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Виталий\Desktop\"/>
    </mc:Choice>
  </mc:AlternateContent>
  <xr:revisionPtr revIDLastSave="0" documentId="13_ncr:1_{78AACAA5-899C-4E05-B0F6-4CCCE5A316D4}" xr6:coauthVersionLast="45" xr6:coauthVersionMax="45" xr10:uidLastSave="{00000000-0000-0000-0000-000000000000}"/>
  <bookViews>
    <workbookView xWindow="-108" yWindow="-108" windowWidth="23256" windowHeight="12576" firstSheet="7" activeTab="11" xr2:uid="{00000000-000D-0000-FFFF-FFFF00000000}"/>
  </bookViews>
  <sheets>
    <sheet name="Inc_cv" sheetId="14" r:id="rId1"/>
    <sheet name="USD" sheetId="2" r:id="rId2"/>
    <sheet name="rating" sheetId="17" r:id="rId3"/>
    <sheet name="Index" sheetId="18" r:id="rId4"/>
    <sheet name="Котировки" sheetId="25" r:id="rId5"/>
    <sheet name="Port_sec" sheetId="26" r:id="rId6"/>
    <sheet name="Port_sec_plan" sheetId="27" r:id="rId7"/>
    <sheet name="Growth_bas" sheetId="21" r:id="rId8"/>
    <sheet name="Port_type" sheetId="24" r:id="rId9"/>
    <sheet name="Grouth_EL" sheetId="22" r:id="rId10"/>
    <sheet name="Grouth_stress" sheetId="23" r:id="rId11"/>
    <sheet name="Deals_id" sheetId="7" r:id="rId12"/>
    <sheet name="CF_дог" sheetId="1" r:id="rId13"/>
    <sheet name="CF_ож" sheetId="12" r:id="rId14"/>
    <sheet name="CF_stress" sheetId="13" r:id="rId15"/>
    <sheet name="Справочники" sheetId="8" r:id="rId16"/>
    <sheet name="CF " sheetId="3" r:id="rId17"/>
    <sheet name="Баланс" sheetId="4" r:id="rId18"/>
    <sheet name="ОПУ" sheetId="5" r:id="rId19"/>
    <sheet name="ОФЗ" sheetId="9" r:id="rId20"/>
    <sheet name="Нормы ФОР" sheetId="10" r:id="rId21"/>
    <sheet name="Рыночные индикаторы" sheetId="11" r:id="rId22"/>
    <sheet name="Лист5" sheetId="28" r:id="rId23"/>
  </sheets>
  <calcPr calcId="191029" concurrentCalc="0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4" i="28" l="1"/>
  <c r="M12" i="28"/>
  <c r="M11" i="28"/>
  <c r="K2" i="21"/>
  <c r="J2" i="21"/>
  <c r="I2" i="21"/>
  <c r="H2" i="21"/>
  <c r="G2" i="21"/>
  <c r="F2" i="21"/>
  <c r="AR951" i="1"/>
  <c r="AR952" i="1"/>
  <c r="AR953" i="1"/>
  <c r="AR954" i="1"/>
  <c r="AR955" i="1"/>
  <c r="AR956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813" i="1"/>
  <c r="K12" i="28"/>
  <c r="K13" i="28"/>
  <c r="M13" i="28"/>
  <c r="K14" i="28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402" i="1"/>
  <c r="P403" i="1"/>
  <c r="P404" i="1"/>
  <c r="P405" i="1"/>
  <c r="P406" i="1"/>
  <c r="P407" i="1"/>
  <c r="P408" i="1"/>
  <c r="P409" i="1"/>
  <c r="P4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P664" i="1"/>
  <c r="P665" i="1"/>
  <c r="P666" i="1"/>
  <c r="P667" i="1"/>
  <c r="P668" i="1"/>
  <c r="P669" i="1"/>
  <c r="P670" i="1"/>
  <c r="Y670" i="1"/>
  <c r="Y669" i="1"/>
  <c r="Y668" i="1"/>
  <c r="Y667" i="1"/>
  <c r="Y666" i="1"/>
  <c r="Y665" i="1"/>
  <c r="Y664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P515" i="1"/>
  <c r="P516" i="1"/>
  <c r="P517" i="1"/>
  <c r="P518" i="1"/>
  <c r="P519" i="1"/>
  <c r="P520" i="1"/>
  <c r="P521" i="1"/>
  <c r="Y521" i="1"/>
  <c r="Y520" i="1"/>
  <c r="Y519" i="1"/>
  <c r="Y518" i="1"/>
  <c r="Y517" i="1"/>
  <c r="Y516" i="1"/>
  <c r="Y5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P411" i="1"/>
  <c r="P412" i="1"/>
  <c r="P413" i="1"/>
  <c r="P414" i="1"/>
  <c r="P415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P221" i="1"/>
  <c r="P222" i="1"/>
  <c r="O223" i="1"/>
  <c r="P223" i="1"/>
  <c r="P224" i="1"/>
  <c r="O225" i="1"/>
  <c r="P225" i="1"/>
  <c r="P226" i="1"/>
  <c r="O227" i="1"/>
  <c r="P227" i="1"/>
  <c r="P228" i="1"/>
  <c r="O229" i="1"/>
  <c r="P229" i="1"/>
  <c r="P230" i="1"/>
  <c r="O231" i="1"/>
  <c r="P231" i="1"/>
  <c r="P232" i="1"/>
  <c r="O233" i="1"/>
  <c r="P233" i="1"/>
  <c r="P234" i="1"/>
  <c r="O235" i="1"/>
  <c r="P235" i="1"/>
  <c r="P236" i="1"/>
  <c r="O237" i="1"/>
  <c r="P237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P202" i="1"/>
  <c r="P203" i="1"/>
  <c r="P204" i="1"/>
  <c r="P205" i="1"/>
  <c r="P206" i="1"/>
  <c r="P207" i="1"/>
  <c r="P208" i="1"/>
  <c r="Y208" i="1"/>
  <c r="Y207" i="1"/>
  <c r="Y206" i="1"/>
  <c r="Y205" i="1"/>
  <c r="Y204" i="1"/>
  <c r="Y203" i="1"/>
  <c r="Y202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P144" i="1"/>
  <c r="P145" i="1"/>
  <c r="P146" i="1"/>
  <c r="O147" i="1"/>
  <c r="P147" i="1"/>
  <c r="P148" i="1"/>
  <c r="O149" i="1"/>
  <c r="P149" i="1"/>
  <c r="P150" i="1"/>
  <c r="O151" i="1"/>
  <c r="P151" i="1"/>
  <c r="P152" i="1"/>
  <c r="O153" i="1"/>
  <c r="P153" i="1"/>
  <c r="P154" i="1"/>
  <c r="O155" i="1"/>
  <c r="P155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P133" i="1"/>
  <c r="P134" i="1"/>
  <c r="P135" i="1"/>
  <c r="P136" i="1"/>
  <c r="P137" i="1"/>
  <c r="P138" i="1"/>
  <c r="P139" i="1"/>
  <c r="P140" i="1"/>
  <c r="P141" i="1"/>
  <c r="P142" i="1"/>
  <c r="P143" i="1"/>
  <c r="Y143" i="1"/>
  <c r="Y142" i="1"/>
  <c r="Y141" i="1"/>
  <c r="Y140" i="1"/>
  <c r="Y139" i="1"/>
  <c r="Y138" i="1"/>
  <c r="Y137" i="1"/>
  <c r="Y136" i="1"/>
  <c r="Y135" i="1"/>
  <c r="Y134" i="1"/>
  <c r="Y133" i="1"/>
  <c r="P132" i="1"/>
  <c r="Y132" i="1"/>
  <c r="P131" i="1"/>
  <c r="Y131" i="1"/>
  <c r="P130" i="1"/>
  <c r="Y130" i="1"/>
  <c r="P129" i="1"/>
  <c r="Y129" i="1"/>
  <c r="P128" i="1"/>
  <c r="Y128" i="1"/>
  <c r="P127" i="1"/>
  <c r="Y127" i="1"/>
  <c r="P126" i="1"/>
  <c r="Y126" i="1"/>
  <c r="P125" i="1"/>
  <c r="Y125" i="1"/>
  <c r="P124" i="1"/>
  <c r="Y124" i="1"/>
  <c r="P123" i="1"/>
  <c r="Y123" i="1"/>
  <c r="P122" i="1"/>
  <c r="Y122" i="1"/>
  <c r="P121" i="1"/>
  <c r="Y121" i="1"/>
  <c r="P120" i="1"/>
  <c r="Y120" i="1"/>
  <c r="P119" i="1"/>
  <c r="Y119" i="1"/>
  <c r="P118" i="1"/>
  <c r="Y118" i="1"/>
  <c r="P117" i="1"/>
  <c r="Y117" i="1"/>
  <c r="P116" i="1"/>
  <c r="Y116" i="1"/>
  <c r="P115" i="1"/>
  <c r="Y115" i="1"/>
  <c r="P114" i="1"/>
  <c r="Y114" i="1"/>
  <c r="P113" i="1"/>
  <c r="Y113" i="1"/>
  <c r="P112" i="1"/>
  <c r="Y112" i="1"/>
  <c r="P111" i="1"/>
  <c r="Y111" i="1"/>
  <c r="P110" i="1"/>
  <c r="Y110" i="1"/>
  <c r="P109" i="1"/>
  <c r="Y109" i="1"/>
  <c r="P108" i="1"/>
  <c r="Y108" i="1"/>
  <c r="P107" i="1"/>
  <c r="Y107" i="1"/>
  <c r="P106" i="1"/>
  <c r="Y106" i="1"/>
  <c r="P105" i="1"/>
  <c r="Y105" i="1"/>
  <c r="P104" i="1"/>
  <c r="Y104" i="1"/>
  <c r="P103" i="1"/>
  <c r="Y103" i="1"/>
  <c r="P102" i="1"/>
  <c r="Y102" i="1"/>
  <c r="P101" i="1"/>
  <c r="Y101" i="1"/>
  <c r="P100" i="1"/>
  <c r="Y100" i="1"/>
  <c r="P99" i="1"/>
  <c r="Y99" i="1"/>
  <c r="P98" i="1"/>
  <c r="Y98" i="1"/>
  <c r="P97" i="1"/>
  <c r="Y97" i="1"/>
  <c r="P96" i="1"/>
  <c r="Y96" i="1"/>
  <c r="P95" i="1"/>
  <c r="Y95" i="1"/>
  <c r="P94" i="1"/>
  <c r="Y94" i="1"/>
  <c r="P93" i="1"/>
  <c r="Y93" i="1"/>
  <c r="P92" i="1"/>
  <c r="Y92" i="1"/>
  <c r="P91" i="1"/>
  <c r="Y91" i="1"/>
  <c r="P90" i="1"/>
  <c r="Y90" i="1"/>
  <c r="P89" i="1"/>
  <c r="Y89" i="1"/>
  <c r="P88" i="1"/>
  <c r="Y88" i="1"/>
  <c r="P87" i="1"/>
  <c r="Y87" i="1"/>
  <c r="P86" i="1"/>
  <c r="Y86" i="1"/>
  <c r="P85" i="1"/>
  <c r="Y85" i="1"/>
  <c r="P84" i="1"/>
  <c r="Y84" i="1"/>
  <c r="P83" i="1"/>
  <c r="Y83" i="1"/>
  <c r="P82" i="1"/>
  <c r="Y82" i="1"/>
  <c r="P81" i="1"/>
  <c r="Y81" i="1"/>
  <c r="P80" i="1"/>
  <c r="Y80" i="1"/>
  <c r="P79" i="1"/>
  <c r="Y79" i="1"/>
  <c r="P78" i="1"/>
  <c r="Y78" i="1"/>
  <c r="P77" i="1"/>
  <c r="Y77" i="1"/>
  <c r="P76" i="1"/>
  <c r="Y76" i="1"/>
  <c r="P75" i="1"/>
  <c r="Y75" i="1"/>
  <c r="P74" i="1"/>
  <c r="Y74" i="1"/>
  <c r="P73" i="1"/>
  <c r="Y73" i="1"/>
  <c r="P72" i="1"/>
  <c r="Y72" i="1"/>
  <c r="P71" i="1"/>
  <c r="Y71" i="1"/>
  <c r="P70" i="1"/>
  <c r="Y70" i="1"/>
  <c r="P69" i="1"/>
  <c r="Y69" i="1"/>
  <c r="P68" i="1"/>
  <c r="Y68" i="1"/>
  <c r="P67" i="1"/>
  <c r="Y67" i="1"/>
  <c r="P66" i="1"/>
  <c r="Y66" i="1"/>
  <c r="P65" i="1"/>
  <c r="Y65" i="1"/>
  <c r="P64" i="1"/>
  <c r="Y64" i="1"/>
  <c r="P63" i="1"/>
  <c r="Y63" i="1"/>
  <c r="P62" i="1"/>
  <c r="Y62" i="1"/>
  <c r="P61" i="1"/>
  <c r="Y61" i="1"/>
  <c r="Y60" i="1"/>
  <c r="P53" i="1"/>
  <c r="P54" i="1"/>
  <c r="P55" i="1"/>
  <c r="P56" i="1"/>
  <c r="P57" i="1"/>
  <c r="P58" i="1"/>
  <c r="P59" i="1"/>
  <c r="Y59" i="1"/>
  <c r="Y58" i="1"/>
  <c r="Y57" i="1"/>
  <c r="Y56" i="1"/>
  <c r="Y55" i="1"/>
  <c r="Y54" i="1"/>
  <c r="Y53" i="1"/>
  <c r="P43" i="1"/>
  <c r="P44" i="1"/>
  <c r="P45" i="1"/>
  <c r="P46" i="1"/>
  <c r="P47" i="1"/>
  <c r="P48" i="1"/>
  <c r="P49" i="1"/>
  <c r="P50" i="1"/>
  <c r="P51" i="1"/>
  <c r="P52" i="1"/>
  <c r="Y52" i="1"/>
  <c r="Y51" i="1"/>
  <c r="Y50" i="1"/>
  <c r="Y49" i="1"/>
  <c r="Y48" i="1"/>
  <c r="Y47" i="1"/>
  <c r="Y46" i="1"/>
  <c r="Y45" i="1"/>
  <c r="Y44" i="1"/>
  <c r="Y43" i="1"/>
  <c r="P41" i="1"/>
  <c r="P42" i="1"/>
  <c r="Y42" i="1"/>
  <c r="Y41" i="1"/>
  <c r="P39" i="1"/>
  <c r="P40" i="1"/>
  <c r="Y40" i="1"/>
  <c r="Y39" i="1"/>
  <c r="P37" i="1"/>
  <c r="P38" i="1"/>
  <c r="Y38" i="1"/>
  <c r="Y37" i="1"/>
  <c r="P35" i="1"/>
  <c r="P36" i="1"/>
  <c r="Y36" i="1"/>
  <c r="Y35" i="1"/>
  <c r="P14" i="1"/>
  <c r="P15" i="1"/>
  <c r="P16" i="1"/>
  <c r="P17" i="1"/>
  <c r="P18" i="1"/>
  <c r="P19" i="1"/>
  <c r="P20" i="1"/>
  <c r="P21" i="1"/>
  <c r="P34" i="1"/>
  <c r="Y34" i="1"/>
  <c r="P33" i="1"/>
  <c r="Y33" i="1"/>
  <c r="P22" i="1"/>
  <c r="P23" i="1"/>
  <c r="P24" i="1"/>
  <c r="P29" i="1"/>
  <c r="P30" i="1"/>
  <c r="P31" i="1"/>
  <c r="P32" i="1"/>
  <c r="Y32" i="1"/>
  <c r="Y31" i="1"/>
  <c r="Y30" i="1"/>
  <c r="Y29" i="1"/>
  <c r="P25" i="1"/>
  <c r="P26" i="1"/>
  <c r="P27" i="1"/>
  <c r="P28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Y13" i="1"/>
  <c r="Y12" i="1"/>
  <c r="Y11" i="1"/>
  <c r="Y10" i="1"/>
  <c r="Y9" i="1"/>
  <c r="Y8" i="1"/>
  <c r="Y7" i="1"/>
  <c r="P4" i="1"/>
  <c r="P5" i="1"/>
  <c r="P6" i="1"/>
  <c r="Y6" i="1"/>
  <c r="Y5" i="1"/>
  <c r="Y4" i="1"/>
  <c r="P3" i="1"/>
  <c r="Y3" i="1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D49" i="18"/>
  <c r="D50" i="18"/>
  <c r="E50" i="18"/>
  <c r="D51" i="18"/>
  <c r="E51" i="18"/>
  <c r="D52" i="18"/>
  <c r="E52" i="18"/>
  <c r="D53" i="18"/>
  <c r="E53" i="18"/>
  <c r="D54" i="18"/>
  <c r="E54" i="18"/>
  <c r="D55" i="18"/>
  <c r="E55" i="18"/>
  <c r="D56" i="18"/>
  <c r="E56" i="18"/>
  <c r="D57" i="18"/>
  <c r="E57" i="18"/>
  <c r="D58" i="18"/>
  <c r="E58" i="18"/>
  <c r="D59" i="18"/>
  <c r="E59" i="18"/>
  <c r="D60" i="18"/>
  <c r="E60" i="18"/>
  <c r="D61" i="18"/>
  <c r="E61" i="18"/>
  <c r="D62" i="18"/>
  <c r="E62" i="18"/>
  <c r="D63" i="18"/>
  <c r="E63" i="18"/>
  <c r="D64" i="18"/>
  <c r="E64" i="18"/>
  <c r="D65" i="18"/>
  <c r="E65" i="18"/>
  <c r="D66" i="18"/>
  <c r="E66" i="18"/>
  <c r="D67" i="18"/>
  <c r="E67" i="18"/>
  <c r="D68" i="18"/>
  <c r="E68" i="18"/>
  <c r="D69" i="18"/>
  <c r="E69" i="18"/>
  <c r="D70" i="18"/>
  <c r="E70" i="18"/>
  <c r="D71" i="18"/>
  <c r="E71" i="18"/>
  <c r="D72" i="18"/>
  <c r="E72" i="18"/>
  <c r="D73" i="18"/>
  <c r="E73" i="18"/>
  <c r="D74" i="18"/>
  <c r="E74" i="18"/>
  <c r="D75" i="18"/>
  <c r="E75" i="18"/>
  <c r="D76" i="18"/>
  <c r="E76" i="18"/>
  <c r="D77" i="18"/>
  <c r="E77" i="18"/>
  <c r="D78" i="18"/>
  <c r="E78" i="18"/>
  <c r="D79" i="18"/>
  <c r="E79" i="18"/>
  <c r="D80" i="18"/>
  <c r="E80" i="18"/>
  <c r="D81" i="18"/>
  <c r="E81" i="18"/>
  <c r="D82" i="18"/>
  <c r="E82" i="18"/>
  <c r="D83" i="18"/>
  <c r="E83" i="18"/>
  <c r="D84" i="18"/>
  <c r="E84" i="18"/>
  <c r="D85" i="18"/>
  <c r="E85" i="18"/>
  <c r="E49" i="18"/>
  <c r="E42" i="18"/>
  <c r="E43" i="18"/>
  <c r="E44" i="18"/>
  <c r="E45" i="18"/>
  <c r="E46" i="18"/>
  <c r="E47" i="18"/>
  <c r="E48" i="18"/>
  <c r="E41" i="18"/>
  <c r="E40" i="18"/>
  <c r="E38" i="18"/>
  <c r="E39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2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C14" i="26"/>
  <c r="C12" i="26"/>
  <c r="C13" i="26"/>
  <c r="B12" i="26"/>
  <c r="B14" i="26"/>
  <c r="B13" i="26"/>
  <c r="B33" i="25"/>
  <c r="B34" i="25"/>
  <c r="B35" i="25"/>
  <c r="B36" i="25"/>
  <c r="B37" i="25"/>
  <c r="B38" i="25"/>
  <c r="B39" i="25"/>
  <c r="B40" i="25"/>
  <c r="B41" i="25"/>
  <c r="B42" i="25"/>
  <c r="B43" i="25"/>
  <c r="B27" i="25"/>
  <c r="B28" i="25"/>
  <c r="B29" i="25"/>
  <c r="B30" i="25"/>
  <c r="B22" i="25"/>
  <c r="B23" i="25"/>
  <c r="B24" i="25"/>
  <c r="B25" i="25"/>
  <c r="B15" i="25"/>
  <c r="B16" i="25"/>
  <c r="B17" i="25"/>
  <c r="B18" i="25"/>
  <c r="B19" i="25"/>
  <c r="B10" i="25"/>
  <c r="B11" i="25"/>
  <c r="B12" i="25"/>
  <c r="B13" i="25"/>
  <c r="A9" i="25"/>
  <c r="A10" i="25"/>
  <c r="A11" i="25"/>
  <c r="A12" i="25"/>
  <c r="A13" i="25"/>
  <c r="A14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7" i="25"/>
  <c r="A28" i="25"/>
  <c r="A29" i="25"/>
  <c r="A30" i="25"/>
  <c r="A31" i="25"/>
  <c r="A32" i="25"/>
  <c r="A33" i="25"/>
  <c r="A34" i="25"/>
  <c r="A35" i="25"/>
  <c r="A36" i="25"/>
  <c r="A37" i="25"/>
  <c r="A38" i="25"/>
  <c r="A39" i="25"/>
  <c r="A40" i="25"/>
  <c r="A41" i="25"/>
  <c r="A42" i="25"/>
  <c r="A43" i="25"/>
  <c r="A45" i="25"/>
  <c r="A46" i="25"/>
  <c r="A47" i="25"/>
  <c r="A48" i="25"/>
  <c r="A49" i="25"/>
  <c r="A50" i="25"/>
  <c r="A51" i="25"/>
  <c r="A52" i="25"/>
  <c r="A53" i="25"/>
  <c r="A54" i="25"/>
  <c r="A55" i="25"/>
  <c r="A56" i="25"/>
  <c r="A57" i="25"/>
  <c r="A58" i="25"/>
  <c r="A59" i="25"/>
  <c r="A60" i="25"/>
  <c r="A61" i="25"/>
  <c r="A62" i="25"/>
  <c r="A63" i="25"/>
  <c r="A64" i="25"/>
  <c r="A65" i="25"/>
  <c r="A66" i="25"/>
  <c r="A67" i="25"/>
  <c r="A68" i="25"/>
  <c r="A69" i="25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5" i="21"/>
  <c r="B61" i="1"/>
  <c r="U61" i="1"/>
  <c r="S54" i="1"/>
  <c r="U55" i="1"/>
  <c r="S55" i="1"/>
  <c r="S56" i="1"/>
  <c r="U57" i="1"/>
  <c r="S57" i="1"/>
  <c r="S58" i="1"/>
  <c r="U59" i="1"/>
  <c r="S59" i="1"/>
  <c r="U60" i="1"/>
  <c r="S60" i="1"/>
  <c r="S61" i="1"/>
  <c r="T61" i="1"/>
  <c r="V61" i="1"/>
  <c r="W61" i="1"/>
  <c r="X61" i="1"/>
  <c r="R61" i="1"/>
  <c r="Z61" i="1"/>
  <c r="AB61" i="1"/>
  <c r="AC61" i="1"/>
  <c r="AE61" i="1"/>
  <c r="AF61" i="1"/>
  <c r="B62" i="1"/>
  <c r="U62" i="1"/>
  <c r="S62" i="1"/>
  <c r="T62" i="1"/>
  <c r="V62" i="1"/>
  <c r="W62" i="1"/>
  <c r="X62" i="1"/>
  <c r="R62" i="1"/>
  <c r="Z62" i="1"/>
  <c r="AB62" i="1"/>
  <c r="AC62" i="1"/>
  <c r="AE62" i="1"/>
  <c r="AF62" i="1"/>
  <c r="B63" i="1"/>
  <c r="U63" i="1"/>
  <c r="S63" i="1"/>
  <c r="T63" i="1"/>
  <c r="V63" i="1"/>
  <c r="W63" i="1"/>
  <c r="X63" i="1"/>
  <c r="R63" i="1"/>
  <c r="Z63" i="1"/>
  <c r="AB63" i="1"/>
  <c r="AC63" i="1"/>
  <c r="AE63" i="1"/>
  <c r="AF63" i="1"/>
  <c r="B64" i="1"/>
  <c r="U64" i="1"/>
  <c r="S64" i="1"/>
  <c r="T64" i="1"/>
  <c r="V64" i="1"/>
  <c r="W64" i="1"/>
  <c r="X64" i="1"/>
  <c r="R64" i="1"/>
  <c r="Z64" i="1"/>
  <c r="AB64" i="1"/>
  <c r="AC64" i="1"/>
  <c r="AE64" i="1"/>
  <c r="AF64" i="1"/>
  <c r="B65" i="1"/>
  <c r="U65" i="1"/>
  <c r="S65" i="1"/>
  <c r="T65" i="1"/>
  <c r="V65" i="1"/>
  <c r="W65" i="1"/>
  <c r="X65" i="1"/>
  <c r="R65" i="1"/>
  <c r="Z65" i="1"/>
  <c r="AB65" i="1"/>
  <c r="AC65" i="1"/>
  <c r="AE65" i="1"/>
  <c r="AF65" i="1"/>
  <c r="B66" i="1"/>
  <c r="U66" i="1"/>
  <c r="S66" i="1"/>
  <c r="T66" i="1"/>
  <c r="V66" i="1"/>
  <c r="W66" i="1"/>
  <c r="X66" i="1"/>
  <c r="R66" i="1"/>
  <c r="Z66" i="1"/>
  <c r="AB66" i="1"/>
  <c r="AC66" i="1"/>
  <c r="AE66" i="1"/>
  <c r="AF66" i="1"/>
  <c r="B67" i="1"/>
  <c r="U67" i="1"/>
  <c r="S67" i="1"/>
  <c r="T67" i="1"/>
  <c r="V67" i="1"/>
  <c r="W67" i="1"/>
  <c r="X67" i="1"/>
  <c r="R67" i="1"/>
  <c r="Z67" i="1"/>
  <c r="AB67" i="1"/>
  <c r="AC67" i="1"/>
  <c r="AE67" i="1"/>
  <c r="AF67" i="1"/>
  <c r="B68" i="1"/>
  <c r="U68" i="1"/>
  <c r="S68" i="1"/>
  <c r="T68" i="1"/>
  <c r="V68" i="1"/>
  <c r="W68" i="1"/>
  <c r="X68" i="1"/>
  <c r="R68" i="1"/>
  <c r="Z68" i="1"/>
  <c r="AB68" i="1"/>
  <c r="AC68" i="1"/>
  <c r="AE68" i="1"/>
  <c r="AF68" i="1"/>
  <c r="B69" i="1"/>
  <c r="U69" i="1"/>
  <c r="S69" i="1"/>
  <c r="T69" i="1"/>
  <c r="V69" i="1"/>
  <c r="W69" i="1"/>
  <c r="X69" i="1"/>
  <c r="R69" i="1"/>
  <c r="Z69" i="1"/>
  <c r="AB69" i="1"/>
  <c r="AC69" i="1"/>
  <c r="AE69" i="1"/>
  <c r="AF69" i="1"/>
  <c r="B70" i="1"/>
  <c r="U70" i="1"/>
  <c r="S70" i="1"/>
  <c r="T70" i="1"/>
  <c r="V70" i="1"/>
  <c r="W70" i="1"/>
  <c r="X70" i="1"/>
  <c r="R70" i="1"/>
  <c r="Z70" i="1"/>
  <c r="AB70" i="1"/>
  <c r="AC70" i="1"/>
  <c r="AE70" i="1"/>
  <c r="AF70" i="1"/>
  <c r="B71" i="1"/>
  <c r="U71" i="1"/>
  <c r="S71" i="1"/>
  <c r="T71" i="1"/>
  <c r="V71" i="1"/>
  <c r="W71" i="1"/>
  <c r="X71" i="1"/>
  <c r="R71" i="1"/>
  <c r="Z71" i="1"/>
  <c r="AB71" i="1"/>
  <c r="AC71" i="1"/>
  <c r="AE71" i="1"/>
  <c r="AF71" i="1"/>
  <c r="B72" i="1"/>
  <c r="U72" i="1"/>
  <c r="S72" i="1"/>
  <c r="T72" i="1"/>
  <c r="V72" i="1"/>
  <c r="W72" i="1"/>
  <c r="X72" i="1"/>
  <c r="R72" i="1"/>
  <c r="Z72" i="1"/>
  <c r="AB72" i="1"/>
  <c r="AC72" i="1"/>
  <c r="AE72" i="1"/>
  <c r="AF72" i="1"/>
  <c r="B73" i="1"/>
  <c r="U73" i="1"/>
  <c r="S73" i="1"/>
  <c r="T73" i="1"/>
  <c r="V73" i="1"/>
  <c r="W73" i="1"/>
  <c r="X73" i="1"/>
  <c r="R73" i="1"/>
  <c r="Z73" i="1"/>
  <c r="AB73" i="1"/>
  <c r="AC73" i="1"/>
  <c r="AE73" i="1"/>
  <c r="AF73" i="1"/>
  <c r="B74" i="1"/>
  <c r="U74" i="1"/>
  <c r="S74" i="1"/>
  <c r="T74" i="1"/>
  <c r="V74" i="1"/>
  <c r="W74" i="1"/>
  <c r="X74" i="1"/>
  <c r="R74" i="1"/>
  <c r="Z74" i="1"/>
  <c r="AB74" i="1"/>
  <c r="AC74" i="1"/>
  <c r="AE74" i="1"/>
  <c r="AF74" i="1"/>
  <c r="B75" i="1"/>
  <c r="U75" i="1"/>
  <c r="S75" i="1"/>
  <c r="T75" i="1"/>
  <c r="V75" i="1"/>
  <c r="W75" i="1"/>
  <c r="X75" i="1"/>
  <c r="R75" i="1"/>
  <c r="Z75" i="1"/>
  <c r="AB75" i="1"/>
  <c r="AC75" i="1"/>
  <c r="AE75" i="1"/>
  <c r="AF75" i="1"/>
  <c r="B76" i="1"/>
  <c r="U76" i="1"/>
  <c r="S76" i="1"/>
  <c r="T76" i="1"/>
  <c r="V76" i="1"/>
  <c r="W76" i="1"/>
  <c r="X76" i="1"/>
  <c r="R76" i="1"/>
  <c r="Z76" i="1"/>
  <c r="AB76" i="1"/>
  <c r="AC76" i="1"/>
  <c r="AE76" i="1"/>
  <c r="AF76" i="1"/>
  <c r="B77" i="1"/>
  <c r="U77" i="1"/>
  <c r="S77" i="1"/>
  <c r="T77" i="1"/>
  <c r="V77" i="1"/>
  <c r="W77" i="1"/>
  <c r="X77" i="1"/>
  <c r="R77" i="1"/>
  <c r="Z77" i="1"/>
  <c r="AB77" i="1"/>
  <c r="AC77" i="1"/>
  <c r="AE77" i="1"/>
  <c r="AF77" i="1"/>
  <c r="B78" i="1"/>
  <c r="U78" i="1"/>
  <c r="S78" i="1"/>
  <c r="T78" i="1"/>
  <c r="V78" i="1"/>
  <c r="W78" i="1"/>
  <c r="X78" i="1"/>
  <c r="R78" i="1"/>
  <c r="Z78" i="1"/>
  <c r="AB78" i="1"/>
  <c r="AC78" i="1"/>
  <c r="AE78" i="1"/>
  <c r="AF78" i="1"/>
  <c r="B79" i="1"/>
  <c r="U79" i="1"/>
  <c r="S79" i="1"/>
  <c r="T79" i="1"/>
  <c r="V79" i="1"/>
  <c r="W79" i="1"/>
  <c r="X79" i="1"/>
  <c r="R79" i="1"/>
  <c r="Z79" i="1"/>
  <c r="AB79" i="1"/>
  <c r="AC79" i="1"/>
  <c r="AE79" i="1"/>
  <c r="AF79" i="1"/>
  <c r="B80" i="1"/>
  <c r="U80" i="1"/>
  <c r="S80" i="1"/>
  <c r="T80" i="1"/>
  <c r="V80" i="1"/>
  <c r="W80" i="1"/>
  <c r="X80" i="1"/>
  <c r="R80" i="1"/>
  <c r="Z80" i="1"/>
  <c r="AB80" i="1"/>
  <c r="AC80" i="1"/>
  <c r="AE80" i="1"/>
  <c r="AF80" i="1"/>
  <c r="B81" i="1"/>
  <c r="U81" i="1"/>
  <c r="S81" i="1"/>
  <c r="T81" i="1"/>
  <c r="V81" i="1"/>
  <c r="W81" i="1"/>
  <c r="X81" i="1"/>
  <c r="R81" i="1"/>
  <c r="Z81" i="1"/>
  <c r="AB81" i="1"/>
  <c r="AC81" i="1"/>
  <c r="AE81" i="1"/>
  <c r="AF81" i="1"/>
  <c r="B82" i="1"/>
  <c r="U82" i="1"/>
  <c r="S82" i="1"/>
  <c r="T82" i="1"/>
  <c r="V82" i="1"/>
  <c r="W82" i="1"/>
  <c r="X82" i="1"/>
  <c r="R82" i="1"/>
  <c r="Z82" i="1"/>
  <c r="AB82" i="1"/>
  <c r="AC82" i="1"/>
  <c r="AE82" i="1"/>
  <c r="AF82" i="1"/>
  <c r="B83" i="1"/>
  <c r="U83" i="1"/>
  <c r="S83" i="1"/>
  <c r="T83" i="1"/>
  <c r="V83" i="1"/>
  <c r="W83" i="1"/>
  <c r="X83" i="1"/>
  <c r="R83" i="1"/>
  <c r="Z83" i="1"/>
  <c r="AB83" i="1"/>
  <c r="AC83" i="1"/>
  <c r="AE83" i="1"/>
  <c r="AF83" i="1"/>
  <c r="B84" i="1"/>
  <c r="U84" i="1"/>
  <c r="S84" i="1"/>
  <c r="T84" i="1"/>
  <c r="V84" i="1"/>
  <c r="W84" i="1"/>
  <c r="X84" i="1"/>
  <c r="R84" i="1"/>
  <c r="Z84" i="1"/>
  <c r="AB84" i="1"/>
  <c r="AC84" i="1"/>
  <c r="AE84" i="1"/>
  <c r="AF84" i="1"/>
  <c r="B85" i="1"/>
  <c r="U85" i="1"/>
  <c r="S85" i="1"/>
  <c r="T85" i="1"/>
  <c r="V85" i="1"/>
  <c r="W85" i="1"/>
  <c r="X85" i="1"/>
  <c r="R85" i="1"/>
  <c r="Z85" i="1"/>
  <c r="AB85" i="1"/>
  <c r="AC85" i="1"/>
  <c r="AE85" i="1"/>
  <c r="AF85" i="1"/>
  <c r="B86" i="1"/>
  <c r="U86" i="1"/>
  <c r="S86" i="1"/>
  <c r="T86" i="1"/>
  <c r="V86" i="1"/>
  <c r="W86" i="1"/>
  <c r="X86" i="1"/>
  <c r="R86" i="1"/>
  <c r="Z86" i="1"/>
  <c r="AB86" i="1"/>
  <c r="AC86" i="1"/>
  <c r="AE86" i="1"/>
  <c r="AF86" i="1"/>
  <c r="B87" i="1"/>
  <c r="U87" i="1"/>
  <c r="S87" i="1"/>
  <c r="T87" i="1"/>
  <c r="V87" i="1"/>
  <c r="W87" i="1"/>
  <c r="X87" i="1"/>
  <c r="R87" i="1"/>
  <c r="Z87" i="1"/>
  <c r="AB87" i="1"/>
  <c r="AC87" i="1"/>
  <c r="AE87" i="1"/>
  <c r="AF87" i="1"/>
  <c r="B88" i="1"/>
  <c r="U88" i="1"/>
  <c r="S88" i="1"/>
  <c r="T88" i="1"/>
  <c r="V88" i="1"/>
  <c r="W88" i="1"/>
  <c r="X88" i="1"/>
  <c r="R88" i="1"/>
  <c r="Z88" i="1"/>
  <c r="AB88" i="1"/>
  <c r="AC88" i="1"/>
  <c r="AE88" i="1"/>
  <c r="AF88" i="1"/>
  <c r="B89" i="1"/>
  <c r="U89" i="1"/>
  <c r="S89" i="1"/>
  <c r="T89" i="1"/>
  <c r="V89" i="1"/>
  <c r="W89" i="1"/>
  <c r="X89" i="1"/>
  <c r="R89" i="1"/>
  <c r="Z89" i="1"/>
  <c r="AB89" i="1"/>
  <c r="AC89" i="1"/>
  <c r="AE89" i="1"/>
  <c r="AF89" i="1"/>
  <c r="B90" i="1"/>
  <c r="U90" i="1"/>
  <c r="S90" i="1"/>
  <c r="T90" i="1"/>
  <c r="V90" i="1"/>
  <c r="W90" i="1"/>
  <c r="X90" i="1"/>
  <c r="R90" i="1"/>
  <c r="Z90" i="1"/>
  <c r="AB90" i="1"/>
  <c r="AC90" i="1"/>
  <c r="AE90" i="1"/>
  <c r="AF90" i="1"/>
  <c r="B91" i="1"/>
  <c r="U91" i="1"/>
  <c r="S91" i="1"/>
  <c r="T91" i="1"/>
  <c r="V91" i="1"/>
  <c r="W91" i="1"/>
  <c r="X91" i="1"/>
  <c r="R91" i="1"/>
  <c r="Z91" i="1"/>
  <c r="AB91" i="1"/>
  <c r="AC91" i="1"/>
  <c r="AE91" i="1"/>
  <c r="AF91" i="1"/>
  <c r="B92" i="1"/>
  <c r="U92" i="1"/>
  <c r="S92" i="1"/>
  <c r="T92" i="1"/>
  <c r="V92" i="1"/>
  <c r="W92" i="1"/>
  <c r="X92" i="1"/>
  <c r="R92" i="1"/>
  <c r="Z92" i="1"/>
  <c r="AB92" i="1"/>
  <c r="AC92" i="1"/>
  <c r="AE92" i="1"/>
  <c r="AF92" i="1"/>
  <c r="B93" i="1"/>
  <c r="U93" i="1"/>
  <c r="S93" i="1"/>
  <c r="T93" i="1"/>
  <c r="V93" i="1"/>
  <c r="W93" i="1"/>
  <c r="X93" i="1"/>
  <c r="R93" i="1"/>
  <c r="Z93" i="1"/>
  <c r="AB93" i="1"/>
  <c r="AC93" i="1"/>
  <c r="AE93" i="1"/>
  <c r="AF93" i="1"/>
  <c r="B94" i="1"/>
  <c r="U94" i="1"/>
  <c r="S94" i="1"/>
  <c r="T94" i="1"/>
  <c r="V94" i="1"/>
  <c r="W94" i="1"/>
  <c r="X94" i="1"/>
  <c r="R94" i="1"/>
  <c r="Z94" i="1"/>
  <c r="AB94" i="1"/>
  <c r="AC94" i="1"/>
  <c r="AE94" i="1"/>
  <c r="AF94" i="1"/>
  <c r="B95" i="1"/>
  <c r="U95" i="1"/>
  <c r="S95" i="1"/>
  <c r="T95" i="1"/>
  <c r="V95" i="1"/>
  <c r="W95" i="1"/>
  <c r="X95" i="1"/>
  <c r="R95" i="1"/>
  <c r="Z95" i="1"/>
  <c r="AB95" i="1"/>
  <c r="AC95" i="1"/>
  <c r="AE95" i="1"/>
  <c r="AF95" i="1"/>
  <c r="B96" i="1"/>
  <c r="U96" i="1"/>
  <c r="S96" i="1"/>
  <c r="T96" i="1"/>
  <c r="V96" i="1"/>
  <c r="W96" i="1"/>
  <c r="X96" i="1"/>
  <c r="R96" i="1"/>
  <c r="Z96" i="1"/>
  <c r="AB96" i="1"/>
  <c r="AC96" i="1"/>
  <c r="AE96" i="1"/>
  <c r="AF96" i="1"/>
  <c r="B97" i="1"/>
  <c r="U97" i="1"/>
  <c r="S97" i="1"/>
  <c r="T97" i="1"/>
  <c r="V97" i="1"/>
  <c r="W97" i="1"/>
  <c r="X97" i="1"/>
  <c r="R97" i="1"/>
  <c r="Z97" i="1"/>
  <c r="AB97" i="1"/>
  <c r="AC97" i="1"/>
  <c r="AE97" i="1"/>
  <c r="AF97" i="1"/>
  <c r="B98" i="1"/>
  <c r="U98" i="1"/>
  <c r="S98" i="1"/>
  <c r="T98" i="1"/>
  <c r="V98" i="1"/>
  <c r="W98" i="1"/>
  <c r="X98" i="1"/>
  <c r="R98" i="1"/>
  <c r="Z98" i="1"/>
  <c r="AB98" i="1"/>
  <c r="AC98" i="1"/>
  <c r="AE98" i="1"/>
  <c r="AF98" i="1"/>
  <c r="B99" i="1"/>
  <c r="U99" i="1"/>
  <c r="S99" i="1"/>
  <c r="T99" i="1"/>
  <c r="V99" i="1"/>
  <c r="W99" i="1"/>
  <c r="X99" i="1"/>
  <c r="R99" i="1"/>
  <c r="Z99" i="1"/>
  <c r="AB99" i="1"/>
  <c r="AC99" i="1"/>
  <c r="AE99" i="1"/>
  <c r="AF99" i="1"/>
  <c r="B100" i="1"/>
  <c r="U100" i="1"/>
  <c r="S100" i="1"/>
  <c r="T100" i="1"/>
  <c r="V100" i="1"/>
  <c r="W100" i="1"/>
  <c r="X100" i="1"/>
  <c r="R100" i="1"/>
  <c r="Z100" i="1"/>
  <c r="AB100" i="1"/>
  <c r="AC100" i="1"/>
  <c r="AE100" i="1"/>
  <c r="AF100" i="1"/>
  <c r="B101" i="1"/>
  <c r="U101" i="1"/>
  <c r="S101" i="1"/>
  <c r="T101" i="1"/>
  <c r="V101" i="1"/>
  <c r="W101" i="1"/>
  <c r="X101" i="1"/>
  <c r="R101" i="1"/>
  <c r="Z101" i="1"/>
  <c r="AB101" i="1"/>
  <c r="AC101" i="1"/>
  <c r="AE101" i="1"/>
  <c r="AF101" i="1"/>
  <c r="B102" i="1"/>
  <c r="U102" i="1"/>
  <c r="S102" i="1"/>
  <c r="T102" i="1"/>
  <c r="V102" i="1"/>
  <c r="W102" i="1"/>
  <c r="X102" i="1"/>
  <c r="R102" i="1"/>
  <c r="Z102" i="1"/>
  <c r="AB102" i="1"/>
  <c r="AC102" i="1"/>
  <c r="AE102" i="1"/>
  <c r="AF102" i="1"/>
  <c r="B103" i="1"/>
  <c r="U103" i="1"/>
  <c r="S103" i="1"/>
  <c r="T103" i="1"/>
  <c r="V103" i="1"/>
  <c r="W103" i="1"/>
  <c r="X103" i="1"/>
  <c r="R103" i="1"/>
  <c r="Z103" i="1"/>
  <c r="AB103" i="1"/>
  <c r="AC103" i="1"/>
  <c r="AE103" i="1"/>
  <c r="AF103" i="1"/>
  <c r="B104" i="1"/>
  <c r="U104" i="1"/>
  <c r="S104" i="1"/>
  <c r="T104" i="1"/>
  <c r="V104" i="1"/>
  <c r="W104" i="1"/>
  <c r="X104" i="1"/>
  <c r="R104" i="1"/>
  <c r="Z104" i="1"/>
  <c r="AB104" i="1"/>
  <c r="AC104" i="1"/>
  <c r="AE104" i="1"/>
  <c r="AF104" i="1"/>
  <c r="B105" i="1"/>
  <c r="U105" i="1"/>
  <c r="S105" i="1"/>
  <c r="T105" i="1"/>
  <c r="V105" i="1"/>
  <c r="W105" i="1"/>
  <c r="X105" i="1"/>
  <c r="R105" i="1"/>
  <c r="Z105" i="1"/>
  <c r="AB105" i="1"/>
  <c r="AC105" i="1"/>
  <c r="AE105" i="1"/>
  <c r="AF105" i="1"/>
  <c r="B106" i="1"/>
  <c r="U106" i="1"/>
  <c r="S106" i="1"/>
  <c r="T106" i="1"/>
  <c r="V106" i="1"/>
  <c r="W106" i="1"/>
  <c r="X106" i="1"/>
  <c r="R106" i="1"/>
  <c r="Z106" i="1"/>
  <c r="AB106" i="1"/>
  <c r="AC106" i="1"/>
  <c r="AE106" i="1"/>
  <c r="AF106" i="1"/>
  <c r="B107" i="1"/>
  <c r="U107" i="1"/>
  <c r="S107" i="1"/>
  <c r="T107" i="1"/>
  <c r="V107" i="1"/>
  <c r="W107" i="1"/>
  <c r="X107" i="1"/>
  <c r="R107" i="1"/>
  <c r="Z107" i="1"/>
  <c r="AB107" i="1"/>
  <c r="AC107" i="1"/>
  <c r="AE107" i="1"/>
  <c r="AF107" i="1"/>
  <c r="B108" i="1"/>
  <c r="U108" i="1"/>
  <c r="S108" i="1"/>
  <c r="T108" i="1"/>
  <c r="V108" i="1"/>
  <c r="W108" i="1"/>
  <c r="X108" i="1"/>
  <c r="R108" i="1"/>
  <c r="Z108" i="1"/>
  <c r="AB108" i="1"/>
  <c r="AC108" i="1"/>
  <c r="AE108" i="1"/>
  <c r="AF108" i="1"/>
  <c r="B109" i="1"/>
  <c r="U109" i="1"/>
  <c r="S109" i="1"/>
  <c r="T109" i="1"/>
  <c r="V109" i="1"/>
  <c r="W109" i="1"/>
  <c r="X109" i="1"/>
  <c r="R109" i="1"/>
  <c r="Z109" i="1"/>
  <c r="AB109" i="1"/>
  <c r="AC109" i="1"/>
  <c r="AE109" i="1"/>
  <c r="AF109" i="1"/>
  <c r="B110" i="1"/>
  <c r="U110" i="1"/>
  <c r="S110" i="1"/>
  <c r="T110" i="1"/>
  <c r="V110" i="1"/>
  <c r="W110" i="1"/>
  <c r="X110" i="1"/>
  <c r="R110" i="1"/>
  <c r="Z110" i="1"/>
  <c r="AB110" i="1"/>
  <c r="AC110" i="1"/>
  <c r="AE110" i="1"/>
  <c r="AF110" i="1"/>
  <c r="B111" i="1"/>
  <c r="U111" i="1"/>
  <c r="S111" i="1"/>
  <c r="T111" i="1"/>
  <c r="V111" i="1"/>
  <c r="W111" i="1"/>
  <c r="X111" i="1"/>
  <c r="R111" i="1"/>
  <c r="Z111" i="1"/>
  <c r="AB111" i="1"/>
  <c r="AC111" i="1"/>
  <c r="AE111" i="1"/>
  <c r="AF111" i="1"/>
  <c r="B112" i="1"/>
  <c r="U112" i="1"/>
  <c r="S112" i="1"/>
  <c r="T112" i="1"/>
  <c r="V112" i="1"/>
  <c r="W112" i="1"/>
  <c r="X112" i="1"/>
  <c r="R112" i="1"/>
  <c r="Z112" i="1"/>
  <c r="AB112" i="1"/>
  <c r="AC112" i="1"/>
  <c r="AE112" i="1"/>
  <c r="AF112" i="1"/>
  <c r="B113" i="1"/>
  <c r="U113" i="1"/>
  <c r="S113" i="1"/>
  <c r="T113" i="1"/>
  <c r="V113" i="1"/>
  <c r="W113" i="1"/>
  <c r="X113" i="1"/>
  <c r="R113" i="1"/>
  <c r="Z113" i="1"/>
  <c r="AB113" i="1"/>
  <c r="AC113" i="1"/>
  <c r="AE113" i="1"/>
  <c r="AF113" i="1"/>
  <c r="B114" i="1"/>
  <c r="U114" i="1"/>
  <c r="S114" i="1"/>
  <c r="T114" i="1"/>
  <c r="V114" i="1"/>
  <c r="W114" i="1"/>
  <c r="X114" i="1"/>
  <c r="R114" i="1"/>
  <c r="Z114" i="1"/>
  <c r="AB114" i="1"/>
  <c r="AC114" i="1"/>
  <c r="AE114" i="1"/>
  <c r="AF114" i="1"/>
  <c r="B115" i="1"/>
  <c r="U115" i="1"/>
  <c r="S115" i="1"/>
  <c r="T115" i="1"/>
  <c r="V115" i="1"/>
  <c r="W115" i="1"/>
  <c r="X115" i="1"/>
  <c r="R115" i="1"/>
  <c r="Z115" i="1"/>
  <c r="AB115" i="1"/>
  <c r="AC115" i="1"/>
  <c r="AE115" i="1"/>
  <c r="AF115" i="1"/>
  <c r="B116" i="1"/>
  <c r="U116" i="1"/>
  <c r="S116" i="1"/>
  <c r="T116" i="1"/>
  <c r="V116" i="1"/>
  <c r="W116" i="1"/>
  <c r="X116" i="1"/>
  <c r="R116" i="1"/>
  <c r="Z116" i="1"/>
  <c r="AB116" i="1"/>
  <c r="AC116" i="1"/>
  <c r="AE116" i="1"/>
  <c r="AF116" i="1"/>
  <c r="B117" i="1"/>
  <c r="U117" i="1"/>
  <c r="S117" i="1"/>
  <c r="T117" i="1"/>
  <c r="V117" i="1"/>
  <c r="W117" i="1"/>
  <c r="X117" i="1"/>
  <c r="R117" i="1"/>
  <c r="Z117" i="1"/>
  <c r="AB117" i="1"/>
  <c r="AC117" i="1"/>
  <c r="AE117" i="1"/>
  <c r="AF117" i="1"/>
  <c r="B118" i="1"/>
  <c r="U118" i="1"/>
  <c r="S118" i="1"/>
  <c r="T118" i="1"/>
  <c r="V118" i="1"/>
  <c r="W118" i="1"/>
  <c r="X118" i="1"/>
  <c r="R118" i="1"/>
  <c r="Z118" i="1"/>
  <c r="AB118" i="1"/>
  <c r="AC118" i="1"/>
  <c r="AE118" i="1"/>
  <c r="AF118" i="1"/>
  <c r="B119" i="1"/>
  <c r="U119" i="1"/>
  <c r="S119" i="1"/>
  <c r="T119" i="1"/>
  <c r="V119" i="1"/>
  <c r="W119" i="1"/>
  <c r="X119" i="1"/>
  <c r="R119" i="1"/>
  <c r="Z119" i="1"/>
  <c r="AB119" i="1"/>
  <c r="AC119" i="1"/>
  <c r="AE119" i="1"/>
  <c r="AF119" i="1"/>
  <c r="B120" i="1"/>
  <c r="U120" i="1"/>
  <c r="S120" i="1"/>
  <c r="T120" i="1"/>
  <c r="V120" i="1"/>
  <c r="W120" i="1"/>
  <c r="X120" i="1"/>
  <c r="R120" i="1"/>
  <c r="Z120" i="1"/>
  <c r="AB120" i="1"/>
  <c r="AC120" i="1"/>
  <c r="AE120" i="1"/>
  <c r="AF120" i="1"/>
  <c r="B121" i="1"/>
  <c r="U121" i="1"/>
  <c r="S121" i="1"/>
  <c r="T121" i="1"/>
  <c r="V121" i="1"/>
  <c r="W121" i="1"/>
  <c r="X121" i="1"/>
  <c r="R121" i="1"/>
  <c r="Z121" i="1"/>
  <c r="AB121" i="1"/>
  <c r="AC121" i="1"/>
  <c r="AE121" i="1"/>
  <c r="AF121" i="1"/>
  <c r="B122" i="1"/>
  <c r="U122" i="1"/>
  <c r="S122" i="1"/>
  <c r="T122" i="1"/>
  <c r="V122" i="1"/>
  <c r="W122" i="1"/>
  <c r="X122" i="1"/>
  <c r="R122" i="1"/>
  <c r="Z122" i="1"/>
  <c r="AB122" i="1"/>
  <c r="AC122" i="1"/>
  <c r="AE122" i="1"/>
  <c r="AF122" i="1"/>
  <c r="B123" i="1"/>
  <c r="U123" i="1"/>
  <c r="S123" i="1"/>
  <c r="T123" i="1"/>
  <c r="V123" i="1"/>
  <c r="W123" i="1"/>
  <c r="X123" i="1"/>
  <c r="R123" i="1"/>
  <c r="Z123" i="1"/>
  <c r="AB123" i="1"/>
  <c r="AC123" i="1"/>
  <c r="AE123" i="1"/>
  <c r="AF123" i="1"/>
  <c r="B124" i="1"/>
  <c r="U124" i="1"/>
  <c r="S124" i="1"/>
  <c r="T124" i="1"/>
  <c r="V124" i="1"/>
  <c r="W124" i="1"/>
  <c r="X124" i="1"/>
  <c r="R124" i="1"/>
  <c r="Z124" i="1"/>
  <c r="AB124" i="1"/>
  <c r="AC124" i="1"/>
  <c r="AE124" i="1"/>
  <c r="AF124" i="1"/>
  <c r="B125" i="1"/>
  <c r="U125" i="1"/>
  <c r="S125" i="1"/>
  <c r="T125" i="1"/>
  <c r="V125" i="1"/>
  <c r="W125" i="1"/>
  <c r="X125" i="1"/>
  <c r="R125" i="1"/>
  <c r="Z125" i="1"/>
  <c r="AB125" i="1"/>
  <c r="AC125" i="1"/>
  <c r="AE125" i="1"/>
  <c r="AF125" i="1"/>
  <c r="B126" i="1"/>
  <c r="U126" i="1"/>
  <c r="S126" i="1"/>
  <c r="T126" i="1"/>
  <c r="V126" i="1"/>
  <c r="W126" i="1"/>
  <c r="X126" i="1"/>
  <c r="R126" i="1"/>
  <c r="Z126" i="1"/>
  <c r="AB126" i="1"/>
  <c r="AC126" i="1"/>
  <c r="AE126" i="1"/>
  <c r="AF126" i="1"/>
  <c r="B127" i="1"/>
  <c r="U127" i="1"/>
  <c r="S127" i="1"/>
  <c r="T127" i="1"/>
  <c r="V127" i="1"/>
  <c r="W127" i="1"/>
  <c r="X127" i="1"/>
  <c r="R127" i="1"/>
  <c r="Z127" i="1"/>
  <c r="AB127" i="1"/>
  <c r="AC127" i="1"/>
  <c r="AE127" i="1"/>
  <c r="AF127" i="1"/>
  <c r="B128" i="1"/>
  <c r="U128" i="1"/>
  <c r="S128" i="1"/>
  <c r="T128" i="1"/>
  <c r="V128" i="1"/>
  <c r="W128" i="1"/>
  <c r="X128" i="1"/>
  <c r="R128" i="1"/>
  <c r="Z128" i="1"/>
  <c r="AB128" i="1"/>
  <c r="AC128" i="1"/>
  <c r="AE128" i="1"/>
  <c r="AF128" i="1"/>
  <c r="B129" i="1"/>
  <c r="U129" i="1"/>
  <c r="S129" i="1"/>
  <c r="T129" i="1"/>
  <c r="V129" i="1"/>
  <c r="W129" i="1"/>
  <c r="X129" i="1"/>
  <c r="R129" i="1"/>
  <c r="Z129" i="1"/>
  <c r="AB129" i="1"/>
  <c r="AC129" i="1"/>
  <c r="AE129" i="1"/>
  <c r="AF129" i="1"/>
  <c r="B130" i="1"/>
  <c r="U130" i="1"/>
  <c r="S130" i="1"/>
  <c r="T130" i="1"/>
  <c r="V130" i="1"/>
  <c r="W130" i="1"/>
  <c r="X130" i="1"/>
  <c r="R130" i="1"/>
  <c r="Z130" i="1"/>
  <c r="AB130" i="1"/>
  <c r="AC130" i="1"/>
  <c r="AE130" i="1"/>
  <c r="AF130" i="1"/>
  <c r="B131" i="1"/>
  <c r="U131" i="1"/>
  <c r="S131" i="1"/>
  <c r="T131" i="1"/>
  <c r="V131" i="1"/>
  <c r="W131" i="1"/>
  <c r="X131" i="1"/>
  <c r="R131" i="1"/>
  <c r="Z131" i="1"/>
  <c r="AB131" i="1"/>
  <c r="AC131" i="1"/>
  <c r="AE131" i="1"/>
  <c r="AF131" i="1"/>
  <c r="B132" i="1"/>
  <c r="U132" i="1"/>
  <c r="S132" i="1"/>
  <c r="T132" i="1"/>
  <c r="V132" i="1"/>
  <c r="W132" i="1"/>
  <c r="X132" i="1"/>
  <c r="R132" i="1"/>
  <c r="Z132" i="1"/>
  <c r="AB132" i="1"/>
  <c r="AC132" i="1"/>
  <c r="AE132" i="1"/>
  <c r="AF132" i="1"/>
  <c r="AE60" i="1"/>
  <c r="AF60" i="1"/>
  <c r="AB60" i="1"/>
  <c r="AC60" i="1"/>
  <c r="Z60" i="1"/>
  <c r="W60" i="1"/>
  <c r="X60" i="1"/>
  <c r="V60" i="1"/>
  <c r="T60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61" i="1"/>
  <c r="B135" i="1"/>
  <c r="Q60" i="1"/>
  <c r="A5" i="21"/>
  <c r="A6" i="21"/>
  <c r="A7" i="21"/>
  <c r="A8" i="21"/>
  <c r="A9" i="21"/>
  <c r="A10" i="21"/>
  <c r="A11" i="21"/>
  <c r="A12" i="21"/>
  <c r="A13" i="21"/>
  <c r="A14" i="21"/>
  <c r="A15" i="21"/>
  <c r="A16" i="21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I34" i="14"/>
  <c r="J34" i="14"/>
  <c r="K34" i="14"/>
  <c r="L34" i="14"/>
  <c r="I35" i="14"/>
  <c r="J35" i="14"/>
  <c r="K35" i="14"/>
  <c r="L35" i="14"/>
  <c r="I36" i="14"/>
  <c r="J36" i="14"/>
  <c r="K36" i="14"/>
  <c r="L36" i="14"/>
  <c r="I37" i="14"/>
  <c r="J37" i="14"/>
  <c r="K37" i="14"/>
  <c r="L37" i="14"/>
  <c r="I33" i="14"/>
  <c r="J33" i="14"/>
  <c r="K33" i="14"/>
  <c r="L33" i="14"/>
  <c r="P38" i="14"/>
  <c r="P39" i="14"/>
  <c r="P40" i="14"/>
  <c r="O38" i="14"/>
  <c r="O39" i="14"/>
  <c r="O40" i="14"/>
  <c r="N38" i="14"/>
  <c r="N39" i="14"/>
  <c r="N40" i="14"/>
  <c r="M38" i="14"/>
  <c r="M39" i="14"/>
  <c r="M40" i="14"/>
  <c r="L38" i="14"/>
  <c r="L39" i="14"/>
  <c r="L40" i="14"/>
  <c r="K38" i="14"/>
  <c r="K39" i="14"/>
  <c r="K40" i="14"/>
  <c r="J38" i="14"/>
  <c r="J39" i="14"/>
  <c r="J40" i="14"/>
  <c r="I38" i="14"/>
  <c r="I39" i="14"/>
  <c r="I40" i="14"/>
  <c r="H38" i="14"/>
  <c r="H39" i="14"/>
  <c r="H40" i="14"/>
  <c r="G38" i="14"/>
  <c r="G39" i="14"/>
  <c r="G40" i="14"/>
  <c r="F38" i="14"/>
  <c r="F39" i="14"/>
  <c r="F40" i="14"/>
  <c r="E38" i="14"/>
  <c r="E39" i="14"/>
  <c r="E40" i="14"/>
  <c r="D38" i="14"/>
  <c r="D39" i="14"/>
  <c r="D40" i="14"/>
  <c r="C38" i="14"/>
  <c r="C39" i="14"/>
  <c r="C40" i="14"/>
  <c r="D28" i="14"/>
  <c r="E28" i="14"/>
  <c r="F28" i="14"/>
  <c r="G28" i="14"/>
  <c r="H28" i="14"/>
  <c r="I28" i="14"/>
  <c r="J28" i="14"/>
  <c r="K28" i="14"/>
  <c r="L28" i="14"/>
  <c r="M27" i="14"/>
  <c r="M28" i="14"/>
  <c r="N27" i="14"/>
  <c r="N28" i="14"/>
  <c r="O27" i="14"/>
  <c r="O28" i="14"/>
  <c r="P27" i="14"/>
  <c r="P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C28" i="14"/>
  <c r="C29" i="14"/>
  <c r="C30" i="14"/>
  <c r="M24" i="14"/>
  <c r="N24" i="14"/>
  <c r="O24" i="14"/>
  <c r="P24" i="14"/>
  <c r="M25" i="14"/>
  <c r="N25" i="14"/>
  <c r="O25" i="14"/>
  <c r="P25" i="14"/>
  <c r="M26" i="14"/>
  <c r="N26" i="14"/>
  <c r="O26" i="14"/>
  <c r="P26" i="14"/>
  <c r="M23" i="14"/>
  <c r="N23" i="14"/>
  <c r="O23" i="14"/>
  <c r="P23" i="14"/>
  <c r="I15" i="14"/>
  <c r="I14" i="14"/>
  <c r="J14" i="14"/>
  <c r="K14" i="14"/>
  <c r="L14" i="14"/>
  <c r="M14" i="14"/>
  <c r="J15" i="14"/>
  <c r="K15" i="14"/>
  <c r="L15" i="14"/>
  <c r="M15" i="14"/>
  <c r="I16" i="14"/>
  <c r="J16" i="14"/>
  <c r="K16" i="14"/>
  <c r="L16" i="14"/>
  <c r="M16" i="14"/>
  <c r="I13" i="14"/>
  <c r="J13" i="14"/>
  <c r="K13" i="14"/>
  <c r="L13" i="14"/>
  <c r="M13" i="14"/>
  <c r="M6" i="14"/>
  <c r="N6" i="14"/>
  <c r="O6" i="14"/>
  <c r="P6" i="14"/>
  <c r="M5" i="14"/>
  <c r="N5" i="14"/>
  <c r="O5" i="14"/>
  <c r="P5" i="14"/>
  <c r="M4" i="14"/>
  <c r="N4" i="14"/>
  <c r="O4" i="14"/>
  <c r="P4" i="14"/>
  <c r="M3" i="14"/>
  <c r="N3" i="14"/>
  <c r="O3" i="14"/>
  <c r="P3" i="14"/>
  <c r="P17" i="14"/>
  <c r="P18" i="14"/>
  <c r="P19" i="14"/>
  <c r="P20" i="14"/>
  <c r="O17" i="14"/>
  <c r="O18" i="14"/>
  <c r="O19" i="14"/>
  <c r="O20" i="14"/>
  <c r="N17" i="14"/>
  <c r="N18" i="14"/>
  <c r="N19" i="14"/>
  <c r="N20" i="14"/>
  <c r="M17" i="14"/>
  <c r="M18" i="14"/>
  <c r="M19" i="14"/>
  <c r="M20" i="14"/>
  <c r="L17" i="14"/>
  <c r="L18" i="14"/>
  <c r="L19" i="14"/>
  <c r="L20" i="14"/>
  <c r="K17" i="14"/>
  <c r="K18" i="14"/>
  <c r="K19" i="14"/>
  <c r="K20" i="14"/>
  <c r="J17" i="14"/>
  <c r="J18" i="14"/>
  <c r="J19" i="14"/>
  <c r="J20" i="14"/>
  <c r="I17" i="14"/>
  <c r="I18" i="14"/>
  <c r="I19" i="14"/>
  <c r="I20" i="14"/>
  <c r="H17" i="14"/>
  <c r="H18" i="14"/>
  <c r="H19" i="14"/>
  <c r="H20" i="14"/>
  <c r="G17" i="14"/>
  <c r="G18" i="14"/>
  <c r="G19" i="14"/>
  <c r="G20" i="14"/>
  <c r="F17" i="14"/>
  <c r="F18" i="14"/>
  <c r="F19" i="14"/>
  <c r="F20" i="14"/>
  <c r="E17" i="14"/>
  <c r="E18" i="14"/>
  <c r="E19" i="14"/>
  <c r="E20" i="14"/>
  <c r="D17" i="14"/>
  <c r="D18" i="14"/>
  <c r="D19" i="14"/>
  <c r="D20" i="14"/>
  <c r="C17" i="14"/>
  <c r="C18" i="14"/>
  <c r="C19" i="14"/>
  <c r="C20" i="14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B1348" i="2"/>
  <c r="C1348" i="2"/>
  <c r="D1348" i="2"/>
  <c r="E1348" i="2"/>
  <c r="B1347" i="2"/>
  <c r="C1347" i="2"/>
  <c r="D1347" i="2"/>
  <c r="E1347" i="2"/>
  <c r="B1346" i="2"/>
  <c r="C1346" i="2"/>
  <c r="D1346" i="2"/>
  <c r="E1346" i="2"/>
  <c r="B1345" i="2"/>
  <c r="C1345" i="2"/>
  <c r="D1345" i="2"/>
  <c r="E1345" i="2"/>
  <c r="B1344" i="2"/>
  <c r="C1344" i="2"/>
  <c r="D1344" i="2"/>
  <c r="E1344" i="2"/>
  <c r="B1343" i="2"/>
  <c r="C1343" i="2"/>
  <c r="D1343" i="2"/>
  <c r="E1343" i="2"/>
  <c r="B1342" i="2"/>
  <c r="C1342" i="2"/>
  <c r="D1342" i="2"/>
  <c r="E1342" i="2"/>
  <c r="B1341" i="2"/>
  <c r="C1341" i="2"/>
  <c r="D1341" i="2"/>
  <c r="E1341" i="2"/>
  <c r="B1340" i="2"/>
  <c r="C1340" i="2"/>
  <c r="D1340" i="2"/>
  <c r="E1340" i="2"/>
  <c r="B1339" i="2"/>
  <c r="C1339" i="2"/>
  <c r="D1339" i="2"/>
  <c r="E1339" i="2"/>
  <c r="B1338" i="2"/>
  <c r="C1338" i="2"/>
  <c r="D1338" i="2"/>
  <c r="E1338" i="2"/>
  <c r="B1336" i="2"/>
  <c r="C1336" i="2"/>
  <c r="D1336" i="2"/>
  <c r="E1336" i="2"/>
  <c r="B1335" i="2"/>
  <c r="C1335" i="2"/>
  <c r="D1335" i="2"/>
  <c r="E1335" i="2"/>
  <c r="B1334" i="2"/>
  <c r="C1334" i="2"/>
  <c r="D1334" i="2"/>
  <c r="E1334" i="2"/>
  <c r="B1333" i="2"/>
  <c r="C1333" i="2"/>
  <c r="D1333" i="2"/>
  <c r="E1333" i="2"/>
  <c r="B1332" i="2"/>
  <c r="C1332" i="2"/>
  <c r="D1332" i="2"/>
  <c r="E1332" i="2"/>
  <c r="B1331" i="2"/>
  <c r="C1331" i="2"/>
  <c r="D1331" i="2"/>
  <c r="E1331" i="2"/>
  <c r="B1330" i="2"/>
  <c r="C1330" i="2"/>
  <c r="D1330" i="2"/>
  <c r="E1330" i="2"/>
  <c r="B1329" i="2"/>
  <c r="C1329" i="2"/>
  <c r="D1329" i="2"/>
  <c r="E1329" i="2"/>
  <c r="B1328" i="2"/>
  <c r="C1328" i="2"/>
  <c r="D1328" i="2"/>
  <c r="E1328" i="2"/>
  <c r="B1327" i="2"/>
  <c r="C1327" i="2"/>
  <c r="D1327" i="2"/>
  <c r="E1327" i="2"/>
  <c r="B1326" i="2"/>
  <c r="C1326" i="2"/>
  <c r="D1326" i="2"/>
  <c r="E1326" i="2"/>
  <c r="B1324" i="2"/>
  <c r="C1324" i="2"/>
  <c r="D1324" i="2"/>
  <c r="E1324" i="2"/>
  <c r="B1323" i="2"/>
  <c r="C1323" i="2"/>
  <c r="D1323" i="2"/>
  <c r="E1323" i="2"/>
  <c r="B1322" i="2"/>
  <c r="C1322" i="2"/>
  <c r="D1322" i="2"/>
  <c r="E1322" i="2"/>
  <c r="B1321" i="2"/>
  <c r="C1321" i="2"/>
  <c r="D1321" i="2"/>
  <c r="E1321" i="2"/>
  <c r="B1320" i="2"/>
  <c r="C1320" i="2"/>
  <c r="D1320" i="2"/>
  <c r="E1320" i="2"/>
  <c r="B1319" i="2"/>
  <c r="C1319" i="2"/>
  <c r="D1319" i="2"/>
  <c r="E1319" i="2"/>
  <c r="B1318" i="2"/>
  <c r="C1318" i="2"/>
  <c r="D1318" i="2"/>
  <c r="E1318" i="2"/>
  <c r="B1317" i="2"/>
  <c r="C1317" i="2"/>
  <c r="D1317" i="2"/>
  <c r="E1317" i="2"/>
  <c r="B1316" i="2"/>
  <c r="C1316" i="2"/>
  <c r="D1316" i="2"/>
  <c r="E1316" i="2"/>
  <c r="B1315" i="2"/>
  <c r="C1315" i="2"/>
  <c r="D1315" i="2"/>
  <c r="E1315" i="2"/>
  <c r="B1314" i="2"/>
  <c r="C1314" i="2"/>
  <c r="D1314" i="2"/>
  <c r="E1314" i="2"/>
  <c r="B1312" i="2"/>
  <c r="C1312" i="2"/>
  <c r="D1312" i="2"/>
  <c r="E1312" i="2"/>
  <c r="B1311" i="2"/>
  <c r="C1311" i="2"/>
  <c r="D1311" i="2"/>
  <c r="E1311" i="2"/>
  <c r="B1310" i="2"/>
  <c r="C1310" i="2"/>
  <c r="D1310" i="2"/>
  <c r="E1310" i="2"/>
  <c r="B1309" i="2"/>
  <c r="C1309" i="2"/>
  <c r="D1309" i="2"/>
  <c r="E1309" i="2"/>
  <c r="B1308" i="2"/>
  <c r="C1308" i="2"/>
  <c r="D1308" i="2"/>
  <c r="E1308" i="2"/>
  <c r="B1307" i="2"/>
  <c r="C1307" i="2"/>
  <c r="D1307" i="2"/>
  <c r="E1307" i="2"/>
  <c r="B1306" i="2"/>
  <c r="C1306" i="2"/>
  <c r="D1306" i="2"/>
  <c r="E1306" i="2"/>
  <c r="B1305" i="2"/>
  <c r="C1305" i="2"/>
  <c r="D1305" i="2"/>
  <c r="E1305" i="2"/>
  <c r="B1304" i="2"/>
  <c r="C1304" i="2"/>
  <c r="D1304" i="2"/>
  <c r="E1304" i="2"/>
  <c r="B1303" i="2"/>
  <c r="C1303" i="2"/>
  <c r="D1303" i="2"/>
  <c r="E1303" i="2"/>
  <c r="B1302" i="2"/>
  <c r="C1302" i="2"/>
  <c r="D1302" i="2"/>
  <c r="E1302" i="2"/>
  <c r="B1300" i="2"/>
  <c r="C1300" i="2"/>
  <c r="D1300" i="2"/>
  <c r="E1300" i="2"/>
  <c r="B1299" i="2"/>
  <c r="C1299" i="2"/>
  <c r="D1299" i="2"/>
  <c r="E1299" i="2"/>
  <c r="B1298" i="2"/>
  <c r="C1298" i="2"/>
  <c r="D1298" i="2"/>
  <c r="E1298" i="2"/>
  <c r="B1297" i="2"/>
  <c r="C1297" i="2"/>
  <c r="D1297" i="2"/>
  <c r="E1297" i="2"/>
  <c r="B1296" i="2"/>
  <c r="C1296" i="2"/>
  <c r="D1296" i="2"/>
  <c r="E1296" i="2"/>
  <c r="B1295" i="2"/>
  <c r="C1295" i="2"/>
  <c r="D1295" i="2"/>
  <c r="E1295" i="2"/>
  <c r="B1294" i="2"/>
  <c r="C1294" i="2"/>
  <c r="D1294" i="2"/>
  <c r="E1294" i="2"/>
  <c r="B1293" i="2"/>
  <c r="C1293" i="2"/>
  <c r="D1293" i="2"/>
  <c r="E1293" i="2"/>
  <c r="B1292" i="2"/>
  <c r="C1292" i="2"/>
  <c r="D1292" i="2"/>
  <c r="E1292" i="2"/>
  <c r="B1291" i="2"/>
  <c r="C1291" i="2"/>
  <c r="D1291" i="2"/>
  <c r="E1291" i="2"/>
  <c r="B1290" i="2"/>
  <c r="C1290" i="2"/>
  <c r="D1290" i="2"/>
  <c r="E1290" i="2"/>
  <c r="E1277" i="2"/>
  <c r="D1277" i="2"/>
  <c r="C1277" i="2"/>
  <c r="B1277" i="2"/>
  <c r="B1288" i="2"/>
  <c r="C1288" i="2"/>
  <c r="D1288" i="2"/>
  <c r="E1288" i="2"/>
  <c r="B1287" i="2"/>
  <c r="C1287" i="2"/>
  <c r="D1287" i="2"/>
  <c r="E1287" i="2"/>
  <c r="B1286" i="2"/>
  <c r="C1286" i="2"/>
  <c r="D1286" i="2"/>
  <c r="E1286" i="2"/>
  <c r="B1285" i="2"/>
  <c r="C1285" i="2"/>
  <c r="D1285" i="2"/>
  <c r="E1285" i="2"/>
  <c r="B1284" i="2"/>
  <c r="C1284" i="2"/>
  <c r="D1284" i="2"/>
  <c r="E1284" i="2"/>
  <c r="B1283" i="2"/>
  <c r="C1283" i="2"/>
  <c r="D1283" i="2"/>
  <c r="E1283" i="2"/>
  <c r="B1282" i="2"/>
  <c r="C1282" i="2"/>
  <c r="D1282" i="2"/>
  <c r="E1282" i="2"/>
  <c r="B1281" i="2"/>
  <c r="C1281" i="2"/>
  <c r="D1281" i="2"/>
  <c r="E1281" i="2"/>
  <c r="B1280" i="2"/>
  <c r="C1280" i="2"/>
  <c r="D1280" i="2"/>
  <c r="E1280" i="2"/>
  <c r="B1279" i="2"/>
  <c r="C1279" i="2"/>
  <c r="D1279" i="2"/>
  <c r="E1279" i="2"/>
  <c r="B1278" i="2"/>
  <c r="C1278" i="2"/>
  <c r="D1278" i="2"/>
  <c r="E1278" i="2"/>
  <c r="E1265" i="2"/>
  <c r="D1265" i="2"/>
  <c r="C1265" i="2"/>
  <c r="B1265" i="2"/>
  <c r="B1276" i="2"/>
  <c r="C1276" i="2"/>
  <c r="D1276" i="2"/>
  <c r="E1276" i="2"/>
  <c r="B1275" i="2"/>
  <c r="C1275" i="2"/>
  <c r="D1275" i="2"/>
  <c r="E1275" i="2"/>
  <c r="B1274" i="2"/>
  <c r="C1274" i="2"/>
  <c r="D1274" i="2"/>
  <c r="E1274" i="2"/>
  <c r="B1273" i="2"/>
  <c r="C1273" i="2"/>
  <c r="D1273" i="2"/>
  <c r="E1273" i="2"/>
  <c r="B1272" i="2"/>
  <c r="C1272" i="2"/>
  <c r="D1272" i="2"/>
  <c r="E1272" i="2"/>
  <c r="B1271" i="2"/>
  <c r="C1271" i="2"/>
  <c r="D1271" i="2"/>
  <c r="E1271" i="2"/>
  <c r="B1270" i="2"/>
  <c r="C1270" i="2"/>
  <c r="D1270" i="2"/>
  <c r="E1270" i="2"/>
  <c r="B1269" i="2"/>
  <c r="C1269" i="2"/>
  <c r="D1269" i="2"/>
  <c r="E1269" i="2"/>
  <c r="B1268" i="2"/>
  <c r="C1268" i="2"/>
  <c r="D1268" i="2"/>
  <c r="E1268" i="2"/>
  <c r="B1267" i="2"/>
  <c r="C1267" i="2"/>
  <c r="D1267" i="2"/>
  <c r="E1267" i="2"/>
  <c r="B1266" i="2"/>
  <c r="C1266" i="2"/>
  <c r="D1266" i="2"/>
  <c r="E1266" i="2"/>
  <c r="E1253" i="2"/>
  <c r="D1253" i="2"/>
  <c r="C1253" i="2"/>
  <c r="B1253" i="2"/>
  <c r="B1264" i="2"/>
  <c r="C1264" i="2"/>
  <c r="D1264" i="2"/>
  <c r="E1264" i="2"/>
  <c r="B1263" i="2"/>
  <c r="C1263" i="2"/>
  <c r="D1263" i="2"/>
  <c r="E1263" i="2"/>
  <c r="B1262" i="2"/>
  <c r="C1262" i="2"/>
  <c r="D1262" i="2"/>
  <c r="E1262" i="2"/>
  <c r="B1261" i="2"/>
  <c r="C1261" i="2"/>
  <c r="D1261" i="2"/>
  <c r="E1261" i="2"/>
  <c r="B1260" i="2"/>
  <c r="C1260" i="2"/>
  <c r="D1260" i="2"/>
  <c r="E1260" i="2"/>
  <c r="B1259" i="2"/>
  <c r="C1259" i="2"/>
  <c r="D1259" i="2"/>
  <c r="E1259" i="2"/>
  <c r="B1258" i="2"/>
  <c r="C1258" i="2"/>
  <c r="D1258" i="2"/>
  <c r="E1258" i="2"/>
  <c r="B1257" i="2"/>
  <c r="C1257" i="2"/>
  <c r="D1257" i="2"/>
  <c r="E1257" i="2"/>
  <c r="B1256" i="2"/>
  <c r="C1256" i="2"/>
  <c r="D1256" i="2"/>
  <c r="E1256" i="2"/>
  <c r="B1255" i="2"/>
  <c r="C1255" i="2"/>
  <c r="D1255" i="2"/>
  <c r="E1255" i="2"/>
  <c r="B1254" i="2"/>
  <c r="C1254" i="2"/>
  <c r="D1254" i="2"/>
  <c r="E1254" i="2"/>
  <c r="E1241" i="2"/>
  <c r="D1241" i="2"/>
  <c r="C1241" i="2"/>
  <c r="B1241" i="2"/>
  <c r="B1252" i="2"/>
  <c r="C1252" i="2"/>
  <c r="D1252" i="2"/>
  <c r="E1252" i="2"/>
  <c r="B1251" i="2"/>
  <c r="C1251" i="2"/>
  <c r="D1251" i="2"/>
  <c r="E1251" i="2"/>
  <c r="B1250" i="2"/>
  <c r="C1250" i="2"/>
  <c r="D1250" i="2"/>
  <c r="E1250" i="2"/>
  <c r="B1249" i="2"/>
  <c r="C1249" i="2"/>
  <c r="D1249" i="2"/>
  <c r="E1249" i="2"/>
  <c r="B1248" i="2"/>
  <c r="C1248" i="2"/>
  <c r="D1248" i="2"/>
  <c r="E1248" i="2"/>
  <c r="B1247" i="2"/>
  <c r="C1247" i="2"/>
  <c r="D1247" i="2"/>
  <c r="E1247" i="2"/>
  <c r="B1246" i="2"/>
  <c r="C1246" i="2"/>
  <c r="D1246" i="2"/>
  <c r="E1246" i="2"/>
  <c r="B1245" i="2"/>
  <c r="C1245" i="2"/>
  <c r="D1245" i="2"/>
  <c r="E1245" i="2"/>
  <c r="B1244" i="2"/>
  <c r="C1244" i="2"/>
  <c r="D1244" i="2"/>
  <c r="E1244" i="2"/>
  <c r="B1243" i="2"/>
  <c r="C1243" i="2"/>
  <c r="D1243" i="2"/>
  <c r="E1243" i="2"/>
  <c r="B1242" i="2"/>
  <c r="C1242" i="2"/>
  <c r="D1242" i="2"/>
  <c r="E1242" i="2"/>
  <c r="E1229" i="2"/>
  <c r="D1229" i="2"/>
  <c r="C1229" i="2"/>
  <c r="B1229" i="2"/>
  <c r="B1240" i="2"/>
  <c r="C1240" i="2"/>
  <c r="D1240" i="2"/>
  <c r="E1240" i="2"/>
  <c r="B1239" i="2"/>
  <c r="C1239" i="2"/>
  <c r="D1239" i="2"/>
  <c r="E1239" i="2"/>
  <c r="B1238" i="2"/>
  <c r="C1238" i="2"/>
  <c r="D1238" i="2"/>
  <c r="E1238" i="2"/>
  <c r="B1237" i="2"/>
  <c r="C1237" i="2"/>
  <c r="D1237" i="2"/>
  <c r="E1237" i="2"/>
  <c r="B1236" i="2"/>
  <c r="C1236" i="2"/>
  <c r="D1236" i="2"/>
  <c r="E1236" i="2"/>
  <c r="B1235" i="2"/>
  <c r="C1235" i="2"/>
  <c r="D1235" i="2"/>
  <c r="E1235" i="2"/>
  <c r="B1234" i="2"/>
  <c r="C1234" i="2"/>
  <c r="D1234" i="2"/>
  <c r="E1234" i="2"/>
  <c r="B1233" i="2"/>
  <c r="C1233" i="2"/>
  <c r="D1233" i="2"/>
  <c r="E1233" i="2"/>
  <c r="B1232" i="2"/>
  <c r="C1232" i="2"/>
  <c r="D1232" i="2"/>
  <c r="E1232" i="2"/>
  <c r="B1231" i="2"/>
  <c r="C1231" i="2"/>
  <c r="D1231" i="2"/>
  <c r="E1231" i="2"/>
  <c r="B1230" i="2"/>
  <c r="C1230" i="2"/>
  <c r="D1230" i="2"/>
  <c r="E1230" i="2"/>
  <c r="E1217" i="2"/>
  <c r="D1217" i="2"/>
  <c r="C1217" i="2"/>
  <c r="B1217" i="2"/>
  <c r="B1228" i="2"/>
  <c r="C1228" i="2"/>
  <c r="D1228" i="2"/>
  <c r="E1228" i="2"/>
  <c r="B1227" i="2"/>
  <c r="C1227" i="2"/>
  <c r="D1227" i="2"/>
  <c r="E1227" i="2"/>
  <c r="B1226" i="2"/>
  <c r="C1226" i="2"/>
  <c r="D1226" i="2"/>
  <c r="E1226" i="2"/>
  <c r="B1225" i="2"/>
  <c r="C1225" i="2"/>
  <c r="D1225" i="2"/>
  <c r="E1225" i="2"/>
  <c r="B1224" i="2"/>
  <c r="C1224" i="2"/>
  <c r="D1224" i="2"/>
  <c r="E1224" i="2"/>
  <c r="B1223" i="2"/>
  <c r="C1223" i="2"/>
  <c r="D1223" i="2"/>
  <c r="E1223" i="2"/>
  <c r="B1222" i="2"/>
  <c r="C1222" i="2"/>
  <c r="D1222" i="2"/>
  <c r="E1222" i="2"/>
  <c r="B1221" i="2"/>
  <c r="C1221" i="2"/>
  <c r="D1221" i="2"/>
  <c r="E1221" i="2"/>
  <c r="B1220" i="2"/>
  <c r="C1220" i="2"/>
  <c r="D1220" i="2"/>
  <c r="E1220" i="2"/>
  <c r="B1219" i="2"/>
  <c r="C1219" i="2"/>
  <c r="D1219" i="2"/>
  <c r="E1219" i="2"/>
  <c r="B1218" i="2"/>
  <c r="C1218" i="2"/>
  <c r="D1218" i="2"/>
  <c r="E1218" i="2"/>
  <c r="E1205" i="2"/>
  <c r="D1205" i="2"/>
  <c r="C1205" i="2"/>
  <c r="B1205" i="2"/>
  <c r="B1216" i="2"/>
  <c r="C1216" i="2"/>
  <c r="D1216" i="2"/>
  <c r="E1216" i="2"/>
  <c r="B1215" i="2"/>
  <c r="C1215" i="2"/>
  <c r="D1215" i="2"/>
  <c r="E1215" i="2"/>
  <c r="B1214" i="2"/>
  <c r="C1214" i="2"/>
  <c r="D1214" i="2"/>
  <c r="E1214" i="2"/>
  <c r="B1213" i="2"/>
  <c r="C1213" i="2"/>
  <c r="D1213" i="2"/>
  <c r="E1213" i="2"/>
  <c r="B1212" i="2"/>
  <c r="C1212" i="2"/>
  <c r="D1212" i="2"/>
  <c r="E1212" i="2"/>
  <c r="B1211" i="2"/>
  <c r="C1211" i="2"/>
  <c r="D1211" i="2"/>
  <c r="E1211" i="2"/>
  <c r="B1210" i="2"/>
  <c r="C1210" i="2"/>
  <c r="D1210" i="2"/>
  <c r="E1210" i="2"/>
  <c r="B1209" i="2"/>
  <c r="C1209" i="2"/>
  <c r="D1209" i="2"/>
  <c r="E1209" i="2"/>
  <c r="B1208" i="2"/>
  <c r="C1208" i="2"/>
  <c r="D1208" i="2"/>
  <c r="E1208" i="2"/>
  <c r="B1207" i="2"/>
  <c r="C1207" i="2"/>
  <c r="D1207" i="2"/>
  <c r="E1207" i="2"/>
  <c r="B1206" i="2"/>
  <c r="C1206" i="2"/>
  <c r="D1206" i="2"/>
  <c r="E1206" i="2"/>
  <c r="E1193" i="2"/>
  <c r="D1193" i="2"/>
  <c r="C1193" i="2"/>
  <c r="B1193" i="2"/>
  <c r="B1204" i="2"/>
  <c r="C1204" i="2"/>
  <c r="D1204" i="2"/>
  <c r="E1204" i="2"/>
  <c r="B1203" i="2"/>
  <c r="C1203" i="2"/>
  <c r="D1203" i="2"/>
  <c r="E1203" i="2"/>
  <c r="B1202" i="2"/>
  <c r="C1202" i="2"/>
  <c r="D1202" i="2"/>
  <c r="E1202" i="2"/>
  <c r="B1201" i="2"/>
  <c r="C1201" i="2"/>
  <c r="D1201" i="2"/>
  <c r="E1201" i="2"/>
  <c r="B1200" i="2"/>
  <c r="C1200" i="2"/>
  <c r="D1200" i="2"/>
  <c r="E1200" i="2"/>
  <c r="B1199" i="2"/>
  <c r="C1199" i="2"/>
  <c r="D1199" i="2"/>
  <c r="E1199" i="2"/>
  <c r="B1198" i="2"/>
  <c r="C1198" i="2"/>
  <c r="D1198" i="2"/>
  <c r="E1198" i="2"/>
  <c r="B1197" i="2"/>
  <c r="C1197" i="2"/>
  <c r="D1197" i="2"/>
  <c r="E1197" i="2"/>
  <c r="B1196" i="2"/>
  <c r="C1196" i="2"/>
  <c r="D1196" i="2"/>
  <c r="E1196" i="2"/>
  <c r="B1195" i="2"/>
  <c r="C1195" i="2"/>
  <c r="D1195" i="2"/>
  <c r="E1195" i="2"/>
  <c r="B1194" i="2"/>
  <c r="C1194" i="2"/>
  <c r="D1194" i="2"/>
  <c r="E1194" i="2"/>
  <c r="E1181" i="2"/>
  <c r="D1181" i="2"/>
  <c r="C1181" i="2"/>
  <c r="B1181" i="2"/>
  <c r="B1192" i="2"/>
  <c r="C1192" i="2"/>
  <c r="D1192" i="2"/>
  <c r="E1192" i="2"/>
  <c r="B1191" i="2"/>
  <c r="C1191" i="2"/>
  <c r="D1191" i="2"/>
  <c r="E1191" i="2"/>
  <c r="B1190" i="2"/>
  <c r="C1190" i="2"/>
  <c r="D1190" i="2"/>
  <c r="E1190" i="2"/>
  <c r="B1189" i="2"/>
  <c r="C1189" i="2"/>
  <c r="D1189" i="2"/>
  <c r="E1189" i="2"/>
  <c r="B1188" i="2"/>
  <c r="C1188" i="2"/>
  <c r="D1188" i="2"/>
  <c r="E1188" i="2"/>
  <c r="B1187" i="2"/>
  <c r="C1187" i="2"/>
  <c r="D1187" i="2"/>
  <c r="E1187" i="2"/>
  <c r="B1186" i="2"/>
  <c r="C1186" i="2"/>
  <c r="D1186" i="2"/>
  <c r="E1186" i="2"/>
  <c r="B1185" i="2"/>
  <c r="C1185" i="2"/>
  <c r="D1185" i="2"/>
  <c r="E1185" i="2"/>
  <c r="B1184" i="2"/>
  <c r="C1184" i="2"/>
  <c r="D1184" i="2"/>
  <c r="E1184" i="2"/>
  <c r="B1183" i="2"/>
  <c r="C1183" i="2"/>
  <c r="D1183" i="2"/>
  <c r="E1183" i="2"/>
  <c r="B1182" i="2"/>
  <c r="C1182" i="2"/>
  <c r="D1182" i="2"/>
  <c r="E1182" i="2"/>
  <c r="E1169" i="2"/>
  <c r="D1169" i="2"/>
  <c r="C1169" i="2"/>
  <c r="B1169" i="2"/>
  <c r="B1180" i="2"/>
  <c r="C1180" i="2"/>
  <c r="D1180" i="2"/>
  <c r="E1180" i="2"/>
  <c r="B1179" i="2"/>
  <c r="C1179" i="2"/>
  <c r="D1179" i="2"/>
  <c r="E1179" i="2"/>
  <c r="B1178" i="2"/>
  <c r="C1178" i="2"/>
  <c r="D1178" i="2"/>
  <c r="E1178" i="2"/>
  <c r="B1177" i="2"/>
  <c r="C1177" i="2"/>
  <c r="D1177" i="2"/>
  <c r="E1177" i="2"/>
  <c r="B1176" i="2"/>
  <c r="C1176" i="2"/>
  <c r="D1176" i="2"/>
  <c r="E1176" i="2"/>
  <c r="B1175" i="2"/>
  <c r="C1175" i="2"/>
  <c r="D1175" i="2"/>
  <c r="E1175" i="2"/>
  <c r="B1174" i="2"/>
  <c r="C1174" i="2"/>
  <c r="D1174" i="2"/>
  <c r="E1174" i="2"/>
  <c r="B1173" i="2"/>
  <c r="C1173" i="2"/>
  <c r="D1173" i="2"/>
  <c r="E1173" i="2"/>
  <c r="B1172" i="2"/>
  <c r="C1172" i="2"/>
  <c r="D1172" i="2"/>
  <c r="E1172" i="2"/>
  <c r="B1171" i="2"/>
  <c r="C1171" i="2"/>
  <c r="D1171" i="2"/>
  <c r="E1171" i="2"/>
  <c r="B1170" i="2"/>
  <c r="C1170" i="2"/>
  <c r="D1170" i="2"/>
  <c r="E1170" i="2"/>
  <c r="E1157" i="2"/>
  <c r="D1157" i="2"/>
  <c r="C1157" i="2"/>
  <c r="B1157" i="2"/>
  <c r="B1168" i="2"/>
  <c r="C1168" i="2"/>
  <c r="D1168" i="2"/>
  <c r="E1168" i="2"/>
  <c r="B1167" i="2"/>
  <c r="C1167" i="2"/>
  <c r="D1167" i="2"/>
  <c r="E1167" i="2"/>
  <c r="B1166" i="2"/>
  <c r="C1166" i="2"/>
  <c r="D1166" i="2"/>
  <c r="E1166" i="2"/>
  <c r="B1165" i="2"/>
  <c r="C1165" i="2"/>
  <c r="D1165" i="2"/>
  <c r="E1165" i="2"/>
  <c r="B1164" i="2"/>
  <c r="C1164" i="2"/>
  <c r="D1164" i="2"/>
  <c r="E1164" i="2"/>
  <c r="B1163" i="2"/>
  <c r="C1163" i="2"/>
  <c r="D1163" i="2"/>
  <c r="E1163" i="2"/>
  <c r="B1162" i="2"/>
  <c r="C1162" i="2"/>
  <c r="D1162" i="2"/>
  <c r="E1162" i="2"/>
  <c r="B1161" i="2"/>
  <c r="C1161" i="2"/>
  <c r="D1161" i="2"/>
  <c r="E1161" i="2"/>
  <c r="B1160" i="2"/>
  <c r="C1160" i="2"/>
  <c r="D1160" i="2"/>
  <c r="E1160" i="2"/>
  <c r="B1159" i="2"/>
  <c r="C1159" i="2"/>
  <c r="D1159" i="2"/>
  <c r="E1159" i="2"/>
  <c r="B1158" i="2"/>
  <c r="C1158" i="2"/>
  <c r="D1158" i="2"/>
  <c r="E1158" i="2"/>
  <c r="E1145" i="2"/>
  <c r="D1145" i="2"/>
  <c r="C1145" i="2"/>
  <c r="B1145" i="2"/>
  <c r="B1156" i="2"/>
  <c r="C1156" i="2"/>
  <c r="D1156" i="2"/>
  <c r="E1156" i="2"/>
  <c r="B1155" i="2"/>
  <c r="C1155" i="2"/>
  <c r="D1155" i="2"/>
  <c r="E1155" i="2"/>
  <c r="B1154" i="2"/>
  <c r="C1154" i="2"/>
  <c r="D1154" i="2"/>
  <c r="E1154" i="2"/>
  <c r="B1153" i="2"/>
  <c r="C1153" i="2"/>
  <c r="D1153" i="2"/>
  <c r="E1153" i="2"/>
  <c r="B1152" i="2"/>
  <c r="C1152" i="2"/>
  <c r="D1152" i="2"/>
  <c r="E1152" i="2"/>
  <c r="B1151" i="2"/>
  <c r="C1151" i="2"/>
  <c r="D1151" i="2"/>
  <c r="E1151" i="2"/>
  <c r="B1150" i="2"/>
  <c r="C1150" i="2"/>
  <c r="D1150" i="2"/>
  <c r="E1150" i="2"/>
  <c r="B1149" i="2"/>
  <c r="C1149" i="2"/>
  <c r="D1149" i="2"/>
  <c r="E1149" i="2"/>
  <c r="B1148" i="2"/>
  <c r="C1148" i="2"/>
  <c r="D1148" i="2"/>
  <c r="E1148" i="2"/>
  <c r="B1147" i="2"/>
  <c r="C1147" i="2"/>
  <c r="D1147" i="2"/>
  <c r="E1147" i="2"/>
  <c r="B1146" i="2"/>
  <c r="C1146" i="2"/>
  <c r="D1146" i="2"/>
  <c r="E1146" i="2"/>
  <c r="B1144" i="2"/>
  <c r="C1144" i="2"/>
  <c r="D1144" i="2"/>
  <c r="E1144" i="2"/>
  <c r="B1143" i="2"/>
  <c r="C1143" i="2"/>
  <c r="D1143" i="2"/>
  <c r="E1143" i="2"/>
  <c r="B1142" i="2"/>
  <c r="C1142" i="2"/>
  <c r="D1142" i="2"/>
  <c r="E1142" i="2"/>
  <c r="B1141" i="2"/>
  <c r="C1141" i="2"/>
  <c r="D1141" i="2"/>
  <c r="E1141" i="2"/>
  <c r="B1140" i="2"/>
  <c r="C1140" i="2"/>
  <c r="D1140" i="2"/>
  <c r="E1140" i="2"/>
  <c r="B1139" i="2"/>
  <c r="C1139" i="2"/>
  <c r="D1139" i="2"/>
  <c r="E1139" i="2"/>
  <c r="B1138" i="2"/>
  <c r="C1138" i="2"/>
  <c r="D1138" i="2"/>
  <c r="E1138" i="2"/>
  <c r="B1137" i="2"/>
  <c r="C1137" i="2"/>
  <c r="D1137" i="2"/>
  <c r="E1137" i="2"/>
  <c r="B1136" i="2"/>
  <c r="C1136" i="2"/>
  <c r="D1136" i="2"/>
  <c r="E1136" i="2"/>
  <c r="B1135" i="2"/>
  <c r="C1135" i="2"/>
  <c r="D1135" i="2"/>
  <c r="E1135" i="2"/>
  <c r="B1134" i="2"/>
  <c r="C1134" i="2"/>
  <c r="D1134" i="2"/>
  <c r="E1134" i="2"/>
  <c r="B1133" i="2"/>
  <c r="C1133" i="2"/>
  <c r="D1133" i="2"/>
  <c r="E1133" i="2"/>
  <c r="B1132" i="2"/>
  <c r="C1132" i="2"/>
  <c r="D1132" i="2"/>
  <c r="E1132" i="2"/>
  <c r="B1131" i="2"/>
  <c r="C1131" i="2"/>
  <c r="D1131" i="2"/>
  <c r="E1131" i="2"/>
  <c r="B1130" i="2"/>
  <c r="C1130" i="2"/>
  <c r="D1130" i="2"/>
  <c r="E1130" i="2"/>
  <c r="B1129" i="2"/>
  <c r="C1129" i="2"/>
  <c r="D1129" i="2"/>
  <c r="E1129" i="2"/>
  <c r="B1128" i="2"/>
  <c r="C1128" i="2"/>
  <c r="D1128" i="2"/>
  <c r="E1128" i="2"/>
  <c r="B1127" i="2"/>
  <c r="C1127" i="2"/>
  <c r="D1127" i="2"/>
  <c r="E1127" i="2"/>
  <c r="B1126" i="2"/>
  <c r="C1126" i="2"/>
  <c r="D1126" i="2"/>
  <c r="E1126" i="2"/>
  <c r="B1125" i="2"/>
  <c r="C1125" i="2"/>
  <c r="D1125" i="2"/>
  <c r="E1125" i="2"/>
  <c r="B1124" i="2"/>
  <c r="C1124" i="2"/>
  <c r="D1124" i="2"/>
  <c r="E1124" i="2"/>
  <c r="B1123" i="2"/>
  <c r="C1123" i="2"/>
  <c r="D1123" i="2"/>
  <c r="E1123" i="2"/>
  <c r="B1122" i="2"/>
  <c r="C1122" i="2"/>
  <c r="D1122" i="2"/>
  <c r="E1122" i="2"/>
  <c r="B1121" i="2"/>
  <c r="C1121" i="2"/>
  <c r="D1121" i="2"/>
  <c r="E1121" i="2"/>
  <c r="B1120" i="2"/>
  <c r="C1120" i="2"/>
  <c r="D1120" i="2"/>
  <c r="E1120" i="2"/>
  <c r="B1119" i="2"/>
  <c r="C1119" i="2"/>
  <c r="D1119" i="2"/>
  <c r="E1119" i="2"/>
  <c r="B1118" i="2"/>
  <c r="C1118" i="2"/>
  <c r="D1118" i="2"/>
  <c r="E1118" i="2"/>
  <c r="B1117" i="2"/>
  <c r="C1117" i="2"/>
  <c r="D1117" i="2"/>
  <c r="E1117" i="2"/>
  <c r="B1116" i="2"/>
  <c r="C1116" i="2"/>
  <c r="D1116" i="2"/>
  <c r="E1116" i="2"/>
  <c r="B1115" i="2"/>
  <c r="C1115" i="2"/>
  <c r="D1115" i="2"/>
  <c r="E1115" i="2"/>
  <c r="B1114" i="2"/>
  <c r="C1114" i="2"/>
  <c r="D1114" i="2"/>
  <c r="E1114" i="2"/>
  <c r="B1113" i="2"/>
  <c r="C1113" i="2"/>
  <c r="D1113" i="2"/>
  <c r="E1113" i="2"/>
  <c r="B1112" i="2"/>
  <c r="C1112" i="2"/>
  <c r="D1112" i="2"/>
  <c r="E1112" i="2"/>
  <c r="B1111" i="2"/>
  <c r="C1111" i="2"/>
  <c r="D1111" i="2"/>
  <c r="E1111" i="2"/>
  <c r="B1110" i="2"/>
  <c r="C1110" i="2"/>
  <c r="D1110" i="2"/>
  <c r="E1110" i="2"/>
  <c r="B1109" i="2"/>
  <c r="C1109" i="2"/>
  <c r="D1109" i="2"/>
  <c r="E1109" i="2"/>
  <c r="B1108" i="2"/>
  <c r="C1108" i="2"/>
  <c r="D1108" i="2"/>
  <c r="E1108" i="2"/>
  <c r="B1107" i="2"/>
  <c r="C1107" i="2"/>
  <c r="D1107" i="2"/>
  <c r="E1107" i="2"/>
  <c r="B1106" i="2"/>
  <c r="C1106" i="2"/>
  <c r="D1106" i="2"/>
  <c r="E1106" i="2"/>
  <c r="B1105" i="2"/>
  <c r="C1105" i="2"/>
  <c r="D1105" i="2"/>
  <c r="E1105" i="2"/>
  <c r="B1104" i="2"/>
  <c r="C1104" i="2"/>
  <c r="D1104" i="2"/>
  <c r="E1104" i="2"/>
  <c r="B1103" i="2"/>
  <c r="C1103" i="2"/>
  <c r="D1103" i="2"/>
  <c r="E1103" i="2"/>
  <c r="B1102" i="2"/>
  <c r="C1102" i="2"/>
  <c r="D1102" i="2"/>
  <c r="E1102" i="2"/>
  <c r="B1101" i="2"/>
  <c r="C1101" i="2"/>
  <c r="D1101" i="2"/>
  <c r="E1101" i="2"/>
  <c r="B1100" i="2"/>
  <c r="C1100" i="2"/>
  <c r="D1100" i="2"/>
  <c r="E1100" i="2"/>
  <c r="B1099" i="2"/>
  <c r="C1099" i="2"/>
  <c r="D1099" i="2"/>
  <c r="E1099" i="2"/>
  <c r="B1098" i="2"/>
  <c r="C1098" i="2"/>
  <c r="D1098" i="2"/>
  <c r="E1098" i="2"/>
  <c r="B1097" i="2"/>
  <c r="C1097" i="2"/>
  <c r="D1097" i="2"/>
  <c r="E1097" i="2"/>
  <c r="B1096" i="2"/>
  <c r="C1096" i="2"/>
  <c r="D1096" i="2"/>
  <c r="E1096" i="2"/>
  <c r="B1095" i="2"/>
  <c r="C1095" i="2"/>
  <c r="D1095" i="2"/>
  <c r="E1095" i="2"/>
  <c r="B1094" i="2"/>
  <c r="C1094" i="2"/>
  <c r="D1094" i="2"/>
  <c r="E1094" i="2"/>
  <c r="B1093" i="2"/>
  <c r="C1093" i="2"/>
  <c r="D1093" i="2"/>
  <c r="E1093" i="2"/>
  <c r="B1092" i="2"/>
  <c r="C1092" i="2"/>
  <c r="D1092" i="2"/>
  <c r="E1092" i="2"/>
  <c r="B1091" i="2"/>
  <c r="C1091" i="2"/>
  <c r="D1091" i="2"/>
  <c r="E1091" i="2"/>
  <c r="B1090" i="2"/>
  <c r="C1090" i="2"/>
  <c r="D1090" i="2"/>
  <c r="E1090" i="2"/>
  <c r="B1089" i="2"/>
  <c r="C1089" i="2"/>
  <c r="D1089" i="2"/>
  <c r="E1089" i="2"/>
  <c r="B1088" i="2"/>
  <c r="C1088" i="2"/>
  <c r="D1088" i="2"/>
  <c r="E1088" i="2"/>
  <c r="B1087" i="2"/>
  <c r="C1087" i="2"/>
  <c r="D1087" i="2"/>
  <c r="E1087" i="2"/>
  <c r="B1086" i="2"/>
  <c r="C1086" i="2"/>
  <c r="D1086" i="2"/>
  <c r="E1086" i="2"/>
  <c r="B1085" i="2"/>
  <c r="C1085" i="2"/>
  <c r="D1085" i="2"/>
  <c r="E1085" i="2"/>
  <c r="B1084" i="2"/>
  <c r="C1084" i="2"/>
  <c r="D1084" i="2"/>
  <c r="E1084" i="2"/>
  <c r="B1083" i="2"/>
  <c r="C1083" i="2"/>
  <c r="D1083" i="2"/>
  <c r="E1083" i="2"/>
  <c r="B1082" i="2"/>
  <c r="C1082" i="2"/>
  <c r="D1082" i="2"/>
  <c r="E1082" i="2"/>
  <c r="B1081" i="2"/>
  <c r="C1081" i="2"/>
  <c r="D1081" i="2"/>
  <c r="E1081" i="2"/>
  <c r="B1080" i="2"/>
  <c r="C1080" i="2"/>
  <c r="D1080" i="2"/>
  <c r="E1080" i="2"/>
  <c r="B1079" i="2"/>
  <c r="C1079" i="2"/>
  <c r="D1079" i="2"/>
  <c r="E1079" i="2"/>
  <c r="B1078" i="2"/>
  <c r="C1078" i="2"/>
  <c r="D1078" i="2"/>
  <c r="E1078" i="2"/>
  <c r="B1077" i="2"/>
  <c r="C1077" i="2"/>
  <c r="D1077" i="2"/>
  <c r="E1077" i="2"/>
  <c r="B1076" i="2"/>
  <c r="C1076" i="2"/>
  <c r="D1076" i="2"/>
  <c r="E1076" i="2"/>
  <c r="B1075" i="2"/>
  <c r="C1075" i="2"/>
  <c r="D1075" i="2"/>
  <c r="E1075" i="2"/>
  <c r="B1074" i="2"/>
  <c r="C1074" i="2"/>
  <c r="D1074" i="2"/>
  <c r="E1074" i="2"/>
  <c r="B1073" i="2"/>
  <c r="C1073" i="2"/>
  <c r="D1073" i="2"/>
  <c r="E1073" i="2"/>
  <c r="B1072" i="2"/>
  <c r="C1072" i="2"/>
  <c r="D1072" i="2"/>
  <c r="E1072" i="2"/>
  <c r="B1071" i="2"/>
  <c r="C1071" i="2"/>
  <c r="D1071" i="2"/>
  <c r="E1071" i="2"/>
  <c r="B1070" i="2"/>
  <c r="C1070" i="2"/>
  <c r="D1070" i="2"/>
  <c r="E1070" i="2"/>
  <c r="B1069" i="2"/>
  <c r="C1069" i="2"/>
  <c r="D1069" i="2"/>
  <c r="E1069" i="2"/>
  <c r="B1068" i="2"/>
  <c r="C1068" i="2"/>
  <c r="D1068" i="2"/>
  <c r="E1068" i="2"/>
  <c r="B1067" i="2"/>
  <c r="C1067" i="2"/>
  <c r="D1067" i="2"/>
  <c r="E1067" i="2"/>
  <c r="B1066" i="2"/>
  <c r="C1066" i="2"/>
  <c r="D1066" i="2"/>
  <c r="E1066" i="2"/>
  <c r="B1065" i="2"/>
  <c r="C1065" i="2"/>
  <c r="D1065" i="2"/>
  <c r="E1065" i="2"/>
  <c r="B1064" i="2"/>
  <c r="C1064" i="2"/>
  <c r="D1064" i="2"/>
  <c r="E1064" i="2"/>
  <c r="B1063" i="2"/>
  <c r="C1063" i="2"/>
  <c r="D1063" i="2"/>
  <c r="E1063" i="2"/>
  <c r="B1062" i="2"/>
  <c r="C1062" i="2"/>
  <c r="D1062" i="2"/>
  <c r="E1062" i="2"/>
  <c r="B1061" i="2"/>
  <c r="C1061" i="2"/>
  <c r="D1061" i="2"/>
  <c r="E1061" i="2"/>
  <c r="B1060" i="2"/>
  <c r="C1060" i="2"/>
  <c r="D1060" i="2"/>
  <c r="E1060" i="2"/>
  <c r="B1059" i="2"/>
  <c r="C1059" i="2"/>
  <c r="D1059" i="2"/>
  <c r="E1059" i="2"/>
  <c r="B1058" i="2"/>
  <c r="C1058" i="2"/>
  <c r="D1058" i="2"/>
  <c r="E1058" i="2"/>
  <c r="B1057" i="2"/>
  <c r="C1057" i="2"/>
  <c r="D1057" i="2"/>
  <c r="E1057" i="2"/>
  <c r="B1056" i="2"/>
  <c r="C1056" i="2"/>
  <c r="D1056" i="2"/>
  <c r="E1056" i="2"/>
  <c r="B1055" i="2"/>
  <c r="C1055" i="2"/>
  <c r="D1055" i="2"/>
  <c r="E1055" i="2"/>
  <c r="B1054" i="2"/>
  <c r="C1054" i="2"/>
  <c r="D1054" i="2"/>
  <c r="E1054" i="2"/>
  <c r="B1053" i="2"/>
  <c r="C1053" i="2"/>
  <c r="D1053" i="2"/>
  <c r="E1053" i="2"/>
  <c r="B1052" i="2"/>
  <c r="C1052" i="2"/>
  <c r="D1052" i="2"/>
  <c r="E1052" i="2"/>
  <c r="B1051" i="2"/>
  <c r="C1051" i="2"/>
  <c r="D1051" i="2"/>
  <c r="E1051" i="2"/>
  <c r="B1050" i="2"/>
  <c r="C1050" i="2"/>
  <c r="D1050" i="2"/>
  <c r="E1050" i="2"/>
  <c r="B1049" i="2"/>
  <c r="C1049" i="2"/>
  <c r="D1049" i="2"/>
  <c r="E1049" i="2"/>
  <c r="B1048" i="2"/>
  <c r="C1048" i="2"/>
  <c r="D1048" i="2"/>
  <c r="E1048" i="2"/>
  <c r="B1047" i="2"/>
  <c r="C1047" i="2"/>
  <c r="D1047" i="2"/>
  <c r="E1047" i="2"/>
  <c r="B1046" i="2"/>
  <c r="C1046" i="2"/>
  <c r="D1046" i="2"/>
  <c r="E1046" i="2"/>
  <c r="B1045" i="2"/>
  <c r="C1045" i="2"/>
  <c r="D1045" i="2"/>
  <c r="E1045" i="2"/>
  <c r="B1044" i="2"/>
  <c r="C1044" i="2"/>
  <c r="D1044" i="2"/>
  <c r="E1044" i="2"/>
  <c r="B1043" i="2"/>
  <c r="C1043" i="2"/>
  <c r="D1043" i="2"/>
  <c r="E1043" i="2"/>
  <c r="B1042" i="2"/>
  <c r="C1042" i="2"/>
  <c r="D1042" i="2"/>
  <c r="E1042" i="2"/>
  <c r="B1041" i="2"/>
  <c r="C1041" i="2"/>
  <c r="D1041" i="2"/>
  <c r="E1041" i="2"/>
  <c r="B1040" i="2"/>
  <c r="C1040" i="2"/>
  <c r="D1040" i="2"/>
  <c r="E1040" i="2"/>
  <c r="B1039" i="2"/>
  <c r="C1039" i="2"/>
  <c r="D1039" i="2"/>
  <c r="E1039" i="2"/>
  <c r="B1038" i="2"/>
  <c r="C1038" i="2"/>
  <c r="D1038" i="2"/>
  <c r="E1038" i="2"/>
  <c r="B1037" i="2"/>
  <c r="C1037" i="2"/>
  <c r="D1037" i="2"/>
  <c r="E1037" i="2"/>
  <c r="B1036" i="2"/>
  <c r="C1036" i="2"/>
  <c r="D1036" i="2"/>
  <c r="E1036" i="2"/>
  <c r="B1035" i="2"/>
  <c r="C1035" i="2"/>
  <c r="D1035" i="2"/>
  <c r="E1035" i="2"/>
  <c r="B1034" i="2"/>
  <c r="C1034" i="2"/>
  <c r="D1034" i="2"/>
  <c r="E1034" i="2"/>
  <c r="B1033" i="2"/>
  <c r="C1033" i="2"/>
  <c r="D1033" i="2"/>
  <c r="E1033" i="2"/>
  <c r="B1032" i="2"/>
  <c r="C1032" i="2"/>
  <c r="D1032" i="2"/>
  <c r="E1032" i="2"/>
  <c r="B1031" i="2"/>
  <c r="C1031" i="2"/>
  <c r="D1031" i="2"/>
  <c r="E1031" i="2"/>
  <c r="B1030" i="2"/>
  <c r="C1030" i="2"/>
  <c r="D1030" i="2"/>
  <c r="E1030" i="2"/>
  <c r="B1029" i="2"/>
  <c r="C1029" i="2"/>
  <c r="D1029" i="2"/>
  <c r="E1029" i="2"/>
  <c r="B1028" i="2"/>
  <c r="C1028" i="2"/>
  <c r="D1028" i="2"/>
  <c r="E1028" i="2"/>
  <c r="B1027" i="2"/>
  <c r="C1027" i="2"/>
  <c r="D1027" i="2"/>
  <c r="E1027" i="2"/>
  <c r="B1026" i="2"/>
  <c r="C1026" i="2"/>
  <c r="D1026" i="2"/>
  <c r="E1026" i="2"/>
  <c r="B1025" i="2"/>
  <c r="C1025" i="2"/>
  <c r="D1025" i="2"/>
  <c r="E1025" i="2"/>
  <c r="B1024" i="2"/>
  <c r="C1024" i="2"/>
  <c r="D1024" i="2"/>
  <c r="E1024" i="2"/>
  <c r="B1023" i="2"/>
  <c r="C1023" i="2"/>
  <c r="D1023" i="2"/>
  <c r="E1023" i="2"/>
  <c r="B1022" i="2"/>
  <c r="C1022" i="2"/>
  <c r="D1022" i="2"/>
  <c r="E1022" i="2"/>
  <c r="B1021" i="2"/>
  <c r="C1021" i="2"/>
  <c r="D1021" i="2"/>
  <c r="E1021" i="2"/>
  <c r="B1020" i="2"/>
  <c r="C1020" i="2"/>
  <c r="D1020" i="2"/>
  <c r="E1020" i="2"/>
  <c r="B1019" i="2"/>
  <c r="C1019" i="2"/>
  <c r="D1019" i="2"/>
  <c r="E1019" i="2"/>
  <c r="B1018" i="2"/>
  <c r="C1018" i="2"/>
  <c r="D1018" i="2"/>
  <c r="E1018" i="2"/>
  <c r="B1017" i="2"/>
  <c r="C1017" i="2"/>
  <c r="D1017" i="2"/>
  <c r="E1017" i="2"/>
  <c r="B1016" i="2"/>
  <c r="C1016" i="2"/>
  <c r="D1016" i="2"/>
  <c r="E1016" i="2"/>
  <c r="B1015" i="2"/>
  <c r="C1015" i="2"/>
  <c r="D1015" i="2"/>
  <c r="E1015" i="2"/>
  <c r="B1014" i="2"/>
  <c r="C1014" i="2"/>
  <c r="D1014" i="2"/>
  <c r="E1014" i="2"/>
  <c r="B1013" i="2"/>
  <c r="C1013" i="2"/>
  <c r="D1013" i="2"/>
  <c r="E1013" i="2"/>
  <c r="B1012" i="2"/>
  <c r="C1012" i="2"/>
  <c r="D1012" i="2"/>
  <c r="E1012" i="2"/>
  <c r="B1011" i="2"/>
  <c r="C1011" i="2"/>
  <c r="D1011" i="2"/>
  <c r="E1011" i="2"/>
  <c r="B1010" i="2"/>
  <c r="C1010" i="2"/>
  <c r="D1010" i="2"/>
  <c r="E1010" i="2"/>
  <c r="B1009" i="2"/>
  <c r="C1009" i="2"/>
  <c r="D1009" i="2"/>
  <c r="E1009" i="2"/>
  <c r="B1008" i="2"/>
  <c r="C1008" i="2"/>
  <c r="D1008" i="2"/>
  <c r="E1008" i="2"/>
  <c r="B1007" i="2"/>
  <c r="C1007" i="2"/>
  <c r="D1007" i="2"/>
  <c r="E1007" i="2"/>
  <c r="B1006" i="2"/>
  <c r="C1006" i="2"/>
  <c r="D1006" i="2"/>
  <c r="E1006" i="2"/>
  <c r="B1005" i="2"/>
  <c r="C1005" i="2"/>
  <c r="D1005" i="2"/>
  <c r="E1005" i="2"/>
  <c r="B1004" i="2"/>
  <c r="C1004" i="2"/>
  <c r="D1004" i="2"/>
  <c r="E1004" i="2"/>
  <c r="B1003" i="2"/>
  <c r="C1003" i="2"/>
  <c r="D1003" i="2"/>
  <c r="E1003" i="2"/>
  <c r="B1002" i="2"/>
  <c r="C1002" i="2"/>
  <c r="D1002" i="2"/>
  <c r="E1002" i="2"/>
  <c r="B1001" i="2"/>
  <c r="C1001" i="2"/>
  <c r="D1001" i="2"/>
  <c r="E1001" i="2"/>
  <c r="B1000" i="2"/>
  <c r="C1000" i="2"/>
  <c r="D1000" i="2"/>
  <c r="E1000" i="2"/>
  <c r="B999" i="2"/>
  <c r="C999" i="2"/>
  <c r="D999" i="2"/>
  <c r="E999" i="2"/>
  <c r="B998" i="2"/>
  <c r="C998" i="2"/>
  <c r="D998" i="2"/>
  <c r="E998" i="2"/>
  <c r="B997" i="2"/>
  <c r="C997" i="2"/>
  <c r="D997" i="2"/>
  <c r="E997" i="2"/>
  <c r="B996" i="2"/>
  <c r="C996" i="2"/>
  <c r="D996" i="2"/>
  <c r="E996" i="2"/>
  <c r="B995" i="2"/>
  <c r="C995" i="2"/>
  <c r="D995" i="2"/>
  <c r="E995" i="2"/>
  <c r="B994" i="2"/>
  <c r="C994" i="2"/>
  <c r="D994" i="2"/>
  <c r="E994" i="2"/>
  <c r="B993" i="2"/>
  <c r="C993" i="2"/>
  <c r="D993" i="2"/>
  <c r="E993" i="2"/>
  <c r="B992" i="2"/>
  <c r="C992" i="2"/>
  <c r="D992" i="2"/>
  <c r="E992" i="2"/>
  <c r="B991" i="2"/>
  <c r="C991" i="2"/>
  <c r="D991" i="2"/>
  <c r="E991" i="2"/>
  <c r="B990" i="2"/>
  <c r="C990" i="2"/>
  <c r="D990" i="2"/>
  <c r="E990" i="2"/>
  <c r="B989" i="2"/>
  <c r="C989" i="2"/>
  <c r="D989" i="2"/>
  <c r="E989" i="2"/>
  <c r="B988" i="2"/>
  <c r="C988" i="2"/>
  <c r="D988" i="2"/>
  <c r="E988" i="2"/>
  <c r="B987" i="2"/>
  <c r="C987" i="2"/>
  <c r="D987" i="2"/>
  <c r="E987" i="2"/>
  <c r="B986" i="2"/>
  <c r="C986" i="2"/>
  <c r="D986" i="2"/>
  <c r="E986" i="2"/>
  <c r="B985" i="2"/>
  <c r="C985" i="2"/>
  <c r="D985" i="2"/>
  <c r="E985" i="2"/>
  <c r="B984" i="2"/>
  <c r="C984" i="2"/>
  <c r="D984" i="2"/>
  <c r="E984" i="2"/>
  <c r="B983" i="2"/>
  <c r="C983" i="2"/>
  <c r="D983" i="2"/>
  <c r="E983" i="2"/>
  <c r="B982" i="2"/>
  <c r="C982" i="2"/>
  <c r="D982" i="2"/>
  <c r="E982" i="2"/>
  <c r="B981" i="2"/>
  <c r="C981" i="2"/>
  <c r="D981" i="2"/>
  <c r="E981" i="2"/>
  <c r="B980" i="2"/>
  <c r="C980" i="2"/>
  <c r="D980" i="2"/>
  <c r="E980" i="2"/>
  <c r="B979" i="2"/>
  <c r="C979" i="2"/>
  <c r="D979" i="2"/>
  <c r="E979" i="2"/>
  <c r="B978" i="2"/>
  <c r="C978" i="2"/>
  <c r="D978" i="2"/>
  <c r="E978" i="2"/>
  <c r="B977" i="2"/>
  <c r="C977" i="2"/>
  <c r="D977" i="2"/>
  <c r="E977" i="2"/>
  <c r="B976" i="2"/>
  <c r="C976" i="2"/>
  <c r="D976" i="2"/>
  <c r="E976" i="2"/>
  <c r="B975" i="2"/>
  <c r="C975" i="2"/>
  <c r="D975" i="2"/>
  <c r="E975" i="2"/>
  <c r="B974" i="2"/>
  <c r="C974" i="2"/>
  <c r="D974" i="2"/>
  <c r="E974" i="2"/>
  <c r="B973" i="2"/>
  <c r="C973" i="2"/>
  <c r="D973" i="2"/>
  <c r="E973" i="2"/>
  <c r="B972" i="2"/>
  <c r="C972" i="2"/>
  <c r="D972" i="2"/>
  <c r="E972" i="2"/>
  <c r="B971" i="2"/>
  <c r="C971" i="2"/>
  <c r="D971" i="2"/>
  <c r="E971" i="2"/>
  <c r="B970" i="2"/>
  <c r="C970" i="2"/>
  <c r="D970" i="2"/>
  <c r="E970" i="2"/>
  <c r="B969" i="2"/>
  <c r="C969" i="2"/>
  <c r="D969" i="2"/>
  <c r="E969" i="2"/>
  <c r="B968" i="2"/>
  <c r="C968" i="2"/>
  <c r="D968" i="2"/>
  <c r="E968" i="2"/>
  <c r="B967" i="2"/>
  <c r="C967" i="2"/>
  <c r="D967" i="2"/>
  <c r="E967" i="2"/>
  <c r="B966" i="2"/>
  <c r="C966" i="2"/>
  <c r="D966" i="2"/>
  <c r="E966" i="2"/>
  <c r="B965" i="2"/>
  <c r="C965" i="2"/>
  <c r="D965" i="2"/>
  <c r="E965" i="2"/>
  <c r="B964" i="2"/>
  <c r="C964" i="2"/>
  <c r="D964" i="2"/>
  <c r="E964" i="2"/>
  <c r="B963" i="2"/>
  <c r="C963" i="2"/>
  <c r="D963" i="2"/>
  <c r="E963" i="2"/>
  <c r="B962" i="2"/>
  <c r="C962" i="2"/>
  <c r="D962" i="2"/>
  <c r="E962" i="2"/>
  <c r="B961" i="2"/>
  <c r="C961" i="2"/>
  <c r="D961" i="2"/>
  <c r="E961" i="2"/>
  <c r="B960" i="2"/>
  <c r="C960" i="2"/>
  <c r="D960" i="2"/>
  <c r="E960" i="2"/>
  <c r="B959" i="2"/>
  <c r="C959" i="2"/>
  <c r="D959" i="2"/>
  <c r="E959" i="2"/>
  <c r="B958" i="2"/>
  <c r="C958" i="2"/>
  <c r="D958" i="2"/>
  <c r="E958" i="2"/>
  <c r="B957" i="2"/>
  <c r="C957" i="2"/>
  <c r="D957" i="2"/>
  <c r="E957" i="2"/>
  <c r="B956" i="2"/>
  <c r="C956" i="2"/>
  <c r="D956" i="2"/>
  <c r="E956" i="2"/>
  <c r="B955" i="2"/>
  <c r="C955" i="2"/>
  <c r="D955" i="2"/>
  <c r="E955" i="2"/>
  <c r="B954" i="2"/>
  <c r="C954" i="2"/>
  <c r="D954" i="2"/>
  <c r="E954" i="2"/>
  <c r="B953" i="2"/>
  <c r="C953" i="2"/>
  <c r="D953" i="2"/>
  <c r="E953" i="2"/>
  <c r="B952" i="2"/>
  <c r="C952" i="2"/>
  <c r="D952" i="2"/>
  <c r="E952" i="2"/>
  <c r="B951" i="2"/>
  <c r="C951" i="2"/>
  <c r="D951" i="2"/>
  <c r="E951" i="2"/>
  <c r="B950" i="2"/>
  <c r="C950" i="2"/>
  <c r="D950" i="2"/>
  <c r="E950" i="2"/>
  <c r="B949" i="2"/>
  <c r="C949" i="2"/>
  <c r="D949" i="2"/>
  <c r="E949" i="2"/>
  <c r="B948" i="2"/>
  <c r="C948" i="2"/>
  <c r="D948" i="2"/>
  <c r="E948" i="2"/>
  <c r="B947" i="2"/>
  <c r="C947" i="2"/>
  <c r="D947" i="2"/>
  <c r="E947" i="2"/>
  <c r="B946" i="2"/>
  <c r="C946" i="2"/>
  <c r="D946" i="2"/>
  <c r="E946" i="2"/>
  <c r="B945" i="2"/>
  <c r="C945" i="2"/>
  <c r="D945" i="2"/>
  <c r="E945" i="2"/>
  <c r="B944" i="2"/>
  <c r="C944" i="2"/>
  <c r="D944" i="2"/>
  <c r="E944" i="2"/>
  <c r="B943" i="2"/>
  <c r="C943" i="2"/>
  <c r="D943" i="2"/>
  <c r="E943" i="2"/>
  <c r="B942" i="2"/>
  <c r="C942" i="2"/>
  <c r="D942" i="2"/>
  <c r="E942" i="2"/>
  <c r="B941" i="2"/>
  <c r="C941" i="2"/>
  <c r="D941" i="2"/>
  <c r="E941" i="2"/>
  <c r="B940" i="2"/>
  <c r="C940" i="2"/>
  <c r="D940" i="2"/>
  <c r="E940" i="2"/>
  <c r="B939" i="2"/>
  <c r="C939" i="2"/>
  <c r="D939" i="2"/>
  <c r="E939" i="2"/>
  <c r="B938" i="2"/>
  <c r="C938" i="2"/>
  <c r="D938" i="2"/>
  <c r="E938" i="2"/>
  <c r="B937" i="2"/>
  <c r="C937" i="2"/>
  <c r="D937" i="2"/>
  <c r="E937" i="2"/>
  <c r="B936" i="2"/>
  <c r="C936" i="2"/>
  <c r="D936" i="2"/>
  <c r="E936" i="2"/>
  <c r="B935" i="2"/>
  <c r="C935" i="2"/>
  <c r="D935" i="2"/>
  <c r="E935" i="2"/>
  <c r="B934" i="2"/>
  <c r="C934" i="2"/>
  <c r="D934" i="2"/>
  <c r="E934" i="2"/>
  <c r="B933" i="2"/>
  <c r="C933" i="2"/>
  <c r="D933" i="2"/>
  <c r="E933" i="2"/>
  <c r="B932" i="2"/>
  <c r="C932" i="2"/>
  <c r="D932" i="2"/>
  <c r="E932" i="2"/>
  <c r="B931" i="2"/>
  <c r="C931" i="2"/>
  <c r="D931" i="2"/>
  <c r="E931" i="2"/>
  <c r="B930" i="2"/>
  <c r="C930" i="2"/>
  <c r="D930" i="2"/>
  <c r="E930" i="2"/>
  <c r="B929" i="2"/>
  <c r="C929" i="2"/>
  <c r="D929" i="2"/>
  <c r="E929" i="2"/>
  <c r="B928" i="2"/>
  <c r="C928" i="2"/>
  <c r="D928" i="2"/>
  <c r="E928" i="2"/>
  <c r="B927" i="2"/>
  <c r="C927" i="2"/>
  <c r="D927" i="2"/>
  <c r="E927" i="2"/>
  <c r="B926" i="2"/>
  <c r="C926" i="2"/>
  <c r="D926" i="2"/>
  <c r="E926" i="2"/>
  <c r="B925" i="2"/>
  <c r="C925" i="2"/>
  <c r="D925" i="2"/>
  <c r="E925" i="2"/>
  <c r="B924" i="2"/>
  <c r="C924" i="2"/>
  <c r="D924" i="2"/>
  <c r="E924" i="2"/>
  <c r="B923" i="2"/>
  <c r="C923" i="2"/>
  <c r="D923" i="2"/>
  <c r="E923" i="2"/>
  <c r="B922" i="2"/>
  <c r="C922" i="2"/>
  <c r="D922" i="2"/>
  <c r="E922" i="2"/>
  <c r="B921" i="2"/>
  <c r="C921" i="2"/>
  <c r="D921" i="2"/>
  <c r="E921" i="2"/>
  <c r="B920" i="2"/>
  <c r="C920" i="2"/>
  <c r="D920" i="2"/>
  <c r="E920" i="2"/>
  <c r="B919" i="2"/>
  <c r="C919" i="2"/>
  <c r="D919" i="2"/>
  <c r="E919" i="2"/>
  <c r="B918" i="2"/>
  <c r="C918" i="2"/>
  <c r="D918" i="2"/>
  <c r="E918" i="2"/>
  <c r="B917" i="2"/>
  <c r="C917" i="2"/>
  <c r="D917" i="2"/>
  <c r="E917" i="2"/>
  <c r="B916" i="2"/>
  <c r="C916" i="2"/>
  <c r="D916" i="2"/>
  <c r="E916" i="2"/>
  <c r="B915" i="2"/>
  <c r="C915" i="2"/>
  <c r="D915" i="2"/>
  <c r="E915" i="2"/>
  <c r="B914" i="2"/>
  <c r="C914" i="2"/>
  <c r="D914" i="2"/>
  <c r="E914" i="2"/>
  <c r="B913" i="2"/>
  <c r="C913" i="2"/>
  <c r="D913" i="2"/>
  <c r="E913" i="2"/>
  <c r="B912" i="2"/>
  <c r="C912" i="2"/>
  <c r="D912" i="2"/>
  <c r="E912" i="2"/>
  <c r="B911" i="2"/>
  <c r="C911" i="2"/>
  <c r="D911" i="2"/>
  <c r="E911" i="2"/>
  <c r="B910" i="2"/>
  <c r="C910" i="2"/>
  <c r="D910" i="2"/>
  <c r="E910" i="2"/>
  <c r="B909" i="2"/>
  <c r="C909" i="2"/>
  <c r="D909" i="2"/>
  <c r="E909" i="2"/>
  <c r="B908" i="2"/>
  <c r="C908" i="2"/>
  <c r="D908" i="2"/>
  <c r="E908" i="2"/>
  <c r="B907" i="2"/>
  <c r="C907" i="2"/>
  <c r="D907" i="2"/>
  <c r="E907" i="2"/>
  <c r="B906" i="2"/>
  <c r="C906" i="2"/>
  <c r="D906" i="2"/>
  <c r="E906" i="2"/>
  <c r="B905" i="2"/>
  <c r="C905" i="2"/>
  <c r="D905" i="2"/>
  <c r="E905" i="2"/>
  <c r="B904" i="2"/>
  <c r="C904" i="2"/>
  <c r="D904" i="2"/>
  <c r="E904" i="2"/>
  <c r="B903" i="2"/>
  <c r="C903" i="2"/>
  <c r="D903" i="2"/>
  <c r="E903" i="2"/>
  <c r="B902" i="2"/>
  <c r="C902" i="2"/>
  <c r="D902" i="2"/>
  <c r="E902" i="2"/>
  <c r="B901" i="2"/>
  <c r="C901" i="2"/>
  <c r="D901" i="2"/>
  <c r="E901" i="2"/>
  <c r="B900" i="2"/>
  <c r="C900" i="2"/>
  <c r="D900" i="2"/>
  <c r="E900" i="2"/>
  <c r="B899" i="2"/>
  <c r="C899" i="2"/>
  <c r="D899" i="2"/>
  <c r="E899" i="2"/>
  <c r="B898" i="2"/>
  <c r="C898" i="2"/>
  <c r="D898" i="2"/>
  <c r="E898" i="2"/>
  <c r="B897" i="2"/>
  <c r="C897" i="2"/>
  <c r="D897" i="2"/>
  <c r="E897" i="2"/>
  <c r="B896" i="2"/>
  <c r="C896" i="2"/>
  <c r="D896" i="2"/>
  <c r="E896" i="2"/>
  <c r="B895" i="2"/>
  <c r="C895" i="2"/>
  <c r="D895" i="2"/>
  <c r="E895" i="2"/>
  <c r="B894" i="2"/>
  <c r="C894" i="2"/>
  <c r="D894" i="2"/>
  <c r="E894" i="2"/>
  <c r="B893" i="2"/>
  <c r="C893" i="2"/>
  <c r="D893" i="2"/>
  <c r="E893" i="2"/>
  <c r="B892" i="2"/>
  <c r="C892" i="2"/>
  <c r="D892" i="2"/>
  <c r="E892" i="2"/>
  <c r="B891" i="2"/>
  <c r="C891" i="2"/>
  <c r="D891" i="2"/>
  <c r="E891" i="2"/>
  <c r="B890" i="2"/>
  <c r="C890" i="2"/>
  <c r="D890" i="2"/>
  <c r="E890" i="2"/>
  <c r="B889" i="2"/>
  <c r="C889" i="2"/>
  <c r="D889" i="2"/>
  <c r="E889" i="2"/>
  <c r="B888" i="2"/>
  <c r="C888" i="2"/>
  <c r="D888" i="2"/>
  <c r="E888" i="2"/>
  <c r="B887" i="2"/>
  <c r="C887" i="2"/>
  <c r="D887" i="2"/>
  <c r="E887" i="2"/>
  <c r="B886" i="2"/>
  <c r="C886" i="2"/>
  <c r="D886" i="2"/>
  <c r="E886" i="2"/>
  <c r="B885" i="2"/>
  <c r="C885" i="2"/>
  <c r="D885" i="2"/>
  <c r="E885" i="2"/>
  <c r="B884" i="2"/>
  <c r="C884" i="2"/>
  <c r="D884" i="2"/>
  <c r="E884" i="2"/>
  <c r="B883" i="2"/>
  <c r="C883" i="2"/>
  <c r="D883" i="2"/>
  <c r="E883" i="2"/>
  <c r="B882" i="2"/>
  <c r="C882" i="2"/>
  <c r="D882" i="2"/>
  <c r="E882" i="2"/>
  <c r="B881" i="2"/>
  <c r="C881" i="2"/>
  <c r="D881" i="2"/>
  <c r="E881" i="2"/>
  <c r="B880" i="2"/>
  <c r="C880" i="2"/>
  <c r="D880" i="2"/>
  <c r="E880" i="2"/>
  <c r="B879" i="2"/>
  <c r="C879" i="2"/>
  <c r="D879" i="2"/>
  <c r="E879" i="2"/>
  <c r="B878" i="2"/>
  <c r="C878" i="2"/>
  <c r="D878" i="2"/>
  <c r="E878" i="2"/>
  <c r="B877" i="2"/>
  <c r="C877" i="2"/>
  <c r="D877" i="2"/>
  <c r="E877" i="2"/>
  <c r="B876" i="2"/>
  <c r="C876" i="2"/>
  <c r="D876" i="2"/>
  <c r="E876" i="2"/>
  <c r="B875" i="2"/>
  <c r="C875" i="2"/>
  <c r="D875" i="2"/>
  <c r="E875" i="2"/>
  <c r="B874" i="2"/>
  <c r="C874" i="2"/>
  <c r="D874" i="2"/>
  <c r="E874" i="2"/>
  <c r="B873" i="2"/>
  <c r="C873" i="2"/>
  <c r="D873" i="2"/>
  <c r="E873" i="2"/>
  <c r="B872" i="2"/>
  <c r="C872" i="2"/>
  <c r="D872" i="2"/>
  <c r="E872" i="2"/>
  <c r="B871" i="2"/>
  <c r="C871" i="2"/>
  <c r="D871" i="2"/>
  <c r="E871" i="2"/>
  <c r="B870" i="2"/>
  <c r="C870" i="2"/>
  <c r="D870" i="2"/>
  <c r="E870" i="2"/>
  <c r="B869" i="2"/>
  <c r="C869" i="2"/>
  <c r="D869" i="2"/>
  <c r="E869" i="2"/>
  <c r="B868" i="2"/>
  <c r="C868" i="2"/>
  <c r="D868" i="2"/>
  <c r="E868" i="2"/>
  <c r="B867" i="2"/>
  <c r="C867" i="2"/>
  <c r="D867" i="2"/>
  <c r="E867" i="2"/>
  <c r="B866" i="2"/>
  <c r="C866" i="2"/>
  <c r="D866" i="2"/>
  <c r="E866" i="2"/>
  <c r="B865" i="2"/>
  <c r="C865" i="2"/>
  <c r="D865" i="2"/>
  <c r="E865" i="2"/>
  <c r="B864" i="2"/>
  <c r="C864" i="2"/>
  <c r="D864" i="2"/>
  <c r="E864" i="2"/>
  <c r="B863" i="2"/>
  <c r="C863" i="2"/>
  <c r="D863" i="2"/>
  <c r="E863" i="2"/>
  <c r="B862" i="2"/>
  <c r="C862" i="2"/>
  <c r="D862" i="2"/>
  <c r="E862" i="2"/>
  <c r="B861" i="2"/>
  <c r="C861" i="2"/>
  <c r="D861" i="2"/>
  <c r="E861" i="2"/>
  <c r="B860" i="2"/>
  <c r="C860" i="2"/>
  <c r="D860" i="2"/>
  <c r="E860" i="2"/>
  <c r="B859" i="2"/>
  <c r="C859" i="2"/>
  <c r="D859" i="2"/>
  <c r="E859" i="2"/>
  <c r="B858" i="2"/>
  <c r="C858" i="2"/>
  <c r="D858" i="2"/>
  <c r="E858" i="2"/>
  <c r="B857" i="2"/>
  <c r="C857" i="2"/>
  <c r="D857" i="2"/>
  <c r="E857" i="2"/>
  <c r="B856" i="2"/>
  <c r="C856" i="2"/>
  <c r="D856" i="2"/>
  <c r="E856" i="2"/>
  <c r="B855" i="2"/>
  <c r="C855" i="2"/>
  <c r="D855" i="2"/>
  <c r="E855" i="2"/>
  <c r="B854" i="2"/>
  <c r="C854" i="2"/>
  <c r="D854" i="2"/>
  <c r="E854" i="2"/>
  <c r="B853" i="2"/>
  <c r="C853" i="2"/>
  <c r="D853" i="2"/>
  <c r="E853" i="2"/>
  <c r="B852" i="2"/>
  <c r="C852" i="2"/>
  <c r="D852" i="2"/>
  <c r="E852" i="2"/>
  <c r="B851" i="2"/>
  <c r="C851" i="2"/>
  <c r="D851" i="2"/>
  <c r="E851" i="2"/>
  <c r="B850" i="2"/>
  <c r="C850" i="2"/>
  <c r="D850" i="2"/>
  <c r="E850" i="2"/>
  <c r="B849" i="2"/>
  <c r="C849" i="2"/>
  <c r="D849" i="2"/>
  <c r="E849" i="2"/>
  <c r="B848" i="2"/>
  <c r="C848" i="2"/>
  <c r="D848" i="2"/>
  <c r="E848" i="2"/>
  <c r="B847" i="2"/>
  <c r="C847" i="2"/>
  <c r="D847" i="2"/>
  <c r="E847" i="2"/>
  <c r="B846" i="2"/>
  <c r="C846" i="2"/>
  <c r="D846" i="2"/>
  <c r="E846" i="2"/>
  <c r="B845" i="2"/>
  <c r="C845" i="2"/>
  <c r="D845" i="2"/>
  <c r="E845" i="2"/>
  <c r="B844" i="2"/>
  <c r="C844" i="2"/>
  <c r="D844" i="2"/>
  <c r="E844" i="2"/>
  <c r="B843" i="2"/>
  <c r="C843" i="2"/>
  <c r="D843" i="2"/>
  <c r="E843" i="2"/>
  <c r="B842" i="2"/>
  <c r="C842" i="2"/>
  <c r="D842" i="2"/>
  <c r="E842" i="2"/>
  <c r="B841" i="2"/>
  <c r="C841" i="2"/>
  <c r="D841" i="2"/>
  <c r="E841" i="2"/>
  <c r="B840" i="2"/>
  <c r="C840" i="2"/>
  <c r="D840" i="2"/>
  <c r="E840" i="2"/>
  <c r="B839" i="2"/>
  <c r="C839" i="2"/>
  <c r="D839" i="2"/>
  <c r="E839" i="2"/>
  <c r="B838" i="2"/>
  <c r="C838" i="2"/>
  <c r="D838" i="2"/>
  <c r="E838" i="2"/>
  <c r="B837" i="2"/>
  <c r="C837" i="2"/>
  <c r="D837" i="2"/>
  <c r="E837" i="2"/>
  <c r="B836" i="2"/>
  <c r="C836" i="2"/>
  <c r="D836" i="2"/>
  <c r="E836" i="2"/>
  <c r="B835" i="2"/>
  <c r="C835" i="2"/>
  <c r="D835" i="2"/>
  <c r="E835" i="2"/>
  <c r="B834" i="2"/>
  <c r="C834" i="2"/>
  <c r="D834" i="2"/>
  <c r="E834" i="2"/>
  <c r="B833" i="2"/>
  <c r="C833" i="2"/>
  <c r="D833" i="2"/>
  <c r="E833" i="2"/>
  <c r="B832" i="2"/>
  <c r="C832" i="2"/>
  <c r="D832" i="2"/>
  <c r="E832" i="2"/>
  <c r="B831" i="2"/>
  <c r="C831" i="2"/>
  <c r="D831" i="2"/>
  <c r="E831" i="2"/>
  <c r="B830" i="2"/>
  <c r="C830" i="2"/>
  <c r="D830" i="2"/>
  <c r="E830" i="2"/>
  <c r="B829" i="2"/>
  <c r="C829" i="2"/>
  <c r="D829" i="2"/>
  <c r="E829" i="2"/>
  <c r="B828" i="2"/>
  <c r="C828" i="2"/>
  <c r="D828" i="2"/>
  <c r="E828" i="2"/>
  <c r="B827" i="2"/>
  <c r="C827" i="2"/>
  <c r="D827" i="2"/>
  <c r="E827" i="2"/>
  <c r="B826" i="2"/>
  <c r="C826" i="2"/>
  <c r="D826" i="2"/>
  <c r="E826" i="2"/>
  <c r="B825" i="2"/>
  <c r="C825" i="2"/>
  <c r="D825" i="2"/>
  <c r="E825" i="2"/>
  <c r="B824" i="2"/>
  <c r="C824" i="2"/>
  <c r="D824" i="2"/>
  <c r="E824" i="2"/>
  <c r="B823" i="2"/>
  <c r="C823" i="2"/>
  <c r="D823" i="2"/>
  <c r="E823" i="2"/>
  <c r="B822" i="2"/>
  <c r="C822" i="2"/>
  <c r="D822" i="2"/>
  <c r="E822" i="2"/>
  <c r="B821" i="2"/>
  <c r="C821" i="2"/>
  <c r="D821" i="2"/>
  <c r="E821" i="2"/>
  <c r="B820" i="2"/>
  <c r="C820" i="2"/>
  <c r="D820" i="2"/>
  <c r="E820" i="2"/>
  <c r="B819" i="2"/>
  <c r="C819" i="2"/>
  <c r="D819" i="2"/>
  <c r="E819" i="2"/>
  <c r="B818" i="2"/>
  <c r="C818" i="2"/>
  <c r="D818" i="2"/>
  <c r="E818" i="2"/>
  <c r="B817" i="2"/>
  <c r="C817" i="2"/>
  <c r="D817" i="2"/>
  <c r="E817" i="2"/>
  <c r="B816" i="2"/>
  <c r="C816" i="2"/>
  <c r="D816" i="2"/>
  <c r="E816" i="2"/>
  <c r="B815" i="2"/>
  <c r="C815" i="2"/>
  <c r="D815" i="2"/>
  <c r="E815" i="2"/>
  <c r="B814" i="2"/>
  <c r="C814" i="2"/>
  <c r="D814" i="2"/>
  <c r="E814" i="2"/>
  <c r="B813" i="2"/>
  <c r="C813" i="2"/>
  <c r="D813" i="2"/>
  <c r="E813" i="2"/>
  <c r="B812" i="2"/>
  <c r="C812" i="2"/>
  <c r="D812" i="2"/>
  <c r="E812" i="2"/>
  <c r="B811" i="2"/>
  <c r="C811" i="2"/>
  <c r="D811" i="2"/>
  <c r="E811" i="2"/>
  <c r="B810" i="2"/>
  <c r="C810" i="2"/>
  <c r="D810" i="2"/>
  <c r="E810" i="2"/>
  <c r="B809" i="2"/>
  <c r="C809" i="2"/>
  <c r="D809" i="2"/>
  <c r="E809" i="2"/>
  <c r="B808" i="2"/>
  <c r="C808" i="2"/>
  <c r="D808" i="2"/>
  <c r="E808" i="2"/>
  <c r="B807" i="2"/>
  <c r="C807" i="2"/>
  <c r="D807" i="2"/>
  <c r="E807" i="2"/>
  <c r="B806" i="2"/>
  <c r="C806" i="2"/>
  <c r="D806" i="2"/>
  <c r="E806" i="2"/>
  <c r="B805" i="2"/>
  <c r="C805" i="2"/>
  <c r="D805" i="2"/>
  <c r="E805" i="2"/>
  <c r="B804" i="2"/>
  <c r="C804" i="2"/>
  <c r="D804" i="2"/>
  <c r="E804" i="2"/>
  <c r="B803" i="2"/>
  <c r="C803" i="2"/>
  <c r="D803" i="2"/>
  <c r="E803" i="2"/>
  <c r="B802" i="2"/>
  <c r="C802" i="2"/>
  <c r="D802" i="2"/>
  <c r="E802" i="2"/>
  <c r="B801" i="2"/>
  <c r="C801" i="2"/>
  <c r="D801" i="2"/>
  <c r="E801" i="2"/>
  <c r="B800" i="2"/>
  <c r="C800" i="2"/>
  <c r="D800" i="2"/>
  <c r="E800" i="2"/>
  <c r="B799" i="2"/>
  <c r="C799" i="2"/>
  <c r="D799" i="2"/>
  <c r="E799" i="2"/>
  <c r="B798" i="2"/>
  <c r="C798" i="2"/>
  <c r="D798" i="2"/>
  <c r="E798" i="2"/>
  <c r="B797" i="2"/>
  <c r="C797" i="2"/>
  <c r="D797" i="2"/>
  <c r="E797" i="2"/>
  <c r="B796" i="2"/>
  <c r="C796" i="2"/>
  <c r="D796" i="2"/>
  <c r="E796" i="2"/>
  <c r="B795" i="2"/>
  <c r="C795" i="2"/>
  <c r="D795" i="2"/>
  <c r="E795" i="2"/>
  <c r="B794" i="2"/>
  <c r="C794" i="2"/>
  <c r="D794" i="2"/>
  <c r="E794" i="2"/>
  <c r="B793" i="2"/>
  <c r="C793" i="2"/>
  <c r="D793" i="2"/>
  <c r="E793" i="2"/>
  <c r="B792" i="2"/>
  <c r="C792" i="2"/>
  <c r="D792" i="2"/>
  <c r="E792" i="2"/>
  <c r="B791" i="2"/>
  <c r="C791" i="2"/>
  <c r="D791" i="2"/>
  <c r="E791" i="2"/>
  <c r="B790" i="2"/>
  <c r="C790" i="2"/>
  <c r="D790" i="2"/>
  <c r="E790" i="2"/>
  <c r="B789" i="2"/>
  <c r="C789" i="2"/>
  <c r="D789" i="2"/>
  <c r="E789" i="2"/>
  <c r="B788" i="2"/>
  <c r="C788" i="2"/>
  <c r="D788" i="2"/>
  <c r="E788" i="2"/>
  <c r="B787" i="2"/>
  <c r="C787" i="2"/>
  <c r="D787" i="2"/>
  <c r="E787" i="2"/>
  <c r="B786" i="2"/>
  <c r="C786" i="2"/>
  <c r="D786" i="2"/>
  <c r="E786" i="2"/>
  <c r="B785" i="2"/>
  <c r="C785" i="2"/>
  <c r="D785" i="2"/>
  <c r="E785" i="2"/>
  <c r="B784" i="2"/>
  <c r="C784" i="2"/>
  <c r="D784" i="2"/>
  <c r="E784" i="2"/>
  <c r="B783" i="2"/>
  <c r="C783" i="2"/>
  <c r="D783" i="2"/>
  <c r="E783" i="2"/>
  <c r="B782" i="2"/>
  <c r="C782" i="2"/>
  <c r="D782" i="2"/>
  <c r="E782" i="2"/>
  <c r="B781" i="2"/>
  <c r="C781" i="2"/>
  <c r="D781" i="2"/>
  <c r="E781" i="2"/>
  <c r="B671" i="2"/>
  <c r="C671" i="2"/>
  <c r="D671" i="2"/>
  <c r="B779" i="2"/>
  <c r="C779" i="2"/>
  <c r="D779" i="2"/>
  <c r="E779" i="2"/>
  <c r="B778" i="2"/>
  <c r="C778" i="2"/>
  <c r="D778" i="2"/>
  <c r="E778" i="2"/>
  <c r="B777" i="2"/>
  <c r="C777" i="2"/>
  <c r="D777" i="2"/>
  <c r="E777" i="2"/>
  <c r="B776" i="2"/>
  <c r="C776" i="2"/>
  <c r="D776" i="2"/>
  <c r="E776" i="2"/>
  <c r="B775" i="2"/>
  <c r="C775" i="2"/>
  <c r="D775" i="2"/>
  <c r="E775" i="2"/>
  <c r="B774" i="2"/>
  <c r="C774" i="2"/>
  <c r="D774" i="2"/>
  <c r="E774" i="2"/>
  <c r="B773" i="2"/>
  <c r="C773" i="2"/>
  <c r="D773" i="2"/>
  <c r="E773" i="2"/>
  <c r="B772" i="2"/>
  <c r="C772" i="2"/>
  <c r="D772" i="2"/>
  <c r="E772" i="2"/>
  <c r="B771" i="2"/>
  <c r="C771" i="2"/>
  <c r="D771" i="2"/>
  <c r="E771" i="2"/>
  <c r="B770" i="2"/>
  <c r="C770" i="2"/>
  <c r="D770" i="2"/>
  <c r="E770" i="2"/>
  <c r="B769" i="2"/>
  <c r="C769" i="2"/>
  <c r="D769" i="2"/>
  <c r="E769" i="2"/>
  <c r="B768" i="2"/>
  <c r="C768" i="2"/>
  <c r="D768" i="2"/>
  <c r="E768" i="2"/>
  <c r="B767" i="2"/>
  <c r="C767" i="2"/>
  <c r="D767" i="2"/>
  <c r="E767" i="2"/>
  <c r="B766" i="2"/>
  <c r="C766" i="2"/>
  <c r="D766" i="2"/>
  <c r="E766" i="2"/>
  <c r="B765" i="2"/>
  <c r="C765" i="2"/>
  <c r="D765" i="2"/>
  <c r="E765" i="2"/>
  <c r="B764" i="2"/>
  <c r="C764" i="2"/>
  <c r="D764" i="2"/>
  <c r="E764" i="2"/>
  <c r="B763" i="2"/>
  <c r="C763" i="2"/>
  <c r="D763" i="2"/>
  <c r="E763" i="2"/>
  <c r="B762" i="2"/>
  <c r="C762" i="2"/>
  <c r="D762" i="2"/>
  <c r="E762" i="2"/>
  <c r="B761" i="2"/>
  <c r="C761" i="2"/>
  <c r="D761" i="2"/>
  <c r="E761" i="2"/>
  <c r="B760" i="2"/>
  <c r="C760" i="2"/>
  <c r="D760" i="2"/>
  <c r="E760" i="2"/>
  <c r="B759" i="2"/>
  <c r="C759" i="2"/>
  <c r="D759" i="2"/>
  <c r="E759" i="2"/>
  <c r="B758" i="2"/>
  <c r="C758" i="2"/>
  <c r="D758" i="2"/>
  <c r="E758" i="2"/>
  <c r="B757" i="2"/>
  <c r="C757" i="2"/>
  <c r="D757" i="2"/>
  <c r="E757" i="2"/>
  <c r="B756" i="2"/>
  <c r="C756" i="2"/>
  <c r="D756" i="2"/>
  <c r="E756" i="2"/>
  <c r="B755" i="2"/>
  <c r="C755" i="2"/>
  <c r="D755" i="2"/>
  <c r="E755" i="2"/>
  <c r="B754" i="2"/>
  <c r="C754" i="2"/>
  <c r="D754" i="2"/>
  <c r="E754" i="2"/>
  <c r="B753" i="2"/>
  <c r="C753" i="2"/>
  <c r="D753" i="2"/>
  <c r="E753" i="2"/>
  <c r="B752" i="2"/>
  <c r="C752" i="2"/>
  <c r="D752" i="2"/>
  <c r="E752" i="2"/>
  <c r="B751" i="2"/>
  <c r="C751" i="2"/>
  <c r="D751" i="2"/>
  <c r="E751" i="2"/>
  <c r="B750" i="2"/>
  <c r="C750" i="2"/>
  <c r="D750" i="2"/>
  <c r="E750" i="2"/>
  <c r="B749" i="2"/>
  <c r="C749" i="2"/>
  <c r="D749" i="2"/>
  <c r="E749" i="2"/>
  <c r="B748" i="2"/>
  <c r="C748" i="2"/>
  <c r="D748" i="2"/>
  <c r="E748" i="2"/>
  <c r="B747" i="2"/>
  <c r="C747" i="2"/>
  <c r="D747" i="2"/>
  <c r="E747" i="2"/>
  <c r="B746" i="2"/>
  <c r="C746" i="2"/>
  <c r="D746" i="2"/>
  <c r="E746" i="2"/>
  <c r="B745" i="2"/>
  <c r="C745" i="2"/>
  <c r="D745" i="2"/>
  <c r="E745" i="2"/>
  <c r="B744" i="2"/>
  <c r="C744" i="2"/>
  <c r="D744" i="2"/>
  <c r="E744" i="2"/>
  <c r="B743" i="2"/>
  <c r="C743" i="2"/>
  <c r="D743" i="2"/>
  <c r="E743" i="2"/>
  <c r="B742" i="2"/>
  <c r="C742" i="2"/>
  <c r="D742" i="2"/>
  <c r="E742" i="2"/>
  <c r="B741" i="2"/>
  <c r="C741" i="2"/>
  <c r="D741" i="2"/>
  <c r="E741" i="2"/>
  <c r="B740" i="2"/>
  <c r="C740" i="2"/>
  <c r="D740" i="2"/>
  <c r="E740" i="2"/>
  <c r="B739" i="2"/>
  <c r="C739" i="2"/>
  <c r="D739" i="2"/>
  <c r="E739" i="2"/>
  <c r="B738" i="2"/>
  <c r="C738" i="2"/>
  <c r="D738" i="2"/>
  <c r="E738" i="2"/>
  <c r="B737" i="2"/>
  <c r="C737" i="2"/>
  <c r="D737" i="2"/>
  <c r="E737" i="2"/>
  <c r="B736" i="2"/>
  <c r="C736" i="2"/>
  <c r="D736" i="2"/>
  <c r="E736" i="2"/>
  <c r="B735" i="2"/>
  <c r="C735" i="2"/>
  <c r="D735" i="2"/>
  <c r="E735" i="2"/>
  <c r="B734" i="2"/>
  <c r="C734" i="2"/>
  <c r="D734" i="2"/>
  <c r="E734" i="2"/>
  <c r="B733" i="2"/>
  <c r="C733" i="2"/>
  <c r="D733" i="2"/>
  <c r="E733" i="2"/>
  <c r="B732" i="2"/>
  <c r="C732" i="2"/>
  <c r="D732" i="2"/>
  <c r="E732" i="2"/>
  <c r="B731" i="2"/>
  <c r="C731" i="2"/>
  <c r="D731" i="2"/>
  <c r="E731" i="2"/>
  <c r="B730" i="2"/>
  <c r="C730" i="2"/>
  <c r="D730" i="2"/>
  <c r="E730" i="2"/>
  <c r="B729" i="2"/>
  <c r="C729" i="2"/>
  <c r="D729" i="2"/>
  <c r="E729" i="2"/>
  <c r="B728" i="2"/>
  <c r="C728" i="2"/>
  <c r="D728" i="2"/>
  <c r="E728" i="2"/>
  <c r="B727" i="2"/>
  <c r="C727" i="2"/>
  <c r="D727" i="2"/>
  <c r="E727" i="2"/>
  <c r="B726" i="2"/>
  <c r="C726" i="2"/>
  <c r="D726" i="2"/>
  <c r="E726" i="2"/>
  <c r="B725" i="2"/>
  <c r="C725" i="2"/>
  <c r="D725" i="2"/>
  <c r="E725" i="2"/>
  <c r="B724" i="2"/>
  <c r="C724" i="2"/>
  <c r="D724" i="2"/>
  <c r="E724" i="2"/>
  <c r="B723" i="2"/>
  <c r="C723" i="2"/>
  <c r="D723" i="2"/>
  <c r="E723" i="2"/>
  <c r="B722" i="2"/>
  <c r="C722" i="2"/>
  <c r="D722" i="2"/>
  <c r="E722" i="2"/>
  <c r="B721" i="2"/>
  <c r="C721" i="2"/>
  <c r="D721" i="2"/>
  <c r="E721" i="2"/>
  <c r="B720" i="2"/>
  <c r="C720" i="2"/>
  <c r="D720" i="2"/>
  <c r="E720" i="2"/>
  <c r="B719" i="2"/>
  <c r="C719" i="2"/>
  <c r="D719" i="2"/>
  <c r="E719" i="2"/>
  <c r="B718" i="2"/>
  <c r="C718" i="2"/>
  <c r="D718" i="2"/>
  <c r="E718" i="2"/>
  <c r="B717" i="2"/>
  <c r="C717" i="2"/>
  <c r="D717" i="2"/>
  <c r="E717" i="2"/>
  <c r="B716" i="2"/>
  <c r="C716" i="2"/>
  <c r="D716" i="2"/>
  <c r="E716" i="2"/>
  <c r="B715" i="2"/>
  <c r="C715" i="2"/>
  <c r="D715" i="2"/>
  <c r="E715" i="2"/>
  <c r="B714" i="2"/>
  <c r="C714" i="2"/>
  <c r="D714" i="2"/>
  <c r="E714" i="2"/>
  <c r="B713" i="2"/>
  <c r="C713" i="2"/>
  <c r="D713" i="2"/>
  <c r="E713" i="2"/>
  <c r="B712" i="2"/>
  <c r="C712" i="2"/>
  <c r="D712" i="2"/>
  <c r="E712" i="2"/>
  <c r="B711" i="2"/>
  <c r="C711" i="2"/>
  <c r="D711" i="2"/>
  <c r="E711" i="2"/>
  <c r="B710" i="2"/>
  <c r="C710" i="2"/>
  <c r="D710" i="2"/>
  <c r="E710" i="2"/>
  <c r="B709" i="2"/>
  <c r="C709" i="2"/>
  <c r="D709" i="2"/>
  <c r="E709" i="2"/>
  <c r="B708" i="2"/>
  <c r="C708" i="2"/>
  <c r="D708" i="2"/>
  <c r="E708" i="2"/>
  <c r="B707" i="2"/>
  <c r="C707" i="2"/>
  <c r="D707" i="2"/>
  <c r="E707" i="2"/>
  <c r="B706" i="2"/>
  <c r="C706" i="2"/>
  <c r="D706" i="2"/>
  <c r="E706" i="2"/>
  <c r="B705" i="2"/>
  <c r="C705" i="2"/>
  <c r="D705" i="2"/>
  <c r="E705" i="2"/>
  <c r="B704" i="2"/>
  <c r="C704" i="2"/>
  <c r="D704" i="2"/>
  <c r="E704" i="2"/>
  <c r="B703" i="2"/>
  <c r="C703" i="2"/>
  <c r="D703" i="2"/>
  <c r="E703" i="2"/>
  <c r="B702" i="2"/>
  <c r="C702" i="2"/>
  <c r="D702" i="2"/>
  <c r="E702" i="2"/>
  <c r="B701" i="2"/>
  <c r="C701" i="2"/>
  <c r="D701" i="2"/>
  <c r="E701" i="2"/>
  <c r="B700" i="2"/>
  <c r="C700" i="2"/>
  <c r="D700" i="2"/>
  <c r="E700" i="2"/>
  <c r="B699" i="2"/>
  <c r="C699" i="2"/>
  <c r="D699" i="2"/>
  <c r="E699" i="2"/>
  <c r="B698" i="2"/>
  <c r="C698" i="2"/>
  <c r="D698" i="2"/>
  <c r="E698" i="2"/>
  <c r="B697" i="2"/>
  <c r="C697" i="2"/>
  <c r="D697" i="2"/>
  <c r="E697" i="2"/>
  <c r="B696" i="2"/>
  <c r="C696" i="2"/>
  <c r="D696" i="2"/>
  <c r="E696" i="2"/>
  <c r="B695" i="2"/>
  <c r="C695" i="2"/>
  <c r="D695" i="2"/>
  <c r="E695" i="2"/>
  <c r="B694" i="2"/>
  <c r="C694" i="2"/>
  <c r="D694" i="2"/>
  <c r="E694" i="2"/>
  <c r="B693" i="2"/>
  <c r="C693" i="2"/>
  <c r="D693" i="2"/>
  <c r="E693" i="2"/>
  <c r="B692" i="2"/>
  <c r="C692" i="2"/>
  <c r="D692" i="2"/>
  <c r="E692" i="2"/>
  <c r="B691" i="2"/>
  <c r="C691" i="2"/>
  <c r="D691" i="2"/>
  <c r="E691" i="2"/>
  <c r="B690" i="2"/>
  <c r="C690" i="2"/>
  <c r="D690" i="2"/>
  <c r="E690" i="2"/>
  <c r="B689" i="2"/>
  <c r="C689" i="2"/>
  <c r="D689" i="2"/>
  <c r="E689" i="2"/>
  <c r="B688" i="2"/>
  <c r="C688" i="2"/>
  <c r="D688" i="2"/>
  <c r="E688" i="2"/>
  <c r="B687" i="2"/>
  <c r="C687" i="2"/>
  <c r="D687" i="2"/>
  <c r="E687" i="2"/>
  <c r="B686" i="2"/>
  <c r="C686" i="2"/>
  <c r="D686" i="2"/>
  <c r="E686" i="2"/>
  <c r="B685" i="2"/>
  <c r="C685" i="2"/>
  <c r="D685" i="2"/>
  <c r="E685" i="2"/>
  <c r="B684" i="2"/>
  <c r="C684" i="2"/>
  <c r="D684" i="2"/>
  <c r="E684" i="2"/>
  <c r="B683" i="2"/>
  <c r="C683" i="2"/>
  <c r="D683" i="2"/>
  <c r="E683" i="2"/>
  <c r="B682" i="2"/>
  <c r="C682" i="2"/>
  <c r="D682" i="2"/>
  <c r="E682" i="2"/>
  <c r="B681" i="2"/>
  <c r="C681" i="2"/>
  <c r="D681" i="2"/>
  <c r="E681" i="2"/>
  <c r="B680" i="2"/>
  <c r="C680" i="2"/>
  <c r="D680" i="2"/>
  <c r="E680" i="2"/>
  <c r="B679" i="2"/>
  <c r="C679" i="2"/>
  <c r="D679" i="2"/>
  <c r="E679" i="2"/>
  <c r="B678" i="2"/>
  <c r="C678" i="2"/>
  <c r="D678" i="2"/>
  <c r="E678" i="2"/>
  <c r="B677" i="2"/>
  <c r="C677" i="2"/>
  <c r="D677" i="2"/>
  <c r="E677" i="2"/>
  <c r="B676" i="2"/>
  <c r="C676" i="2"/>
  <c r="D676" i="2"/>
  <c r="E676" i="2"/>
  <c r="B675" i="2"/>
  <c r="C675" i="2"/>
  <c r="D675" i="2"/>
  <c r="E675" i="2"/>
  <c r="B674" i="2"/>
  <c r="C674" i="2"/>
  <c r="D674" i="2"/>
  <c r="E674" i="2"/>
  <c r="B673" i="2"/>
  <c r="C673" i="2"/>
  <c r="D673" i="2"/>
  <c r="E673" i="2"/>
  <c r="B672" i="2"/>
  <c r="C672" i="2"/>
  <c r="D672" i="2"/>
  <c r="E672" i="2"/>
  <c r="E671" i="2"/>
  <c r="P50" i="14"/>
  <c r="P51" i="14"/>
  <c r="P52" i="14"/>
  <c r="P53" i="14"/>
  <c r="O50" i="14"/>
  <c r="O51" i="14"/>
  <c r="O52" i="14"/>
  <c r="O53" i="14"/>
  <c r="N50" i="14"/>
  <c r="N51" i="14"/>
  <c r="N52" i="14"/>
  <c r="N53" i="14"/>
  <c r="M50" i="14"/>
  <c r="M51" i="14"/>
  <c r="M52" i="14"/>
  <c r="M53" i="14"/>
  <c r="L50" i="14"/>
  <c r="L51" i="14"/>
  <c r="L52" i="14"/>
  <c r="L53" i="14"/>
  <c r="K50" i="14"/>
  <c r="K51" i="14"/>
  <c r="K52" i="14"/>
  <c r="K53" i="14"/>
  <c r="J50" i="14"/>
  <c r="J51" i="14"/>
  <c r="J52" i="14"/>
  <c r="J53" i="14"/>
  <c r="I50" i="14"/>
  <c r="I51" i="14"/>
  <c r="I52" i="14"/>
  <c r="I53" i="14"/>
  <c r="H50" i="14"/>
  <c r="H51" i="14"/>
  <c r="H52" i="14"/>
  <c r="H53" i="14"/>
  <c r="G50" i="14"/>
  <c r="G51" i="14"/>
  <c r="G52" i="14"/>
  <c r="G53" i="14"/>
  <c r="F50" i="14"/>
  <c r="F51" i="14"/>
  <c r="F52" i="14"/>
  <c r="F53" i="14"/>
  <c r="E50" i="14"/>
  <c r="E51" i="14"/>
  <c r="E52" i="14"/>
  <c r="E53" i="14"/>
  <c r="D50" i="14"/>
  <c r="D51" i="14"/>
  <c r="D52" i="14"/>
  <c r="D53" i="14"/>
  <c r="C50" i="14"/>
  <c r="C51" i="14"/>
  <c r="C52" i="14"/>
  <c r="C53" i="14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C7" i="14"/>
  <c r="C8" i="14"/>
  <c r="C9" i="14"/>
  <c r="C10" i="14"/>
  <c r="J7" i="13"/>
  <c r="J8" i="13"/>
  <c r="S8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AC883" i="13"/>
  <c r="AD883" i="13"/>
  <c r="Z883" i="13"/>
  <c r="AA883" i="13"/>
  <c r="P883" i="13"/>
  <c r="W883" i="13"/>
  <c r="X883" i="13"/>
  <c r="U883" i="13"/>
  <c r="V883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S883" i="13"/>
  <c r="T883" i="13"/>
  <c r="S741" i="13"/>
  <c r="Q741" i="13"/>
  <c r="S742" i="13"/>
  <c r="Q742" i="13"/>
  <c r="S743" i="13"/>
  <c r="Q743" i="13"/>
  <c r="S744" i="13"/>
  <c r="Q744" i="13"/>
  <c r="S745" i="13"/>
  <c r="Q745" i="13"/>
  <c r="S746" i="13"/>
  <c r="Q746" i="13"/>
  <c r="S747" i="13"/>
  <c r="Q747" i="13"/>
  <c r="S748" i="13"/>
  <c r="Q748" i="13"/>
  <c r="S749" i="13"/>
  <c r="Q749" i="13"/>
  <c r="S750" i="13"/>
  <c r="Q750" i="13"/>
  <c r="S751" i="13"/>
  <c r="Q751" i="13"/>
  <c r="S752" i="13"/>
  <c r="Q752" i="13"/>
  <c r="S753" i="13"/>
  <c r="Q753" i="13"/>
  <c r="S754" i="13"/>
  <c r="Q754" i="13"/>
  <c r="S755" i="13"/>
  <c r="Q755" i="13"/>
  <c r="S756" i="13"/>
  <c r="Q756" i="13"/>
  <c r="S757" i="13"/>
  <c r="Q757" i="13"/>
  <c r="S758" i="13"/>
  <c r="Q758" i="13"/>
  <c r="S759" i="13"/>
  <c r="Q759" i="13"/>
  <c r="S760" i="13"/>
  <c r="Q760" i="13"/>
  <c r="S761" i="13"/>
  <c r="Q761" i="13"/>
  <c r="S762" i="13"/>
  <c r="Q762" i="13"/>
  <c r="S763" i="13"/>
  <c r="Q763" i="13"/>
  <c r="S764" i="13"/>
  <c r="Q764" i="13"/>
  <c r="S765" i="13"/>
  <c r="Q765" i="13"/>
  <c r="S766" i="13"/>
  <c r="Q766" i="13"/>
  <c r="S767" i="13"/>
  <c r="Q767" i="13"/>
  <c r="S768" i="13"/>
  <c r="Q768" i="13"/>
  <c r="S769" i="13"/>
  <c r="Q769" i="13"/>
  <c r="S770" i="13"/>
  <c r="Q770" i="13"/>
  <c r="S771" i="13"/>
  <c r="Q771" i="13"/>
  <c r="S772" i="13"/>
  <c r="Q772" i="13"/>
  <c r="S773" i="13"/>
  <c r="Q773" i="13"/>
  <c r="S774" i="13"/>
  <c r="Q774" i="13"/>
  <c r="S775" i="13"/>
  <c r="Q775" i="13"/>
  <c r="S776" i="13"/>
  <c r="Q776" i="13"/>
  <c r="S777" i="13"/>
  <c r="Q777" i="13"/>
  <c r="S778" i="13"/>
  <c r="Q778" i="13"/>
  <c r="S779" i="13"/>
  <c r="Q779" i="13"/>
  <c r="S780" i="13"/>
  <c r="Q780" i="13"/>
  <c r="S781" i="13"/>
  <c r="Q781" i="13"/>
  <c r="S782" i="13"/>
  <c r="Q782" i="13"/>
  <c r="S783" i="13"/>
  <c r="Q783" i="13"/>
  <c r="S784" i="13"/>
  <c r="Q784" i="13"/>
  <c r="S785" i="13"/>
  <c r="Q785" i="13"/>
  <c r="S786" i="13"/>
  <c r="Q786" i="13"/>
  <c r="S787" i="13"/>
  <c r="Q787" i="13"/>
  <c r="S788" i="13"/>
  <c r="Q788" i="13"/>
  <c r="S789" i="13"/>
  <c r="Q789" i="13"/>
  <c r="S790" i="13"/>
  <c r="Q790" i="13"/>
  <c r="S791" i="13"/>
  <c r="Q791" i="13"/>
  <c r="S792" i="13"/>
  <c r="Q792" i="13"/>
  <c r="S793" i="13"/>
  <c r="Q793" i="13"/>
  <c r="S794" i="13"/>
  <c r="Q794" i="13"/>
  <c r="S795" i="13"/>
  <c r="Q795" i="13"/>
  <c r="S796" i="13"/>
  <c r="Q796" i="13"/>
  <c r="S797" i="13"/>
  <c r="Q797" i="13"/>
  <c r="S798" i="13"/>
  <c r="Q798" i="13"/>
  <c r="S799" i="13"/>
  <c r="Q799" i="13"/>
  <c r="S800" i="13"/>
  <c r="Q800" i="13"/>
  <c r="S801" i="13"/>
  <c r="Q801" i="13"/>
  <c r="S802" i="13"/>
  <c r="Q802" i="13"/>
  <c r="S803" i="13"/>
  <c r="Q803" i="13"/>
  <c r="S804" i="13"/>
  <c r="Q804" i="13"/>
  <c r="S805" i="13"/>
  <c r="Q805" i="13"/>
  <c r="S806" i="13"/>
  <c r="Q806" i="13"/>
  <c r="S807" i="13"/>
  <c r="Q807" i="13"/>
  <c r="S808" i="13"/>
  <c r="Q808" i="13"/>
  <c r="S809" i="13"/>
  <c r="Q809" i="13"/>
  <c r="S810" i="13"/>
  <c r="Q810" i="13"/>
  <c r="S811" i="13"/>
  <c r="Q811" i="13"/>
  <c r="S812" i="13"/>
  <c r="Q812" i="13"/>
  <c r="S813" i="13"/>
  <c r="Q813" i="13"/>
  <c r="S814" i="13"/>
  <c r="Q814" i="13"/>
  <c r="S815" i="13"/>
  <c r="Q815" i="13"/>
  <c r="S816" i="13"/>
  <c r="Q816" i="13"/>
  <c r="S817" i="13"/>
  <c r="Q817" i="13"/>
  <c r="S818" i="13"/>
  <c r="Q818" i="13"/>
  <c r="S819" i="13"/>
  <c r="Q819" i="13"/>
  <c r="S820" i="13"/>
  <c r="Q820" i="13"/>
  <c r="S821" i="13"/>
  <c r="Q821" i="13"/>
  <c r="S822" i="13"/>
  <c r="Q822" i="13"/>
  <c r="S823" i="13"/>
  <c r="Q823" i="13"/>
  <c r="S824" i="13"/>
  <c r="Q824" i="13"/>
  <c r="S825" i="13"/>
  <c r="Q825" i="13"/>
  <c r="S826" i="13"/>
  <c r="Q826" i="13"/>
  <c r="S827" i="13"/>
  <c r="Q827" i="13"/>
  <c r="S828" i="13"/>
  <c r="Q828" i="13"/>
  <c r="S829" i="13"/>
  <c r="Q829" i="13"/>
  <c r="S830" i="13"/>
  <c r="Q830" i="13"/>
  <c r="S831" i="13"/>
  <c r="Q831" i="13"/>
  <c r="S832" i="13"/>
  <c r="Q832" i="13"/>
  <c r="S833" i="13"/>
  <c r="Q833" i="13"/>
  <c r="S834" i="13"/>
  <c r="Q834" i="13"/>
  <c r="S835" i="13"/>
  <c r="Q835" i="13"/>
  <c r="S836" i="13"/>
  <c r="Q836" i="13"/>
  <c r="S837" i="13"/>
  <c r="Q837" i="13"/>
  <c r="S838" i="13"/>
  <c r="Q838" i="13"/>
  <c r="S839" i="13"/>
  <c r="Q839" i="13"/>
  <c r="S840" i="13"/>
  <c r="Q840" i="13"/>
  <c r="S841" i="13"/>
  <c r="Q841" i="13"/>
  <c r="S842" i="13"/>
  <c r="Q842" i="13"/>
  <c r="S843" i="13"/>
  <c r="Q843" i="13"/>
  <c r="S844" i="13"/>
  <c r="Q844" i="13"/>
  <c r="S845" i="13"/>
  <c r="Q845" i="13"/>
  <c r="S846" i="13"/>
  <c r="Q846" i="13"/>
  <c r="S847" i="13"/>
  <c r="Q847" i="13"/>
  <c r="S848" i="13"/>
  <c r="Q848" i="13"/>
  <c r="S849" i="13"/>
  <c r="Q849" i="13"/>
  <c r="S850" i="13"/>
  <c r="Q850" i="13"/>
  <c r="S851" i="13"/>
  <c r="Q851" i="13"/>
  <c r="S852" i="13"/>
  <c r="Q852" i="13"/>
  <c r="S853" i="13"/>
  <c r="Q853" i="13"/>
  <c r="S854" i="13"/>
  <c r="Q854" i="13"/>
  <c r="S855" i="13"/>
  <c r="Q855" i="13"/>
  <c r="S856" i="13"/>
  <c r="Q856" i="13"/>
  <c r="S857" i="13"/>
  <c r="Q857" i="13"/>
  <c r="S858" i="13"/>
  <c r="Q858" i="13"/>
  <c r="S859" i="13"/>
  <c r="Q859" i="13"/>
  <c r="S860" i="13"/>
  <c r="Q860" i="13"/>
  <c r="S861" i="13"/>
  <c r="Q861" i="13"/>
  <c r="S862" i="13"/>
  <c r="Q862" i="13"/>
  <c r="S863" i="13"/>
  <c r="Q863" i="13"/>
  <c r="S864" i="13"/>
  <c r="Q864" i="13"/>
  <c r="S865" i="13"/>
  <c r="Q865" i="13"/>
  <c r="S866" i="13"/>
  <c r="Q866" i="13"/>
  <c r="S867" i="13"/>
  <c r="Q867" i="13"/>
  <c r="S868" i="13"/>
  <c r="Q868" i="13"/>
  <c r="S869" i="13"/>
  <c r="Q869" i="13"/>
  <c r="S870" i="13"/>
  <c r="Q870" i="13"/>
  <c r="S871" i="13"/>
  <c r="Q871" i="13"/>
  <c r="S872" i="13"/>
  <c r="Q872" i="13"/>
  <c r="S873" i="13"/>
  <c r="Q873" i="13"/>
  <c r="S874" i="13"/>
  <c r="Q874" i="13"/>
  <c r="S875" i="13"/>
  <c r="Q875" i="13"/>
  <c r="S876" i="13"/>
  <c r="Q876" i="13"/>
  <c r="S877" i="13"/>
  <c r="Q877" i="13"/>
  <c r="S878" i="13"/>
  <c r="Q878" i="13"/>
  <c r="S879" i="13"/>
  <c r="Q879" i="13"/>
  <c r="S880" i="13"/>
  <c r="Q880" i="13"/>
  <c r="S881" i="13"/>
  <c r="Q881" i="13"/>
  <c r="S882" i="13"/>
  <c r="Q882" i="13"/>
  <c r="Q883" i="13"/>
  <c r="R883" i="13"/>
  <c r="O883" i="13"/>
  <c r="AC882" i="13"/>
  <c r="AD882" i="13"/>
  <c r="Z882" i="13"/>
  <c r="AA882" i="13"/>
  <c r="P882" i="13"/>
  <c r="W882" i="13"/>
  <c r="X882" i="13"/>
  <c r="U882" i="13"/>
  <c r="V882" i="13"/>
  <c r="T882" i="13"/>
  <c r="R882" i="13"/>
  <c r="O882" i="13"/>
  <c r="AC881" i="13"/>
  <c r="AD881" i="13"/>
  <c r="Z881" i="13"/>
  <c r="AA881" i="13"/>
  <c r="P881" i="13"/>
  <c r="W881" i="13"/>
  <c r="X881" i="13"/>
  <c r="U881" i="13"/>
  <c r="V881" i="13"/>
  <c r="T881" i="13"/>
  <c r="R881" i="13"/>
  <c r="O881" i="13"/>
  <c r="AC880" i="13"/>
  <c r="AD880" i="13"/>
  <c r="Z880" i="13"/>
  <c r="AA880" i="13"/>
  <c r="P880" i="13"/>
  <c r="W880" i="13"/>
  <c r="X880" i="13"/>
  <c r="U880" i="13"/>
  <c r="V880" i="13"/>
  <c r="T880" i="13"/>
  <c r="R880" i="13"/>
  <c r="O880" i="13"/>
  <c r="AC879" i="13"/>
  <c r="AD879" i="13"/>
  <c r="Z879" i="13"/>
  <c r="AA879" i="13"/>
  <c r="P879" i="13"/>
  <c r="W879" i="13"/>
  <c r="X879" i="13"/>
  <c r="U879" i="13"/>
  <c r="V879" i="13"/>
  <c r="T879" i="13"/>
  <c r="R879" i="13"/>
  <c r="O879" i="13"/>
  <c r="AC878" i="13"/>
  <c r="AD878" i="13"/>
  <c r="Z878" i="13"/>
  <c r="AA878" i="13"/>
  <c r="P878" i="13"/>
  <c r="W878" i="13"/>
  <c r="X878" i="13"/>
  <c r="U878" i="13"/>
  <c r="V878" i="13"/>
  <c r="T878" i="13"/>
  <c r="R878" i="13"/>
  <c r="O878" i="13"/>
  <c r="AC877" i="13"/>
  <c r="AD877" i="13"/>
  <c r="Z877" i="13"/>
  <c r="AA877" i="13"/>
  <c r="P877" i="13"/>
  <c r="W877" i="13"/>
  <c r="X877" i="13"/>
  <c r="U877" i="13"/>
  <c r="V877" i="13"/>
  <c r="T877" i="13"/>
  <c r="R877" i="13"/>
  <c r="O877" i="13"/>
  <c r="AC876" i="13"/>
  <c r="AD876" i="13"/>
  <c r="Z876" i="13"/>
  <c r="AA876" i="13"/>
  <c r="P876" i="13"/>
  <c r="W876" i="13"/>
  <c r="X876" i="13"/>
  <c r="U876" i="13"/>
  <c r="V876" i="13"/>
  <c r="T876" i="13"/>
  <c r="R876" i="13"/>
  <c r="O876" i="13"/>
  <c r="AC875" i="13"/>
  <c r="AD875" i="13"/>
  <c r="Z875" i="13"/>
  <c r="AA875" i="13"/>
  <c r="P875" i="13"/>
  <c r="W875" i="13"/>
  <c r="X875" i="13"/>
  <c r="U875" i="13"/>
  <c r="V875" i="13"/>
  <c r="T875" i="13"/>
  <c r="R875" i="13"/>
  <c r="O875" i="13"/>
  <c r="AC874" i="13"/>
  <c r="AD874" i="13"/>
  <c r="Z874" i="13"/>
  <c r="AA874" i="13"/>
  <c r="P874" i="13"/>
  <c r="W874" i="13"/>
  <c r="X874" i="13"/>
  <c r="U874" i="13"/>
  <c r="V874" i="13"/>
  <c r="T874" i="13"/>
  <c r="R874" i="13"/>
  <c r="O874" i="13"/>
  <c r="AC873" i="13"/>
  <c r="AD873" i="13"/>
  <c r="Z873" i="13"/>
  <c r="AA873" i="13"/>
  <c r="P873" i="13"/>
  <c r="W873" i="13"/>
  <c r="X873" i="13"/>
  <c r="U873" i="13"/>
  <c r="V873" i="13"/>
  <c r="T873" i="13"/>
  <c r="R873" i="13"/>
  <c r="O873" i="13"/>
  <c r="AC872" i="13"/>
  <c r="AD872" i="13"/>
  <c r="Z872" i="13"/>
  <c r="AA872" i="13"/>
  <c r="P872" i="13"/>
  <c r="W872" i="13"/>
  <c r="X872" i="13"/>
  <c r="U872" i="13"/>
  <c r="V872" i="13"/>
  <c r="T872" i="13"/>
  <c r="R872" i="13"/>
  <c r="O872" i="13"/>
  <c r="AC871" i="13"/>
  <c r="AD871" i="13"/>
  <c r="Z871" i="13"/>
  <c r="AA871" i="13"/>
  <c r="P871" i="13"/>
  <c r="W871" i="13"/>
  <c r="X871" i="13"/>
  <c r="U871" i="13"/>
  <c r="V871" i="13"/>
  <c r="T871" i="13"/>
  <c r="R871" i="13"/>
  <c r="O871" i="13"/>
  <c r="AC870" i="13"/>
  <c r="AD870" i="13"/>
  <c r="Z870" i="13"/>
  <c r="AA870" i="13"/>
  <c r="P870" i="13"/>
  <c r="W870" i="13"/>
  <c r="X870" i="13"/>
  <c r="U870" i="13"/>
  <c r="V870" i="13"/>
  <c r="T870" i="13"/>
  <c r="R870" i="13"/>
  <c r="O870" i="13"/>
  <c r="AC869" i="13"/>
  <c r="AD869" i="13"/>
  <c r="Z869" i="13"/>
  <c r="AA869" i="13"/>
  <c r="P869" i="13"/>
  <c r="W869" i="13"/>
  <c r="X869" i="13"/>
  <c r="U869" i="13"/>
  <c r="V869" i="13"/>
  <c r="T869" i="13"/>
  <c r="R869" i="13"/>
  <c r="O869" i="13"/>
  <c r="AC868" i="13"/>
  <c r="AD868" i="13"/>
  <c r="Z868" i="13"/>
  <c r="AA868" i="13"/>
  <c r="P868" i="13"/>
  <c r="W868" i="13"/>
  <c r="X868" i="13"/>
  <c r="U868" i="13"/>
  <c r="V868" i="13"/>
  <c r="T868" i="13"/>
  <c r="R868" i="13"/>
  <c r="O868" i="13"/>
  <c r="AC867" i="13"/>
  <c r="AD867" i="13"/>
  <c r="Z867" i="13"/>
  <c r="AA867" i="13"/>
  <c r="P867" i="13"/>
  <c r="W867" i="13"/>
  <c r="X867" i="13"/>
  <c r="U867" i="13"/>
  <c r="V867" i="13"/>
  <c r="T867" i="13"/>
  <c r="R867" i="13"/>
  <c r="O867" i="13"/>
  <c r="AC866" i="13"/>
  <c r="AD866" i="13"/>
  <c r="Z866" i="13"/>
  <c r="AA866" i="13"/>
  <c r="P866" i="13"/>
  <c r="W866" i="13"/>
  <c r="X866" i="13"/>
  <c r="U866" i="13"/>
  <c r="V866" i="13"/>
  <c r="T866" i="13"/>
  <c r="R866" i="13"/>
  <c r="O866" i="13"/>
  <c r="AC865" i="13"/>
  <c r="AD865" i="13"/>
  <c r="Z865" i="13"/>
  <c r="AA865" i="13"/>
  <c r="P865" i="13"/>
  <c r="W865" i="13"/>
  <c r="X865" i="13"/>
  <c r="U865" i="13"/>
  <c r="V865" i="13"/>
  <c r="T865" i="13"/>
  <c r="R865" i="13"/>
  <c r="O865" i="13"/>
  <c r="AC864" i="13"/>
  <c r="AD864" i="13"/>
  <c r="Z864" i="13"/>
  <c r="AA864" i="13"/>
  <c r="P864" i="13"/>
  <c r="W864" i="13"/>
  <c r="X864" i="13"/>
  <c r="U864" i="13"/>
  <c r="V864" i="13"/>
  <c r="T864" i="13"/>
  <c r="R864" i="13"/>
  <c r="O864" i="13"/>
  <c r="AC863" i="13"/>
  <c r="AD863" i="13"/>
  <c r="Z863" i="13"/>
  <c r="AA863" i="13"/>
  <c r="P863" i="13"/>
  <c r="W863" i="13"/>
  <c r="X863" i="13"/>
  <c r="U863" i="13"/>
  <c r="V863" i="13"/>
  <c r="T863" i="13"/>
  <c r="R863" i="13"/>
  <c r="O863" i="13"/>
  <c r="AC862" i="13"/>
  <c r="AD862" i="13"/>
  <c r="Z862" i="13"/>
  <c r="AA862" i="13"/>
  <c r="P862" i="13"/>
  <c r="W862" i="13"/>
  <c r="X862" i="13"/>
  <c r="U862" i="13"/>
  <c r="V862" i="13"/>
  <c r="T862" i="13"/>
  <c r="R862" i="13"/>
  <c r="O862" i="13"/>
  <c r="AC861" i="13"/>
  <c r="AD861" i="13"/>
  <c r="Z861" i="13"/>
  <c r="AA861" i="13"/>
  <c r="P861" i="13"/>
  <c r="W861" i="13"/>
  <c r="X861" i="13"/>
  <c r="U861" i="13"/>
  <c r="V861" i="13"/>
  <c r="T861" i="13"/>
  <c r="R861" i="13"/>
  <c r="O861" i="13"/>
  <c r="AC860" i="13"/>
  <c r="AD860" i="13"/>
  <c r="Z860" i="13"/>
  <c r="AA860" i="13"/>
  <c r="P860" i="13"/>
  <c r="W860" i="13"/>
  <c r="X860" i="13"/>
  <c r="U860" i="13"/>
  <c r="V860" i="13"/>
  <c r="T860" i="13"/>
  <c r="R860" i="13"/>
  <c r="O860" i="13"/>
  <c r="AC859" i="13"/>
  <c r="AD859" i="13"/>
  <c r="Z859" i="13"/>
  <c r="AA859" i="13"/>
  <c r="P859" i="13"/>
  <c r="W859" i="13"/>
  <c r="X859" i="13"/>
  <c r="U859" i="13"/>
  <c r="V859" i="13"/>
  <c r="T859" i="13"/>
  <c r="R859" i="13"/>
  <c r="O859" i="13"/>
  <c r="AC858" i="13"/>
  <c r="AD858" i="13"/>
  <c r="Z858" i="13"/>
  <c r="AA858" i="13"/>
  <c r="P858" i="13"/>
  <c r="W858" i="13"/>
  <c r="X858" i="13"/>
  <c r="U858" i="13"/>
  <c r="V858" i="13"/>
  <c r="T858" i="13"/>
  <c r="R858" i="13"/>
  <c r="O858" i="13"/>
  <c r="AC857" i="13"/>
  <c r="AD857" i="13"/>
  <c r="Z857" i="13"/>
  <c r="AA857" i="13"/>
  <c r="P857" i="13"/>
  <c r="W857" i="13"/>
  <c r="X857" i="13"/>
  <c r="U857" i="13"/>
  <c r="V857" i="13"/>
  <c r="T857" i="13"/>
  <c r="R857" i="13"/>
  <c r="O857" i="13"/>
  <c r="AC856" i="13"/>
  <c r="AD856" i="13"/>
  <c r="Z856" i="13"/>
  <c r="AA856" i="13"/>
  <c r="P856" i="13"/>
  <c r="W856" i="13"/>
  <c r="X856" i="13"/>
  <c r="U856" i="13"/>
  <c r="V856" i="13"/>
  <c r="T856" i="13"/>
  <c r="R856" i="13"/>
  <c r="O856" i="13"/>
  <c r="AC855" i="13"/>
  <c r="AD855" i="13"/>
  <c r="Z855" i="13"/>
  <c r="AA855" i="13"/>
  <c r="P855" i="13"/>
  <c r="W855" i="13"/>
  <c r="X855" i="13"/>
  <c r="U855" i="13"/>
  <c r="V855" i="13"/>
  <c r="T855" i="13"/>
  <c r="R855" i="13"/>
  <c r="O855" i="13"/>
  <c r="AC854" i="13"/>
  <c r="AD854" i="13"/>
  <c r="Z854" i="13"/>
  <c r="AA854" i="13"/>
  <c r="P854" i="13"/>
  <c r="W854" i="13"/>
  <c r="X854" i="13"/>
  <c r="U854" i="13"/>
  <c r="V854" i="13"/>
  <c r="T854" i="13"/>
  <c r="R854" i="13"/>
  <c r="O854" i="13"/>
  <c r="AC853" i="13"/>
  <c r="AD853" i="13"/>
  <c r="Z853" i="13"/>
  <c r="AA853" i="13"/>
  <c r="P853" i="13"/>
  <c r="W853" i="13"/>
  <c r="X853" i="13"/>
  <c r="U853" i="13"/>
  <c r="V853" i="13"/>
  <c r="T853" i="13"/>
  <c r="R853" i="13"/>
  <c r="O853" i="13"/>
  <c r="AC852" i="13"/>
  <c r="AD852" i="13"/>
  <c r="Z852" i="13"/>
  <c r="AA852" i="13"/>
  <c r="P852" i="13"/>
  <c r="W852" i="13"/>
  <c r="X852" i="13"/>
  <c r="U852" i="13"/>
  <c r="V852" i="13"/>
  <c r="T852" i="13"/>
  <c r="R852" i="13"/>
  <c r="O852" i="13"/>
  <c r="AC851" i="13"/>
  <c r="AD851" i="13"/>
  <c r="Z851" i="13"/>
  <c r="AA851" i="13"/>
  <c r="P851" i="13"/>
  <c r="W851" i="13"/>
  <c r="X851" i="13"/>
  <c r="U851" i="13"/>
  <c r="V851" i="13"/>
  <c r="T851" i="13"/>
  <c r="R851" i="13"/>
  <c r="O851" i="13"/>
  <c r="AC850" i="13"/>
  <c r="AD850" i="13"/>
  <c r="Z850" i="13"/>
  <c r="AA850" i="13"/>
  <c r="P850" i="13"/>
  <c r="W850" i="13"/>
  <c r="X850" i="13"/>
  <c r="U850" i="13"/>
  <c r="V850" i="13"/>
  <c r="T850" i="13"/>
  <c r="R850" i="13"/>
  <c r="O850" i="13"/>
  <c r="AC849" i="13"/>
  <c r="AD849" i="13"/>
  <c r="Z849" i="13"/>
  <c r="AA849" i="13"/>
  <c r="P849" i="13"/>
  <c r="W849" i="13"/>
  <c r="X849" i="13"/>
  <c r="U849" i="13"/>
  <c r="V849" i="13"/>
  <c r="T849" i="13"/>
  <c r="R849" i="13"/>
  <c r="O849" i="13"/>
  <c r="AC848" i="13"/>
  <c r="AD848" i="13"/>
  <c r="Z848" i="13"/>
  <c r="AA848" i="13"/>
  <c r="P848" i="13"/>
  <c r="W848" i="13"/>
  <c r="X848" i="13"/>
  <c r="U848" i="13"/>
  <c r="V848" i="13"/>
  <c r="T848" i="13"/>
  <c r="R848" i="13"/>
  <c r="O848" i="13"/>
  <c r="AC847" i="13"/>
  <c r="AD847" i="13"/>
  <c r="Z847" i="13"/>
  <c r="AA847" i="13"/>
  <c r="P847" i="13"/>
  <c r="W847" i="13"/>
  <c r="X847" i="13"/>
  <c r="U847" i="13"/>
  <c r="V847" i="13"/>
  <c r="T847" i="13"/>
  <c r="R847" i="13"/>
  <c r="O847" i="13"/>
  <c r="AC846" i="13"/>
  <c r="AD846" i="13"/>
  <c r="Z846" i="13"/>
  <c r="AA846" i="13"/>
  <c r="P846" i="13"/>
  <c r="W846" i="13"/>
  <c r="X846" i="13"/>
  <c r="U846" i="13"/>
  <c r="V846" i="13"/>
  <c r="T846" i="13"/>
  <c r="R846" i="13"/>
  <c r="O846" i="13"/>
  <c r="AC845" i="13"/>
  <c r="AD845" i="13"/>
  <c r="Z845" i="13"/>
  <c r="AA845" i="13"/>
  <c r="P845" i="13"/>
  <c r="W845" i="13"/>
  <c r="X845" i="13"/>
  <c r="U845" i="13"/>
  <c r="V845" i="13"/>
  <c r="T845" i="13"/>
  <c r="R845" i="13"/>
  <c r="O845" i="13"/>
  <c r="AC844" i="13"/>
  <c r="AD844" i="13"/>
  <c r="Z844" i="13"/>
  <c r="AA844" i="13"/>
  <c r="P844" i="13"/>
  <c r="W844" i="13"/>
  <c r="X844" i="13"/>
  <c r="U844" i="13"/>
  <c r="V844" i="13"/>
  <c r="T844" i="13"/>
  <c r="R844" i="13"/>
  <c r="O844" i="13"/>
  <c r="AC843" i="13"/>
  <c r="AD843" i="13"/>
  <c r="Z843" i="13"/>
  <c r="AA843" i="13"/>
  <c r="P843" i="13"/>
  <c r="W843" i="13"/>
  <c r="X843" i="13"/>
  <c r="U843" i="13"/>
  <c r="V843" i="13"/>
  <c r="T843" i="13"/>
  <c r="R843" i="13"/>
  <c r="O843" i="13"/>
  <c r="AC842" i="13"/>
  <c r="AD842" i="13"/>
  <c r="Z842" i="13"/>
  <c r="AA842" i="13"/>
  <c r="P842" i="13"/>
  <c r="W842" i="13"/>
  <c r="X842" i="13"/>
  <c r="U842" i="13"/>
  <c r="V842" i="13"/>
  <c r="T842" i="13"/>
  <c r="R842" i="13"/>
  <c r="O842" i="13"/>
  <c r="AC841" i="13"/>
  <c r="AD841" i="13"/>
  <c r="Z841" i="13"/>
  <c r="AA841" i="13"/>
  <c r="P841" i="13"/>
  <c r="W841" i="13"/>
  <c r="X841" i="13"/>
  <c r="U841" i="13"/>
  <c r="V841" i="13"/>
  <c r="T841" i="13"/>
  <c r="R841" i="13"/>
  <c r="O841" i="13"/>
  <c r="AC840" i="13"/>
  <c r="AD840" i="13"/>
  <c r="Z840" i="13"/>
  <c r="AA840" i="13"/>
  <c r="P840" i="13"/>
  <c r="W840" i="13"/>
  <c r="X840" i="13"/>
  <c r="U840" i="13"/>
  <c r="V840" i="13"/>
  <c r="T840" i="13"/>
  <c r="R840" i="13"/>
  <c r="O840" i="13"/>
  <c r="AC839" i="13"/>
  <c r="AD839" i="13"/>
  <c r="Z839" i="13"/>
  <c r="AA839" i="13"/>
  <c r="P839" i="13"/>
  <c r="W839" i="13"/>
  <c r="X839" i="13"/>
  <c r="U839" i="13"/>
  <c r="V839" i="13"/>
  <c r="T839" i="13"/>
  <c r="R839" i="13"/>
  <c r="O839" i="13"/>
  <c r="AC838" i="13"/>
  <c r="AD838" i="13"/>
  <c r="Z838" i="13"/>
  <c r="AA838" i="13"/>
  <c r="P838" i="13"/>
  <c r="W838" i="13"/>
  <c r="X838" i="13"/>
  <c r="U838" i="13"/>
  <c r="V838" i="13"/>
  <c r="T838" i="13"/>
  <c r="R838" i="13"/>
  <c r="O838" i="13"/>
  <c r="AC837" i="13"/>
  <c r="AD837" i="13"/>
  <c r="Z837" i="13"/>
  <c r="AA837" i="13"/>
  <c r="P837" i="13"/>
  <c r="W837" i="13"/>
  <c r="X837" i="13"/>
  <c r="U837" i="13"/>
  <c r="V837" i="13"/>
  <c r="T837" i="13"/>
  <c r="R837" i="13"/>
  <c r="O837" i="13"/>
  <c r="AC836" i="13"/>
  <c r="AD836" i="13"/>
  <c r="Z836" i="13"/>
  <c r="AA836" i="13"/>
  <c r="P836" i="13"/>
  <c r="W836" i="13"/>
  <c r="X836" i="13"/>
  <c r="U836" i="13"/>
  <c r="V836" i="13"/>
  <c r="T836" i="13"/>
  <c r="R836" i="13"/>
  <c r="O836" i="13"/>
  <c r="AC835" i="13"/>
  <c r="AD835" i="13"/>
  <c r="Z835" i="13"/>
  <c r="AA835" i="13"/>
  <c r="P835" i="13"/>
  <c r="W835" i="13"/>
  <c r="X835" i="13"/>
  <c r="U835" i="13"/>
  <c r="V835" i="13"/>
  <c r="T835" i="13"/>
  <c r="R835" i="13"/>
  <c r="O835" i="13"/>
  <c r="AC834" i="13"/>
  <c r="AD834" i="13"/>
  <c r="Z834" i="13"/>
  <c r="AA834" i="13"/>
  <c r="P834" i="13"/>
  <c r="W834" i="13"/>
  <c r="X834" i="13"/>
  <c r="U834" i="13"/>
  <c r="V834" i="13"/>
  <c r="T834" i="13"/>
  <c r="R834" i="13"/>
  <c r="O834" i="13"/>
  <c r="AC833" i="13"/>
  <c r="AD833" i="13"/>
  <c r="Z833" i="13"/>
  <c r="AA833" i="13"/>
  <c r="P833" i="13"/>
  <c r="W833" i="13"/>
  <c r="X833" i="13"/>
  <c r="U833" i="13"/>
  <c r="V833" i="13"/>
  <c r="T833" i="13"/>
  <c r="R833" i="13"/>
  <c r="O833" i="13"/>
  <c r="AC832" i="13"/>
  <c r="AD832" i="13"/>
  <c r="Z832" i="13"/>
  <c r="AA832" i="13"/>
  <c r="P832" i="13"/>
  <c r="W832" i="13"/>
  <c r="X832" i="13"/>
  <c r="U832" i="13"/>
  <c r="V832" i="13"/>
  <c r="T832" i="13"/>
  <c r="R832" i="13"/>
  <c r="O832" i="13"/>
  <c r="AC831" i="13"/>
  <c r="AD831" i="13"/>
  <c r="Z831" i="13"/>
  <c r="AA831" i="13"/>
  <c r="P831" i="13"/>
  <c r="W831" i="13"/>
  <c r="X831" i="13"/>
  <c r="U831" i="13"/>
  <c r="V831" i="13"/>
  <c r="T831" i="13"/>
  <c r="R831" i="13"/>
  <c r="O831" i="13"/>
  <c r="AC830" i="13"/>
  <c r="AD830" i="13"/>
  <c r="Z830" i="13"/>
  <c r="AA830" i="13"/>
  <c r="P830" i="13"/>
  <c r="W830" i="13"/>
  <c r="X830" i="13"/>
  <c r="U830" i="13"/>
  <c r="V830" i="13"/>
  <c r="T830" i="13"/>
  <c r="R830" i="13"/>
  <c r="O830" i="13"/>
  <c r="AC829" i="13"/>
  <c r="AD829" i="13"/>
  <c r="Z829" i="13"/>
  <c r="AA829" i="13"/>
  <c r="P829" i="13"/>
  <c r="W829" i="13"/>
  <c r="X829" i="13"/>
  <c r="U829" i="13"/>
  <c r="V829" i="13"/>
  <c r="T829" i="13"/>
  <c r="R829" i="13"/>
  <c r="O829" i="13"/>
  <c r="AC828" i="13"/>
  <c r="AD828" i="13"/>
  <c r="Z828" i="13"/>
  <c r="AA828" i="13"/>
  <c r="P828" i="13"/>
  <c r="W828" i="13"/>
  <c r="X828" i="13"/>
  <c r="U828" i="13"/>
  <c r="V828" i="13"/>
  <c r="T828" i="13"/>
  <c r="R828" i="13"/>
  <c r="O828" i="13"/>
  <c r="AC827" i="13"/>
  <c r="AD827" i="13"/>
  <c r="Z827" i="13"/>
  <c r="AA827" i="13"/>
  <c r="P827" i="13"/>
  <c r="W827" i="13"/>
  <c r="X827" i="13"/>
  <c r="U827" i="13"/>
  <c r="V827" i="13"/>
  <c r="T827" i="13"/>
  <c r="R827" i="13"/>
  <c r="O827" i="13"/>
  <c r="AC826" i="13"/>
  <c r="AD826" i="13"/>
  <c r="Z826" i="13"/>
  <c r="AA826" i="13"/>
  <c r="P826" i="13"/>
  <c r="W826" i="13"/>
  <c r="X826" i="13"/>
  <c r="U826" i="13"/>
  <c r="V826" i="13"/>
  <c r="T826" i="13"/>
  <c r="R826" i="13"/>
  <c r="O826" i="13"/>
  <c r="AC825" i="13"/>
  <c r="AD825" i="13"/>
  <c r="Z825" i="13"/>
  <c r="AA825" i="13"/>
  <c r="P825" i="13"/>
  <c r="W825" i="13"/>
  <c r="X825" i="13"/>
  <c r="U825" i="13"/>
  <c r="V825" i="13"/>
  <c r="T825" i="13"/>
  <c r="R825" i="13"/>
  <c r="O825" i="13"/>
  <c r="AC824" i="13"/>
  <c r="AD824" i="13"/>
  <c r="Z824" i="13"/>
  <c r="AA824" i="13"/>
  <c r="P824" i="13"/>
  <c r="W824" i="13"/>
  <c r="X824" i="13"/>
  <c r="U824" i="13"/>
  <c r="V824" i="13"/>
  <c r="T824" i="13"/>
  <c r="R824" i="13"/>
  <c r="O824" i="13"/>
  <c r="AC823" i="13"/>
  <c r="AD823" i="13"/>
  <c r="Z823" i="13"/>
  <c r="AA823" i="13"/>
  <c r="P823" i="13"/>
  <c r="W823" i="13"/>
  <c r="X823" i="13"/>
  <c r="U823" i="13"/>
  <c r="V823" i="13"/>
  <c r="T823" i="13"/>
  <c r="R823" i="13"/>
  <c r="O823" i="13"/>
  <c r="AC822" i="13"/>
  <c r="AD822" i="13"/>
  <c r="Z822" i="13"/>
  <c r="AA822" i="13"/>
  <c r="P822" i="13"/>
  <c r="W822" i="13"/>
  <c r="X822" i="13"/>
  <c r="U822" i="13"/>
  <c r="V822" i="13"/>
  <c r="T822" i="13"/>
  <c r="R822" i="13"/>
  <c r="O822" i="13"/>
  <c r="AC821" i="13"/>
  <c r="AD821" i="13"/>
  <c r="Z821" i="13"/>
  <c r="AA821" i="13"/>
  <c r="P821" i="13"/>
  <c r="W821" i="13"/>
  <c r="X821" i="13"/>
  <c r="U821" i="13"/>
  <c r="V821" i="13"/>
  <c r="T821" i="13"/>
  <c r="R821" i="13"/>
  <c r="O821" i="13"/>
  <c r="AC820" i="13"/>
  <c r="AD820" i="13"/>
  <c r="Z820" i="13"/>
  <c r="AA820" i="13"/>
  <c r="P820" i="13"/>
  <c r="W820" i="13"/>
  <c r="X820" i="13"/>
  <c r="U820" i="13"/>
  <c r="V820" i="13"/>
  <c r="T820" i="13"/>
  <c r="R820" i="13"/>
  <c r="O820" i="13"/>
  <c r="AC819" i="13"/>
  <c r="AD819" i="13"/>
  <c r="Z819" i="13"/>
  <c r="AA819" i="13"/>
  <c r="P819" i="13"/>
  <c r="W819" i="13"/>
  <c r="X819" i="13"/>
  <c r="U819" i="13"/>
  <c r="V819" i="13"/>
  <c r="T819" i="13"/>
  <c r="R819" i="13"/>
  <c r="O819" i="13"/>
  <c r="AC818" i="13"/>
  <c r="AD818" i="13"/>
  <c r="Z818" i="13"/>
  <c r="AA818" i="13"/>
  <c r="P818" i="13"/>
  <c r="W818" i="13"/>
  <c r="X818" i="13"/>
  <c r="U818" i="13"/>
  <c r="V818" i="13"/>
  <c r="T818" i="13"/>
  <c r="R818" i="13"/>
  <c r="O818" i="13"/>
  <c r="AC817" i="13"/>
  <c r="AD817" i="13"/>
  <c r="Z817" i="13"/>
  <c r="AA817" i="13"/>
  <c r="P817" i="13"/>
  <c r="W817" i="13"/>
  <c r="X817" i="13"/>
  <c r="U817" i="13"/>
  <c r="V817" i="13"/>
  <c r="T817" i="13"/>
  <c r="R817" i="13"/>
  <c r="O817" i="13"/>
  <c r="AC816" i="13"/>
  <c r="AD816" i="13"/>
  <c r="Z816" i="13"/>
  <c r="AA816" i="13"/>
  <c r="P816" i="13"/>
  <c r="W816" i="13"/>
  <c r="X816" i="13"/>
  <c r="U816" i="13"/>
  <c r="V816" i="13"/>
  <c r="T816" i="13"/>
  <c r="R816" i="13"/>
  <c r="O816" i="13"/>
  <c r="AC815" i="13"/>
  <c r="AD815" i="13"/>
  <c r="Z815" i="13"/>
  <c r="AA815" i="13"/>
  <c r="P815" i="13"/>
  <c r="W815" i="13"/>
  <c r="X815" i="13"/>
  <c r="U815" i="13"/>
  <c r="V815" i="13"/>
  <c r="T815" i="13"/>
  <c r="R815" i="13"/>
  <c r="O815" i="13"/>
  <c r="AC814" i="13"/>
  <c r="AD814" i="13"/>
  <c r="Z814" i="13"/>
  <c r="AA814" i="13"/>
  <c r="P814" i="13"/>
  <c r="W814" i="13"/>
  <c r="X814" i="13"/>
  <c r="U814" i="13"/>
  <c r="V814" i="13"/>
  <c r="T814" i="13"/>
  <c r="R814" i="13"/>
  <c r="O814" i="13"/>
  <c r="AC813" i="13"/>
  <c r="AD813" i="13"/>
  <c r="Z813" i="13"/>
  <c r="AA813" i="13"/>
  <c r="P813" i="13"/>
  <c r="W813" i="13"/>
  <c r="X813" i="13"/>
  <c r="U813" i="13"/>
  <c r="V813" i="13"/>
  <c r="T813" i="13"/>
  <c r="R813" i="13"/>
  <c r="O813" i="13"/>
  <c r="AC812" i="13"/>
  <c r="AD812" i="13"/>
  <c r="Z812" i="13"/>
  <c r="AA812" i="13"/>
  <c r="P812" i="13"/>
  <c r="W812" i="13"/>
  <c r="X812" i="13"/>
  <c r="U812" i="13"/>
  <c r="V812" i="13"/>
  <c r="T812" i="13"/>
  <c r="R812" i="13"/>
  <c r="O812" i="13"/>
  <c r="AC811" i="13"/>
  <c r="AD811" i="13"/>
  <c r="Z811" i="13"/>
  <c r="AA811" i="13"/>
  <c r="P811" i="13"/>
  <c r="W811" i="13"/>
  <c r="X811" i="13"/>
  <c r="U811" i="13"/>
  <c r="V811" i="13"/>
  <c r="T811" i="13"/>
  <c r="R811" i="13"/>
  <c r="O811" i="13"/>
  <c r="AC810" i="13"/>
  <c r="AD810" i="13"/>
  <c r="Z810" i="13"/>
  <c r="AA810" i="13"/>
  <c r="P810" i="13"/>
  <c r="W810" i="13"/>
  <c r="X810" i="13"/>
  <c r="U810" i="13"/>
  <c r="V810" i="13"/>
  <c r="T810" i="13"/>
  <c r="R810" i="13"/>
  <c r="O810" i="13"/>
  <c r="AC809" i="13"/>
  <c r="AD809" i="13"/>
  <c r="Z809" i="13"/>
  <c r="AA809" i="13"/>
  <c r="P809" i="13"/>
  <c r="W809" i="13"/>
  <c r="X809" i="13"/>
  <c r="U809" i="13"/>
  <c r="V809" i="13"/>
  <c r="T809" i="13"/>
  <c r="R809" i="13"/>
  <c r="O809" i="13"/>
  <c r="AC808" i="13"/>
  <c r="AD808" i="13"/>
  <c r="Z808" i="13"/>
  <c r="AA808" i="13"/>
  <c r="P808" i="13"/>
  <c r="W808" i="13"/>
  <c r="X808" i="13"/>
  <c r="U808" i="13"/>
  <c r="V808" i="13"/>
  <c r="T808" i="13"/>
  <c r="R808" i="13"/>
  <c r="O808" i="13"/>
  <c r="AC807" i="13"/>
  <c r="AD807" i="13"/>
  <c r="Z807" i="13"/>
  <c r="AA807" i="13"/>
  <c r="P807" i="13"/>
  <c r="W807" i="13"/>
  <c r="X807" i="13"/>
  <c r="U807" i="13"/>
  <c r="V807" i="13"/>
  <c r="T807" i="13"/>
  <c r="R807" i="13"/>
  <c r="O807" i="13"/>
  <c r="AC806" i="13"/>
  <c r="AD806" i="13"/>
  <c r="Z806" i="13"/>
  <c r="AA806" i="13"/>
  <c r="P806" i="13"/>
  <c r="W806" i="13"/>
  <c r="X806" i="13"/>
  <c r="U806" i="13"/>
  <c r="V806" i="13"/>
  <c r="T806" i="13"/>
  <c r="R806" i="13"/>
  <c r="O806" i="13"/>
  <c r="AC805" i="13"/>
  <c r="AD805" i="13"/>
  <c r="Z805" i="13"/>
  <c r="AA805" i="13"/>
  <c r="P805" i="13"/>
  <c r="W805" i="13"/>
  <c r="X805" i="13"/>
  <c r="U805" i="13"/>
  <c r="V805" i="13"/>
  <c r="T805" i="13"/>
  <c r="R805" i="13"/>
  <c r="O805" i="13"/>
  <c r="AC804" i="13"/>
  <c r="AD804" i="13"/>
  <c r="Z804" i="13"/>
  <c r="AA804" i="13"/>
  <c r="P804" i="13"/>
  <c r="W804" i="13"/>
  <c r="X804" i="13"/>
  <c r="U804" i="13"/>
  <c r="V804" i="13"/>
  <c r="T804" i="13"/>
  <c r="R804" i="13"/>
  <c r="O804" i="13"/>
  <c r="AC803" i="13"/>
  <c r="AD803" i="13"/>
  <c r="Z803" i="13"/>
  <c r="AA803" i="13"/>
  <c r="P803" i="13"/>
  <c r="W803" i="13"/>
  <c r="X803" i="13"/>
  <c r="U803" i="13"/>
  <c r="V803" i="13"/>
  <c r="T803" i="13"/>
  <c r="R803" i="13"/>
  <c r="O803" i="13"/>
  <c r="AC802" i="13"/>
  <c r="AD802" i="13"/>
  <c r="Z802" i="13"/>
  <c r="AA802" i="13"/>
  <c r="P802" i="13"/>
  <c r="W802" i="13"/>
  <c r="X802" i="13"/>
  <c r="U802" i="13"/>
  <c r="V802" i="13"/>
  <c r="T802" i="13"/>
  <c r="R802" i="13"/>
  <c r="O802" i="13"/>
  <c r="AC801" i="13"/>
  <c r="AD801" i="13"/>
  <c r="Z801" i="13"/>
  <c r="AA801" i="13"/>
  <c r="P801" i="13"/>
  <c r="W801" i="13"/>
  <c r="X801" i="13"/>
  <c r="U801" i="13"/>
  <c r="V801" i="13"/>
  <c r="T801" i="13"/>
  <c r="R801" i="13"/>
  <c r="O801" i="13"/>
  <c r="AC800" i="13"/>
  <c r="AD800" i="13"/>
  <c r="Z800" i="13"/>
  <c r="AA800" i="13"/>
  <c r="P800" i="13"/>
  <c r="W800" i="13"/>
  <c r="X800" i="13"/>
  <c r="U800" i="13"/>
  <c r="V800" i="13"/>
  <c r="T800" i="13"/>
  <c r="R800" i="13"/>
  <c r="O800" i="13"/>
  <c r="AC799" i="13"/>
  <c r="AD799" i="13"/>
  <c r="Z799" i="13"/>
  <c r="AA799" i="13"/>
  <c r="P799" i="13"/>
  <c r="W799" i="13"/>
  <c r="X799" i="13"/>
  <c r="U799" i="13"/>
  <c r="V799" i="13"/>
  <c r="T799" i="13"/>
  <c r="R799" i="13"/>
  <c r="O799" i="13"/>
  <c r="AC798" i="13"/>
  <c r="AD798" i="13"/>
  <c r="Z798" i="13"/>
  <c r="AA798" i="13"/>
  <c r="P798" i="13"/>
  <c r="W798" i="13"/>
  <c r="X798" i="13"/>
  <c r="U798" i="13"/>
  <c r="V798" i="13"/>
  <c r="T798" i="13"/>
  <c r="R798" i="13"/>
  <c r="O798" i="13"/>
  <c r="AC797" i="13"/>
  <c r="AD797" i="13"/>
  <c r="Z797" i="13"/>
  <c r="AA797" i="13"/>
  <c r="P797" i="13"/>
  <c r="W797" i="13"/>
  <c r="X797" i="13"/>
  <c r="U797" i="13"/>
  <c r="V797" i="13"/>
  <c r="T797" i="13"/>
  <c r="R797" i="13"/>
  <c r="O797" i="13"/>
  <c r="AC796" i="13"/>
  <c r="AD796" i="13"/>
  <c r="Z796" i="13"/>
  <c r="AA796" i="13"/>
  <c r="P796" i="13"/>
  <c r="W796" i="13"/>
  <c r="X796" i="13"/>
  <c r="U796" i="13"/>
  <c r="V796" i="13"/>
  <c r="T796" i="13"/>
  <c r="R796" i="13"/>
  <c r="O796" i="13"/>
  <c r="AC795" i="13"/>
  <c r="AD795" i="13"/>
  <c r="Z795" i="13"/>
  <c r="AA795" i="13"/>
  <c r="P795" i="13"/>
  <c r="W795" i="13"/>
  <c r="X795" i="13"/>
  <c r="U795" i="13"/>
  <c r="V795" i="13"/>
  <c r="T795" i="13"/>
  <c r="R795" i="13"/>
  <c r="O795" i="13"/>
  <c r="AC794" i="13"/>
  <c r="AD794" i="13"/>
  <c r="Z794" i="13"/>
  <c r="AA794" i="13"/>
  <c r="P794" i="13"/>
  <c r="W794" i="13"/>
  <c r="X794" i="13"/>
  <c r="U794" i="13"/>
  <c r="V794" i="13"/>
  <c r="T794" i="13"/>
  <c r="R794" i="13"/>
  <c r="O794" i="13"/>
  <c r="AC793" i="13"/>
  <c r="AD793" i="13"/>
  <c r="Z793" i="13"/>
  <c r="AA793" i="13"/>
  <c r="P793" i="13"/>
  <c r="W793" i="13"/>
  <c r="X793" i="13"/>
  <c r="U793" i="13"/>
  <c r="V793" i="13"/>
  <c r="T793" i="13"/>
  <c r="R793" i="13"/>
  <c r="O793" i="13"/>
  <c r="AC792" i="13"/>
  <c r="AD792" i="13"/>
  <c r="Z792" i="13"/>
  <c r="AA792" i="13"/>
  <c r="P792" i="13"/>
  <c r="W792" i="13"/>
  <c r="X792" i="13"/>
  <c r="U792" i="13"/>
  <c r="V792" i="13"/>
  <c r="T792" i="13"/>
  <c r="R792" i="13"/>
  <c r="O792" i="13"/>
  <c r="AC791" i="13"/>
  <c r="AD791" i="13"/>
  <c r="Z791" i="13"/>
  <c r="AA791" i="13"/>
  <c r="P791" i="13"/>
  <c r="W791" i="13"/>
  <c r="X791" i="13"/>
  <c r="U791" i="13"/>
  <c r="V791" i="13"/>
  <c r="T791" i="13"/>
  <c r="R791" i="13"/>
  <c r="O791" i="13"/>
  <c r="AC790" i="13"/>
  <c r="AD790" i="13"/>
  <c r="Z790" i="13"/>
  <c r="AA790" i="13"/>
  <c r="P790" i="13"/>
  <c r="W790" i="13"/>
  <c r="X790" i="13"/>
  <c r="U790" i="13"/>
  <c r="V790" i="13"/>
  <c r="T790" i="13"/>
  <c r="R790" i="13"/>
  <c r="O790" i="13"/>
  <c r="AC789" i="13"/>
  <c r="AD789" i="13"/>
  <c r="Z789" i="13"/>
  <c r="AA789" i="13"/>
  <c r="P789" i="13"/>
  <c r="W789" i="13"/>
  <c r="X789" i="13"/>
  <c r="U789" i="13"/>
  <c r="V789" i="13"/>
  <c r="T789" i="13"/>
  <c r="R789" i="13"/>
  <c r="O789" i="13"/>
  <c r="AC788" i="13"/>
  <c r="AD788" i="13"/>
  <c r="Z788" i="13"/>
  <c r="AA788" i="13"/>
  <c r="P788" i="13"/>
  <c r="W788" i="13"/>
  <c r="X788" i="13"/>
  <c r="U788" i="13"/>
  <c r="V788" i="13"/>
  <c r="T788" i="13"/>
  <c r="R788" i="13"/>
  <c r="O788" i="13"/>
  <c r="AC787" i="13"/>
  <c r="AD787" i="13"/>
  <c r="Z787" i="13"/>
  <c r="AA787" i="13"/>
  <c r="P787" i="13"/>
  <c r="W787" i="13"/>
  <c r="X787" i="13"/>
  <c r="U787" i="13"/>
  <c r="V787" i="13"/>
  <c r="T787" i="13"/>
  <c r="R787" i="13"/>
  <c r="O787" i="13"/>
  <c r="AC786" i="13"/>
  <c r="AD786" i="13"/>
  <c r="Z786" i="13"/>
  <c r="AA786" i="13"/>
  <c r="P786" i="13"/>
  <c r="W786" i="13"/>
  <c r="X786" i="13"/>
  <c r="U786" i="13"/>
  <c r="V786" i="13"/>
  <c r="T786" i="13"/>
  <c r="R786" i="13"/>
  <c r="O786" i="13"/>
  <c r="AC785" i="13"/>
  <c r="AD785" i="13"/>
  <c r="Z785" i="13"/>
  <c r="AA785" i="13"/>
  <c r="P785" i="13"/>
  <c r="W785" i="13"/>
  <c r="X785" i="13"/>
  <c r="U785" i="13"/>
  <c r="V785" i="13"/>
  <c r="T785" i="13"/>
  <c r="R785" i="13"/>
  <c r="O785" i="13"/>
  <c r="AC784" i="13"/>
  <c r="AD784" i="13"/>
  <c r="Z784" i="13"/>
  <c r="AA784" i="13"/>
  <c r="P784" i="13"/>
  <c r="W784" i="13"/>
  <c r="X784" i="13"/>
  <c r="U784" i="13"/>
  <c r="V784" i="13"/>
  <c r="T784" i="13"/>
  <c r="R784" i="13"/>
  <c r="O784" i="13"/>
  <c r="AC783" i="13"/>
  <c r="AD783" i="13"/>
  <c r="Z783" i="13"/>
  <c r="AA783" i="13"/>
  <c r="P783" i="13"/>
  <c r="W783" i="13"/>
  <c r="X783" i="13"/>
  <c r="U783" i="13"/>
  <c r="V783" i="13"/>
  <c r="T783" i="13"/>
  <c r="R783" i="13"/>
  <c r="O783" i="13"/>
  <c r="AC782" i="13"/>
  <c r="AD782" i="13"/>
  <c r="Z782" i="13"/>
  <c r="AA782" i="13"/>
  <c r="P782" i="13"/>
  <c r="W782" i="13"/>
  <c r="X782" i="13"/>
  <c r="U782" i="13"/>
  <c r="V782" i="13"/>
  <c r="T782" i="13"/>
  <c r="R782" i="13"/>
  <c r="O782" i="13"/>
  <c r="AC781" i="13"/>
  <c r="AD781" i="13"/>
  <c r="Z781" i="13"/>
  <c r="AA781" i="13"/>
  <c r="P781" i="13"/>
  <c r="W781" i="13"/>
  <c r="X781" i="13"/>
  <c r="U781" i="13"/>
  <c r="V781" i="13"/>
  <c r="T781" i="13"/>
  <c r="R781" i="13"/>
  <c r="O781" i="13"/>
  <c r="AC780" i="13"/>
  <c r="AD780" i="13"/>
  <c r="Z780" i="13"/>
  <c r="AA780" i="13"/>
  <c r="P780" i="13"/>
  <c r="W780" i="13"/>
  <c r="X780" i="13"/>
  <c r="U780" i="13"/>
  <c r="V780" i="13"/>
  <c r="T780" i="13"/>
  <c r="R780" i="13"/>
  <c r="O780" i="13"/>
  <c r="AC779" i="13"/>
  <c r="AD779" i="13"/>
  <c r="Z779" i="13"/>
  <c r="AA779" i="13"/>
  <c r="P779" i="13"/>
  <c r="W779" i="13"/>
  <c r="X779" i="13"/>
  <c r="U779" i="13"/>
  <c r="V779" i="13"/>
  <c r="T779" i="13"/>
  <c r="R779" i="13"/>
  <c r="O779" i="13"/>
  <c r="AC778" i="13"/>
  <c r="AD778" i="13"/>
  <c r="Z778" i="13"/>
  <c r="AA778" i="13"/>
  <c r="P778" i="13"/>
  <c r="W778" i="13"/>
  <c r="X778" i="13"/>
  <c r="U778" i="13"/>
  <c r="V778" i="13"/>
  <c r="T778" i="13"/>
  <c r="R778" i="13"/>
  <c r="O778" i="13"/>
  <c r="AC777" i="13"/>
  <c r="AD777" i="13"/>
  <c r="Z777" i="13"/>
  <c r="AA777" i="13"/>
  <c r="P777" i="13"/>
  <c r="W777" i="13"/>
  <c r="X777" i="13"/>
  <c r="U777" i="13"/>
  <c r="V777" i="13"/>
  <c r="T777" i="13"/>
  <c r="R777" i="13"/>
  <c r="O777" i="13"/>
  <c r="AC776" i="13"/>
  <c r="AD776" i="13"/>
  <c r="Z776" i="13"/>
  <c r="AA776" i="13"/>
  <c r="P776" i="13"/>
  <c r="W776" i="13"/>
  <c r="X776" i="13"/>
  <c r="U776" i="13"/>
  <c r="V776" i="13"/>
  <c r="T776" i="13"/>
  <c r="R776" i="13"/>
  <c r="O776" i="13"/>
  <c r="AC775" i="13"/>
  <c r="AD775" i="13"/>
  <c r="Z775" i="13"/>
  <c r="AA775" i="13"/>
  <c r="P775" i="13"/>
  <c r="W775" i="13"/>
  <c r="X775" i="13"/>
  <c r="U775" i="13"/>
  <c r="V775" i="13"/>
  <c r="T775" i="13"/>
  <c r="R775" i="13"/>
  <c r="O775" i="13"/>
  <c r="AC774" i="13"/>
  <c r="AD774" i="13"/>
  <c r="Z774" i="13"/>
  <c r="AA774" i="13"/>
  <c r="P774" i="13"/>
  <c r="W774" i="13"/>
  <c r="X774" i="13"/>
  <c r="U774" i="13"/>
  <c r="V774" i="13"/>
  <c r="T774" i="13"/>
  <c r="R774" i="13"/>
  <c r="O774" i="13"/>
  <c r="AC773" i="13"/>
  <c r="AD773" i="13"/>
  <c r="Z773" i="13"/>
  <c r="AA773" i="13"/>
  <c r="P773" i="13"/>
  <c r="W773" i="13"/>
  <c r="X773" i="13"/>
  <c r="U773" i="13"/>
  <c r="V773" i="13"/>
  <c r="T773" i="13"/>
  <c r="R773" i="13"/>
  <c r="O773" i="13"/>
  <c r="AC772" i="13"/>
  <c r="AD772" i="13"/>
  <c r="Z772" i="13"/>
  <c r="AA772" i="13"/>
  <c r="P772" i="13"/>
  <c r="W772" i="13"/>
  <c r="X772" i="13"/>
  <c r="U772" i="13"/>
  <c r="V772" i="13"/>
  <c r="T772" i="13"/>
  <c r="R772" i="13"/>
  <c r="O772" i="13"/>
  <c r="AC771" i="13"/>
  <c r="AD771" i="13"/>
  <c r="Z771" i="13"/>
  <c r="AA771" i="13"/>
  <c r="P771" i="13"/>
  <c r="W771" i="13"/>
  <c r="X771" i="13"/>
  <c r="U771" i="13"/>
  <c r="V771" i="13"/>
  <c r="T771" i="13"/>
  <c r="R771" i="13"/>
  <c r="O771" i="13"/>
  <c r="AC770" i="13"/>
  <c r="AD770" i="13"/>
  <c r="Z770" i="13"/>
  <c r="AA770" i="13"/>
  <c r="P770" i="13"/>
  <c r="W770" i="13"/>
  <c r="X770" i="13"/>
  <c r="U770" i="13"/>
  <c r="V770" i="13"/>
  <c r="T770" i="13"/>
  <c r="R770" i="13"/>
  <c r="O770" i="13"/>
  <c r="AC769" i="13"/>
  <c r="AD769" i="13"/>
  <c r="Z769" i="13"/>
  <c r="AA769" i="13"/>
  <c r="P769" i="13"/>
  <c r="W769" i="13"/>
  <c r="X769" i="13"/>
  <c r="U769" i="13"/>
  <c r="V769" i="13"/>
  <c r="T769" i="13"/>
  <c r="R769" i="13"/>
  <c r="O769" i="13"/>
  <c r="AC768" i="13"/>
  <c r="AD768" i="13"/>
  <c r="Z768" i="13"/>
  <c r="AA768" i="13"/>
  <c r="P768" i="13"/>
  <c r="W768" i="13"/>
  <c r="X768" i="13"/>
  <c r="U768" i="13"/>
  <c r="V768" i="13"/>
  <c r="T768" i="13"/>
  <c r="R768" i="13"/>
  <c r="O768" i="13"/>
  <c r="AC767" i="13"/>
  <c r="AD767" i="13"/>
  <c r="Z767" i="13"/>
  <c r="AA767" i="13"/>
  <c r="P767" i="13"/>
  <c r="W767" i="13"/>
  <c r="X767" i="13"/>
  <c r="U767" i="13"/>
  <c r="V767" i="13"/>
  <c r="T767" i="13"/>
  <c r="R767" i="13"/>
  <c r="O767" i="13"/>
  <c r="AC766" i="13"/>
  <c r="AD766" i="13"/>
  <c r="Z766" i="13"/>
  <c r="AA766" i="13"/>
  <c r="P766" i="13"/>
  <c r="W766" i="13"/>
  <c r="X766" i="13"/>
  <c r="U766" i="13"/>
  <c r="V766" i="13"/>
  <c r="T766" i="13"/>
  <c r="R766" i="13"/>
  <c r="O766" i="13"/>
  <c r="AC765" i="13"/>
  <c r="AD765" i="13"/>
  <c r="Z765" i="13"/>
  <c r="AA765" i="13"/>
  <c r="P765" i="13"/>
  <c r="W765" i="13"/>
  <c r="X765" i="13"/>
  <c r="U765" i="13"/>
  <c r="V765" i="13"/>
  <c r="T765" i="13"/>
  <c r="R765" i="13"/>
  <c r="O765" i="13"/>
  <c r="AC764" i="13"/>
  <c r="AD764" i="13"/>
  <c r="Z764" i="13"/>
  <c r="AA764" i="13"/>
  <c r="P764" i="13"/>
  <c r="W764" i="13"/>
  <c r="X764" i="13"/>
  <c r="U764" i="13"/>
  <c r="V764" i="13"/>
  <c r="T764" i="13"/>
  <c r="R764" i="13"/>
  <c r="O764" i="13"/>
  <c r="AC763" i="13"/>
  <c r="AD763" i="13"/>
  <c r="Z763" i="13"/>
  <c r="AA763" i="13"/>
  <c r="P763" i="13"/>
  <c r="W763" i="13"/>
  <c r="X763" i="13"/>
  <c r="U763" i="13"/>
  <c r="V763" i="13"/>
  <c r="T763" i="13"/>
  <c r="R763" i="13"/>
  <c r="O763" i="13"/>
  <c r="AC762" i="13"/>
  <c r="AD762" i="13"/>
  <c r="Z762" i="13"/>
  <c r="AA762" i="13"/>
  <c r="P762" i="13"/>
  <c r="W762" i="13"/>
  <c r="X762" i="13"/>
  <c r="U762" i="13"/>
  <c r="V762" i="13"/>
  <c r="T762" i="13"/>
  <c r="R762" i="13"/>
  <c r="O762" i="13"/>
  <c r="AC761" i="13"/>
  <c r="AD761" i="13"/>
  <c r="Z761" i="13"/>
  <c r="AA761" i="13"/>
  <c r="P761" i="13"/>
  <c r="W761" i="13"/>
  <c r="X761" i="13"/>
  <c r="U761" i="13"/>
  <c r="V761" i="13"/>
  <c r="T761" i="13"/>
  <c r="R761" i="13"/>
  <c r="O761" i="13"/>
  <c r="AC760" i="13"/>
  <c r="AD760" i="13"/>
  <c r="Z760" i="13"/>
  <c r="AA760" i="13"/>
  <c r="P760" i="13"/>
  <c r="W760" i="13"/>
  <c r="X760" i="13"/>
  <c r="U760" i="13"/>
  <c r="V760" i="13"/>
  <c r="T760" i="13"/>
  <c r="R760" i="13"/>
  <c r="O760" i="13"/>
  <c r="AC759" i="13"/>
  <c r="AD759" i="13"/>
  <c r="Z759" i="13"/>
  <c r="AA759" i="13"/>
  <c r="P759" i="13"/>
  <c r="W759" i="13"/>
  <c r="X759" i="13"/>
  <c r="U759" i="13"/>
  <c r="V759" i="13"/>
  <c r="T759" i="13"/>
  <c r="R759" i="13"/>
  <c r="O759" i="13"/>
  <c r="AC758" i="13"/>
  <c r="AD758" i="13"/>
  <c r="Z758" i="13"/>
  <c r="AA758" i="13"/>
  <c r="P758" i="13"/>
  <c r="W758" i="13"/>
  <c r="X758" i="13"/>
  <c r="U758" i="13"/>
  <c r="V758" i="13"/>
  <c r="T758" i="13"/>
  <c r="R758" i="13"/>
  <c r="O758" i="13"/>
  <c r="AC757" i="13"/>
  <c r="AD757" i="13"/>
  <c r="Z757" i="13"/>
  <c r="AA757" i="13"/>
  <c r="P757" i="13"/>
  <c r="W757" i="13"/>
  <c r="X757" i="13"/>
  <c r="U757" i="13"/>
  <c r="V757" i="13"/>
  <c r="T757" i="13"/>
  <c r="R757" i="13"/>
  <c r="O757" i="13"/>
  <c r="AC756" i="13"/>
  <c r="AD756" i="13"/>
  <c r="Z756" i="13"/>
  <c r="AA756" i="13"/>
  <c r="P756" i="13"/>
  <c r="W756" i="13"/>
  <c r="X756" i="13"/>
  <c r="U756" i="13"/>
  <c r="V756" i="13"/>
  <c r="T756" i="13"/>
  <c r="R756" i="13"/>
  <c r="O756" i="13"/>
  <c r="AC755" i="13"/>
  <c r="AD755" i="13"/>
  <c r="Z755" i="13"/>
  <c r="AA755" i="13"/>
  <c r="P755" i="13"/>
  <c r="W755" i="13"/>
  <c r="X755" i="13"/>
  <c r="U755" i="13"/>
  <c r="V755" i="13"/>
  <c r="T755" i="13"/>
  <c r="R755" i="13"/>
  <c r="O755" i="13"/>
  <c r="AC754" i="13"/>
  <c r="AD754" i="13"/>
  <c r="Z754" i="13"/>
  <c r="AA754" i="13"/>
  <c r="P754" i="13"/>
  <c r="W754" i="13"/>
  <c r="X754" i="13"/>
  <c r="U754" i="13"/>
  <c r="V754" i="13"/>
  <c r="T754" i="13"/>
  <c r="R754" i="13"/>
  <c r="O754" i="13"/>
  <c r="AC753" i="13"/>
  <c r="AD753" i="13"/>
  <c r="Z753" i="13"/>
  <c r="AA753" i="13"/>
  <c r="P753" i="13"/>
  <c r="W753" i="13"/>
  <c r="X753" i="13"/>
  <c r="U753" i="13"/>
  <c r="V753" i="13"/>
  <c r="T753" i="13"/>
  <c r="R753" i="13"/>
  <c r="O753" i="13"/>
  <c r="AC752" i="13"/>
  <c r="AD752" i="13"/>
  <c r="Z752" i="13"/>
  <c r="AA752" i="13"/>
  <c r="P752" i="13"/>
  <c r="W752" i="13"/>
  <c r="X752" i="13"/>
  <c r="U752" i="13"/>
  <c r="V752" i="13"/>
  <c r="T752" i="13"/>
  <c r="R752" i="13"/>
  <c r="O752" i="13"/>
  <c r="AC751" i="13"/>
  <c r="AD751" i="13"/>
  <c r="Z751" i="13"/>
  <c r="AA751" i="13"/>
  <c r="P751" i="13"/>
  <c r="W751" i="13"/>
  <c r="X751" i="13"/>
  <c r="U751" i="13"/>
  <c r="V751" i="13"/>
  <c r="T751" i="13"/>
  <c r="R751" i="13"/>
  <c r="O751" i="13"/>
  <c r="AC750" i="13"/>
  <c r="AD750" i="13"/>
  <c r="Z750" i="13"/>
  <c r="AA750" i="13"/>
  <c r="P750" i="13"/>
  <c r="W750" i="13"/>
  <c r="X750" i="13"/>
  <c r="U750" i="13"/>
  <c r="V750" i="13"/>
  <c r="T750" i="13"/>
  <c r="R750" i="13"/>
  <c r="O750" i="13"/>
  <c r="AC749" i="13"/>
  <c r="AD749" i="13"/>
  <c r="Z749" i="13"/>
  <c r="AA749" i="13"/>
  <c r="P749" i="13"/>
  <c r="W749" i="13"/>
  <c r="X749" i="13"/>
  <c r="U749" i="13"/>
  <c r="V749" i="13"/>
  <c r="T749" i="13"/>
  <c r="R749" i="13"/>
  <c r="O749" i="13"/>
  <c r="AC748" i="13"/>
  <c r="AD748" i="13"/>
  <c r="Z748" i="13"/>
  <c r="AA748" i="13"/>
  <c r="P748" i="13"/>
  <c r="W748" i="13"/>
  <c r="X748" i="13"/>
  <c r="U748" i="13"/>
  <c r="V748" i="13"/>
  <c r="T748" i="13"/>
  <c r="R748" i="13"/>
  <c r="O748" i="13"/>
  <c r="AC747" i="13"/>
  <c r="AD747" i="13"/>
  <c r="Z747" i="13"/>
  <c r="AA747" i="13"/>
  <c r="P747" i="13"/>
  <c r="W747" i="13"/>
  <c r="X747" i="13"/>
  <c r="U747" i="13"/>
  <c r="V747" i="13"/>
  <c r="T747" i="13"/>
  <c r="R747" i="13"/>
  <c r="O747" i="13"/>
  <c r="AC746" i="13"/>
  <c r="AD746" i="13"/>
  <c r="Z746" i="13"/>
  <c r="AA746" i="13"/>
  <c r="P746" i="13"/>
  <c r="W746" i="13"/>
  <c r="X746" i="13"/>
  <c r="U746" i="13"/>
  <c r="V746" i="13"/>
  <c r="T746" i="13"/>
  <c r="R746" i="13"/>
  <c r="O746" i="13"/>
  <c r="AC745" i="13"/>
  <c r="AD745" i="13"/>
  <c r="Z745" i="13"/>
  <c r="AA745" i="13"/>
  <c r="P745" i="13"/>
  <c r="W745" i="13"/>
  <c r="X745" i="13"/>
  <c r="U745" i="13"/>
  <c r="V745" i="13"/>
  <c r="T745" i="13"/>
  <c r="R745" i="13"/>
  <c r="O745" i="13"/>
  <c r="AC744" i="13"/>
  <c r="AD744" i="13"/>
  <c r="Z744" i="13"/>
  <c r="AA744" i="13"/>
  <c r="P744" i="13"/>
  <c r="W744" i="13"/>
  <c r="X744" i="13"/>
  <c r="U744" i="13"/>
  <c r="V744" i="13"/>
  <c r="T744" i="13"/>
  <c r="R744" i="13"/>
  <c r="O744" i="13"/>
  <c r="AC743" i="13"/>
  <c r="AD743" i="13"/>
  <c r="Z743" i="13"/>
  <c r="AA743" i="13"/>
  <c r="P743" i="13"/>
  <c r="W743" i="13"/>
  <c r="X743" i="13"/>
  <c r="U743" i="13"/>
  <c r="V743" i="13"/>
  <c r="T743" i="13"/>
  <c r="R743" i="13"/>
  <c r="O743" i="13"/>
  <c r="AC742" i="13"/>
  <c r="AD742" i="13"/>
  <c r="Z742" i="13"/>
  <c r="AA742" i="13"/>
  <c r="P742" i="13"/>
  <c r="W742" i="13"/>
  <c r="X742" i="13"/>
  <c r="U742" i="13"/>
  <c r="V742" i="13"/>
  <c r="T742" i="13"/>
  <c r="R742" i="13"/>
  <c r="O742" i="13"/>
  <c r="AC741" i="13"/>
  <c r="AD741" i="13"/>
  <c r="Z741" i="13"/>
  <c r="AA741" i="13"/>
  <c r="P741" i="13"/>
  <c r="W741" i="13"/>
  <c r="X741" i="13"/>
  <c r="U741" i="13"/>
  <c r="V741" i="13"/>
  <c r="T741" i="13"/>
  <c r="R741" i="13"/>
  <c r="O741" i="13"/>
  <c r="AC740" i="13"/>
  <c r="AD740" i="13"/>
  <c r="Z740" i="13"/>
  <c r="AA740" i="13"/>
  <c r="P740" i="13"/>
  <c r="W740" i="13"/>
  <c r="X740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29" i="13"/>
  <c r="N330" i="13"/>
  <c r="N331" i="13"/>
  <c r="N332" i="13"/>
  <c r="N333" i="13"/>
  <c r="N334" i="13"/>
  <c r="N335" i="13"/>
  <c r="N336" i="13"/>
  <c r="N337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M598" i="13"/>
  <c r="N598" i="13"/>
  <c r="M599" i="13"/>
  <c r="N599" i="13"/>
  <c r="M600" i="13"/>
  <c r="N600" i="13"/>
  <c r="M601" i="13"/>
  <c r="N601" i="13"/>
  <c r="M602" i="13"/>
  <c r="N602" i="13"/>
  <c r="M603" i="13"/>
  <c r="N603" i="13"/>
  <c r="M604" i="13"/>
  <c r="N604" i="13"/>
  <c r="M605" i="13"/>
  <c r="N605" i="13"/>
  <c r="M606" i="13"/>
  <c r="N606" i="13"/>
  <c r="M607" i="13"/>
  <c r="N607" i="13"/>
  <c r="M608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U740" i="13"/>
  <c r="T740" i="13"/>
  <c r="O740" i="13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AC883" i="12"/>
  <c r="AD883" i="12"/>
  <c r="Z883" i="12"/>
  <c r="AA883" i="12"/>
  <c r="P883" i="12"/>
  <c r="W883" i="12"/>
  <c r="X883" i="12"/>
  <c r="U883" i="12"/>
  <c r="V883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S883" i="12"/>
  <c r="T883" i="12"/>
  <c r="S741" i="12"/>
  <c r="Q741" i="12"/>
  <c r="S742" i="12"/>
  <c r="Q742" i="12"/>
  <c r="S743" i="12"/>
  <c r="Q743" i="12"/>
  <c r="S744" i="12"/>
  <c r="Q744" i="12"/>
  <c r="S745" i="12"/>
  <c r="Q745" i="12"/>
  <c r="S746" i="12"/>
  <c r="Q746" i="12"/>
  <c r="S747" i="12"/>
  <c r="Q747" i="12"/>
  <c r="S748" i="12"/>
  <c r="Q748" i="12"/>
  <c r="S749" i="12"/>
  <c r="Q749" i="12"/>
  <c r="S750" i="12"/>
  <c r="Q750" i="12"/>
  <c r="S751" i="12"/>
  <c r="Q751" i="12"/>
  <c r="S752" i="12"/>
  <c r="Q752" i="12"/>
  <c r="S753" i="12"/>
  <c r="Q753" i="12"/>
  <c r="S754" i="12"/>
  <c r="Q754" i="12"/>
  <c r="S755" i="12"/>
  <c r="Q755" i="12"/>
  <c r="S756" i="12"/>
  <c r="Q756" i="12"/>
  <c r="S757" i="12"/>
  <c r="Q757" i="12"/>
  <c r="S758" i="12"/>
  <c r="Q758" i="12"/>
  <c r="S759" i="12"/>
  <c r="Q759" i="12"/>
  <c r="S760" i="12"/>
  <c r="Q760" i="12"/>
  <c r="S761" i="12"/>
  <c r="Q761" i="12"/>
  <c r="S762" i="12"/>
  <c r="Q762" i="12"/>
  <c r="S763" i="12"/>
  <c r="Q763" i="12"/>
  <c r="S764" i="12"/>
  <c r="Q764" i="12"/>
  <c r="S765" i="12"/>
  <c r="Q765" i="12"/>
  <c r="S766" i="12"/>
  <c r="Q766" i="12"/>
  <c r="S767" i="12"/>
  <c r="Q767" i="12"/>
  <c r="S768" i="12"/>
  <c r="Q768" i="12"/>
  <c r="S769" i="12"/>
  <c r="Q769" i="12"/>
  <c r="S770" i="12"/>
  <c r="Q770" i="12"/>
  <c r="S771" i="12"/>
  <c r="Q771" i="12"/>
  <c r="S772" i="12"/>
  <c r="Q772" i="12"/>
  <c r="S773" i="12"/>
  <c r="Q773" i="12"/>
  <c r="S774" i="12"/>
  <c r="Q774" i="12"/>
  <c r="S775" i="12"/>
  <c r="Q775" i="12"/>
  <c r="S776" i="12"/>
  <c r="Q776" i="12"/>
  <c r="S777" i="12"/>
  <c r="Q777" i="12"/>
  <c r="S778" i="12"/>
  <c r="Q778" i="12"/>
  <c r="S779" i="12"/>
  <c r="Q779" i="12"/>
  <c r="S780" i="12"/>
  <c r="Q780" i="12"/>
  <c r="S781" i="12"/>
  <c r="Q781" i="12"/>
  <c r="S782" i="12"/>
  <c r="Q782" i="12"/>
  <c r="S783" i="12"/>
  <c r="Q783" i="12"/>
  <c r="S784" i="12"/>
  <c r="Q784" i="12"/>
  <c r="S785" i="12"/>
  <c r="Q785" i="12"/>
  <c r="S786" i="12"/>
  <c r="Q786" i="12"/>
  <c r="S787" i="12"/>
  <c r="Q787" i="12"/>
  <c r="S788" i="12"/>
  <c r="Q788" i="12"/>
  <c r="S789" i="12"/>
  <c r="Q789" i="12"/>
  <c r="S790" i="12"/>
  <c r="Q790" i="12"/>
  <c r="S791" i="12"/>
  <c r="Q791" i="12"/>
  <c r="S792" i="12"/>
  <c r="Q792" i="12"/>
  <c r="S793" i="12"/>
  <c r="Q793" i="12"/>
  <c r="S794" i="12"/>
  <c r="Q794" i="12"/>
  <c r="S795" i="12"/>
  <c r="Q795" i="12"/>
  <c r="S796" i="12"/>
  <c r="Q796" i="12"/>
  <c r="S797" i="12"/>
  <c r="Q797" i="12"/>
  <c r="S798" i="12"/>
  <c r="Q798" i="12"/>
  <c r="S799" i="12"/>
  <c r="Q799" i="12"/>
  <c r="S800" i="12"/>
  <c r="Q800" i="12"/>
  <c r="S801" i="12"/>
  <c r="Q801" i="12"/>
  <c r="S802" i="12"/>
  <c r="Q802" i="12"/>
  <c r="S803" i="12"/>
  <c r="Q803" i="12"/>
  <c r="S804" i="12"/>
  <c r="Q804" i="12"/>
  <c r="S805" i="12"/>
  <c r="Q805" i="12"/>
  <c r="S806" i="12"/>
  <c r="Q806" i="12"/>
  <c r="S807" i="12"/>
  <c r="Q807" i="12"/>
  <c r="S808" i="12"/>
  <c r="Q808" i="12"/>
  <c r="S809" i="12"/>
  <c r="Q809" i="12"/>
  <c r="S810" i="12"/>
  <c r="Q810" i="12"/>
  <c r="S811" i="12"/>
  <c r="Q811" i="12"/>
  <c r="S812" i="12"/>
  <c r="Q812" i="12"/>
  <c r="S813" i="12"/>
  <c r="Q813" i="12"/>
  <c r="S814" i="12"/>
  <c r="Q814" i="12"/>
  <c r="S815" i="12"/>
  <c r="Q815" i="12"/>
  <c r="S816" i="12"/>
  <c r="Q816" i="12"/>
  <c r="S817" i="12"/>
  <c r="Q817" i="12"/>
  <c r="S818" i="12"/>
  <c r="Q818" i="12"/>
  <c r="S819" i="12"/>
  <c r="Q819" i="12"/>
  <c r="S820" i="12"/>
  <c r="Q820" i="12"/>
  <c r="S821" i="12"/>
  <c r="Q821" i="12"/>
  <c r="S822" i="12"/>
  <c r="Q822" i="12"/>
  <c r="S823" i="12"/>
  <c r="Q823" i="12"/>
  <c r="S824" i="12"/>
  <c r="Q824" i="12"/>
  <c r="S825" i="12"/>
  <c r="Q825" i="12"/>
  <c r="S826" i="12"/>
  <c r="Q826" i="12"/>
  <c r="S827" i="12"/>
  <c r="Q827" i="12"/>
  <c r="S828" i="12"/>
  <c r="Q828" i="12"/>
  <c r="S829" i="12"/>
  <c r="Q829" i="12"/>
  <c r="S830" i="12"/>
  <c r="Q830" i="12"/>
  <c r="S831" i="12"/>
  <c r="Q831" i="12"/>
  <c r="S832" i="12"/>
  <c r="Q832" i="12"/>
  <c r="S833" i="12"/>
  <c r="Q833" i="12"/>
  <c r="S834" i="12"/>
  <c r="Q834" i="12"/>
  <c r="S835" i="12"/>
  <c r="Q835" i="12"/>
  <c r="S836" i="12"/>
  <c r="Q836" i="12"/>
  <c r="S837" i="12"/>
  <c r="Q837" i="12"/>
  <c r="S838" i="12"/>
  <c r="Q838" i="12"/>
  <c r="S839" i="12"/>
  <c r="Q839" i="12"/>
  <c r="S840" i="12"/>
  <c r="Q840" i="12"/>
  <c r="S841" i="12"/>
  <c r="Q841" i="12"/>
  <c r="S842" i="12"/>
  <c r="Q842" i="12"/>
  <c r="S843" i="12"/>
  <c r="Q843" i="12"/>
  <c r="S844" i="12"/>
  <c r="Q844" i="12"/>
  <c r="S845" i="12"/>
  <c r="Q845" i="12"/>
  <c r="S846" i="12"/>
  <c r="Q846" i="12"/>
  <c r="S847" i="12"/>
  <c r="Q847" i="12"/>
  <c r="S848" i="12"/>
  <c r="Q848" i="12"/>
  <c r="S849" i="12"/>
  <c r="Q849" i="12"/>
  <c r="S850" i="12"/>
  <c r="Q850" i="12"/>
  <c r="S851" i="12"/>
  <c r="Q851" i="12"/>
  <c r="S852" i="12"/>
  <c r="Q852" i="12"/>
  <c r="S853" i="12"/>
  <c r="Q853" i="12"/>
  <c r="S854" i="12"/>
  <c r="Q854" i="12"/>
  <c r="S855" i="12"/>
  <c r="Q855" i="12"/>
  <c r="S856" i="12"/>
  <c r="Q856" i="12"/>
  <c r="S857" i="12"/>
  <c r="Q857" i="12"/>
  <c r="S858" i="12"/>
  <c r="Q858" i="12"/>
  <c r="S859" i="12"/>
  <c r="Q859" i="12"/>
  <c r="S860" i="12"/>
  <c r="Q860" i="12"/>
  <c r="S861" i="12"/>
  <c r="Q861" i="12"/>
  <c r="S862" i="12"/>
  <c r="Q862" i="12"/>
  <c r="S863" i="12"/>
  <c r="Q863" i="12"/>
  <c r="S864" i="12"/>
  <c r="Q864" i="12"/>
  <c r="S865" i="12"/>
  <c r="Q865" i="12"/>
  <c r="S866" i="12"/>
  <c r="Q866" i="12"/>
  <c r="S867" i="12"/>
  <c r="Q867" i="12"/>
  <c r="S868" i="12"/>
  <c r="Q868" i="12"/>
  <c r="S869" i="12"/>
  <c r="Q869" i="12"/>
  <c r="S870" i="12"/>
  <c r="Q870" i="12"/>
  <c r="S871" i="12"/>
  <c r="Q871" i="12"/>
  <c r="S872" i="12"/>
  <c r="Q872" i="12"/>
  <c r="S873" i="12"/>
  <c r="Q873" i="12"/>
  <c r="S874" i="12"/>
  <c r="Q874" i="12"/>
  <c r="S875" i="12"/>
  <c r="Q875" i="12"/>
  <c r="S876" i="12"/>
  <c r="Q876" i="12"/>
  <c r="S877" i="12"/>
  <c r="Q877" i="12"/>
  <c r="S878" i="12"/>
  <c r="Q878" i="12"/>
  <c r="S879" i="12"/>
  <c r="Q879" i="12"/>
  <c r="S880" i="12"/>
  <c r="Q880" i="12"/>
  <c r="S881" i="12"/>
  <c r="Q881" i="12"/>
  <c r="S882" i="12"/>
  <c r="Q882" i="12"/>
  <c r="Q883" i="12"/>
  <c r="R883" i="12"/>
  <c r="O883" i="12"/>
  <c r="AC882" i="12"/>
  <c r="AD882" i="12"/>
  <c r="Z882" i="12"/>
  <c r="AA882" i="12"/>
  <c r="P882" i="12"/>
  <c r="W882" i="12"/>
  <c r="X882" i="12"/>
  <c r="U882" i="12"/>
  <c r="V882" i="12"/>
  <c r="T882" i="12"/>
  <c r="R882" i="12"/>
  <c r="O882" i="12"/>
  <c r="AC881" i="12"/>
  <c r="AD881" i="12"/>
  <c r="Z881" i="12"/>
  <c r="AA881" i="12"/>
  <c r="P881" i="12"/>
  <c r="W881" i="12"/>
  <c r="X881" i="12"/>
  <c r="U881" i="12"/>
  <c r="V881" i="12"/>
  <c r="T881" i="12"/>
  <c r="R881" i="12"/>
  <c r="O881" i="12"/>
  <c r="AC880" i="12"/>
  <c r="AD880" i="12"/>
  <c r="Z880" i="12"/>
  <c r="AA880" i="12"/>
  <c r="P880" i="12"/>
  <c r="W880" i="12"/>
  <c r="X880" i="12"/>
  <c r="U880" i="12"/>
  <c r="V880" i="12"/>
  <c r="T880" i="12"/>
  <c r="R880" i="12"/>
  <c r="O880" i="12"/>
  <c r="AC879" i="12"/>
  <c r="AD879" i="12"/>
  <c r="Z879" i="12"/>
  <c r="AA879" i="12"/>
  <c r="P879" i="12"/>
  <c r="W879" i="12"/>
  <c r="X879" i="12"/>
  <c r="U879" i="12"/>
  <c r="V879" i="12"/>
  <c r="T879" i="12"/>
  <c r="R879" i="12"/>
  <c r="O879" i="12"/>
  <c r="AC878" i="12"/>
  <c r="AD878" i="12"/>
  <c r="Z878" i="12"/>
  <c r="AA878" i="12"/>
  <c r="P878" i="12"/>
  <c r="W878" i="12"/>
  <c r="X878" i="12"/>
  <c r="U878" i="12"/>
  <c r="V878" i="12"/>
  <c r="T878" i="12"/>
  <c r="R878" i="12"/>
  <c r="O878" i="12"/>
  <c r="AC877" i="12"/>
  <c r="AD877" i="12"/>
  <c r="Z877" i="12"/>
  <c r="AA877" i="12"/>
  <c r="P877" i="12"/>
  <c r="W877" i="12"/>
  <c r="X877" i="12"/>
  <c r="U877" i="12"/>
  <c r="V877" i="12"/>
  <c r="T877" i="12"/>
  <c r="R877" i="12"/>
  <c r="O877" i="12"/>
  <c r="AC876" i="12"/>
  <c r="AD876" i="12"/>
  <c r="Z876" i="12"/>
  <c r="AA876" i="12"/>
  <c r="P876" i="12"/>
  <c r="W876" i="12"/>
  <c r="X876" i="12"/>
  <c r="U876" i="12"/>
  <c r="V876" i="12"/>
  <c r="T876" i="12"/>
  <c r="R876" i="12"/>
  <c r="O876" i="12"/>
  <c r="AC875" i="12"/>
  <c r="AD875" i="12"/>
  <c r="Z875" i="12"/>
  <c r="AA875" i="12"/>
  <c r="P875" i="12"/>
  <c r="W875" i="12"/>
  <c r="X875" i="12"/>
  <c r="U875" i="12"/>
  <c r="V875" i="12"/>
  <c r="T875" i="12"/>
  <c r="R875" i="12"/>
  <c r="O875" i="12"/>
  <c r="AC874" i="12"/>
  <c r="AD874" i="12"/>
  <c r="Z874" i="12"/>
  <c r="AA874" i="12"/>
  <c r="P874" i="12"/>
  <c r="W874" i="12"/>
  <c r="X874" i="12"/>
  <c r="U874" i="12"/>
  <c r="V874" i="12"/>
  <c r="T874" i="12"/>
  <c r="R874" i="12"/>
  <c r="O874" i="12"/>
  <c r="AC873" i="12"/>
  <c r="AD873" i="12"/>
  <c r="Z873" i="12"/>
  <c r="AA873" i="12"/>
  <c r="P873" i="12"/>
  <c r="W873" i="12"/>
  <c r="X873" i="12"/>
  <c r="U873" i="12"/>
  <c r="V873" i="12"/>
  <c r="T873" i="12"/>
  <c r="R873" i="12"/>
  <c r="O873" i="12"/>
  <c r="AC872" i="12"/>
  <c r="AD872" i="12"/>
  <c r="Z872" i="12"/>
  <c r="AA872" i="12"/>
  <c r="P872" i="12"/>
  <c r="W872" i="12"/>
  <c r="X872" i="12"/>
  <c r="U872" i="12"/>
  <c r="V872" i="12"/>
  <c r="T872" i="12"/>
  <c r="R872" i="12"/>
  <c r="O872" i="12"/>
  <c r="AC871" i="12"/>
  <c r="AD871" i="12"/>
  <c r="Z871" i="12"/>
  <c r="AA871" i="12"/>
  <c r="P871" i="12"/>
  <c r="W871" i="12"/>
  <c r="X871" i="12"/>
  <c r="U871" i="12"/>
  <c r="V871" i="12"/>
  <c r="T871" i="12"/>
  <c r="R871" i="12"/>
  <c r="O871" i="12"/>
  <c r="AC870" i="12"/>
  <c r="AD870" i="12"/>
  <c r="Z870" i="12"/>
  <c r="AA870" i="12"/>
  <c r="P870" i="12"/>
  <c r="W870" i="12"/>
  <c r="X870" i="12"/>
  <c r="U870" i="12"/>
  <c r="V870" i="12"/>
  <c r="T870" i="12"/>
  <c r="R870" i="12"/>
  <c r="O870" i="12"/>
  <c r="AC869" i="12"/>
  <c r="AD869" i="12"/>
  <c r="Z869" i="12"/>
  <c r="AA869" i="12"/>
  <c r="P869" i="12"/>
  <c r="W869" i="12"/>
  <c r="X869" i="12"/>
  <c r="U869" i="12"/>
  <c r="V869" i="12"/>
  <c r="T869" i="12"/>
  <c r="R869" i="12"/>
  <c r="O869" i="12"/>
  <c r="AC868" i="12"/>
  <c r="AD868" i="12"/>
  <c r="Z868" i="12"/>
  <c r="AA868" i="12"/>
  <c r="P868" i="12"/>
  <c r="W868" i="12"/>
  <c r="X868" i="12"/>
  <c r="U868" i="12"/>
  <c r="V868" i="12"/>
  <c r="T868" i="12"/>
  <c r="R868" i="12"/>
  <c r="O868" i="12"/>
  <c r="AC867" i="12"/>
  <c r="AD867" i="12"/>
  <c r="Z867" i="12"/>
  <c r="AA867" i="12"/>
  <c r="P867" i="12"/>
  <c r="W867" i="12"/>
  <c r="X867" i="12"/>
  <c r="U867" i="12"/>
  <c r="V867" i="12"/>
  <c r="T867" i="12"/>
  <c r="R867" i="12"/>
  <c r="O867" i="12"/>
  <c r="AC866" i="12"/>
  <c r="AD866" i="12"/>
  <c r="Z866" i="12"/>
  <c r="AA866" i="12"/>
  <c r="P866" i="12"/>
  <c r="W866" i="12"/>
  <c r="X866" i="12"/>
  <c r="U866" i="12"/>
  <c r="V866" i="12"/>
  <c r="T866" i="12"/>
  <c r="R866" i="12"/>
  <c r="O866" i="12"/>
  <c r="AC865" i="12"/>
  <c r="AD865" i="12"/>
  <c r="Z865" i="12"/>
  <c r="AA865" i="12"/>
  <c r="P865" i="12"/>
  <c r="W865" i="12"/>
  <c r="X865" i="12"/>
  <c r="U865" i="12"/>
  <c r="V865" i="12"/>
  <c r="T865" i="12"/>
  <c r="R865" i="12"/>
  <c r="O865" i="12"/>
  <c r="AC864" i="12"/>
  <c r="AD864" i="12"/>
  <c r="Z864" i="12"/>
  <c r="AA864" i="12"/>
  <c r="P864" i="12"/>
  <c r="W864" i="12"/>
  <c r="X864" i="12"/>
  <c r="U864" i="12"/>
  <c r="V864" i="12"/>
  <c r="T864" i="12"/>
  <c r="R864" i="12"/>
  <c r="O864" i="12"/>
  <c r="AC863" i="12"/>
  <c r="AD863" i="12"/>
  <c r="Z863" i="12"/>
  <c r="AA863" i="12"/>
  <c r="P863" i="12"/>
  <c r="W863" i="12"/>
  <c r="X863" i="12"/>
  <c r="U863" i="12"/>
  <c r="V863" i="12"/>
  <c r="T863" i="12"/>
  <c r="R863" i="12"/>
  <c r="O863" i="12"/>
  <c r="AC862" i="12"/>
  <c r="AD862" i="12"/>
  <c r="Z862" i="12"/>
  <c r="AA862" i="12"/>
  <c r="P862" i="12"/>
  <c r="W862" i="12"/>
  <c r="X862" i="12"/>
  <c r="U862" i="12"/>
  <c r="V862" i="12"/>
  <c r="T862" i="12"/>
  <c r="R862" i="12"/>
  <c r="O862" i="12"/>
  <c r="AC861" i="12"/>
  <c r="AD861" i="12"/>
  <c r="Z861" i="12"/>
  <c r="AA861" i="12"/>
  <c r="P861" i="12"/>
  <c r="W861" i="12"/>
  <c r="X861" i="12"/>
  <c r="U861" i="12"/>
  <c r="V861" i="12"/>
  <c r="T861" i="12"/>
  <c r="R861" i="12"/>
  <c r="O861" i="12"/>
  <c r="AC860" i="12"/>
  <c r="AD860" i="12"/>
  <c r="Z860" i="12"/>
  <c r="AA860" i="12"/>
  <c r="P860" i="12"/>
  <c r="W860" i="12"/>
  <c r="X860" i="12"/>
  <c r="U860" i="12"/>
  <c r="V860" i="12"/>
  <c r="T860" i="12"/>
  <c r="R860" i="12"/>
  <c r="O860" i="12"/>
  <c r="AC859" i="12"/>
  <c r="AD859" i="12"/>
  <c r="Z859" i="12"/>
  <c r="AA859" i="12"/>
  <c r="P859" i="12"/>
  <c r="W859" i="12"/>
  <c r="X859" i="12"/>
  <c r="U859" i="12"/>
  <c r="V859" i="12"/>
  <c r="T859" i="12"/>
  <c r="R859" i="12"/>
  <c r="O859" i="12"/>
  <c r="AC858" i="12"/>
  <c r="AD858" i="12"/>
  <c r="Z858" i="12"/>
  <c r="AA858" i="12"/>
  <c r="P858" i="12"/>
  <c r="W858" i="12"/>
  <c r="X858" i="12"/>
  <c r="U858" i="12"/>
  <c r="V858" i="12"/>
  <c r="T858" i="12"/>
  <c r="R858" i="12"/>
  <c r="O858" i="12"/>
  <c r="AC857" i="12"/>
  <c r="AD857" i="12"/>
  <c r="Z857" i="12"/>
  <c r="AA857" i="12"/>
  <c r="P857" i="12"/>
  <c r="W857" i="12"/>
  <c r="X857" i="12"/>
  <c r="U857" i="12"/>
  <c r="V857" i="12"/>
  <c r="T857" i="12"/>
  <c r="R857" i="12"/>
  <c r="O857" i="12"/>
  <c r="AC856" i="12"/>
  <c r="AD856" i="12"/>
  <c r="Z856" i="12"/>
  <c r="AA856" i="12"/>
  <c r="P856" i="12"/>
  <c r="W856" i="12"/>
  <c r="X856" i="12"/>
  <c r="U856" i="12"/>
  <c r="V856" i="12"/>
  <c r="T856" i="12"/>
  <c r="R856" i="12"/>
  <c r="O856" i="12"/>
  <c r="AC855" i="12"/>
  <c r="AD855" i="12"/>
  <c r="Z855" i="12"/>
  <c r="AA855" i="12"/>
  <c r="P855" i="12"/>
  <c r="W855" i="12"/>
  <c r="X855" i="12"/>
  <c r="U855" i="12"/>
  <c r="V855" i="12"/>
  <c r="T855" i="12"/>
  <c r="R855" i="12"/>
  <c r="O855" i="12"/>
  <c r="AC854" i="12"/>
  <c r="AD854" i="12"/>
  <c r="Z854" i="12"/>
  <c r="AA854" i="12"/>
  <c r="P854" i="12"/>
  <c r="W854" i="12"/>
  <c r="X854" i="12"/>
  <c r="U854" i="12"/>
  <c r="V854" i="12"/>
  <c r="T854" i="12"/>
  <c r="R854" i="12"/>
  <c r="O854" i="12"/>
  <c r="AC853" i="12"/>
  <c r="AD853" i="12"/>
  <c r="Z853" i="12"/>
  <c r="AA853" i="12"/>
  <c r="P853" i="12"/>
  <c r="W853" i="12"/>
  <c r="X853" i="12"/>
  <c r="U853" i="12"/>
  <c r="V853" i="12"/>
  <c r="T853" i="12"/>
  <c r="R853" i="12"/>
  <c r="O853" i="12"/>
  <c r="AC852" i="12"/>
  <c r="AD852" i="12"/>
  <c r="Z852" i="12"/>
  <c r="AA852" i="12"/>
  <c r="P852" i="12"/>
  <c r="W852" i="12"/>
  <c r="X852" i="12"/>
  <c r="U852" i="12"/>
  <c r="V852" i="12"/>
  <c r="T852" i="12"/>
  <c r="R852" i="12"/>
  <c r="O852" i="12"/>
  <c r="AC851" i="12"/>
  <c r="AD851" i="12"/>
  <c r="Z851" i="12"/>
  <c r="AA851" i="12"/>
  <c r="P851" i="12"/>
  <c r="W851" i="12"/>
  <c r="X851" i="12"/>
  <c r="U851" i="12"/>
  <c r="V851" i="12"/>
  <c r="T851" i="12"/>
  <c r="R851" i="12"/>
  <c r="O851" i="12"/>
  <c r="AC850" i="12"/>
  <c r="AD850" i="12"/>
  <c r="Z850" i="12"/>
  <c r="AA850" i="12"/>
  <c r="P850" i="12"/>
  <c r="W850" i="12"/>
  <c r="X850" i="12"/>
  <c r="U850" i="12"/>
  <c r="V850" i="12"/>
  <c r="T850" i="12"/>
  <c r="R850" i="12"/>
  <c r="O850" i="12"/>
  <c r="AC849" i="12"/>
  <c r="AD849" i="12"/>
  <c r="Z849" i="12"/>
  <c r="AA849" i="12"/>
  <c r="P849" i="12"/>
  <c r="W849" i="12"/>
  <c r="X849" i="12"/>
  <c r="U849" i="12"/>
  <c r="V849" i="12"/>
  <c r="T849" i="12"/>
  <c r="R849" i="12"/>
  <c r="O849" i="12"/>
  <c r="AC848" i="12"/>
  <c r="AD848" i="12"/>
  <c r="Z848" i="12"/>
  <c r="AA848" i="12"/>
  <c r="P848" i="12"/>
  <c r="W848" i="12"/>
  <c r="X848" i="12"/>
  <c r="U848" i="12"/>
  <c r="V848" i="12"/>
  <c r="T848" i="12"/>
  <c r="R848" i="12"/>
  <c r="O848" i="12"/>
  <c r="AC847" i="12"/>
  <c r="AD847" i="12"/>
  <c r="Z847" i="12"/>
  <c r="AA847" i="12"/>
  <c r="P847" i="12"/>
  <c r="W847" i="12"/>
  <c r="X847" i="12"/>
  <c r="U847" i="12"/>
  <c r="V847" i="12"/>
  <c r="T847" i="12"/>
  <c r="R847" i="12"/>
  <c r="O847" i="12"/>
  <c r="AC846" i="12"/>
  <c r="AD846" i="12"/>
  <c r="Z846" i="12"/>
  <c r="AA846" i="12"/>
  <c r="P846" i="12"/>
  <c r="W846" i="12"/>
  <c r="X846" i="12"/>
  <c r="U846" i="12"/>
  <c r="V846" i="12"/>
  <c r="T846" i="12"/>
  <c r="R846" i="12"/>
  <c r="O846" i="12"/>
  <c r="AC845" i="12"/>
  <c r="AD845" i="12"/>
  <c r="Z845" i="12"/>
  <c r="AA845" i="12"/>
  <c r="P845" i="12"/>
  <c r="W845" i="12"/>
  <c r="X845" i="12"/>
  <c r="U845" i="12"/>
  <c r="V845" i="12"/>
  <c r="T845" i="12"/>
  <c r="R845" i="12"/>
  <c r="O845" i="12"/>
  <c r="AC844" i="12"/>
  <c r="AD844" i="12"/>
  <c r="Z844" i="12"/>
  <c r="AA844" i="12"/>
  <c r="P844" i="12"/>
  <c r="W844" i="12"/>
  <c r="X844" i="12"/>
  <c r="U844" i="12"/>
  <c r="V844" i="12"/>
  <c r="T844" i="12"/>
  <c r="R844" i="12"/>
  <c r="O844" i="12"/>
  <c r="AC843" i="12"/>
  <c r="AD843" i="12"/>
  <c r="Z843" i="12"/>
  <c r="AA843" i="12"/>
  <c r="P843" i="12"/>
  <c r="W843" i="12"/>
  <c r="X843" i="12"/>
  <c r="U843" i="12"/>
  <c r="V843" i="12"/>
  <c r="T843" i="12"/>
  <c r="R843" i="12"/>
  <c r="O843" i="12"/>
  <c r="AC842" i="12"/>
  <c r="AD842" i="12"/>
  <c r="Z842" i="12"/>
  <c r="AA842" i="12"/>
  <c r="P842" i="12"/>
  <c r="W842" i="12"/>
  <c r="X842" i="12"/>
  <c r="U842" i="12"/>
  <c r="V842" i="12"/>
  <c r="T842" i="12"/>
  <c r="R842" i="12"/>
  <c r="O842" i="12"/>
  <c r="AC841" i="12"/>
  <c r="AD841" i="12"/>
  <c r="Z841" i="12"/>
  <c r="AA841" i="12"/>
  <c r="P841" i="12"/>
  <c r="W841" i="12"/>
  <c r="X841" i="12"/>
  <c r="U841" i="12"/>
  <c r="V841" i="12"/>
  <c r="T841" i="12"/>
  <c r="R841" i="12"/>
  <c r="O841" i="12"/>
  <c r="AC840" i="12"/>
  <c r="AD840" i="12"/>
  <c r="Z840" i="12"/>
  <c r="AA840" i="12"/>
  <c r="P840" i="12"/>
  <c r="W840" i="12"/>
  <c r="X840" i="12"/>
  <c r="U840" i="12"/>
  <c r="V840" i="12"/>
  <c r="T840" i="12"/>
  <c r="R840" i="12"/>
  <c r="O840" i="12"/>
  <c r="AC839" i="12"/>
  <c r="AD839" i="12"/>
  <c r="Z839" i="12"/>
  <c r="AA839" i="12"/>
  <c r="P839" i="12"/>
  <c r="W839" i="12"/>
  <c r="X839" i="12"/>
  <c r="U839" i="12"/>
  <c r="V839" i="12"/>
  <c r="T839" i="12"/>
  <c r="R839" i="12"/>
  <c r="O839" i="12"/>
  <c r="AC838" i="12"/>
  <c r="AD838" i="12"/>
  <c r="Z838" i="12"/>
  <c r="AA838" i="12"/>
  <c r="P838" i="12"/>
  <c r="W838" i="12"/>
  <c r="X838" i="12"/>
  <c r="U838" i="12"/>
  <c r="V838" i="12"/>
  <c r="T838" i="12"/>
  <c r="R838" i="12"/>
  <c r="O838" i="12"/>
  <c r="AC837" i="12"/>
  <c r="AD837" i="12"/>
  <c r="Z837" i="12"/>
  <c r="AA837" i="12"/>
  <c r="P837" i="12"/>
  <c r="W837" i="12"/>
  <c r="X837" i="12"/>
  <c r="U837" i="12"/>
  <c r="V837" i="12"/>
  <c r="T837" i="12"/>
  <c r="R837" i="12"/>
  <c r="O837" i="12"/>
  <c r="AC836" i="12"/>
  <c r="AD836" i="12"/>
  <c r="Z836" i="12"/>
  <c r="AA836" i="12"/>
  <c r="P836" i="12"/>
  <c r="W836" i="12"/>
  <c r="X836" i="12"/>
  <c r="U836" i="12"/>
  <c r="V836" i="12"/>
  <c r="T836" i="12"/>
  <c r="R836" i="12"/>
  <c r="O836" i="12"/>
  <c r="AC835" i="12"/>
  <c r="AD835" i="12"/>
  <c r="Z835" i="12"/>
  <c r="AA835" i="12"/>
  <c r="P835" i="12"/>
  <c r="W835" i="12"/>
  <c r="X835" i="12"/>
  <c r="U835" i="12"/>
  <c r="V835" i="12"/>
  <c r="T835" i="12"/>
  <c r="R835" i="12"/>
  <c r="O835" i="12"/>
  <c r="AC834" i="12"/>
  <c r="AD834" i="12"/>
  <c r="Z834" i="12"/>
  <c r="AA834" i="12"/>
  <c r="P834" i="12"/>
  <c r="W834" i="12"/>
  <c r="X834" i="12"/>
  <c r="U834" i="12"/>
  <c r="V834" i="12"/>
  <c r="T834" i="12"/>
  <c r="R834" i="12"/>
  <c r="O834" i="12"/>
  <c r="AC833" i="12"/>
  <c r="AD833" i="12"/>
  <c r="Z833" i="12"/>
  <c r="AA833" i="12"/>
  <c r="P833" i="12"/>
  <c r="W833" i="12"/>
  <c r="X833" i="12"/>
  <c r="U833" i="12"/>
  <c r="V833" i="12"/>
  <c r="T833" i="12"/>
  <c r="R833" i="12"/>
  <c r="O833" i="12"/>
  <c r="AC832" i="12"/>
  <c r="AD832" i="12"/>
  <c r="Z832" i="12"/>
  <c r="AA832" i="12"/>
  <c r="P832" i="12"/>
  <c r="W832" i="12"/>
  <c r="X832" i="12"/>
  <c r="U832" i="12"/>
  <c r="V832" i="12"/>
  <c r="T832" i="12"/>
  <c r="R832" i="12"/>
  <c r="O832" i="12"/>
  <c r="AC831" i="12"/>
  <c r="AD831" i="12"/>
  <c r="Z831" i="12"/>
  <c r="AA831" i="12"/>
  <c r="P831" i="12"/>
  <c r="W831" i="12"/>
  <c r="X831" i="12"/>
  <c r="U831" i="12"/>
  <c r="V831" i="12"/>
  <c r="T831" i="12"/>
  <c r="R831" i="12"/>
  <c r="O831" i="12"/>
  <c r="AC830" i="12"/>
  <c r="AD830" i="12"/>
  <c r="Z830" i="12"/>
  <c r="AA830" i="12"/>
  <c r="P830" i="12"/>
  <c r="W830" i="12"/>
  <c r="X830" i="12"/>
  <c r="U830" i="12"/>
  <c r="V830" i="12"/>
  <c r="T830" i="12"/>
  <c r="R830" i="12"/>
  <c r="O830" i="12"/>
  <c r="AC829" i="12"/>
  <c r="AD829" i="12"/>
  <c r="Z829" i="12"/>
  <c r="AA829" i="12"/>
  <c r="P829" i="12"/>
  <c r="W829" i="12"/>
  <c r="X829" i="12"/>
  <c r="U829" i="12"/>
  <c r="V829" i="12"/>
  <c r="T829" i="12"/>
  <c r="R829" i="12"/>
  <c r="O829" i="12"/>
  <c r="AC828" i="12"/>
  <c r="AD828" i="12"/>
  <c r="Z828" i="12"/>
  <c r="AA828" i="12"/>
  <c r="P828" i="12"/>
  <c r="W828" i="12"/>
  <c r="X828" i="12"/>
  <c r="U828" i="12"/>
  <c r="V828" i="12"/>
  <c r="T828" i="12"/>
  <c r="R828" i="12"/>
  <c r="O828" i="12"/>
  <c r="AC827" i="12"/>
  <c r="AD827" i="12"/>
  <c r="Z827" i="12"/>
  <c r="AA827" i="12"/>
  <c r="P827" i="12"/>
  <c r="W827" i="12"/>
  <c r="X827" i="12"/>
  <c r="U827" i="12"/>
  <c r="V827" i="12"/>
  <c r="T827" i="12"/>
  <c r="R827" i="12"/>
  <c r="O827" i="12"/>
  <c r="AC826" i="12"/>
  <c r="AD826" i="12"/>
  <c r="Z826" i="12"/>
  <c r="AA826" i="12"/>
  <c r="P826" i="12"/>
  <c r="W826" i="12"/>
  <c r="X826" i="12"/>
  <c r="U826" i="12"/>
  <c r="V826" i="12"/>
  <c r="T826" i="12"/>
  <c r="R826" i="12"/>
  <c r="O826" i="12"/>
  <c r="AC825" i="12"/>
  <c r="AD825" i="12"/>
  <c r="Z825" i="12"/>
  <c r="AA825" i="12"/>
  <c r="P825" i="12"/>
  <c r="W825" i="12"/>
  <c r="X825" i="12"/>
  <c r="U825" i="12"/>
  <c r="V825" i="12"/>
  <c r="T825" i="12"/>
  <c r="R825" i="12"/>
  <c r="O825" i="12"/>
  <c r="AC824" i="12"/>
  <c r="AD824" i="12"/>
  <c r="Z824" i="12"/>
  <c r="AA824" i="12"/>
  <c r="P824" i="12"/>
  <c r="W824" i="12"/>
  <c r="X824" i="12"/>
  <c r="U824" i="12"/>
  <c r="V824" i="12"/>
  <c r="T824" i="12"/>
  <c r="R824" i="12"/>
  <c r="O824" i="12"/>
  <c r="AC823" i="12"/>
  <c r="AD823" i="12"/>
  <c r="Z823" i="12"/>
  <c r="AA823" i="12"/>
  <c r="P823" i="12"/>
  <c r="W823" i="12"/>
  <c r="X823" i="12"/>
  <c r="U823" i="12"/>
  <c r="V823" i="12"/>
  <c r="T823" i="12"/>
  <c r="R823" i="12"/>
  <c r="O823" i="12"/>
  <c r="AC822" i="12"/>
  <c r="AD822" i="12"/>
  <c r="Z822" i="12"/>
  <c r="AA822" i="12"/>
  <c r="P822" i="12"/>
  <c r="W822" i="12"/>
  <c r="X822" i="12"/>
  <c r="U822" i="12"/>
  <c r="V822" i="12"/>
  <c r="T822" i="12"/>
  <c r="R822" i="12"/>
  <c r="O822" i="12"/>
  <c r="AC821" i="12"/>
  <c r="AD821" i="12"/>
  <c r="Z821" i="12"/>
  <c r="AA821" i="12"/>
  <c r="P821" i="12"/>
  <c r="W821" i="12"/>
  <c r="X821" i="12"/>
  <c r="U821" i="12"/>
  <c r="V821" i="12"/>
  <c r="T821" i="12"/>
  <c r="R821" i="12"/>
  <c r="O821" i="12"/>
  <c r="AC820" i="12"/>
  <c r="AD820" i="12"/>
  <c r="Z820" i="12"/>
  <c r="AA820" i="12"/>
  <c r="P820" i="12"/>
  <c r="W820" i="12"/>
  <c r="X820" i="12"/>
  <c r="U820" i="12"/>
  <c r="V820" i="12"/>
  <c r="T820" i="12"/>
  <c r="R820" i="12"/>
  <c r="O820" i="12"/>
  <c r="AC819" i="12"/>
  <c r="AD819" i="12"/>
  <c r="Z819" i="12"/>
  <c r="AA819" i="12"/>
  <c r="P819" i="12"/>
  <c r="W819" i="12"/>
  <c r="X819" i="12"/>
  <c r="U819" i="12"/>
  <c r="V819" i="12"/>
  <c r="T819" i="12"/>
  <c r="R819" i="12"/>
  <c r="O819" i="12"/>
  <c r="AC818" i="12"/>
  <c r="AD818" i="12"/>
  <c r="Z818" i="12"/>
  <c r="AA818" i="12"/>
  <c r="P818" i="12"/>
  <c r="W818" i="12"/>
  <c r="X818" i="12"/>
  <c r="U818" i="12"/>
  <c r="V818" i="12"/>
  <c r="T818" i="12"/>
  <c r="R818" i="12"/>
  <c r="O818" i="12"/>
  <c r="AC817" i="12"/>
  <c r="AD817" i="12"/>
  <c r="Z817" i="12"/>
  <c r="AA817" i="12"/>
  <c r="P817" i="12"/>
  <c r="W817" i="12"/>
  <c r="X817" i="12"/>
  <c r="U817" i="12"/>
  <c r="V817" i="12"/>
  <c r="T817" i="12"/>
  <c r="R817" i="12"/>
  <c r="O817" i="12"/>
  <c r="AC816" i="12"/>
  <c r="AD816" i="12"/>
  <c r="Z816" i="12"/>
  <c r="AA816" i="12"/>
  <c r="P816" i="12"/>
  <c r="W816" i="12"/>
  <c r="X816" i="12"/>
  <c r="U816" i="12"/>
  <c r="V816" i="12"/>
  <c r="T816" i="12"/>
  <c r="R816" i="12"/>
  <c r="O816" i="12"/>
  <c r="AC815" i="12"/>
  <c r="AD815" i="12"/>
  <c r="Z815" i="12"/>
  <c r="AA815" i="12"/>
  <c r="P815" i="12"/>
  <c r="W815" i="12"/>
  <c r="X815" i="12"/>
  <c r="U815" i="12"/>
  <c r="V815" i="12"/>
  <c r="T815" i="12"/>
  <c r="R815" i="12"/>
  <c r="O815" i="12"/>
  <c r="AC814" i="12"/>
  <c r="AD814" i="12"/>
  <c r="Z814" i="12"/>
  <c r="AA814" i="12"/>
  <c r="P814" i="12"/>
  <c r="W814" i="12"/>
  <c r="X814" i="12"/>
  <c r="U814" i="12"/>
  <c r="V814" i="12"/>
  <c r="T814" i="12"/>
  <c r="R814" i="12"/>
  <c r="O814" i="12"/>
  <c r="AC813" i="12"/>
  <c r="AD813" i="12"/>
  <c r="Z813" i="12"/>
  <c r="AA813" i="12"/>
  <c r="P813" i="12"/>
  <c r="W813" i="12"/>
  <c r="X813" i="12"/>
  <c r="U813" i="12"/>
  <c r="V813" i="12"/>
  <c r="T813" i="12"/>
  <c r="R813" i="12"/>
  <c r="O813" i="12"/>
  <c r="AC812" i="12"/>
  <c r="AD812" i="12"/>
  <c r="Z812" i="12"/>
  <c r="AA812" i="12"/>
  <c r="P812" i="12"/>
  <c r="W812" i="12"/>
  <c r="X812" i="12"/>
  <c r="U812" i="12"/>
  <c r="V812" i="12"/>
  <c r="T812" i="12"/>
  <c r="R812" i="12"/>
  <c r="O812" i="12"/>
  <c r="AC811" i="12"/>
  <c r="AD811" i="12"/>
  <c r="Z811" i="12"/>
  <c r="AA811" i="12"/>
  <c r="P811" i="12"/>
  <c r="W811" i="12"/>
  <c r="X811" i="12"/>
  <c r="U811" i="12"/>
  <c r="V811" i="12"/>
  <c r="T811" i="12"/>
  <c r="R811" i="12"/>
  <c r="O811" i="12"/>
  <c r="AC810" i="12"/>
  <c r="AD810" i="12"/>
  <c r="Z810" i="12"/>
  <c r="AA810" i="12"/>
  <c r="P810" i="12"/>
  <c r="W810" i="12"/>
  <c r="X810" i="12"/>
  <c r="U810" i="12"/>
  <c r="V810" i="12"/>
  <c r="T810" i="12"/>
  <c r="R810" i="12"/>
  <c r="O810" i="12"/>
  <c r="AC809" i="12"/>
  <c r="AD809" i="12"/>
  <c r="Z809" i="12"/>
  <c r="AA809" i="12"/>
  <c r="P809" i="12"/>
  <c r="W809" i="12"/>
  <c r="X809" i="12"/>
  <c r="U809" i="12"/>
  <c r="V809" i="12"/>
  <c r="T809" i="12"/>
  <c r="R809" i="12"/>
  <c r="O809" i="12"/>
  <c r="AC808" i="12"/>
  <c r="AD808" i="12"/>
  <c r="Z808" i="12"/>
  <c r="AA808" i="12"/>
  <c r="P808" i="12"/>
  <c r="W808" i="12"/>
  <c r="X808" i="12"/>
  <c r="U808" i="12"/>
  <c r="V808" i="12"/>
  <c r="T808" i="12"/>
  <c r="R808" i="12"/>
  <c r="O808" i="12"/>
  <c r="AC807" i="12"/>
  <c r="AD807" i="12"/>
  <c r="Z807" i="12"/>
  <c r="AA807" i="12"/>
  <c r="P807" i="12"/>
  <c r="W807" i="12"/>
  <c r="X807" i="12"/>
  <c r="U807" i="12"/>
  <c r="V807" i="12"/>
  <c r="T807" i="12"/>
  <c r="R807" i="12"/>
  <c r="O807" i="12"/>
  <c r="AC806" i="12"/>
  <c r="AD806" i="12"/>
  <c r="Z806" i="12"/>
  <c r="AA806" i="12"/>
  <c r="P806" i="12"/>
  <c r="W806" i="12"/>
  <c r="X806" i="12"/>
  <c r="U806" i="12"/>
  <c r="V806" i="12"/>
  <c r="T806" i="12"/>
  <c r="R806" i="12"/>
  <c r="O806" i="12"/>
  <c r="AC805" i="12"/>
  <c r="AD805" i="12"/>
  <c r="Z805" i="12"/>
  <c r="AA805" i="12"/>
  <c r="P805" i="12"/>
  <c r="W805" i="12"/>
  <c r="X805" i="12"/>
  <c r="U805" i="12"/>
  <c r="V805" i="12"/>
  <c r="T805" i="12"/>
  <c r="R805" i="12"/>
  <c r="O805" i="12"/>
  <c r="AC804" i="12"/>
  <c r="AD804" i="12"/>
  <c r="Z804" i="12"/>
  <c r="AA804" i="12"/>
  <c r="P804" i="12"/>
  <c r="W804" i="12"/>
  <c r="X804" i="12"/>
  <c r="U804" i="12"/>
  <c r="V804" i="12"/>
  <c r="T804" i="12"/>
  <c r="R804" i="12"/>
  <c r="O804" i="12"/>
  <c r="AC803" i="12"/>
  <c r="AD803" i="12"/>
  <c r="Z803" i="12"/>
  <c r="AA803" i="12"/>
  <c r="P803" i="12"/>
  <c r="W803" i="12"/>
  <c r="X803" i="12"/>
  <c r="U803" i="12"/>
  <c r="V803" i="12"/>
  <c r="T803" i="12"/>
  <c r="R803" i="12"/>
  <c r="O803" i="12"/>
  <c r="AC802" i="12"/>
  <c r="AD802" i="12"/>
  <c r="Z802" i="12"/>
  <c r="AA802" i="12"/>
  <c r="P802" i="12"/>
  <c r="W802" i="12"/>
  <c r="X802" i="12"/>
  <c r="U802" i="12"/>
  <c r="V802" i="12"/>
  <c r="T802" i="12"/>
  <c r="R802" i="12"/>
  <c r="O802" i="12"/>
  <c r="AC801" i="12"/>
  <c r="AD801" i="12"/>
  <c r="Z801" i="12"/>
  <c r="AA801" i="12"/>
  <c r="P801" i="12"/>
  <c r="W801" i="12"/>
  <c r="X801" i="12"/>
  <c r="U801" i="12"/>
  <c r="V801" i="12"/>
  <c r="T801" i="12"/>
  <c r="R801" i="12"/>
  <c r="O801" i="12"/>
  <c r="AC800" i="12"/>
  <c r="AD800" i="12"/>
  <c r="Z800" i="12"/>
  <c r="AA800" i="12"/>
  <c r="P800" i="12"/>
  <c r="W800" i="12"/>
  <c r="X800" i="12"/>
  <c r="U800" i="12"/>
  <c r="V800" i="12"/>
  <c r="T800" i="12"/>
  <c r="R800" i="12"/>
  <c r="O800" i="12"/>
  <c r="AC799" i="12"/>
  <c r="AD799" i="12"/>
  <c r="Z799" i="12"/>
  <c r="AA799" i="12"/>
  <c r="P799" i="12"/>
  <c r="W799" i="12"/>
  <c r="X799" i="12"/>
  <c r="U799" i="12"/>
  <c r="V799" i="12"/>
  <c r="T799" i="12"/>
  <c r="R799" i="12"/>
  <c r="O799" i="12"/>
  <c r="AC798" i="12"/>
  <c r="AD798" i="12"/>
  <c r="Z798" i="12"/>
  <c r="AA798" i="12"/>
  <c r="P798" i="12"/>
  <c r="W798" i="12"/>
  <c r="X798" i="12"/>
  <c r="U798" i="12"/>
  <c r="V798" i="12"/>
  <c r="T798" i="12"/>
  <c r="R798" i="12"/>
  <c r="O798" i="12"/>
  <c r="AC797" i="12"/>
  <c r="AD797" i="12"/>
  <c r="Z797" i="12"/>
  <c r="AA797" i="12"/>
  <c r="P797" i="12"/>
  <c r="W797" i="12"/>
  <c r="X797" i="12"/>
  <c r="U797" i="12"/>
  <c r="V797" i="12"/>
  <c r="T797" i="12"/>
  <c r="R797" i="12"/>
  <c r="O797" i="12"/>
  <c r="AC796" i="12"/>
  <c r="AD796" i="12"/>
  <c r="Z796" i="12"/>
  <c r="AA796" i="12"/>
  <c r="P796" i="12"/>
  <c r="W796" i="12"/>
  <c r="X796" i="12"/>
  <c r="U796" i="12"/>
  <c r="V796" i="12"/>
  <c r="T796" i="12"/>
  <c r="R796" i="12"/>
  <c r="O796" i="12"/>
  <c r="AC795" i="12"/>
  <c r="AD795" i="12"/>
  <c r="Z795" i="12"/>
  <c r="AA795" i="12"/>
  <c r="P795" i="12"/>
  <c r="W795" i="12"/>
  <c r="X795" i="12"/>
  <c r="U795" i="12"/>
  <c r="V795" i="12"/>
  <c r="T795" i="12"/>
  <c r="R795" i="12"/>
  <c r="O795" i="12"/>
  <c r="AC794" i="12"/>
  <c r="AD794" i="12"/>
  <c r="Z794" i="12"/>
  <c r="AA794" i="12"/>
  <c r="P794" i="12"/>
  <c r="W794" i="12"/>
  <c r="X794" i="12"/>
  <c r="U794" i="12"/>
  <c r="V794" i="12"/>
  <c r="T794" i="12"/>
  <c r="R794" i="12"/>
  <c r="O794" i="12"/>
  <c r="AC793" i="12"/>
  <c r="AD793" i="12"/>
  <c r="Z793" i="12"/>
  <c r="AA793" i="12"/>
  <c r="P793" i="12"/>
  <c r="W793" i="12"/>
  <c r="X793" i="12"/>
  <c r="U793" i="12"/>
  <c r="V793" i="12"/>
  <c r="T793" i="12"/>
  <c r="R793" i="12"/>
  <c r="O793" i="12"/>
  <c r="AC792" i="12"/>
  <c r="AD792" i="12"/>
  <c r="Z792" i="12"/>
  <c r="AA792" i="12"/>
  <c r="P792" i="12"/>
  <c r="W792" i="12"/>
  <c r="X792" i="12"/>
  <c r="U792" i="12"/>
  <c r="V792" i="12"/>
  <c r="T792" i="12"/>
  <c r="R792" i="12"/>
  <c r="O792" i="12"/>
  <c r="AC791" i="12"/>
  <c r="AD791" i="12"/>
  <c r="Z791" i="12"/>
  <c r="AA791" i="12"/>
  <c r="P791" i="12"/>
  <c r="W791" i="12"/>
  <c r="X791" i="12"/>
  <c r="U791" i="12"/>
  <c r="V791" i="12"/>
  <c r="T791" i="12"/>
  <c r="R791" i="12"/>
  <c r="O791" i="12"/>
  <c r="AC790" i="12"/>
  <c r="AD790" i="12"/>
  <c r="Z790" i="12"/>
  <c r="AA790" i="12"/>
  <c r="P790" i="12"/>
  <c r="W790" i="12"/>
  <c r="X790" i="12"/>
  <c r="U790" i="12"/>
  <c r="V790" i="12"/>
  <c r="T790" i="12"/>
  <c r="R790" i="12"/>
  <c r="O790" i="12"/>
  <c r="AC789" i="12"/>
  <c r="AD789" i="12"/>
  <c r="Z789" i="12"/>
  <c r="AA789" i="12"/>
  <c r="P789" i="12"/>
  <c r="W789" i="12"/>
  <c r="X789" i="12"/>
  <c r="U789" i="12"/>
  <c r="V789" i="12"/>
  <c r="T789" i="12"/>
  <c r="R789" i="12"/>
  <c r="O789" i="12"/>
  <c r="AC788" i="12"/>
  <c r="AD788" i="12"/>
  <c r="Z788" i="12"/>
  <c r="AA788" i="12"/>
  <c r="P788" i="12"/>
  <c r="W788" i="12"/>
  <c r="X788" i="12"/>
  <c r="U788" i="12"/>
  <c r="V788" i="12"/>
  <c r="T788" i="12"/>
  <c r="R788" i="12"/>
  <c r="O788" i="12"/>
  <c r="AC787" i="12"/>
  <c r="AD787" i="12"/>
  <c r="Z787" i="12"/>
  <c r="AA787" i="12"/>
  <c r="P787" i="12"/>
  <c r="W787" i="12"/>
  <c r="X787" i="12"/>
  <c r="U787" i="12"/>
  <c r="V787" i="12"/>
  <c r="T787" i="12"/>
  <c r="R787" i="12"/>
  <c r="O787" i="12"/>
  <c r="AC786" i="12"/>
  <c r="AD786" i="12"/>
  <c r="Z786" i="12"/>
  <c r="AA786" i="12"/>
  <c r="P786" i="12"/>
  <c r="W786" i="12"/>
  <c r="X786" i="12"/>
  <c r="U786" i="12"/>
  <c r="V786" i="12"/>
  <c r="T786" i="12"/>
  <c r="R786" i="12"/>
  <c r="O786" i="12"/>
  <c r="AC785" i="12"/>
  <c r="AD785" i="12"/>
  <c r="Z785" i="12"/>
  <c r="AA785" i="12"/>
  <c r="P785" i="12"/>
  <c r="W785" i="12"/>
  <c r="X785" i="12"/>
  <c r="U785" i="12"/>
  <c r="V785" i="12"/>
  <c r="T785" i="12"/>
  <c r="R785" i="12"/>
  <c r="O785" i="12"/>
  <c r="AC784" i="12"/>
  <c r="AD784" i="12"/>
  <c r="Z784" i="12"/>
  <c r="AA784" i="12"/>
  <c r="P784" i="12"/>
  <c r="W784" i="12"/>
  <c r="X784" i="12"/>
  <c r="U784" i="12"/>
  <c r="V784" i="12"/>
  <c r="T784" i="12"/>
  <c r="R784" i="12"/>
  <c r="O784" i="12"/>
  <c r="AC783" i="12"/>
  <c r="AD783" i="12"/>
  <c r="Z783" i="12"/>
  <c r="AA783" i="12"/>
  <c r="P783" i="12"/>
  <c r="W783" i="12"/>
  <c r="X783" i="12"/>
  <c r="U783" i="12"/>
  <c r="V783" i="12"/>
  <c r="T783" i="12"/>
  <c r="R783" i="12"/>
  <c r="O783" i="12"/>
  <c r="AC782" i="12"/>
  <c r="AD782" i="12"/>
  <c r="Z782" i="12"/>
  <c r="AA782" i="12"/>
  <c r="P782" i="12"/>
  <c r="W782" i="12"/>
  <c r="X782" i="12"/>
  <c r="U782" i="12"/>
  <c r="V782" i="12"/>
  <c r="T782" i="12"/>
  <c r="R782" i="12"/>
  <c r="O782" i="12"/>
  <c r="AC781" i="12"/>
  <c r="AD781" i="12"/>
  <c r="Z781" i="12"/>
  <c r="AA781" i="12"/>
  <c r="P781" i="12"/>
  <c r="W781" i="12"/>
  <c r="X781" i="12"/>
  <c r="U781" i="12"/>
  <c r="V781" i="12"/>
  <c r="T781" i="12"/>
  <c r="R781" i="12"/>
  <c r="O781" i="12"/>
  <c r="AC780" i="12"/>
  <c r="AD780" i="12"/>
  <c r="Z780" i="12"/>
  <c r="AA780" i="12"/>
  <c r="P780" i="12"/>
  <c r="W780" i="12"/>
  <c r="X780" i="12"/>
  <c r="U780" i="12"/>
  <c r="V780" i="12"/>
  <c r="T780" i="12"/>
  <c r="R780" i="12"/>
  <c r="O780" i="12"/>
  <c r="AC779" i="12"/>
  <c r="AD779" i="12"/>
  <c r="Z779" i="12"/>
  <c r="AA779" i="12"/>
  <c r="P779" i="12"/>
  <c r="W779" i="12"/>
  <c r="X779" i="12"/>
  <c r="U779" i="12"/>
  <c r="V779" i="12"/>
  <c r="T779" i="12"/>
  <c r="R779" i="12"/>
  <c r="O779" i="12"/>
  <c r="AC778" i="12"/>
  <c r="AD778" i="12"/>
  <c r="Z778" i="12"/>
  <c r="AA778" i="12"/>
  <c r="P778" i="12"/>
  <c r="W778" i="12"/>
  <c r="X778" i="12"/>
  <c r="U778" i="12"/>
  <c r="V778" i="12"/>
  <c r="T778" i="12"/>
  <c r="R778" i="12"/>
  <c r="O778" i="12"/>
  <c r="AC777" i="12"/>
  <c r="AD777" i="12"/>
  <c r="Z777" i="12"/>
  <c r="AA777" i="12"/>
  <c r="P777" i="12"/>
  <c r="W777" i="12"/>
  <c r="X777" i="12"/>
  <c r="U777" i="12"/>
  <c r="V777" i="12"/>
  <c r="T777" i="12"/>
  <c r="R777" i="12"/>
  <c r="O777" i="12"/>
  <c r="AC776" i="12"/>
  <c r="AD776" i="12"/>
  <c r="Z776" i="12"/>
  <c r="AA776" i="12"/>
  <c r="P776" i="12"/>
  <c r="W776" i="12"/>
  <c r="X776" i="12"/>
  <c r="U776" i="12"/>
  <c r="V776" i="12"/>
  <c r="T776" i="12"/>
  <c r="R776" i="12"/>
  <c r="O776" i="12"/>
  <c r="AC775" i="12"/>
  <c r="AD775" i="12"/>
  <c r="Z775" i="12"/>
  <c r="AA775" i="12"/>
  <c r="P775" i="12"/>
  <c r="W775" i="12"/>
  <c r="X775" i="12"/>
  <c r="U775" i="12"/>
  <c r="V775" i="12"/>
  <c r="T775" i="12"/>
  <c r="R775" i="12"/>
  <c r="O775" i="12"/>
  <c r="AC774" i="12"/>
  <c r="AD774" i="12"/>
  <c r="Z774" i="12"/>
  <c r="AA774" i="12"/>
  <c r="P774" i="12"/>
  <c r="W774" i="12"/>
  <c r="X774" i="12"/>
  <c r="U774" i="12"/>
  <c r="V774" i="12"/>
  <c r="T774" i="12"/>
  <c r="R774" i="12"/>
  <c r="O774" i="12"/>
  <c r="AC773" i="12"/>
  <c r="AD773" i="12"/>
  <c r="Z773" i="12"/>
  <c r="AA773" i="12"/>
  <c r="P773" i="12"/>
  <c r="W773" i="12"/>
  <c r="X773" i="12"/>
  <c r="U773" i="12"/>
  <c r="V773" i="12"/>
  <c r="T773" i="12"/>
  <c r="R773" i="12"/>
  <c r="O773" i="12"/>
  <c r="AC772" i="12"/>
  <c r="AD772" i="12"/>
  <c r="Z772" i="12"/>
  <c r="AA772" i="12"/>
  <c r="P772" i="12"/>
  <c r="W772" i="12"/>
  <c r="X772" i="12"/>
  <c r="U772" i="12"/>
  <c r="V772" i="12"/>
  <c r="T772" i="12"/>
  <c r="R772" i="12"/>
  <c r="O772" i="12"/>
  <c r="AC771" i="12"/>
  <c r="AD771" i="12"/>
  <c r="Z771" i="12"/>
  <c r="AA771" i="12"/>
  <c r="P771" i="12"/>
  <c r="W771" i="12"/>
  <c r="X771" i="12"/>
  <c r="U771" i="12"/>
  <c r="V771" i="12"/>
  <c r="T771" i="12"/>
  <c r="R771" i="12"/>
  <c r="O771" i="12"/>
  <c r="AC770" i="12"/>
  <c r="AD770" i="12"/>
  <c r="Z770" i="12"/>
  <c r="AA770" i="12"/>
  <c r="P770" i="12"/>
  <c r="W770" i="12"/>
  <c r="X770" i="12"/>
  <c r="U770" i="12"/>
  <c r="V770" i="12"/>
  <c r="T770" i="12"/>
  <c r="R770" i="12"/>
  <c r="O770" i="12"/>
  <c r="AC769" i="12"/>
  <c r="AD769" i="12"/>
  <c r="Z769" i="12"/>
  <c r="AA769" i="12"/>
  <c r="P769" i="12"/>
  <c r="W769" i="12"/>
  <c r="X769" i="12"/>
  <c r="U769" i="12"/>
  <c r="V769" i="12"/>
  <c r="T769" i="12"/>
  <c r="R769" i="12"/>
  <c r="O769" i="12"/>
  <c r="AC768" i="12"/>
  <c r="AD768" i="12"/>
  <c r="Z768" i="12"/>
  <c r="AA768" i="12"/>
  <c r="P768" i="12"/>
  <c r="W768" i="12"/>
  <c r="X768" i="12"/>
  <c r="U768" i="12"/>
  <c r="V768" i="12"/>
  <c r="T768" i="12"/>
  <c r="R768" i="12"/>
  <c r="O768" i="12"/>
  <c r="AC767" i="12"/>
  <c r="AD767" i="12"/>
  <c r="Z767" i="12"/>
  <c r="AA767" i="12"/>
  <c r="P767" i="12"/>
  <c r="W767" i="12"/>
  <c r="X767" i="12"/>
  <c r="U767" i="12"/>
  <c r="V767" i="12"/>
  <c r="T767" i="12"/>
  <c r="R767" i="12"/>
  <c r="O767" i="12"/>
  <c r="AC766" i="12"/>
  <c r="AD766" i="12"/>
  <c r="Z766" i="12"/>
  <c r="AA766" i="12"/>
  <c r="P766" i="12"/>
  <c r="W766" i="12"/>
  <c r="X766" i="12"/>
  <c r="U766" i="12"/>
  <c r="V766" i="12"/>
  <c r="T766" i="12"/>
  <c r="R766" i="12"/>
  <c r="O766" i="12"/>
  <c r="AC765" i="12"/>
  <c r="AD765" i="12"/>
  <c r="Z765" i="12"/>
  <c r="AA765" i="12"/>
  <c r="P765" i="12"/>
  <c r="W765" i="12"/>
  <c r="X765" i="12"/>
  <c r="U765" i="12"/>
  <c r="V765" i="12"/>
  <c r="T765" i="12"/>
  <c r="R765" i="12"/>
  <c r="O765" i="12"/>
  <c r="AC764" i="12"/>
  <c r="AD764" i="12"/>
  <c r="Z764" i="12"/>
  <c r="AA764" i="12"/>
  <c r="P764" i="12"/>
  <c r="W764" i="12"/>
  <c r="X764" i="12"/>
  <c r="U764" i="12"/>
  <c r="V764" i="12"/>
  <c r="T764" i="12"/>
  <c r="R764" i="12"/>
  <c r="O764" i="12"/>
  <c r="AC763" i="12"/>
  <c r="AD763" i="12"/>
  <c r="Z763" i="12"/>
  <c r="AA763" i="12"/>
  <c r="P763" i="12"/>
  <c r="W763" i="12"/>
  <c r="X763" i="12"/>
  <c r="U763" i="12"/>
  <c r="V763" i="12"/>
  <c r="T763" i="12"/>
  <c r="R763" i="12"/>
  <c r="O763" i="12"/>
  <c r="AC762" i="12"/>
  <c r="AD762" i="12"/>
  <c r="Z762" i="12"/>
  <c r="AA762" i="12"/>
  <c r="P762" i="12"/>
  <c r="W762" i="12"/>
  <c r="X762" i="12"/>
  <c r="U762" i="12"/>
  <c r="V762" i="12"/>
  <c r="T762" i="12"/>
  <c r="R762" i="12"/>
  <c r="O762" i="12"/>
  <c r="AC761" i="12"/>
  <c r="AD761" i="12"/>
  <c r="Z761" i="12"/>
  <c r="AA761" i="12"/>
  <c r="P761" i="12"/>
  <c r="W761" i="12"/>
  <c r="X761" i="12"/>
  <c r="U761" i="12"/>
  <c r="V761" i="12"/>
  <c r="T761" i="12"/>
  <c r="R761" i="12"/>
  <c r="O761" i="12"/>
  <c r="AC760" i="12"/>
  <c r="AD760" i="12"/>
  <c r="Z760" i="12"/>
  <c r="AA760" i="12"/>
  <c r="P760" i="12"/>
  <c r="W760" i="12"/>
  <c r="X760" i="12"/>
  <c r="U760" i="12"/>
  <c r="V760" i="12"/>
  <c r="T760" i="12"/>
  <c r="R760" i="12"/>
  <c r="O760" i="12"/>
  <c r="AC759" i="12"/>
  <c r="AD759" i="12"/>
  <c r="Z759" i="12"/>
  <c r="AA759" i="12"/>
  <c r="P759" i="12"/>
  <c r="W759" i="12"/>
  <c r="X759" i="12"/>
  <c r="U759" i="12"/>
  <c r="V759" i="12"/>
  <c r="T759" i="12"/>
  <c r="R759" i="12"/>
  <c r="O759" i="12"/>
  <c r="AC758" i="12"/>
  <c r="AD758" i="12"/>
  <c r="Z758" i="12"/>
  <c r="AA758" i="12"/>
  <c r="P758" i="12"/>
  <c r="W758" i="12"/>
  <c r="X758" i="12"/>
  <c r="U758" i="12"/>
  <c r="V758" i="12"/>
  <c r="T758" i="12"/>
  <c r="R758" i="12"/>
  <c r="O758" i="12"/>
  <c r="AC757" i="12"/>
  <c r="AD757" i="12"/>
  <c r="Z757" i="12"/>
  <c r="AA757" i="12"/>
  <c r="P757" i="12"/>
  <c r="W757" i="12"/>
  <c r="X757" i="12"/>
  <c r="U757" i="12"/>
  <c r="V757" i="12"/>
  <c r="T757" i="12"/>
  <c r="R757" i="12"/>
  <c r="O757" i="12"/>
  <c r="AC756" i="12"/>
  <c r="AD756" i="12"/>
  <c r="Z756" i="12"/>
  <c r="AA756" i="12"/>
  <c r="P756" i="12"/>
  <c r="W756" i="12"/>
  <c r="X756" i="12"/>
  <c r="U756" i="12"/>
  <c r="V756" i="12"/>
  <c r="T756" i="12"/>
  <c r="R756" i="12"/>
  <c r="O756" i="12"/>
  <c r="AC755" i="12"/>
  <c r="AD755" i="12"/>
  <c r="Z755" i="12"/>
  <c r="AA755" i="12"/>
  <c r="P755" i="12"/>
  <c r="W755" i="12"/>
  <c r="X755" i="12"/>
  <c r="U755" i="12"/>
  <c r="V755" i="12"/>
  <c r="T755" i="12"/>
  <c r="R755" i="12"/>
  <c r="O755" i="12"/>
  <c r="AC754" i="12"/>
  <c r="AD754" i="12"/>
  <c r="Z754" i="12"/>
  <c r="AA754" i="12"/>
  <c r="P754" i="12"/>
  <c r="W754" i="12"/>
  <c r="X754" i="12"/>
  <c r="U754" i="12"/>
  <c r="V754" i="12"/>
  <c r="T754" i="12"/>
  <c r="R754" i="12"/>
  <c r="O754" i="12"/>
  <c r="AC753" i="12"/>
  <c r="AD753" i="12"/>
  <c r="Z753" i="12"/>
  <c r="AA753" i="12"/>
  <c r="P753" i="12"/>
  <c r="W753" i="12"/>
  <c r="X753" i="12"/>
  <c r="U753" i="12"/>
  <c r="V753" i="12"/>
  <c r="T753" i="12"/>
  <c r="R753" i="12"/>
  <c r="O753" i="12"/>
  <c r="AC752" i="12"/>
  <c r="AD752" i="12"/>
  <c r="Z752" i="12"/>
  <c r="AA752" i="12"/>
  <c r="P752" i="12"/>
  <c r="W752" i="12"/>
  <c r="X752" i="12"/>
  <c r="U752" i="12"/>
  <c r="V752" i="12"/>
  <c r="T752" i="12"/>
  <c r="R752" i="12"/>
  <c r="O752" i="12"/>
  <c r="AC751" i="12"/>
  <c r="AD751" i="12"/>
  <c r="Z751" i="12"/>
  <c r="AA751" i="12"/>
  <c r="P751" i="12"/>
  <c r="W751" i="12"/>
  <c r="X751" i="12"/>
  <c r="U751" i="12"/>
  <c r="V751" i="12"/>
  <c r="T751" i="12"/>
  <c r="R751" i="12"/>
  <c r="O751" i="12"/>
  <c r="AC750" i="12"/>
  <c r="AD750" i="12"/>
  <c r="Z750" i="12"/>
  <c r="AA750" i="12"/>
  <c r="P750" i="12"/>
  <c r="W750" i="12"/>
  <c r="X750" i="12"/>
  <c r="U750" i="12"/>
  <c r="V750" i="12"/>
  <c r="T750" i="12"/>
  <c r="R750" i="12"/>
  <c r="O750" i="12"/>
  <c r="AC749" i="12"/>
  <c r="AD749" i="12"/>
  <c r="Z749" i="12"/>
  <c r="AA749" i="12"/>
  <c r="P749" i="12"/>
  <c r="W749" i="12"/>
  <c r="X749" i="12"/>
  <c r="U749" i="12"/>
  <c r="V749" i="12"/>
  <c r="T749" i="12"/>
  <c r="R749" i="12"/>
  <c r="O749" i="12"/>
  <c r="AC748" i="12"/>
  <c r="AD748" i="12"/>
  <c r="Z748" i="12"/>
  <c r="AA748" i="12"/>
  <c r="P748" i="12"/>
  <c r="W748" i="12"/>
  <c r="X748" i="12"/>
  <c r="U748" i="12"/>
  <c r="V748" i="12"/>
  <c r="T748" i="12"/>
  <c r="R748" i="12"/>
  <c r="O748" i="12"/>
  <c r="AC747" i="12"/>
  <c r="AD747" i="12"/>
  <c r="Z747" i="12"/>
  <c r="AA747" i="12"/>
  <c r="P747" i="12"/>
  <c r="W747" i="12"/>
  <c r="X747" i="12"/>
  <c r="U747" i="12"/>
  <c r="V747" i="12"/>
  <c r="T747" i="12"/>
  <c r="R747" i="12"/>
  <c r="O747" i="12"/>
  <c r="AC746" i="12"/>
  <c r="AD746" i="12"/>
  <c r="Z746" i="12"/>
  <c r="AA746" i="12"/>
  <c r="P746" i="12"/>
  <c r="W746" i="12"/>
  <c r="X746" i="12"/>
  <c r="U746" i="12"/>
  <c r="V746" i="12"/>
  <c r="T746" i="12"/>
  <c r="R746" i="12"/>
  <c r="O746" i="12"/>
  <c r="AC745" i="12"/>
  <c r="AD745" i="12"/>
  <c r="Z745" i="12"/>
  <c r="AA745" i="12"/>
  <c r="P745" i="12"/>
  <c r="W745" i="12"/>
  <c r="X745" i="12"/>
  <c r="U745" i="12"/>
  <c r="V745" i="12"/>
  <c r="T745" i="12"/>
  <c r="R745" i="12"/>
  <c r="O745" i="12"/>
  <c r="AC744" i="12"/>
  <c r="AD744" i="12"/>
  <c r="Z744" i="12"/>
  <c r="AA744" i="12"/>
  <c r="P744" i="12"/>
  <c r="W744" i="12"/>
  <c r="X744" i="12"/>
  <c r="U744" i="12"/>
  <c r="V744" i="12"/>
  <c r="T744" i="12"/>
  <c r="R744" i="12"/>
  <c r="O744" i="12"/>
  <c r="AC743" i="12"/>
  <c r="AD743" i="12"/>
  <c r="Z743" i="12"/>
  <c r="AA743" i="12"/>
  <c r="P743" i="12"/>
  <c r="W743" i="12"/>
  <c r="X743" i="12"/>
  <c r="U743" i="12"/>
  <c r="V743" i="12"/>
  <c r="T743" i="12"/>
  <c r="R743" i="12"/>
  <c r="O743" i="12"/>
  <c r="AC742" i="12"/>
  <c r="AD742" i="12"/>
  <c r="Z742" i="12"/>
  <c r="AA742" i="12"/>
  <c r="P742" i="12"/>
  <c r="W742" i="12"/>
  <c r="X742" i="12"/>
  <c r="U742" i="12"/>
  <c r="V742" i="12"/>
  <c r="T742" i="12"/>
  <c r="R742" i="12"/>
  <c r="O742" i="12"/>
  <c r="AC741" i="12"/>
  <c r="AD741" i="12"/>
  <c r="Z741" i="12"/>
  <c r="AA741" i="12"/>
  <c r="P741" i="12"/>
  <c r="W741" i="12"/>
  <c r="X741" i="12"/>
  <c r="U741" i="12"/>
  <c r="V741" i="12"/>
  <c r="T741" i="12"/>
  <c r="R741" i="12"/>
  <c r="O741" i="12"/>
  <c r="AC740" i="12"/>
  <c r="AD740" i="12"/>
  <c r="Z740" i="12"/>
  <c r="AA740" i="12"/>
  <c r="P740" i="12"/>
  <c r="W740" i="12"/>
  <c r="X740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29" i="12"/>
  <c r="N330" i="12"/>
  <c r="N331" i="12"/>
  <c r="N332" i="12"/>
  <c r="N333" i="12"/>
  <c r="N334" i="12"/>
  <c r="N335" i="12"/>
  <c r="N336" i="12"/>
  <c r="N337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M598" i="12"/>
  <c r="N598" i="12"/>
  <c r="M599" i="12"/>
  <c r="N599" i="12"/>
  <c r="M600" i="12"/>
  <c r="N600" i="12"/>
  <c r="M601" i="12"/>
  <c r="N601" i="12"/>
  <c r="M602" i="12"/>
  <c r="N602" i="12"/>
  <c r="M603" i="12"/>
  <c r="N603" i="12"/>
  <c r="M604" i="12"/>
  <c r="N604" i="12"/>
  <c r="M605" i="12"/>
  <c r="N605" i="12"/>
  <c r="M606" i="12"/>
  <c r="N606" i="12"/>
  <c r="M607" i="12"/>
  <c r="N607" i="12"/>
  <c r="M608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U740" i="12"/>
  <c r="T740" i="12"/>
  <c r="O740" i="12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U814" i="1"/>
  <c r="S814" i="1"/>
  <c r="U815" i="1"/>
  <c r="S815" i="1"/>
  <c r="U816" i="1"/>
  <c r="S816" i="1"/>
  <c r="U817" i="1"/>
  <c r="S817" i="1"/>
  <c r="U818" i="1"/>
  <c r="S818" i="1"/>
  <c r="U819" i="1"/>
  <c r="S819" i="1"/>
  <c r="U820" i="1"/>
  <c r="S820" i="1"/>
  <c r="U821" i="1"/>
  <c r="S821" i="1"/>
  <c r="U822" i="1"/>
  <c r="S822" i="1"/>
  <c r="U823" i="1"/>
  <c r="S823" i="1"/>
  <c r="U824" i="1"/>
  <c r="S824" i="1"/>
  <c r="U825" i="1"/>
  <c r="S825" i="1"/>
  <c r="U826" i="1"/>
  <c r="S826" i="1"/>
  <c r="U827" i="1"/>
  <c r="S827" i="1"/>
  <c r="U828" i="1"/>
  <c r="S828" i="1"/>
  <c r="U829" i="1"/>
  <c r="S829" i="1"/>
  <c r="U830" i="1"/>
  <c r="S830" i="1"/>
  <c r="U831" i="1"/>
  <c r="S831" i="1"/>
  <c r="U832" i="1"/>
  <c r="S832" i="1"/>
  <c r="U833" i="1"/>
  <c r="S833" i="1"/>
  <c r="U834" i="1"/>
  <c r="S834" i="1"/>
  <c r="U835" i="1"/>
  <c r="S835" i="1"/>
  <c r="U836" i="1"/>
  <c r="S836" i="1"/>
  <c r="U837" i="1"/>
  <c r="S837" i="1"/>
  <c r="U838" i="1"/>
  <c r="S838" i="1"/>
  <c r="U839" i="1"/>
  <c r="S839" i="1"/>
  <c r="U840" i="1"/>
  <c r="S840" i="1"/>
  <c r="U841" i="1"/>
  <c r="S841" i="1"/>
  <c r="U842" i="1"/>
  <c r="S842" i="1"/>
  <c r="U843" i="1"/>
  <c r="S843" i="1"/>
  <c r="U844" i="1"/>
  <c r="S844" i="1"/>
  <c r="U845" i="1"/>
  <c r="S845" i="1"/>
  <c r="U846" i="1"/>
  <c r="S846" i="1"/>
  <c r="U847" i="1"/>
  <c r="S847" i="1"/>
  <c r="U848" i="1"/>
  <c r="S848" i="1"/>
  <c r="U849" i="1"/>
  <c r="S849" i="1"/>
  <c r="U850" i="1"/>
  <c r="S850" i="1"/>
  <c r="U851" i="1"/>
  <c r="S851" i="1"/>
  <c r="U852" i="1"/>
  <c r="S852" i="1"/>
  <c r="U853" i="1"/>
  <c r="S853" i="1"/>
  <c r="U854" i="1"/>
  <c r="S854" i="1"/>
  <c r="U855" i="1"/>
  <c r="S855" i="1"/>
  <c r="U856" i="1"/>
  <c r="S856" i="1"/>
  <c r="U857" i="1"/>
  <c r="S857" i="1"/>
  <c r="U858" i="1"/>
  <c r="S858" i="1"/>
  <c r="U859" i="1"/>
  <c r="S859" i="1"/>
  <c r="U860" i="1"/>
  <c r="S860" i="1"/>
  <c r="U861" i="1"/>
  <c r="S861" i="1"/>
  <c r="U862" i="1"/>
  <c r="S862" i="1"/>
  <c r="U863" i="1"/>
  <c r="S863" i="1"/>
  <c r="U864" i="1"/>
  <c r="S864" i="1"/>
  <c r="U865" i="1"/>
  <c r="S865" i="1"/>
  <c r="U866" i="1"/>
  <c r="S866" i="1"/>
  <c r="U867" i="1"/>
  <c r="S867" i="1"/>
  <c r="U868" i="1"/>
  <c r="S868" i="1"/>
  <c r="U869" i="1"/>
  <c r="S869" i="1"/>
  <c r="U870" i="1"/>
  <c r="S870" i="1"/>
  <c r="U871" i="1"/>
  <c r="S871" i="1"/>
  <c r="U872" i="1"/>
  <c r="S872" i="1"/>
  <c r="U873" i="1"/>
  <c r="S873" i="1"/>
  <c r="U874" i="1"/>
  <c r="S874" i="1"/>
  <c r="U875" i="1"/>
  <c r="S875" i="1"/>
  <c r="U876" i="1"/>
  <c r="S876" i="1"/>
  <c r="U877" i="1"/>
  <c r="S877" i="1"/>
  <c r="U878" i="1"/>
  <c r="S878" i="1"/>
  <c r="U879" i="1"/>
  <c r="S879" i="1"/>
  <c r="U880" i="1"/>
  <c r="S880" i="1"/>
  <c r="U881" i="1"/>
  <c r="S881" i="1"/>
  <c r="U882" i="1"/>
  <c r="S882" i="1"/>
  <c r="U883" i="1"/>
  <c r="S883" i="1"/>
  <c r="U884" i="1"/>
  <c r="S884" i="1"/>
  <c r="U885" i="1"/>
  <c r="S885" i="1"/>
  <c r="U886" i="1"/>
  <c r="S886" i="1"/>
  <c r="U887" i="1"/>
  <c r="S887" i="1"/>
  <c r="U888" i="1"/>
  <c r="S888" i="1"/>
  <c r="U889" i="1"/>
  <c r="S889" i="1"/>
  <c r="U890" i="1"/>
  <c r="S890" i="1"/>
  <c r="U891" i="1"/>
  <c r="S891" i="1"/>
  <c r="U892" i="1"/>
  <c r="S892" i="1"/>
  <c r="U893" i="1"/>
  <c r="S893" i="1"/>
  <c r="U894" i="1"/>
  <c r="S894" i="1"/>
  <c r="U895" i="1"/>
  <c r="S895" i="1"/>
  <c r="U896" i="1"/>
  <c r="S896" i="1"/>
  <c r="U897" i="1"/>
  <c r="S897" i="1"/>
  <c r="U898" i="1"/>
  <c r="S898" i="1"/>
  <c r="U899" i="1"/>
  <c r="S899" i="1"/>
  <c r="U900" i="1"/>
  <c r="S900" i="1"/>
  <c r="U901" i="1"/>
  <c r="S901" i="1"/>
  <c r="U902" i="1"/>
  <c r="S902" i="1"/>
  <c r="U903" i="1"/>
  <c r="S903" i="1"/>
  <c r="U904" i="1"/>
  <c r="S904" i="1"/>
  <c r="U905" i="1"/>
  <c r="S905" i="1"/>
  <c r="U906" i="1"/>
  <c r="S906" i="1"/>
  <c r="U907" i="1"/>
  <c r="S907" i="1"/>
  <c r="U908" i="1"/>
  <c r="S908" i="1"/>
  <c r="U909" i="1"/>
  <c r="S909" i="1"/>
  <c r="U910" i="1"/>
  <c r="S910" i="1"/>
  <c r="U911" i="1"/>
  <c r="S911" i="1"/>
  <c r="U912" i="1"/>
  <c r="S912" i="1"/>
  <c r="U913" i="1"/>
  <c r="S913" i="1"/>
  <c r="U914" i="1"/>
  <c r="S914" i="1"/>
  <c r="U915" i="1"/>
  <c r="S915" i="1"/>
  <c r="U916" i="1"/>
  <c r="S916" i="1"/>
  <c r="U917" i="1"/>
  <c r="S917" i="1"/>
  <c r="U918" i="1"/>
  <c r="S918" i="1"/>
  <c r="U919" i="1"/>
  <c r="S919" i="1"/>
  <c r="U920" i="1"/>
  <c r="S920" i="1"/>
  <c r="U921" i="1"/>
  <c r="S921" i="1"/>
  <c r="U922" i="1"/>
  <c r="S922" i="1"/>
  <c r="U923" i="1"/>
  <c r="S923" i="1"/>
  <c r="U924" i="1"/>
  <c r="S924" i="1"/>
  <c r="U925" i="1"/>
  <c r="S925" i="1"/>
  <c r="U926" i="1"/>
  <c r="S926" i="1"/>
  <c r="U927" i="1"/>
  <c r="S927" i="1"/>
  <c r="U928" i="1"/>
  <c r="S928" i="1"/>
  <c r="U929" i="1"/>
  <c r="S929" i="1"/>
  <c r="U930" i="1"/>
  <c r="S930" i="1"/>
  <c r="U931" i="1"/>
  <c r="S931" i="1"/>
  <c r="U932" i="1"/>
  <c r="S932" i="1"/>
  <c r="U933" i="1"/>
  <c r="S933" i="1"/>
  <c r="U934" i="1"/>
  <c r="S934" i="1"/>
  <c r="U935" i="1"/>
  <c r="S935" i="1"/>
  <c r="U936" i="1"/>
  <c r="S936" i="1"/>
  <c r="U937" i="1"/>
  <c r="S937" i="1"/>
  <c r="U938" i="1"/>
  <c r="S938" i="1"/>
  <c r="U939" i="1"/>
  <c r="S939" i="1"/>
  <c r="U940" i="1"/>
  <c r="S940" i="1"/>
  <c r="U941" i="1"/>
  <c r="S941" i="1"/>
  <c r="U942" i="1"/>
  <c r="S942" i="1"/>
  <c r="U943" i="1"/>
  <c r="S943" i="1"/>
  <c r="U944" i="1"/>
  <c r="S944" i="1"/>
  <c r="U945" i="1"/>
  <c r="S945" i="1"/>
  <c r="U946" i="1"/>
  <c r="S946" i="1"/>
  <c r="U947" i="1"/>
  <c r="S947" i="1"/>
  <c r="U948" i="1"/>
  <c r="S948" i="1"/>
  <c r="U949" i="1"/>
  <c r="S949" i="1"/>
  <c r="U950" i="1"/>
  <c r="S950" i="1"/>
  <c r="U951" i="1"/>
  <c r="S951" i="1"/>
  <c r="U952" i="1"/>
  <c r="S952" i="1"/>
  <c r="U953" i="1"/>
  <c r="S953" i="1"/>
  <c r="U954" i="1"/>
  <c r="S954" i="1"/>
  <c r="U955" i="1"/>
  <c r="S955" i="1"/>
  <c r="U956" i="1"/>
  <c r="S956" i="1"/>
  <c r="AE956" i="1"/>
  <c r="AF956" i="1"/>
  <c r="AB956" i="1"/>
  <c r="AC956" i="1"/>
  <c r="R956" i="1"/>
  <c r="Z956" i="1"/>
  <c r="W956" i="1"/>
  <c r="X956" i="1"/>
  <c r="V956" i="1"/>
  <c r="T956" i="1"/>
  <c r="Q956" i="1"/>
  <c r="AE955" i="1"/>
  <c r="AF955" i="1"/>
  <c r="AB955" i="1"/>
  <c r="AC955" i="1"/>
  <c r="R955" i="1"/>
  <c r="Z955" i="1"/>
  <c r="W955" i="1"/>
  <c r="X955" i="1"/>
  <c r="V955" i="1"/>
  <c r="T955" i="1"/>
  <c r="Q955" i="1"/>
  <c r="AE954" i="1"/>
  <c r="AF954" i="1"/>
  <c r="AB954" i="1"/>
  <c r="AC954" i="1"/>
  <c r="R954" i="1"/>
  <c r="Z954" i="1"/>
  <c r="W954" i="1"/>
  <c r="X954" i="1"/>
  <c r="V954" i="1"/>
  <c r="T954" i="1"/>
  <c r="Q954" i="1"/>
  <c r="AE953" i="1"/>
  <c r="AF953" i="1"/>
  <c r="AB953" i="1"/>
  <c r="AC953" i="1"/>
  <c r="R953" i="1"/>
  <c r="Z953" i="1"/>
  <c r="W953" i="1"/>
  <c r="X953" i="1"/>
  <c r="V953" i="1"/>
  <c r="T953" i="1"/>
  <c r="Q953" i="1"/>
  <c r="AE952" i="1"/>
  <c r="AF952" i="1"/>
  <c r="AB952" i="1"/>
  <c r="AC952" i="1"/>
  <c r="R952" i="1"/>
  <c r="Z952" i="1"/>
  <c r="W952" i="1"/>
  <c r="X952" i="1"/>
  <c r="V952" i="1"/>
  <c r="T952" i="1"/>
  <c r="Q952" i="1"/>
  <c r="AE951" i="1"/>
  <c r="AF951" i="1"/>
  <c r="AB951" i="1"/>
  <c r="AC951" i="1"/>
  <c r="R951" i="1"/>
  <c r="Z951" i="1"/>
  <c r="W951" i="1"/>
  <c r="X951" i="1"/>
  <c r="V951" i="1"/>
  <c r="T951" i="1"/>
  <c r="Q951" i="1"/>
  <c r="AE950" i="1"/>
  <c r="AF950" i="1"/>
  <c r="AB950" i="1"/>
  <c r="AC950" i="1"/>
  <c r="R950" i="1"/>
  <c r="Z950" i="1"/>
  <c r="W950" i="1"/>
  <c r="X950" i="1"/>
  <c r="V950" i="1"/>
  <c r="T950" i="1"/>
  <c r="Q950" i="1"/>
  <c r="AE949" i="1"/>
  <c r="AF949" i="1"/>
  <c r="AB949" i="1"/>
  <c r="AC949" i="1"/>
  <c r="R949" i="1"/>
  <c r="Z949" i="1"/>
  <c r="W949" i="1"/>
  <c r="X949" i="1"/>
  <c r="V949" i="1"/>
  <c r="T949" i="1"/>
  <c r="Q949" i="1"/>
  <c r="AE948" i="1"/>
  <c r="AF948" i="1"/>
  <c r="AB948" i="1"/>
  <c r="AC948" i="1"/>
  <c r="R948" i="1"/>
  <c r="Z948" i="1"/>
  <c r="W948" i="1"/>
  <c r="X948" i="1"/>
  <c r="V948" i="1"/>
  <c r="T948" i="1"/>
  <c r="Q948" i="1"/>
  <c r="AE947" i="1"/>
  <c r="AF947" i="1"/>
  <c r="AB947" i="1"/>
  <c r="AC947" i="1"/>
  <c r="R947" i="1"/>
  <c r="Z947" i="1"/>
  <c r="W947" i="1"/>
  <c r="X947" i="1"/>
  <c r="V947" i="1"/>
  <c r="T947" i="1"/>
  <c r="Q947" i="1"/>
  <c r="AE946" i="1"/>
  <c r="AF946" i="1"/>
  <c r="AB946" i="1"/>
  <c r="AC946" i="1"/>
  <c r="R946" i="1"/>
  <c r="Z946" i="1"/>
  <c r="W946" i="1"/>
  <c r="X946" i="1"/>
  <c r="V946" i="1"/>
  <c r="T946" i="1"/>
  <c r="Q946" i="1"/>
  <c r="AE945" i="1"/>
  <c r="AF945" i="1"/>
  <c r="AB945" i="1"/>
  <c r="AC945" i="1"/>
  <c r="R945" i="1"/>
  <c r="Z945" i="1"/>
  <c r="W945" i="1"/>
  <c r="X945" i="1"/>
  <c r="V945" i="1"/>
  <c r="T945" i="1"/>
  <c r="Q945" i="1"/>
  <c r="AE944" i="1"/>
  <c r="AF944" i="1"/>
  <c r="AB944" i="1"/>
  <c r="AC944" i="1"/>
  <c r="R944" i="1"/>
  <c r="Z944" i="1"/>
  <c r="W944" i="1"/>
  <c r="X944" i="1"/>
  <c r="V944" i="1"/>
  <c r="T944" i="1"/>
  <c r="Q944" i="1"/>
  <c r="AE943" i="1"/>
  <c r="AF943" i="1"/>
  <c r="AB943" i="1"/>
  <c r="AC943" i="1"/>
  <c r="R943" i="1"/>
  <c r="Z943" i="1"/>
  <c r="W943" i="1"/>
  <c r="X943" i="1"/>
  <c r="V943" i="1"/>
  <c r="T943" i="1"/>
  <c r="Q943" i="1"/>
  <c r="AE942" i="1"/>
  <c r="AF942" i="1"/>
  <c r="AB942" i="1"/>
  <c r="AC942" i="1"/>
  <c r="R942" i="1"/>
  <c r="Z942" i="1"/>
  <c r="W942" i="1"/>
  <c r="X942" i="1"/>
  <c r="V942" i="1"/>
  <c r="T942" i="1"/>
  <c r="Q942" i="1"/>
  <c r="AE941" i="1"/>
  <c r="AF941" i="1"/>
  <c r="AB941" i="1"/>
  <c r="AC941" i="1"/>
  <c r="R941" i="1"/>
  <c r="Z941" i="1"/>
  <c r="W941" i="1"/>
  <c r="X941" i="1"/>
  <c r="V941" i="1"/>
  <c r="T941" i="1"/>
  <c r="Q941" i="1"/>
  <c r="AE940" i="1"/>
  <c r="AF940" i="1"/>
  <c r="AB940" i="1"/>
  <c r="AC940" i="1"/>
  <c r="R940" i="1"/>
  <c r="Z940" i="1"/>
  <c r="W940" i="1"/>
  <c r="X940" i="1"/>
  <c r="V940" i="1"/>
  <c r="T940" i="1"/>
  <c r="Q940" i="1"/>
  <c r="AE939" i="1"/>
  <c r="AF939" i="1"/>
  <c r="AB939" i="1"/>
  <c r="AC939" i="1"/>
  <c r="R939" i="1"/>
  <c r="Z939" i="1"/>
  <c r="W939" i="1"/>
  <c r="X939" i="1"/>
  <c r="V939" i="1"/>
  <c r="T939" i="1"/>
  <c r="Q939" i="1"/>
  <c r="AE938" i="1"/>
  <c r="AF938" i="1"/>
  <c r="AB938" i="1"/>
  <c r="AC938" i="1"/>
  <c r="R938" i="1"/>
  <c r="Z938" i="1"/>
  <c r="W938" i="1"/>
  <c r="X938" i="1"/>
  <c r="V938" i="1"/>
  <c r="T938" i="1"/>
  <c r="Q938" i="1"/>
  <c r="AE937" i="1"/>
  <c r="AF937" i="1"/>
  <c r="AB937" i="1"/>
  <c r="AC937" i="1"/>
  <c r="R937" i="1"/>
  <c r="Z937" i="1"/>
  <c r="W937" i="1"/>
  <c r="X937" i="1"/>
  <c r="V937" i="1"/>
  <c r="T937" i="1"/>
  <c r="Q937" i="1"/>
  <c r="AE936" i="1"/>
  <c r="AF936" i="1"/>
  <c r="AB936" i="1"/>
  <c r="AC936" i="1"/>
  <c r="R936" i="1"/>
  <c r="Z936" i="1"/>
  <c r="W936" i="1"/>
  <c r="X936" i="1"/>
  <c r="V936" i="1"/>
  <c r="T936" i="1"/>
  <c r="Q936" i="1"/>
  <c r="AE935" i="1"/>
  <c r="AF935" i="1"/>
  <c r="AB935" i="1"/>
  <c r="AC935" i="1"/>
  <c r="R935" i="1"/>
  <c r="Z935" i="1"/>
  <c r="W935" i="1"/>
  <c r="X935" i="1"/>
  <c r="V935" i="1"/>
  <c r="T935" i="1"/>
  <c r="Q935" i="1"/>
  <c r="AE934" i="1"/>
  <c r="AF934" i="1"/>
  <c r="AB934" i="1"/>
  <c r="AC934" i="1"/>
  <c r="R934" i="1"/>
  <c r="Z934" i="1"/>
  <c r="W934" i="1"/>
  <c r="X934" i="1"/>
  <c r="V934" i="1"/>
  <c r="T934" i="1"/>
  <c r="Q934" i="1"/>
  <c r="AE933" i="1"/>
  <c r="AF933" i="1"/>
  <c r="AB933" i="1"/>
  <c r="AC933" i="1"/>
  <c r="R933" i="1"/>
  <c r="Z933" i="1"/>
  <c r="W933" i="1"/>
  <c r="X933" i="1"/>
  <c r="V933" i="1"/>
  <c r="T933" i="1"/>
  <c r="Q933" i="1"/>
  <c r="AE932" i="1"/>
  <c r="AF932" i="1"/>
  <c r="AB932" i="1"/>
  <c r="AC932" i="1"/>
  <c r="R932" i="1"/>
  <c r="Z932" i="1"/>
  <c r="W932" i="1"/>
  <c r="X932" i="1"/>
  <c r="V932" i="1"/>
  <c r="T932" i="1"/>
  <c r="Q932" i="1"/>
  <c r="AE931" i="1"/>
  <c r="AF931" i="1"/>
  <c r="AB931" i="1"/>
  <c r="AC931" i="1"/>
  <c r="R931" i="1"/>
  <c r="Z931" i="1"/>
  <c r="W931" i="1"/>
  <c r="X931" i="1"/>
  <c r="V931" i="1"/>
  <c r="T931" i="1"/>
  <c r="Q931" i="1"/>
  <c r="AE930" i="1"/>
  <c r="AF930" i="1"/>
  <c r="AB930" i="1"/>
  <c r="AC930" i="1"/>
  <c r="R930" i="1"/>
  <c r="Z930" i="1"/>
  <c r="W930" i="1"/>
  <c r="X930" i="1"/>
  <c r="V930" i="1"/>
  <c r="T930" i="1"/>
  <c r="Q930" i="1"/>
  <c r="AE929" i="1"/>
  <c r="AF929" i="1"/>
  <c r="AB929" i="1"/>
  <c r="AC929" i="1"/>
  <c r="R929" i="1"/>
  <c r="Z929" i="1"/>
  <c r="W929" i="1"/>
  <c r="X929" i="1"/>
  <c r="V929" i="1"/>
  <c r="T929" i="1"/>
  <c r="Q929" i="1"/>
  <c r="AE928" i="1"/>
  <c r="AF928" i="1"/>
  <c r="AB928" i="1"/>
  <c r="AC928" i="1"/>
  <c r="R928" i="1"/>
  <c r="Z928" i="1"/>
  <c r="W928" i="1"/>
  <c r="X928" i="1"/>
  <c r="V928" i="1"/>
  <c r="T928" i="1"/>
  <c r="Q928" i="1"/>
  <c r="AE927" i="1"/>
  <c r="AF927" i="1"/>
  <c r="AB927" i="1"/>
  <c r="AC927" i="1"/>
  <c r="R927" i="1"/>
  <c r="Z927" i="1"/>
  <c r="W927" i="1"/>
  <c r="X927" i="1"/>
  <c r="V927" i="1"/>
  <c r="T927" i="1"/>
  <c r="Q927" i="1"/>
  <c r="AE926" i="1"/>
  <c r="AF926" i="1"/>
  <c r="AB926" i="1"/>
  <c r="AC926" i="1"/>
  <c r="R926" i="1"/>
  <c r="Z926" i="1"/>
  <c r="W926" i="1"/>
  <c r="X926" i="1"/>
  <c r="V926" i="1"/>
  <c r="T926" i="1"/>
  <c r="Q926" i="1"/>
  <c r="AE925" i="1"/>
  <c r="AF925" i="1"/>
  <c r="AB925" i="1"/>
  <c r="AC925" i="1"/>
  <c r="R925" i="1"/>
  <c r="Z925" i="1"/>
  <c r="W925" i="1"/>
  <c r="X925" i="1"/>
  <c r="V925" i="1"/>
  <c r="T925" i="1"/>
  <c r="Q925" i="1"/>
  <c r="AE924" i="1"/>
  <c r="AF924" i="1"/>
  <c r="AB924" i="1"/>
  <c r="AC924" i="1"/>
  <c r="R924" i="1"/>
  <c r="Z924" i="1"/>
  <c r="W924" i="1"/>
  <c r="X924" i="1"/>
  <c r="V924" i="1"/>
  <c r="T924" i="1"/>
  <c r="Q924" i="1"/>
  <c r="AE923" i="1"/>
  <c r="AF923" i="1"/>
  <c r="AB923" i="1"/>
  <c r="AC923" i="1"/>
  <c r="R923" i="1"/>
  <c r="Z923" i="1"/>
  <c r="W923" i="1"/>
  <c r="X923" i="1"/>
  <c r="V923" i="1"/>
  <c r="T923" i="1"/>
  <c r="Q923" i="1"/>
  <c r="AE922" i="1"/>
  <c r="AF922" i="1"/>
  <c r="AB922" i="1"/>
  <c r="AC922" i="1"/>
  <c r="R922" i="1"/>
  <c r="Z922" i="1"/>
  <c r="W922" i="1"/>
  <c r="X922" i="1"/>
  <c r="V922" i="1"/>
  <c r="T922" i="1"/>
  <c r="Q922" i="1"/>
  <c r="AE921" i="1"/>
  <c r="AF921" i="1"/>
  <c r="AB921" i="1"/>
  <c r="AC921" i="1"/>
  <c r="R921" i="1"/>
  <c r="Z921" i="1"/>
  <c r="W921" i="1"/>
  <c r="X921" i="1"/>
  <c r="V921" i="1"/>
  <c r="T921" i="1"/>
  <c r="Q921" i="1"/>
  <c r="AE920" i="1"/>
  <c r="AF920" i="1"/>
  <c r="AB920" i="1"/>
  <c r="AC920" i="1"/>
  <c r="R920" i="1"/>
  <c r="Z920" i="1"/>
  <c r="W920" i="1"/>
  <c r="X920" i="1"/>
  <c r="V920" i="1"/>
  <c r="T920" i="1"/>
  <c r="Q920" i="1"/>
  <c r="AE919" i="1"/>
  <c r="AF919" i="1"/>
  <c r="AB919" i="1"/>
  <c r="AC919" i="1"/>
  <c r="R919" i="1"/>
  <c r="Z919" i="1"/>
  <c r="W919" i="1"/>
  <c r="X919" i="1"/>
  <c r="V919" i="1"/>
  <c r="T919" i="1"/>
  <c r="Q919" i="1"/>
  <c r="AE918" i="1"/>
  <c r="AF918" i="1"/>
  <c r="AB918" i="1"/>
  <c r="AC918" i="1"/>
  <c r="R918" i="1"/>
  <c r="Z918" i="1"/>
  <c r="W918" i="1"/>
  <c r="X918" i="1"/>
  <c r="V918" i="1"/>
  <c r="T918" i="1"/>
  <c r="Q918" i="1"/>
  <c r="AE917" i="1"/>
  <c r="AF917" i="1"/>
  <c r="AB917" i="1"/>
  <c r="AC917" i="1"/>
  <c r="R917" i="1"/>
  <c r="Z917" i="1"/>
  <c r="W917" i="1"/>
  <c r="X917" i="1"/>
  <c r="V917" i="1"/>
  <c r="T917" i="1"/>
  <c r="Q917" i="1"/>
  <c r="AE916" i="1"/>
  <c r="AF916" i="1"/>
  <c r="AB916" i="1"/>
  <c r="AC916" i="1"/>
  <c r="R916" i="1"/>
  <c r="Z916" i="1"/>
  <c r="W916" i="1"/>
  <c r="X916" i="1"/>
  <c r="V916" i="1"/>
  <c r="T916" i="1"/>
  <c r="Q916" i="1"/>
  <c r="AE915" i="1"/>
  <c r="AF915" i="1"/>
  <c r="AB915" i="1"/>
  <c r="AC915" i="1"/>
  <c r="R915" i="1"/>
  <c r="Z915" i="1"/>
  <c r="W915" i="1"/>
  <c r="X915" i="1"/>
  <c r="V915" i="1"/>
  <c r="T915" i="1"/>
  <c r="Q915" i="1"/>
  <c r="AE914" i="1"/>
  <c r="AF914" i="1"/>
  <c r="AB914" i="1"/>
  <c r="AC914" i="1"/>
  <c r="R914" i="1"/>
  <c r="Z914" i="1"/>
  <c r="W914" i="1"/>
  <c r="X914" i="1"/>
  <c r="V914" i="1"/>
  <c r="T914" i="1"/>
  <c r="Q914" i="1"/>
  <c r="AE913" i="1"/>
  <c r="AF913" i="1"/>
  <c r="AB913" i="1"/>
  <c r="AC913" i="1"/>
  <c r="R913" i="1"/>
  <c r="Z913" i="1"/>
  <c r="W913" i="1"/>
  <c r="X913" i="1"/>
  <c r="V913" i="1"/>
  <c r="T913" i="1"/>
  <c r="Q913" i="1"/>
  <c r="AE912" i="1"/>
  <c r="AF912" i="1"/>
  <c r="AB912" i="1"/>
  <c r="AC912" i="1"/>
  <c r="R912" i="1"/>
  <c r="Z912" i="1"/>
  <c r="W912" i="1"/>
  <c r="X912" i="1"/>
  <c r="V912" i="1"/>
  <c r="T912" i="1"/>
  <c r="Q912" i="1"/>
  <c r="AE911" i="1"/>
  <c r="AF911" i="1"/>
  <c r="AB911" i="1"/>
  <c r="AC911" i="1"/>
  <c r="R911" i="1"/>
  <c r="Z911" i="1"/>
  <c r="W911" i="1"/>
  <c r="X911" i="1"/>
  <c r="V911" i="1"/>
  <c r="T911" i="1"/>
  <c r="Q911" i="1"/>
  <c r="AE910" i="1"/>
  <c r="AF910" i="1"/>
  <c r="AB910" i="1"/>
  <c r="AC910" i="1"/>
  <c r="R910" i="1"/>
  <c r="Z910" i="1"/>
  <c r="W910" i="1"/>
  <c r="X910" i="1"/>
  <c r="V910" i="1"/>
  <c r="T910" i="1"/>
  <c r="Q910" i="1"/>
  <c r="AE909" i="1"/>
  <c r="AF909" i="1"/>
  <c r="AB909" i="1"/>
  <c r="AC909" i="1"/>
  <c r="R909" i="1"/>
  <c r="Z909" i="1"/>
  <c r="W909" i="1"/>
  <c r="X909" i="1"/>
  <c r="V909" i="1"/>
  <c r="T909" i="1"/>
  <c r="Q909" i="1"/>
  <c r="AE908" i="1"/>
  <c r="AF908" i="1"/>
  <c r="AB908" i="1"/>
  <c r="AC908" i="1"/>
  <c r="R908" i="1"/>
  <c r="Z908" i="1"/>
  <c r="W908" i="1"/>
  <c r="X908" i="1"/>
  <c r="V908" i="1"/>
  <c r="T908" i="1"/>
  <c r="Q908" i="1"/>
  <c r="AE907" i="1"/>
  <c r="AF907" i="1"/>
  <c r="AB907" i="1"/>
  <c r="AC907" i="1"/>
  <c r="R907" i="1"/>
  <c r="Z907" i="1"/>
  <c r="W907" i="1"/>
  <c r="X907" i="1"/>
  <c r="V907" i="1"/>
  <c r="T907" i="1"/>
  <c r="Q907" i="1"/>
  <c r="AE906" i="1"/>
  <c r="AF906" i="1"/>
  <c r="AB906" i="1"/>
  <c r="AC906" i="1"/>
  <c r="R906" i="1"/>
  <c r="Z906" i="1"/>
  <c r="W906" i="1"/>
  <c r="X906" i="1"/>
  <c r="V906" i="1"/>
  <c r="T906" i="1"/>
  <c r="Q906" i="1"/>
  <c r="AE905" i="1"/>
  <c r="AF905" i="1"/>
  <c r="AB905" i="1"/>
  <c r="AC905" i="1"/>
  <c r="R905" i="1"/>
  <c r="Z905" i="1"/>
  <c r="W905" i="1"/>
  <c r="X905" i="1"/>
  <c r="V905" i="1"/>
  <c r="T905" i="1"/>
  <c r="Q905" i="1"/>
  <c r="AE904" i="1"/>
  <c r="AF904" i="1"/>
  <c r="AB904" i="1"/>
  <c r="AC904" i="1"/>
  <c r="R904" i="1"/>
  <c r="Z904" i="1"/>
  <c r="W904" i="1"/>
  <c r="X904" i="1"/>
  <c r="V904" i="1"/>
  <c r="T904" i="1"/>
  <c r="Q904" i="1"/>
  <c r="AE903" i="1"/>
  <c r="AF903" i="1"/>
  <c r="AB903" i="1"/>
  <c r="AC903" i="1"/>
  <c r="R903" i="1"/>
  <c r="Z903" i="1"/>
  <c r="W903" i="1"/>
  <c r="X903" i="1"/>
  <c r="V903" i="1"/>
  <c r="T903" i="1"/>
  <c r="Q903" i="1"/>
  <c r="AE902" i="1"/>
  <c r="AF902" i="1"/>
  <c r="AB902" i="1"/>
  <c r="AC902" i="1"/>
  <c r="R902" i="1"/>
  <c r="Z902" i="1"/>
  <c r="W902" i="1"/>
  <c r="X902" i="1"/>
  <c r="V902" i="1"/>
  <c r="T902" i="1"/>
  <c r="Q902" i="1"/>
  <c r="AE901" i="1"/>
  <c r="AF901" i="1"/>
  <c r="AB901" i="1"/>
  <c r="AC901" i="1"/>
  <c r="R901" i="1"/>
  <c r="Z901" i="1"/>
  <c r="W901" i="1"/>
  <c r="X901" i="1"/>
  <c r="V901" i="1"/>
  <c r="T901" i="1"/>
  <c r="Q901" i="1"/>
  <c r="AE900" i="1"/>
  <c r="AF900" i="1"/>
  <c r="AB900" i="1"/>
  <c r="AC900" i="1"/>
  <c r="R900" i="1"/>
  <c r="Z900" i="1"/>
  <c r="W900" i="1"/>
  <c r="X900" i="1"/>
  <c r="V900" i="1"/>
  <c r="T900" i="1"/>
  <c r="Q900" i="1"/>
  <c r="AE899" i="1"/>
  <c r="AF899" i="1"/>
  <c r="AB899" i="1"/>
  <c r="AC899" i="1"/>
  <c r="R899" i="1"/>
  <c r="Z899" i="1"/>
  <c r="W899" i="1"/>
  <c r="X899" i="1"/>
  <c r="V899" i="1"/>
  <c r="T899" i="1"/>
  <c r="Q899" i="1"/>
  <c r="AE898" i="1"/>
  <c r="AF898" i="1"/>
  <c r="AB898" i="1"/>
  <c r="AC898" i="1"/>
  <c r="R898" i="1"/>
  <c r="Z898" i="1"/>
  <c r="W898" i="1"/>
  <c r="X898" i="1"/>
  <c r="V898" i="1"/>
  <c r="T898" i="1"/>
  <c r="Q898" i="1"/>
  <c r="AE897" i="1"/>
  <c r="AF897" i="1"/>
  <c r="AB897" i="1"/>
  <c r="AC897" i="1"/>
  <c r="R897" i="1"/>
  <c r="Z897" i="1"/>
  <c r="W897" i="1"/>
  <c r="X897" i="1"/>
  <c r="V897" i="1"/>
  <c r="T897" i="1"/>
  <c r="Q897" i="1"/>
  <c r="AE896" i="1"/>
  <c r="AF896" i="1"/>
  <c r="AB896" i="1"/>
  <c r="AC896" i="1"/>
  <c r="R896" i="1"/>
  <c r="Z896" i="1"/>
  <c r="W896" i="1"/>
  <c r="X896" i="1"/>
  <c r="V896" i="1"/>
  <c r="T896" i="1"/>
  <c r="Q896" i="1"/>
  <c r="AE895" i="1"/>
  <c r="AF895" i="1"/>
  <c r="AB895" i="1"/>
  <c r="AC895" i="1"/>
  <c r="R895" i="1"/>
  <c r="Z895" i="1"/>
  <c r="W895" i="1"/>
  <c r="X895" i="1"/>
  <c r="V895" i="1"/>
  <c r="T895" i="1"/>
  <c r="Q895" i="1"/>
  <c r="AE894" i="1"/>
  <c r="AF894" i="1"/>
  <c r="AB894" i="1"/>
  <c r="AC894" i="1"/>
  <c r="R894" i="1"/>
  <c r="Z894" i="1"/>
  <c r="W894" i="1"/>
  <c r="X894" i="1"/>
  <c r="V894" i="1"/>
  <c r="T894" i="1"/>
  <c r="Q894" i="1"/>
  <c r="AE893" i="1"/>
  <c r="AF893" i="1"/>
  <c r="AB893" i="1"/>
  <c r="AC893" i="1"/>
  <c r="R893" i="1"/>
  <c r="Z893" i="1"/>
  <c r="W893" i="1"/>
  <c r="X893" i="1"/>
  <c r="V893" i="1"/>
  <c r="T893" i="1"/>
  <c r="Q893" i="1"/>
  <c r="AE892" i="1"/>
  <c r="AF892" i="1"/>
  <c r="AB892" i="1"/>
  <c r="AC892" i="1"/>
  <c r="R892" i="1"/>
  <c r="Z892" i="1"/>
  <c r="W892" i="1"/>
  <c r="X892" i="1"/>
  <c r="V892" i="1"/>
  <c r="T892" i="1"/>
  <c r="Q892" i="1"/>
  <c r="AE891" i="1"/>
  <c r="AF891" i="1"/>
  <c r="AB891" i="1"/>
  <c r="AC891" i="1"/>
  <c r="R891" i="1"/>
  <c r="Z891" i="1"/>
  <c r="W891" i="1"/>
  <c r="X891" i="1"/>
  <c r="V891" i="1"/>
  <c r="T891" i="1"/>
  <c r="Q891" i="1"/>
  <c r="AE890" i="1"/>
  <c r="AF890" i="1"/>
  <c r="AB890" i="1"/>
  <c r="AC890" i="1"/>
  <c r="R890" i="1"/>
  <c r="Z890" i="1"/>
  <c r="W890" i="1"/>
  <c r="X890" i="1"/>
  <c r="V890" i="1"/>
  <c r="T890" i="1"/>
  <c r="Q890" i="1"/>
  <c r="AE889" i="1"/>
  <c r="AF889" i="1"/>
  <c r="AB889" i="1"/>
  <c r="AC889" i="1"/>
  <c r="R889" i="1"/>
  <c r="Z889" i="1"/>
  <c r="W889" i="1"/>
  <c r="X889" i="1"/>
  <c r="V889" i="1"/>
  <c r="T889" i="1"/>
  <c r="Q889" i="1"/>
  <c r="AE888" i="1"/>
  <c r="AF888" i="1"/>
  <c r="AB888" i="1"/>
  <c r="AC888" i="1"/>
  <c r="R888" i="1"/>
  <c r="Z888" i="1"/>
  <c r="W888" i="1"/>
  <c r="X888" i="1"/>
  <c r="V888" i="1"/>
  <c r="T888" i="1"/>
  <c r="Q888" i="1"/>
  <c r="AE887" i="1"/>
  <c r="AF887" i="1"/>
  <c r="AB887" i="1"/>
  <c r="AC887" i="1"/>
  <c r="R887" i="1"/>
  <c r="Z887" i="1"/>
  <c r="W887" i="1"/>
  <c r="X887" i="1"/>
  <c r="V887" i="1"/>
  <c r="T887" i="1"/>
  <c r="Q887" i="1"/>
  <c r="AE886" i="1"/>
  <c r="AF886" i="1"/>
  <c r="AB886" i="1"/>
  <c r="AC886" i="1"/>
  <c r="R886" i="1"/>
  <c r="Z886" i="1"/>
  <c r="W886" i="1"/>
  <c r="X886" i="1"/>
  <c r="V886" i="1"/>
  <c r="T886" i="1"/>
  <c r="Q886" i="1"/>
  <c r="AE885" i="1"/>
  <c r="AF885" i="1"/>
  <c r="AB885" i="1"/>
  <c r="AC885" i="1"/>
  <c r="R885" i="1"/>
  <c r="Z885" i="1"/>
  <c r="W885" i="1"/>
  <c r="X885" i="1"/>
  <c r="V885" i="1"/>
  <c r="T885" i="1"/>
  <c r="Q885" i="1"/>
  <c r="AE884" i="1"/>
  <c r="AF884" i="1"/>
  <c r="AB884" i="1"/>
  <c r="AC884" i="1"/>
  <c r="R884" i="1"/>
  <c r="Z884" i="1"/>
  <c r="W884" i="1"/>
  <c r="X884" i="1"/>
  <c r="V884" i="1"/>
  <c r="T884" i="1"/>
  <c r="Q884" i="1"/>
  <c r="AE883" i="1"/>
  <c r="AF883" i="1"/>
  <c r="AB883" i="1"/>
  <c r="AC883" i="1"/>
  <c r="R883" i="1"/>
  <c r="Z883" i="1"/>
  <c r="W883" i="1"/>
  <c r="X883" i="1"/>
  <c r="V883" i="1"/>
  <c r="T883" i="1"/>
  <c r="Q883" i="1"/>
  <c r="AE882" i="1"/>
  <c r="AF882" i="1"/>
  <c r="AB882" i="1"/>
  <c r="AC882" i="1"/>
  <c r="R882" i="1"/>
  <c r="Z882" i="1"/>
  <c r="W882" i="1"/>
  <c r="X882" i="1"/>
  <c r="V882" i="1"/>
  <c r="T882" i="1"/>
  <c r="Q882" i="1"/>
  <c r="AE881" i="1"/>
  <c r="AF881" i="1"/>
  <c r="AB881" i="1"/>
  <c r="AC881" i="1"/>
  <c r="R881" i="1"/>
  <c r="Z881" i="1"/>
  <c r="W881" i="1"/>
  <c r="X881" i="1"/>
  <c r="V881" i="1"/>
  <c r="T881" i="1"/>
  <c r="Q881" i="1"/>
  <c r="AE880" i="1"/>
  <c r="AF880" i="1"/>
  <c r="AB880" i="1"/>
  <c r="AC880" i="1"/>
  <c r="R880" i="1"/>
  <c r="Z880" i="1"/>
  <c r="W880" i="1"/>
  <c r="X880" i="1"/>
  <c r="V880" i="1"/>
  <c r="T880" i="1"/>
  <c r="Q880" i="1"/>
  <c r="AE879" i="1"/>
  <c r="AF879" i="1"/>
  <c r="AB879" i="1"/>
  <c r="AC879" i="1"/>
  <c r="R879" i="1"/>
  <c r="Z879" i="1"/>
  <c r="W879" i="1"/>
  <c r="X879" i="1"/>
  <c r="V879" i="1"/>
  <c r="T879" i="1"/>
  <c r="Q879" i="1"/>
  <c r="AE878" i="1"/>
  <c r="AF878" i="1"/>
  <c r="AB878" i="1"/>
  <c r="AC878" i="1"/>
  <c r="R878" i="1"/>
  <c r="Z878" i="1"/>
  <c r="W878" i="1"/>
  <c r="X878" i="1"/>
  <c r="V878" i="1"/>
  <c r="T878" i="1"/>
  <c r="Q878" i="1"/>
  <c r="AE877" i="1"/>
  <c r="AF877" i="1"/>
  <c r="AB877" i="1"/>
  <c r="AC877" i="1"/>
  <c r="R877" i="1"/>
  <c r="Z877" i="1"/>
  <c r="W877" i="1"/>
  <c r="X877" i="1"/>
  <c r="V877" i="1"/>
  <c r="T877" i="1"/>
  <c r="Q877" i="1"/>
  <c r="AE876" i="1"/>
  <c r="AF876" i="1"/>
  <c r="AB876" i="1"/>
  <c r="AC876" i="1"/>
  <c r="R876" i="1"/>
  <c r="Z876" i="1"/>
  <c r="W876" i="1"/>
  <c r="X876" i="1"/>
  <c r="V876" i="1"/>
  <c r="T876" i="1"/>
  <c r="Q876" i="1"/>
  <c r="AE875" i="1"/>
  <c r="AF875" i="1"/>
  <c r="AB875" i="1"/>
  <c r="AC875" i="1"/>
  <c r="R875" i="1"/>
  <c r="Z875" i="1"/>
  <c r="W875" i="1"/>
  <c r="X875" i="1"/>
  <c r="V875" i="1"/>
  <c r="T875" i="1"/>
  <c r="Q875" i="1"/>
  <c r="AE874" i="1"/>
  <c r="AF874" i="1"/>
  <c r="AB874" i="1"/>
  <c r="AC874" i="1"/>
  <c r="R874" i="1"/>
  <c r="Z874" i="1"/>
  <c r="W874" i="1"/>
  <c r="X874" i="1"/>
  <c r="V874" i="1"/>
  <c r="T874" i="1"/>
  <c r="Q874" i="1"/>
  <c r="AE873" i="1"/>
  <c r="AF873" i="1"/>
  <c r="AB873" i="1"/>
  <c r="AC873" i="1"/>
  <c r="R873" i="1"/>
  <c r="Z873" i="1"/>
  <c r="W873" i="1"/>
  <c r="X873" i="1"/>
  <c r="V873" i="1"/>
  <c r="T873" i="1"/>
  <c r="Q873" i="1"/>
  <c r="AE872" i="1"/>
  <c r="AF872" i="1"/>
  <c r="AB872" i="1"/>
  <c r="AC872" i="1"/>
  <c r="R872" i="1"/>
  <c r="Z872" i="1"/>
  <c r="W872" i="1"/>
  <c r="X872" i="1"/>
  <c r="V872" i="1"/>
  <c r="T872" i="1"/>
  <c r="Q872" i="1"/>
  <c r="AE871" i="1"/>
  <c r="AF871" i="1"/>
  <c r="AB871" i="1"/>
  <c r="AC871" i="1"/>
  <c r="R871" i="1"/>
  <c r="Z871" i="1"/>
  <c r="W871" i="1"/>
  <c r="X871" i="1"/>
  <c r="V871" i="1"/>
  <c r="T871" i="1"/>
  <c r="Q871" i="1"/>
  <c r="AE870" i="1"/>
  <c r="AF870" i="1"/>
  <c r="AB870" i="1"/>
  <c r="AC870" i="1"/>
  <c r="R870" i="1"/>
  <c r="Z870" i="1"/>
  <c r="W870" i="1"/>
  <c r="X870" i="1"/>
  <c r="V870" i="1"/>
  <c r="T870" i="1"/>
  <c r="Q870" i="1"/>
  <c r="AE869" i="1"/>
  <c r="AF869" i="1"/>
  <c r="AB869" i="1"/>
  <c r="AC869" i="1"/>
  <c r="R869" i="1"/>
  <c r="Z869" i="1"/>
  <c r="W869" i="1"/>
  <c r="X869" i="1"/>
  <c r="V869" i="1"/>
  <c r="T869" i="1"/>
  <c r="Q869" i="1"/>
  <c r="AE868" i="1"/>
  <c r="AF868" i="1"/>
  <c r="AB868" i="1"/>
  <c r="AC868" i="1"/>
  <c r="R868" i="1"/>
  <c r="Z868" i="1"/>
  <c r="W868" i="1"/>
  <c r="X868" i="1"/>
  <c r="V868" i="1"/>
  <c r="T868" i="1"/>
  <c r="Q868" i="1"/>
  <c r="AE867" i="1"/>
  <c r="AF867" i="1"/>
  <c r="AB867" i="1"/>
  <c r="AC867" i="1"/>
  <c r="R867" i="1"/>
  <c r="Z867" i="1"/>
  <c r="W867" i="1"/>
  <c r="X867" i="1"/>
  <c r="V867" i="1"/>
  <c r="T867" i="1"/>
  <c r="Q867" i="1"/>
  <c r="AE866" i="1"/>
  <c r="AF866" i="1"/>
  <c r="AB866" i="1"/>
  <c r="AC866" i="1"/>
  <c r="R866" i="1"/>
  <c r="Z866" i="1"/>
  <c r="W866" i="1"/>
  <c r="X866" i="1"/>
  <c r="V866" i="1"/>
  <c r="T866" i="1"/>
  <c r="Q866" i="1"/>
  <c r="AE865" i="1"/>
  <c r="AF865" i="1"/>
  <c r="AB865" i="1"/>
  <c r="AC865" i="1"/>
  <c r="R865" i="1"/>
  <c r="Z865" i="1"/>
  <c r="W865" i="1"/>
  <c r="X865" i="1"/>
  <c r="V865" i="1"/>
  <c r="T865" i="1"/>
  <c r="Q865" i="1"/>
  <c r="AE864" i="1"/>
  <c r="AF864" i="1"/>
  <c r="AB864" i="1"/>
  <c r="AC864" i="1"/>
  <c r="R864" i="1"/>
  <c r="Z864" i="1"/>
  <c r="W864" i="1"/>
  <c r="X864" i="1"/>
  <c r="V864" i="1"/>
  <c r="T864" i="1"/>
  <c r="Q864" i="1"/>
  <c r="AE863" i="1"/>
  <c r="AF863" i="1"/>
  <c r="AB863" i="1"/>
  <c r="AC863" i="1"/>
  <c r="R863" i="1"/>
  <c r="Z863" i="1"/>
  <c r="W863" i="1"/>
  <c r="X863" i="1"/>
  <c r="V863" i="1"/>
  <c r="T863" i="1"/>
  <c r="Q863" i="1"/>
  <c r="AE862" i="1"/>
  <c r="AF862" i="1"/>
  <c r="AB862" i="1"/>
  <c r="AC862" i="1"/>
  <c r="R862" i="1"/>
  <c r="Z862" i="1"/>
  <c r="W862" i="1"/>
  <c r="X862" i="1"/>
  <c r="V862" i="1"/>
  <c r="T862" i="1"/>
  <c r="Q862" i="1"/>
  <c r="AE861" i="1"/>
  <c r="AF861" i="1"/>
  <c r="AB861" i="1"/>
  <c r="AC861" i="1"/>
  <c r="R861" i="1"/>
  <c r="Z861" i="1"/>
  <c r="W861" i="1"/>
  <c r="X861" i="1"/>
  <c r="V861" i="1"/>
  <c r="T861" i="1"/>
  <c r="Q861" i="1"/>
  <c r="AE860" i="1"/>
  <c r="AF860" i="1"/>
  <c r="AB860" i="1"/>
  <c r="AC860" i="1"/>
  <c r="R860" i="1"/>
  <c r="Z860" i="1"/>
  <c r="W860" i="1"/>
  <c r="X860" i="1"/>
  <c r="V860" i="1"/>
  <c r="T860" i="1"/>
  <c r="Q860" i="1"/>
  <c r="AE859" i="1"/>
  <c r="AF859" i="1"/>
  <c r="AB859" i="1"/>
  <c r="AC859" i="1"/>
  <c r="R859" i="1"/>
  <c r="Z859" i="1"/>
  <c r="W859" i="1"/>
  <c r="X859" i="1"/>
  <c r="V859" i="1"/>
  <c r="T859" i="1"/>
  <c r="Q859" i="1"/>
  <c r="AE858" i="1"/>
  <c r="AF858" i="1"/>
  <c r="AB858" i="1"/>
  <c r="AC858" i="1"/>
  <c r="R858" i="1"/>
  <c r="Z858" i="1"/>
  <c r="W858" i="1"/>
  <c r="X858" i="1"/>
  <c r="V858" i="1"/>
  <c r="T858" i="1"/>
  <c r="Q858" i="1"/>
  <c r="AE857" i="1"/>
  <c r="AF857" i="1"/>
  <c r="AB857" i="1"/>
  <c r="AC857" i="1"/>
  <c r="R857" i="1"/>
  <c r="Z857" i="1"/>
  <c r="W857" i="1"/>
  <c r="X857" i="1"/>
  <c r="V857" i="1"/>
  <c r="T857" i="1"/>
  <c r="Q857" i="1"/>
  <c r="AE856" i="1"/>
  <c r="AF856" i="1"/>
  <c r="AB856" i="1"/>
  <c r="AC856" i="1"/>
  <c r="R856" i="1"/>
  <c r="Z856" i="1"/>
  <c r="W856" i="1"/>
  <c r="X856" i="1"/>
  <c r="V856" i="1"/>
  <c r="T856" i="1"/>
  <c r="Q856" i="1"/>
  <c r="AE855" i="1"/>
  <c r="AF855" i="1"/>
  <c r="AB855" i="1"/>
  <c r="AC855" i="1"/>
  <c r="R855" i="1"/>
  <c r="Z855" i="1"/>
  <c r="W855" i="1"/>
  <c r="X855" i="1"/>
  <c r="V855" i="1"/>
  <c r="T855" i="1"/>
  <c r="Q855" i="1"/>
  <c r="AE854" i="1"/>
  <c r="AF854" i="1"/>
  <c r="AB854" i="1"/>
  <c r="AC854" i="1"/>
  <c r="R854" i="1"/>
  <c r="Z854" i="1"/>
  <c r="W854" i="1"/>
  <c r="X854" i="1"/>
  <c r="V854" i="1"/>
  <c r="T854" i="1"/>
  <c r="Q854" i="1"/>
  <c r="AE853" i="1"/>
  <c r="AF853" i="1"/>
  <c r="AB853" i="1"/>
  <c r="AC853" i="1"/>
  <c r="R853" i="1"/>
  <c r="Z853" i="1"/>
  <c r="W853" i="1"/>
  <c r="X853" i="1"/>
  <c r="V853" i="1"/>
  <c r="T853" i="1"/>
  <c r="Q853" i="1"/>
  <c r="AE852" i="1"/>
  <c r="AF852" i="1"/>
  <c r="AB852" i="1"/>
  <c r="AC852" i="1"/>
  <c r="R852" i="1"/>
  <c r="Z852" i="1"/>
  <c r="W852" i="1"/>
  <c r="X852" i="1"/>
  <c r="V852" i="1"/>
  <c r="T852" i="1"/>
  <c r="Q852" i="1"/>
  <c r="AE851" i="1"/>
  <c r="AF851" i="1"/>
  <c r="AB851" i="1"/>
  <c r="AC851" i="1"/>
  <c r="R851" i="1"/>
  <c r="Z851" i="1"/>
  <c r="W851" i="1"/>
  <c r="X851" i="1"/>
  <c r="V851" i="1"/>
  <c r="T851" i="1"/>
  <c r="Q851" i="1"/>
  <c r="AE850" i="1"/>
  <c r="AF850" i="1"/>
  <c r="AB850" i="1"/>
  <c r="AC850" i="1"/>
  <c r="R850" i="1"/>
  <c r="Z850" i="1"/>
  <c r="W850" i="1"/>
  <c r="X850" i="1"/>
  <c r="V850" i="1"/>
  <c r="T850" i="1"/>
  <c r="Q850" i="1"/>
  <c r="AE849" i="1"/>
  <c r="AF849" i="1"/>
  <c r="AB849" i="1"/>
  <c r="AC849" i="1"/>
  <c r="R849" i="1"/>
  <c r="Z849" i="1"/>
  <c r="W849" i="1"/>
  <c r="X849" i="1"/>
  <c r="V849" i="1"/>
  <c r="T849" i="1"/>
  <c r="Q849" i="1"/>
  <c r="AE848" i="1"/>
  <c r="AF848" i="1"/>
  <c r="AB848" i="1"/>
  <c r="AC848" i="1"/>
  <c r="R848" i="1"/>
  <c r="Z848" i="1"/>
  <c r="W848" i="1"/>
  <c r="X848" i="1"/>
  <c r="V848" i="1"/>
  <c r="T848" i="1"/>
  <c r="Q848" i="1"/>
  <c r="AE847" i="1"/>
  <c r="AF847" i="1"/>
  <c r="AB847" i="1"/>
  <c r="AC847" i="1"/>
  <c r="R847" i="1"/>
  <c r="Z847" i="1"/>
  <c r="W847" i="1"/>
  <c r="X847" i="1"/>
  <c r="V847" i="1"/>
  <c r="T847" i="1"/>
  <c r="Q847" i="1"/>
  <c r="AE846" i="1"/>
  <c r="AF846" i="1"/>
  <c r="AB846" i="1"/>
  <c r="AC846" i="1"/>
  <c r="R846" i="1"/>
  <c r="Z846" i="1"/>
  <c r="W846" i="1"/>
  <c r="X846" i="1"/>
  <c r="V846" i="1"/>
  <c r="T846" i="1"/>
  <c r="Q846" i="1"/>
  <c r="AE845" i="1"/>
  <c r="AF845" i="1"/>
  <c r="AB845" i="1"/>
  <c r="AC845" i="1"/>
  <c r="R845" i="1"/>
  <c r="Z845" i="1"/>
  <c r="W845" i="1"/>
  <c r="X845" i="1"/>
  <c r="V845" i="1"/>
  <c r="T845" i="1"/>
  <c r="Q845" i="1"/>
  <c r="AE844" i="1"/>
  <c r="AF844" i="1"/>
  <c r="AB844" i="1"/>
  <c r="AC844" i="1"/>
  <c r="R844" i="1"/>
  <c r="Z844" i="1"/>
  <c r="W844" i="1"/>
  <c r="X844" i="1"/>
  <c r="V844" i="1"/>
  <c r="T844" i="1"/>
  <c r="Q844" i="1"/>
  <c r="AE843" i="1"/>
  <c r="AF843" i="1"/>
  <c r="AB843" i="1"/>
  <c r="AC843" i="1"/>
  <c r="R843" i="1"/>
  <c r="Z843" i="1"/>
  <c r="W843" i="1"/>
  <c r="X843" i="1"/>
  <c r="V843" i="1"/>
  <c r="T843" i="1"/>
  <c r="Q843" i="1"/>
  <c r="AE842" i="1"/>
  <c r="AF842" i="1"/>
  <c r="AB842" i="1"/>
  <c r="AC842" i="1"/>
  <c r="R842" i="1"/>
  <c r="Z842" i="1"/>
  <c r="W842" i="1"/>
  <c r="X842" i="1"/>
  <c r="V842" i="1"/>
  <c r="T842" i="1"/>
  <c r="Q842" i="1"/>
  <c r="AE841" i="1"/>
  <c r="AF841" i="1"/>
  <c r="AB841" i="1"/>
  <c r="AC841" i="1"/>
  <c r="R841" i="1"/>
  <c r="Z841" i="1"/>
  <c r="W841" i="1"/>
  <c r="X841" i="1"/>
  <c r="V841" i="1"/>
  <c r="T841" i="1"/>
  <c r="Q841" i="1"/>
  <c r="AE840" i="1"/>
  <c r="AF840" i="1"/>
  <c r="AB840" i="1"/>
  <c r="AC840" i="1"/>
  <c r="R840" i="1"/>
  <c r="Z840" i="1"/>
  <c r="W840" i="1"/>
  <c r="X840" i="1"/>
  <c r="V840" i="1"/>
  <c r="T840" i="1"/>
  <c r="Q840" i="1"/>
  <c r="AE839" i="1"/>
  <c r="AF839" i="1"/>
  <c r="AB839" i="1"/>
  <c r="AC839" i="1"/>
  <c r="R839" i="1"/>
  <c r="Z839" i="1"/>
  <c r="W839" i="1"/>
  <c r="X839" i="1"/>
  <c r="V839" i="1"/>
  <c r="T839" i="1"/>
  <c r="Q839" i="1"/>
  <c r="AE838" i="1"/>
  <c r="AF838" i="1"/>
  <c r="AB838" i="1"/>
  <c r="AC838" i="1"/>
  <c r="R838" i="1"/>
  <c r="Z838" i="1"/>
  <c r="W838" i="1"/>
  <c r="X838" i="1"/>
  <c r="V838" i="1"/>
  <c r="T838" i="1"/>
  <c r="Q838" i="1"/>
  <c r="AE837" i="1"/>
  <c r="AF837" i="1"/>
  <c r="AB837" i="1"/>
  <c r="AC837" i="1"/>
  <c r="R837" i="1"/>
  <c r="Z837" i="1"/>
  <c r="W837" i="1"/>
  <c r="X837" i="1"/>
  <c r="V837" i="1"/>
  <c r="T837" i="1"/>
  <c r="Q837" i="1"/>
  <c r="AE836" i="1"/>
  <c r="AF836" i="1"/>
  <c r="AB836" i="1"/>
  <c r="AC836" i="1"/>
  <c r="R836" i="1"/>
  <c r="Z836" i="1"/>
  <c r="W836" i="1"/>
  <c r="X836" i="1"/>
  <c r="V836" i="1"/>
  <c r="T836" i="1"/>
  <c r="Q836" i="1"/>
  <c r="AE835" i="1"/>
  <c r="AF835" i="1"/>
  <c r="AB835" i="1"/>
  <c r="AC835" i="1"/>
  <c r="R835" i="1"/>
  <c r="Z835" i="1"/>
  <c r="W835" i="1"/>
  <c r="X835" i="1"/>
  <c r="V835" i="1"/>
  <c r="T835" i="1"/>
  <c r="Q835" i="1"/>
  <c r="AE834" i="1"/>
  <c r="AF834" i="1"/>
  <c r="AB834" i="1"/>
  <c r="AC834" i="1"/>
  <c r="R834" i="1"/>
  <c r="Z834" i="1"/>
  <c r="W834" i="1"/>
  <c r="X834" i="1"/>
  <c r="V834" i="1"/>
  <c r="T834" i="1"/>
  <c r="Q834" i="1"/>
  <c r="AE833" i="1"/>
  <c r="AF833" i="1"/>
  <c r="AB833" i="1"/>
  <c r="AC833" i="1"/>
  <c r="R833" i="1"/>
  <c r="Z833" i="1"/>
  <c r="W833" i="1"/>
  <c r="X833" i="1"/>
  <c r="V833" i="1"/>
  <c r="T833" i="1"/>
  <c r="Q833" i="1"/>
  <c r="AE832" i="1"/>
  <c r="AF832" i="1"/>
  <c r="AB832" i="1"/>
  <c r="AC832" i="1"/>
  <c r="R832" i="1"/>
  <c r="Z832" i="1"/>
  <c r="W832" i="1"/>
  <c r="X832" i="1"/>
  <c r="V832" i="1"/>
  <c r="T832" i="1"/>
  <c r="Q832" i="1"/>
  <c r="AE831" i="1"/>
  <c r="AF831" i="1"/>
  <c r="AB831" i="1"/>
  <c r="AC831" i="1"/>
  <c r="R831" i="1"/>
  <c r="Z831" i="1"/>
  <c r="W831" i="1"/>
  <c r="X831" i="1"/>
  <c r="V831" i="1"/>
  <c r="T831" i="1"/>
  <c r="Q831" i="1"/>
  <c r="AE830" i="1"/>
  <c r="AF830" i="1"/>
  <c r="AB830" i="1"/>
  <c r="AC830" i="1"/>
  <c r="R830" i="1"/>
  <c r="Z830" i="1"/>
  <c r="W830" i="1"/>
  <c r="X830" i="1"/>
  <c r="V830" i="1"/>
  <c r="T830" i="1"/>
  <c r="Q830" i="1"/>
  <c r="AE829" i="1"/>
  <c r="AF829" i="1"/>
  <c r="AB829" i="1"/>
  <c r="AC829" i="1"/>
  <c r="R829" i="1"/>
  <c r="Z829" i="1"/>
  <c r="W829" i="1"/>
  <c r="X829" i="1"/>
  <c r="V829" i="1"/>
  <c r="T829" i="1"/>
  <c r="Q829" i="1"/>
  <c r="AE828" i="1"/>
  <c r="AF828" i="1"/>
  <c r="AB828" i="1"/>
  <c r="AC828" i="1"/>
  <c r="R828" i="1"/>
  <c r="Z828" i="1"/>
  <c r="W828" i="1"/>
  <c r="X828" i="1"/>
  <c r="V828" i="1"/>
  <c r="T828" i="1"/>
  <c r="Q828" i="1"/>
  <c r="AE827" i="1"/>
  <c r="AF827" i="1"/>
  <c r="AB827" i="1"/>
  <c r="AC827" i="1"/>
  <c r="R827" i="1"/>
  <c r="Z827" i="1"/>
  <c r="W827" i="1"/>
  <c r="X827" i="1"/>
  <c r="V827" i="1"/>
  <c r="T827" i="1"/>
  <c r="Q827" i="1"/>
  <c r="AE826" i="1"/>
  <c r="AF826" i="1"/>
  <c r="AB826" i="1"/>
  <c r="AC826" i="1"/>
  <c r="R826" i="1"/>
  <c r="Z826" i="1"/>
  <c r="W826" i="1"/>
  <c r="X826" i="1"/>
  <c r="V826" i="1"/>
  <c r="T826" i="1"/>
  <c r="Q826" i="1"/>
  <c r="AE825" i="1"/>
  <c r="AF825" i="1"/>
  <c r="AB825" i="1"/>
  <c r="AC825" i="1"/>
  <c r="R825" i="1"/>
  <c r="Z825" i="1"/>
  <c r="W825" i="1"/>
  <c r="X825" i="1"/>
  <c r="V825" i="1"/>
  <c r="T825" i="1"/>
  <c r="Q825" i="1"/>
  <c r="AE824" i="1"/>
  <c r="AF824" i="1"/>
  <c r="AB824" i="1"/>
  <c r="AC824" i="1"/>
  <c r="R824" i="1"/>
  <c r="Z824" i="1"/>
  <c r="W824" i="1"/>
  <c r="X824" i="1"/>
  <c r="V824" i="1"/>
  <c r="T824" i="1"/>
  <c r="Q824" i="1"/>
  <c r="AE823" i="1"/>
  <c r="AF823" i="1"/>
  <c r="AB823" i="1"/>
  <c r="AC823" i="1"/>
  <c r="R823" i="1"/>
  <c r="Z823" i="1"/>
  <c r="W823" i="1"/>
  <c r="X823" i="1"/>
  <c r="V823" i="1"/>
  <c r="T823" i="1"/>
  <c r="Q823" i="1"/>
  <c r="AE822" i="1"/>
  <c r="AF822" i="1"/>
  <c r="AB822" i="1"/>
  <c r="AC822" i="1"/>
  <c r="R822" i="1"/>
  <c r="Z822" i="1"/>
  <c r="W822" i="1"/>
  <c r="X822" i="1"/>
  <c r="V822" i="1"/>
  <c r="T822" i="1"/>
  <c r="Q822" i="1"/>
  <c r="AE821" i="1"/>
  <c r="AF821" i="1"/>
  <c r="AB821" i="1"/>
  <c r="AC821" i="1"/>
  <c r="R821" i="1"/>
  <c r="Z821" i="1"/>
  <c r="W821" i="1"/>
  <c r="X821" i="1"/>
  <c r="V821" i="1"/>
  <c r="T821" i="1"/>
  <c r="Q821" i="1"/>
  <c r="AE820" i="1"/>
  <c r="AF820" i="1"/>
  <c r="AB820" i="1"/>
  <c r="AC820" i="1"/>
  <c r="R820" i="1"/>
  <c r="Z820" i="1"/>
  <c r="W820" i="1"/>
  <c r="X820" i="1"/>
  <c r="V820" i="1"/>
  <c r="T820" i="1"/>
  <c r="Q820" i="1"/>
  <c r="AE819" i="1"/>
  <c r="AF819" i="1"/>
  <c r="AB819" i="1"/>
  <c r="AC819" i="1"/>
  <c r="R819" i="1"/>
  <c r="Z819" i="1"/>
  <c r="W819" i="1"/>
  <c r="X819" i="1"/>
  <c r="V819" i="1"/>
  <c r="T819" i="1"/>
  <c r="Q819" i="1"/>
  <c r="AE818" i="1"/>
  <c r="AF818" i="1"/>
  <c r="AB818" i="1"/>
  <c r="AC818" i="1"/>
  <c r="R818" i="1"/>
  <c r="Z818" i="1"/>
  <c r="W818" i="1"/>
  <c r="X818" i="1"/>
  <c r="V818" i="1"/>
  <c r="T818" i="1"/>
  <c r="Q818" i="1"/>
  <c r="AE817" i="1"/>
  <c r="AF817" i="1"/>
  <c r="AB817" i="1"/>
  <c r="AC817" i="1"/>
  <c r="R817" i="1"/>
  <c r="Z817" i="1"/>
  <c r="W817" i="1"/>
  <c r="X817" i="1"/>
  <c r="V817" i="1"/>
  <c r="T817" i="1"/>
  <c r="Q817" i="1"/>
  <c r="AE816" i="1"/>
  <c r="AF816" i="1"/>
  <c r="AB816" i="1"/>
  <c r="AC816" i="1"/>
  <c r="R816" i="1"/>
  <c r="Z816" i="1"/>
  <c r="W816" i="1"/>
  <c r="X816" i="1"/>
  <c r="V816" i="1"/>
  <c r="T816" i="1"/>
  <c r="Q816" i="1"/>
  <c r="AE815" i="1"/>
  <c r="AF815" i="1"/>
  <c r="AB815" i="1"/>
  <c r="AC815" i="1"/>
  <c r="R815" i="1"/>
  <c r="Z815" i="1"/>
  <c r="W815" i="1"/>
  <c r="X815" i="1"/>
  <c r="V815" i="1"/>
  <c r="T815" i="1"/>
  <c r="Q815" i="1"/>
  <c r="AE814" i="1"/>
  <c r="AF814" i="1"/>
  <c r="AB814" i="1"/>
  <c r="AC814" i="1"/>
  <c r="R814" i="1"/>
  <c r="Z814" i="1"/>
  <c r="W814" i="1"/>
  <c r="X814" i="1"/>
  <c r="V814" i="1"/>
  <c r="T814" i="1"/>
  <c r="Q814" i="1"/>
  <c r="AE813" i="1"/>
  <c r="AF813" i="1"/>
  <c r="AB813" i="1"/>
  <c r="AC813" i="1"/>
  <c r="R813" i="1"/>
  <c r="Z813" i="1"/>
  <c r="W813" i="1"/>
  <c r="V813" i="1"/>
  <c r="Q813" i="1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AC739" i="13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C739" i="13"/>
  <c r="AD739" i="13"/>
  <c r="Z739" i="13"/>
  <c r="AA739" i="13"/>
  <c r="P739" i="13"/>
  <c r="W739" i="13"/>
  <c r="X739" i="13"/>
  <c r="U739" i="13"/>
  <c r="V739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S739" i="13"/>
  <c r="T739" i="13"/>
  <c r="O739" i="13"/>
  <c r="AC738" i="13"/>
  <c r="C738" i="13"/>
  <c r="AD738" i="13"/>
  <c r="Z738" i="13"/>
  <c r="AA738" i="13"/>
  <c r="P738" i="13"/>
  <c r="W738" i="13"/>
  <c r="X738" i="13"/>
  <c r="U738" i="13"/>
  <c r="V738" i="13"/>
  <c r="S738" i="13"/>
  <c r="T738" i="13"/>
  <c r="N591" i="13"/>
  <c r="N592" i="13"/>
  <c r="N593" i="13"/>
  <c r="N594" i="13"/>
  <c r="N595" i="13"/>
  <c r="N596" i="13"/>
  <c r="N597" i="13"/>
  <c r="S592" i="13"/>
  <c r="Q592" i="13"/>
  <c r="S593" i="13"/>
  <c r="Q593" i="13"/>
  <c r="S594" i="13"/>
  <c r="Q594" i="13"/>
  <c r="S595" i="13"/>
  <c r="Q595" i="13"/>
  <c r="S596" i="13"/>
  <c r="Q596" i="13"/>
  <c r="S597" i="13"/>
  <c r="Q597" i="13"/>
  <c r="S598" i="13"/>
  <c r="Q598" i="13"/>
  <c r="S599" i="13"/>
  <c r="Q599" i="13"/>
  <c r="S600" i="13"/>
  <c r="Q600" i="13"/>
  <c r="S601" i="13"/>
  <c r="Q601" i="13"/>
  <c r="S602" i="13"/>
  <c r="Q602" i="13"/>
  <c r="S603" i="13"/>
  <c r="Q603" i="13"/>
  <c r="S604" i="13"/>
  <c r="Q604" i="13"/>
  <c r="S605" i="13"/>
  <c r="Q605" i="13"/>
  <c r="S606" i="13"/>
  <c r="Q606" i="13"/>
  <c r="S607" i="13"/>
  <c r="Q607" i="13"/>
  <c r="S608" i="13"/>
  <c r="Q608" i="13"/>
  <c r="S609" i="13"/>
  <c r="Q609" i="13"/>
  <c r="S610" i="13"/>
  <c r="Q610" i="13"/>
  <c r="S611" i="13"/>
  <c r="Q611" i="13"/>
  <c r="S612" i="13"/>
  <c r="Q612" i="13"/>
  <c r="S613" i="13"/>
  <c r="Q613" i="13"/>
  <c r="S614" i="13"/>
  <c r="Q614" i="13"/>
  <c r="S615" i="13"/>
  <c r="Q615" i="13"/>
  <c r="S616" i="13"/>
  <c r="Q616" i="13"/>
  <c r="S617" i="13"/>
  <c r="Q617" i="13"/>
  <c r="S618" i="13"/>
  <c r="Q618" i="13"/>
  <c r="S619" i="13"/>
  <c r="Q619" i="13"/>
  <c r="S620" i="13"/>
  <c r="Q620" i="13"/>
  <c r="S621" i="13"/>
  <c r="Q621" i="13"/>
  <c r="S622" i="13"/>
  <c r="Q622" i="13"/>
  <c r="S623" i="13"/>
  <c r="Q623" i="13"/>
  <c r="S624" i="13"/>
  <c r="Q624" i="13"/>
  <c r="S625" i="13"/>
  <c r="Q625" i="13"/>
  <c r="S626" i="13"/>
  <c r="Q626" i="13"/>
  <c r="S627" i="13"/>
  <c r="Q627" i="13"/>
  <c r="S628" i="13"/>
  <c r="Q628" i="13"/>
  <c r="S629" i="13"/>
  <c r="Q629" i="13"/>
  <c r="S630" i="13"/>
  <c r="Q630" i="13"/>
  <c r="S631" i="13"/>
  <c r="Q631" i="13"/>
  <c r="S632" i="13"/>
  <c r="Q632" i="13"/>
  <c r="S633" i="13"/>
  <c r="Q633" i="13"/>
  <c r="S634" i="13"/>
  <c r="Q634" i="13"/>
  <c r="S635" i="13"/>
  <c r="Q635" i="13"/>
  <c r="S636" i="13"/>
  <c r="Q636" i="13"/>
  <c r="S637" i="13"/>
  <c r="Q637" i="13"/>
  <c r="S638" i="13"/>
  <c r="Q638" i="13"/>
  <c r="S639" i="13"/>
  <c r="Q639" i="13"/>
  <c r="S640" i="13"/>
  <c r="Q640" i="13"/>
  <c r="S641" i="13"/>
  <c r="Q641" i="13"/>
  <c r="S642" i="13"/>
  <c r="Q642" i="13"/>
  <c r="S643" i="13"/>
  <c r="Q643" i="13"/>
  <c r="S644" i="13"/>
  <c r="Q644" i="13"/>
  <c r="S645" i="13"/>
  <c r="Q645" i="13"/>
  <c r="S646" i="13"/>
  <c r="Q646" i="13"/>
  <c r="S647" i="13"/>
  <c r="Q647" i="13"/>
  <c r="S648" i="13"/>
  <c r="Q648" i="13"/>
  <c r="S649" i="13"/>
  <c r="Q649" i="13"/>
  <c r="S650" i="13"/>
  <c r="Q650" i="13"/>
  <c r="S651" i="13"/>
  <c r="Q651" i="13"/>
  <c r="S652" i="13"/>
  <c r="Q652" i="13"/>
  <c r="S653" i="13"/>
  <c r="Q653" i="13"/>
  <c r="S654" i="13"/>
  <c r="Q654" i="13"/>
  <c r="S655" i="13"/>
  <c r="Q655" i="13"/>
  <c r="S656" i="13"/>
  <c r="Q656" i="13"/>
  <c r="S657" i="13"/>
  <c r="Q657" i="13"/>
  <c r="S658" i="13"/>
  <c r="Q658" i="13"/>
  <c r="S659" i="13"/>
  <c r="Q659" i="13"/>
  <c r="S660" i="13"/>
  <c r="Q660" i="13"/>
  <c r="S661" i="13"/>
  <c r="Q661" i="13"/>
  <c r="S662" i="13"/>
  <c r="Q662" i="13"/>
  <c r="S663" i="13"/>
  <c r="Q663" i="13"/>
  <c r="S664" i="13"/>
  <c r="Q664" i="13"/>
  <c r="S665" i="13"/>
  <c r="Q665" i="13"/>
  <c r="S666" i="13"/>
  <c r="Q666" i="13"/>
  <c r="S667" i="13"/>
  <c r="Q667" i="13"/>
  <c r="S668" i="13"/>
  <c r="Q668" i="13"/>
  <c r="S669" i="13"/>
  <c r="Q669" i="13"/>
  <c r="S670" i="13"/>
  <c r="Q670" i="13"/>
  <c r="S671" i="13"/>
  <c r="Q671" i="13"/>
  <c r="S672" i="13"/>
  <c r="Q672" i="13"/>
  <c r="S673" i="13"/>
  <c r="Q673" i="13"/>
  <c r="S674" i="13"/>
  <c r="Q674" i="13"/>
  <c r="S675" i="13"/>
  <c r="Q675" i="13"/>
  <c r="S676" i="13"/>
  <c r="Q676" i="13"/>
  <c r="S677" i="13"/>
  <c r="Q677" i="13"/>
  <c r="S678" i="13"/>
  <c r="Q678" i="13"/>
  <c r="S679" i="13"/>
  <c r="Q679" i="13"/>
  <c r="S680" i="13"/>
  <c r="Q680" i="13"/>
  <c r="S681" i="13"/>
  <c r="Q681" i="13"/>
  <c r="S682" i="13"/>
  <c r="Q682" i="13"/>
  <c r="S683" i="13"/>
  <c r="Q683" i="13"/>
  <c r="S684" i="13"/>
  <c r="Q684" i="13"/>
  <c r="S685" i="13"/>
  <c r="Q685" i="13"/>
  <c r="S686" i="13"/>
  <c r="Q686" i="13"/>
  <c r="S687" i="13"/>
  <c r="Q687" i="13"/>
  <c r="S688" i="13"/>
  <c r="Q688" i="13"/>
  <c r="S689" i="13"/>
  <c r="Q689" i="13"/>
  <c r="S690" i="13"/>
  <c r="Q690" i="13"/>
  <c r="S691" i="13"/>
  <c r="Q691" i="13"/>
  <c r="S692" i="13"/>
  <c r="Q692" i="13"/>
  <c r="S693" i="13"/>
  <c r="Q693" i="13"/>
  <c r="S694" i="13"/>
  <c r="Q694" i="13"/>
  <c r="S695" i="13"/>
  <c r="Q695" i="13"/>
  <c r="S696" i="13"/>
  <c r="Q696" i="13"/>
  <c r="S697" i="13"/>
  <c r="Q697" i="13"/>
  <c r="S698" i="13"/>
  <c r="Q698" i="13"/>
  <c r="S699" i="13"/>
  <c r="Q699" i="13"/>
  <c r="S700" i="13"/>
  <c r="Q700" i="13"/>
  <c r="S701" i="13"/>
  <c r="Q701" i="13"/>
  <c r="S702" i="13"/>
  <c r="Q702" i="13"/>
  <c r="S703" i="13"/>
  <c r="Q703" i="13"/>
  <c r="S704" i="13"/>
  <c r="Q704" i="13"/>
  <c r="S705" i="13"/>
  <c r="Q705" i="13"/>
  <c r="S706" i="13"/>
  <c r="Q706" i="13"/>
  <c r="S707" i="13"/>
  <c r="Q707" i="13"/>
  <c r="S708" i="13"/>
  <c r="Q708" i="13"/>
  <c r="S709" i="13"/>
  <c r="Q709" i="13"/>
  <c r="S710" i="13"/>
  <c r="Q710" i="13"/>
  <c r="S711" i="13"/>
  <c r="Q711" i="13"/>
  <c r="S712" i="13"/>
  <c r="Q712" i="13"/>
  <c r="S713" i="13"/>
  <c r="Q713" i="13"/>
  <c r="S714" i="13"/>
  <c r="Q714" i="13"/>
  <c r="S715" i="13"/>
  <c r="Q715" i="13"/>
  <c r="S716" i="13"/>
  <c r="Q716" i="13"/>
  <c r="S717" i="13"/>
  <c r="Q717" i="13"/>
  <c r="S718" i="13"/>
  <c r="Q718" i="13"/>
  <c r="S719" i="13"/>
  <c r="Q719" i="13"/>
  <c r="S720" i="13"/>
  <c r="Q720" i="13"/>
  <c r="S721" i="13"/>
  <c r="Q721" i="13"/>
  <c r="S722" i="13"/>
  <c r="Q722" i="13"/>
  <c r="S723" i="13"/>
  <c r="Q723" i="13"/>
  <c r="S724" i="13"/>
  <c r="Q724" i="13"/>
  <c r="S725" i="13"/>
  <c r="Q725" i="13"/>
  <c r="S726" i="13"/>
  <c r="Q726" i="13"/>
  <c r="S727" i="13"/>
  <c r="Q727" i="13"/>
  <c r="S728" i="13"/>
  <c r="Q728" i="13"/>
  <c r="S729" i="13"/>
  <c r="Q729" i="13"/>
  <c r="S730" i="13"/>
  <c r="Q730" i="13"/>
  <c r="S731" i="13"/>
  <c r="Q731" i="13"/>
  <c r="S732" i="13"/>
  <c r="Q732" i="13"/>
  <c r="S733" i="13"/>
  <c r="Q733" i="13"/>
  <c r="S734" i="13"/>
  <c r="Q734" i="13"/>
  <c r="S735" i="13"/>
  <c r="Q735" i="13"/>
  <c r="S736" i="13"/>
  <c r="Q736" i="13"/>
  <c r="S737" i="13"/>
  <c r="Q737" i="13"/>
  <c r="Q738" i="13"/>
  <c r="R738" i="13"/>
  <c r="O738" i="13"/>
  <c r="AC737" i="13"/>
  <c r="C737" i="13"/>
  <c r="AD737" i="13"/>
  <c r="Z737" i="13"/>
  <c r="AA737" i="13"/>
  <c r="P737" i="13"/>
  <c r="W737" i="13"/>
  <c r="X737" i="13"/>
  <c r="U737" i="13"/>
  <c r="V737" i="13"/>
  <c r="T737" i="13"/>
  <c r="R737" i="13"/>
  <c r="O737" i="13"/>
  <c r="AC736" i="13"/>
  <c r="C736" i="13"/>
  <c r="AD736" i="13"/>
  <c r="Z736" i="13"/>
  <c r="AA736" i="13"/>
  <c r="P736" i="13"/>
  <c r="W736" i="13"/>
  <c r="X736" i="13"/>
  <c r="U736" i="13"/>
  <c r="V736" i="13"/>
  <c r="T736" i="13"/>
  <c r="R736" i="13"/>
  <c r="O736" i="13"/>
  <c r="AC735" i="13"/>
  <c r="C735" i="13"/>
  <c r="AD735" i="13"/>
  <c r="Z735" i="13"/>
  <c r="AA735" i="13"/>
  <c r="P735" i="13"/>
  <c r="W735" i="13"/>
  <c r="X735" i="13"/>
  <c r="U735" i="13"/>
  <c r="V735" i="13"/>
  <c r="T735" i="13"/>
  <c r="R735" i="13"/>
  <c r="O735" i="13"/>
  <c r="AC734" i="13"/>
  <c r="C734" i="13"/>
  <c r="AD734" i="13"/>
  <c r="Z734" i="13"/>
  <c r="AA734" i="13"/>
  <c r="P734" i="13"/>
  <c r="W734" i="13"/>
  <c r="X734" i="13"/>
  <c r="U734" i="13"/>
  <c r="V734" i="13"/>
  <c r="T734" i="13"/>
  <c r="R734" i="13"/>
  <c r="O734" i="13"/>
  <c r="AC733" i="13"/>
  <c r="C733" i="13"/>
  <c r="AD733" i="13"/>
  <c r="Z733" i="13"/>
  <c r="AA733" i="13"/>
  <c r="P733" i="13"/>
  <c r="W733" i="13"/>
  <c r="X733" i="13"/>
  <c r="U733" i="13"/>
  <c r="V733" i="13"/>
  <c r="T733" i="13"/>
  <c r="R733" i="13"/>
  <c r="O733" i="13"/>
  <c r="AC732" i="13"/>
  <c r="C732" i="13"/>
  <c r="AD732" i="13"/>
  <c r="Z732" i="13"/>
  <c r="AA732" i="13"/>
  <c r="P732" i="13"/>
  <c r="W732" i="13"/>
  <c r="X732" i="13"/>
  <c r="U732" i="13"/>
  <c r="V732" i="13"/>
  <c r="T732" i="13"/>
  <c r="R732" i="13"/>
  <c r="O732" i="13"/>
  <c r="AC731" i="13"/>
  <c r="C731" i="13"/>
  <c r="AD731" i="13"/>
  <c r="Z731" i="13"/>
  <c r="AA731" i="13"/>
  <c r="P731" i="13"/>
  <c r="W731" i="13"/>
  <c r="X731" i="13"/>
  <c r="U731" i="13"/>
  <c r="V731" i="13"/>
  <c r="T731" i="13"/>
  <c r="R731" i="13"/>
  <c r="O731" i="13"/>
  <c r="AC730" i="13"/>
  <c r="C730" i="13"/>
  <c r="AD730" i="13"/>
  <c r="Z730" i="13"/>
  <c r="AA730" i="13"/>
  <c r="P730" i="13"/>
  <c r="W730" i="13"/>
  <c r="X730" i="13"/>
  <c r="U730" i="13"/>
  <c r="V730" i="13"/>
  <c r="T730" i="13"/>
  <c r="R730" i="13"/>
  <c r="O730" i="13"/>
  <c r="AC729" i="13"/>
  <c r="C729" i="13"/>
  <c r="AD729" i="13"/>
  <c r="Z729" i="13"/>
  <c r="AA729" i="13"/>
  <c r="P729" i="13"/>
  <c r="W729" i="13"/>
  <c r="X729" i="13"/>
  <c r="U729" i="13"/>
  <c r="V729" i="13"/>
  <c r="T729" i="13"/>
  <c r="R729" i="13"/>
  <c r="O729" i="13"/>
  <c r="AC728" i="13"/>
  <c r="C728" i="13"/>
  <c r="AD728" i="13"/>
  <c r="Z728" i="13"/>
  <c r="AA728" i="13"/>
  <c r="P728" i="13"/>
  <c r="W728" i="13"/>
  <c r="X728" i="13"/>
  <c r="U728" i="13"/>
  <c r="V728" i="13"/>
  <c r="T728" i="13"/>
  <c r="R728" i="13"/>
  <c r="O728" i="13"/>
  <c r="AC727" i="13"/>
  <c r="C727" i="13"/>
  <c r="AD727" i="13"/>
  <c r="Z727" i="13"/>
  <c r="AA727" i="13"/>
  <c r="P727" i="13"/>
  <c r="W727" i="13"/>
  <c r="X727" i="13"/>
  <c r="U727" i="13"/>
  <c r="V727" i="13"/>
  <c r="T727" i="13"/>
  <c r="R727" i="13"/>
  <c r="O727" i="13"/>
  <c r="AC726" i="13"/>
  <c r="C726" i="13"/>
  <c r="AD726" i="13"/>
  <c r="Z726" i="13"/>
  <c r="AA726" i="13"/>
  <c r="P726" i="13"/>
  <c r="W726" i="13"/>
  <c r="X726" i="13"/>
  <c r="U726" i="13"/>
  <c r="V726" i="13"/>
  <c r="T726" i="13"/>
  <c r="R726" i="13"/>
  <c r="O726" i="13"/>
  <c r="AC725" i="13"/>
  <c r="C725" i="13"/>
  <c r="AD725" i="13"/>
  <c r="Z725" i="13"/>
  <c r="AA725" i="13"/>
  <c r="P725" i="13"/>
  <c r="W725" i="13"/>
  <c r="X725" i="13"/>
  <c r="U725" i="13"/>
  <c r="V725" i="13"/>
  <c r="T725" i="13"/>
  <c r="R725" i="13"/>
  <c r="O725" i="13"/>
  <c r="AC724" i="13"/>
  <c r="C724" i="13"/>
  <c r="AD724" i="13"/>
  <c r="Z724" i="13"/>
  <c r="AA724" i="13"/>
  <c r="P724" i="13"/>
  <c r="W724" i="13"/>
  <c r="X724" i="13"/>
  <c r="U724" i="13"/>
  <c r="V724" i="13"/>
  <c r="T724" i="13"/>
  <c r="R724" i="13"/>
  <c r="O724" i="13"/>
  <c r="AC723" i="13"/>
  <c r="C723" i="13"/>
  <c r="AD723" i="13"/>
  <c r="Z723" i="13"/>
  <c r="AA723" i="13"/>
  <c r="P723" i="13"/>
  <c r="W723" i="13"/>
  <c r="X723" i="13"/>
  <c r="U723" i="13"/>
  <c r="V723" i="13"/>
  <c r="T723" i="13"/>
  <c r="R723" i="13"/>
  <c r="O723" i="13"/>
  <c r="AC722" i="13"/>
  <c r="C722" i="13"/>
  <c r="AD722" i="13"/>
  <c r="Z722" i="13"/>
  <c r="AA722" i="13"/>
  <c r="P722" i="13"/>
  <c r="W722" i="13"/>
  <c r="X722" i="13"/>
  <c r="U722" i="13"/>
  <c r="V722" i="13"/>
  <c r="T722" i="13"/>
  <c r="R722" i="13"/>
  <c r="O722" i="13"/>
  <c r="AC721" i="13"/>
  <c r="C721" i="13"/>
  <c r="AD721" i="13"/>
  <c r="Z721" i="13"/>
  <c r="AA721" i="13"/>
  <c r="P721" i="13"/>
  <c r="W721" i="13"/>
  <c r="X721" i="13"/>
  <c r="U721" i="13"/>
  <c r="V721" i="13"/>
  <c r="T721" i="13"/>
  <c r="R721" i="13"/>
  <c r="O721" i="13"/>
  <c r="AC720" i="13"/>
  <c r="C720" i="13"/>
  <c r="AD720" i="13"/>
  <c r="Z720" i="13"/>
  <c r="AA720" i="13"/>
  <c r="P720" i="13"/>
  <c r="W720" i="13"/>
  <c r="X720" i="13"/>
  <c r="U720" i="13"/>
  <c r="V720" i="13"/>
  <c r="T720" i="13"/>
  <c r="R720" i="13"/>
  <c r="O720" i="13"/>
  <c r="AC719" i="13"/>
  <c r="C719" i="13"/>
  <c r="AD719" i="13"/>
  <c r="Z719" i="13"/>
  <c r="AA719" i="13"/>
  <c r="P719" i="13"/>
  <c r="W719" i="13"/>
  <c r="X719" i="13"/>
  <c r="U719" i="13"/>
  <c r="V719" i="13"/>
  <c r="T719" i="13"/>
  <c r="R719" i="13"/>
  <c r="O719" i="13"/>
  <c r="AC718" i="13"/>
  <c r="C718" i="13"/>
  <c r="AD718" i="13"/>
  <c r="Z718" i="13"/>
  <c r="AA718" i="13"/>
  <c r="P718" i="13"/>
  <c r="W718" i="13"/>
  <c r="X718" i="13"/>
  <c r="U718" i="13"/>
  <c r="V718" i="13"/>
  <c r="T718" i="13"/>
  <c r="R718" i="13"/>
  <c r="O718" i="13"/>
  <c r="AC717" i="13"/>
  <c r="C717" i="13"/>
  <c r="AD717" i="13"/>
  <c r="Z717" i="13"/>
  <c r="AA717" i="13"/>
  <c r="P717" i="13"/>
  <c r="W717" i="13"/>
  <c r="X717" i="13"/>
  <c r="U717" i="13"/>
  <c r="V717" i="13"/>
  <c r="T717" i="13"/>
  <c r="R717" i="13"/>
  <c r="O717" i="13"/>
  <c r="AC716" i="13"/>
  <c r="C716" i="13"/>
  <c r="AD716" i="13"/>
  <c r="Z716" i="13"/>
  <c r="AA716" i="13"/>
  <c r="P716" i="13"/>
  <c r="W716" i="13"/>
  <c r="X716" i="13"/>
  <c r="U716" i="13"/>
  <c r="V716" i="13"/>
  <c r="T716" i="13"/>
  <c r="R716" i="13"/>
  <c r="O716" i="13"/>
  <c r="AC715" i="13"/>
  <c r="C715" i="13"/>
  <c r="AD715" i="13"/>
  <c r="Z715" i="13"/>
  <c r="AA715" i="13"/>
  <c r="P715" i="13"/>
  <c r="W715" i="13"/>
  <c r="X715" i="13"/>
  <c r="U715" i="13"/>
  <c r="V715" i="13"/>
  <c r="T715" i="13"/>
  <c r="R715" i="13"/>
  <c r="O715" i="13"/>
  <c r="AC714" i="13"/>
  <c r="C714" i="13"/>
  <c r="AD714" i="13"/>
  <c r="Z714" i="13"/>
  <c r="AA714" i="13"/>
  <c r="P714" i="13"/>
  <c r="W714" i="13"/>
  <c r="X714" i="13"/>
  <c r="U714" i="13"/>
  <c r="V714" i="13"/>
  <c r="T714" i="13"/>
  <c r="R714" i="13"/>
  <c r="O714" i="13"/>
  <c r="AC713" i="13"/>
  <c r="C713" i="13"/>
  <c r="AD713" i="13"/>
  <c r="Z713" i="13"/>
  <c r="AA713" i="13"/>
  <c r="P713" i="13"/>
  <c r="W713" i="13"/>
  <c r="X713" i="13"/>
  <c r="U713" i="13"/>
  <c r="V713" i="13"/>
  <c r="T713" i="13"/>
  <c r="R713" i="13"/>
  <c r="O713" i="13"/>
  <c r="AC712" i="13"/>
  <c r="C712" i="13"/>
  <c r="AD712" i="13"/>
  <c r="Z712" i="13"/>
  <c r="AA712" i="13"/>
  <c r="P712" i="13"/>
  <c r="W712" i="13"/>
  <c r="X712" i="13"/>
  <c r="U712" i="13"/>
  <c r="V712" i="13"/>
  <c r="T712" i="13"/>
  <c r="R712" i="13"/>
  <c r="O712" i="13"/>
  <c r="AC711" i="13"/>
  <c r="C711" i="13"/>
  <c r="AD711" i="13"/>
  <c r="Z711" i="13"/>
  <c r="AA711" i="13"/>
  <c r="P711" i="13"/>
  <c r="W711" i="13"/>
  <c r="X711" i="13"/>
  <c r="U711" i="13"/>
  <c r="V711" i="13"/>
  <c r="T711" i="13"/>
  <c r="R711" i="13"/>
  <c r="O711" i="13"/>
  <c r="AC710" i="13"/>
  <c r="C710" i="13"/>
  <c r="AD710" i="13"/>
  <c r="Z710" i="13"/>
  <c r="AA710" i="13"/>
  <c r="P710" i="13"/>
  <c r="W710" i="13"/>
  <c r="X710" i="13"/>
  <c r="U710" i="13"/>
  <c r="V710" i="13"/>
  <c r="T710" i="13"/>
  <c r="R710" i="13"/>
  <c r="O710" i="13"/>
  <c r="AC709" i="13"/>
  <c r="C709" i="13"/>
  <c r="AD709" i="13"/>
  <c r="Z709" i="13"/>
  <c r="AA709" i="13"/>
  <c r="P709" i="13"/>
  <c r="W709" i="13"/>
  <c r="X709" i="13"/>
  <c r="U709" i="13"/>
  <c r="V709" i="13"/>
  <c r="T709" i="13"/>
  <c r="R709" i="13"/>
  <c r="O709" i="13"/>
  <c r="AC708" i="13"/>
  <c r="C708" i="13"/>
  <c r="AD708" i="13"/>
  <c r="Z708" i="13"/>
  <c r="AA708" i="13"/>
  <c r="P708" i="13"/>
  <c r="W708" i="13"/>
  <c r="X708" i="13"/>
  <c r="U708" i="13"/>
  <c r="V708" i="13"/>
  <c r="T708" i="13"/>
  <c r="R708" i="13"/>
  <c r="O708" i="13"/>
  <c r="AC707" i="13"/>
  <c r="C707" i="13"/>
  <c r="AD707" i="13"/>
  <c r="Z707" i="13"/>
  <c r="AA707" i="13"/>
  <c r="P707" i="13"/>
  <c r="W707" i="13"/>
  <c r="X707" i="13"/>
  <c r="U707" i="13"/>
  <c r="V707" i="13"/>
  <c r="T707" i="13"/>
  <c r="R707" i="13"/>
  <c r="O707" i="13"/>
  <c r="AC706" i="13"/>
  <c r="C706" i="13"/>
  <c r="AD706" i="13"/>
  <c r="Z706" i="13"/>
  <c r="AA706" i="13"/>
  <c r="P706" i="13"/>
  <c r="W706" i="13"/>
  <c r="X706" i="13"/>
  <c r="U706" i="13"/>
  <c r="V706" i="13"/>
  <c r="T706" i="13"/>
  <c r="R706" i="13"/>
  <c r="O706" i="13"/>
  <c r="AC705" i="13"/>
  <c r="C705" i="13"/>
  <c r="AD705" i="13"/>
  <c r="Z705" i="13"/>
  <c r="AA705" i="13"/>
  <c r="P705" i="13"/>
  <c r="W705" i="13"/>
  <c r="X705" i="13"/>
  <c r="U705" i="13"/>
  <c r="V705" i="13"/>
  <c r="T705" i="13"/>
  <c r="R705" i="13"/>
  <c r="O705" i="13"/>
  <c r="AC704" i="13"/>
  <c r="C704" i="13"/>
  <c r="AD704" i="13"/>
  <c r="Z704" i="13"/>
  <c r="AA704" i="13"/>
  <c r="P704" i="13"/>
  <c r="W704" i="13"/>
  <c r="X704" i="13"/>
  <c r="U704" i="13"/>
  <c r="V704" i="13"/>
  <c r="T704" i="13"/>
  <c r="R704" i="13"/>
  <c r="O704" i="13"/>
  <c r="AC703" i="13"/>
  <c r="C703" i="13"/>
  <c r="AD703" i="13"/>
  <c r="Z703" i="13"/>
  <c r="AA703" i="13"/>
  <c r="P703" i="13"/>
  <c r="W703" i="13"/>
  <c r="X703" i="13"/>
  <c r="U703" i="13"/>
  <c r="V703" i="13"/>
  <c r="T703" i="13"/>
  <c r="R703" i="13"/>
  <c r="O703" i="13"/>
  <c r="AC702" i="13"/>
  <c r="C702" i="13"/>
  <c r="AD702" i="13"/>
  <c r="Z702" i="13"/>
  <c r="AA702" i="13"/>
  <c r="P702" i="13"/>
  <c r="W702" i="13"/>
  <c r="X702" i="13"/>
  <c r="U702" i="13"/>
  <c r="V702" i="13"/>
  <c r="T702" i="13"/>
  <c r="R702" i="13"/>
  <c r="O702" i="13"/>
  <c r="AC701" i="13"/>
  <c r="C701" i="13"/>
  <c r="AD701" i="13"/>
  <c r="Z701" i="13"/>
  <c r="AA701" i="13"/>
  <c r="P701" i="13"/>
  <c r="W701" i="13"/>
  <c r="X701" i="13"/>
  <c r="U701" i="13"/>
  <c r="V701" i="13"/>
  <c r="T701" i="13"/>
  <c r="R701" i="13"/>
  <c r="O701" i="13"/>
  <c r="AC700" i="13"/>
  <c r="C700" i="13"/>
  <c r="AD700" i="13"/>
  <c r="Z700" i="13"/>
  <c r="AA700" i="13"/>
  <c r="P700" i="13"/>
  <c r="W700" i="13"/>
  <c r="X700" i="13"/>
  <c r="U700" i="13"/>
  <c r="V700" i="13"/>
  <c r="T700" i="13"/>
  <c r="R700" i="13"/>
  <c r="O700" i="13"/>
  <c r="AC699" i="13"/>
  <c r="C699" i="13"/>
  <c r="AD699" i="13"/>
  <c r="Z699" i="13"/>
  <c r="AA699" i="13"/>
  <c r="P699" i="13"/>
  <c r="W699" i="13"/>
  <c r="X699" i="13"/>
  <c r="U699" i="13"/>
  <c r="V699" i="13"/>
  <c r="T699" i="13"/>
  <c r="R699" i="13"/>
  <c r="O699" i="13"/>
  <c r="AC698" i="13"/>
  <c r="C698" i="13"/>
  <c r="AD698" i="13"/>
  <c r="Z698" i="13"/>
  <c r="AA698" i="13"/>
  <c r="P698" i="13"/>
  <c r="W698" i="13"/>
  <c r="X698" i="13"/>
  <c r="U698" i="13"/>
  <c r="V698" i="13"/>
  <c r="T698" i="13"/>
  <c r="R698" i="13"/>
  <c r="O698" i="13"/>
  <c r="AC697" i="13"/>
  <c r="C697" i="13"/>
  <c r="AD697" i="13"/>
  <c r="Z697" i="13"/>
  <c r="AA697" i="13"/>
  <c r="P697" i="13"/>
  <c r="W697" i="13"/>
  <c r="X697" i="13"/>
  <c r="U697" i="13"/>
  <c r="V697" i="13"/>
  <c r="T697" i="13"/>
  <c r="R697" i="13"/>
  <c r="O697" i="13"/>
  <c r="AC696" i="13"/>
  <c r="C696" i="13"/>
  <c r="AD696" i="13"/>
  <c r="Z696" i="13"/>
  <c r="AA696" i="13"/>
  <c r="P696" i="13"/>
  <c r="W696" i="13"/>
  <c r="X696" i="13"/>
  <c r="U696" i="13"/>
  <c r="V696" i="13"/>
  <c r="T696" i="13"/>
  <c r="R696" i="13"/>
  <c r="O696" i="13"/>
  <c r="AC695" i="13"/>
  <c r="C695" i="13"/>
  <c r="AD695" i="13"/>
  <c r="Z695" i="13"/>
  <c r="AA695" i="13"/>
  <c r="P695" i="13"/>
  <c r="W695" i="13"/>
  <c r="X695" i="13"/>
  <c r="U695" i="13"/>
  <c r="V695" i="13"/>
  <c r="T695" i="13"/>
  <c r="R695" i="13"/>
  <c r="O695" i="13"/>
  <c r="AC694" i="13"/>
  <c r="C694" i="13"/>
  <c r="AD694" i="13"/>
  <c r="Z694" i="13"/>
  <c r="AA694" i="13"/>
  <c r="P694" i="13"/>
  <c r="W694" i="13"/>
  <c r="X694" i="13"/>
  <c r="U694" i="13"/>
  <c r="V694" i="13"/>
  <c r="T694" i="13"/>
  <c r="R694" i="13"/>
  <c r="O694" i="13"/>
  <c r="AC693" i="13"/>
  <c r="C693" i="13"/>
  <c r="AD693" i="13"/>
  <c r="Z693" i="13"/>
  <c r="AA693" i="13"/>
  <c r="P693" i="13"/>
  <c r="W693" i="13"/>
  <c r="X693" i="13"/>
  <c r="U693" i="13"/>
  <c r="V693" i="13"/>
  <c r="T693" i="13"/>
  <c r="R693" i="13"/>
  <c r="O693" i="13"/>
  <c r="AC692" i="13"/>
  <c r="C692" i="13"/>
  <c r="AD692" i="13"/>
  <c r="Z692" i="13"/>
  <c r="AA692" i="13"/>
  <c r="P692" i="13"/>
  <c r="W692" i="13"/>
  <c r="X692" i="13"/>
  <c r="U692" i="13"/>
  <c r="V692" i="13"/>
  <c r="T692" i="13"/>
  <c r="R692" i="13"/>
  <c r="O692" i="13"/>
  <c r="AC691" i="13"/>
  <c r="C691" i="13"/>
  <c r="AD691" i="13"/>
  <c r="Z691" i="13"/>
  <c r="AA691" i="13"/>
  <c r="P691" i="13"/>
  <c r="W691" i="13"/>
  <c r="X691" i="13"/>
  <c r="U691" i="13"/>
  <c r="V691" i="13"/>
  <c r="T691" i="13"/>
  <c r="R691" i="13"/>
  <c r="O691" i="13"/>
  <c r="AC690" i="13"/>
  <c r="C690" i="13"/>
  <c r="AD690" i="13"/>
  <c r="Z690" i="13"/>
  <c r="AA690" i="13"/>
  <c r="P690" i="13"/>
  <c r="W690" i="13"/>
  <c r="X690" i="13"/>
  <c r="U690" i="13"/>
  <c r="V690" i="13"/>
  <c r="T690" i="13"/>
  <c r="R690" i="13"/>
  <c r="O690" i="13"/>
  <c r="AC689" i="13"/>
  <c r="C689" i="13"/>
  <c r="AD689" i="13"/>
  <c r="Z689" i="13"/>
  <c r="AA689" i="13"/>
  <c r="P689" i="13"/>
  <c r="W689" i="13"/>
  <c r="X689" i="13"/>
  <c r="U689" i="13"/>
  <c r="V689" i="13"/>
  <c r="T689" i="13"/>
  <c r="R689" i="13"/>
  <c r="O689" i="13"/>
  <c r="AC688" i="13"/>
  <c r="C688" i="13"/>
  <c r="AD688" i="13"/>
  <c r="Z688" i="13"/>
  <c r="AA688" i="13"/>
  <c r="P688" i="13"/>
  <c r="W688" i="13"/>
  <c r="X688" i="13"/>
  <c r="U688" i="13"/>
  <c r="V688" i="13"/>
  <c r="T688" i="13"/>
  <c r="R688" i="13"/>
  <c r="O688" i="13"/>
  <c r="AC687" i="13"/>
  <c r="C687" i="13"/>
  <c r="AD687" i="13"/>
  <c r="Z687" i="13"/>
  <c r="AA687" i="13"/>
  <c r="P687" i="13"/>
  <c r="W687" i="13"/>
  <c r="X687" i="13"/>
  <c r="U687" i="13"/>
  <c r="V687" i="13"/>
  <c r="T687" i="13"/>
  <c r="R687" i="13"/>
  <c r="O687" i="13"/>
  <c r="AC686" i="13"/>
  <c r="C686" i="13"/>
  <c r="AD686" i="13"/>
  <c r="Z686" i="13"/>
  <c r="AA686" i="13"/>
  <c r="P686" i="13"/>
  <c r="W686" i="13"/>
  <c r="X686" i="13"/>
  <c r="U686" i="13"/>
  <c r="V686" i="13"/>
  <c r="T686" i="13"/>
  <c r="R686" i="13"/>
  <c r="O686" i="13"/>
  <c r="AC685" i="13"/>
  <c r="C685" i="13"/>
  <c r="AD685" i="13"/>
  <c r="Z685" i="13"/>
  <c r="AA685" i="13"/>
  <c r="P685" i="13"/>
  <c r="W685" i="13"/>
  <c r="X685" i="13"/>
  <c r="U685" i="13"/>
  <c r="V685" i="13"/>
  <c r="T685" i="13"/>
  <c r="R685" i="13"/>
  <c r="O685" i="13"/>
  <c r="AC684" i="13"/>
  <c r="C684" i="13"/>
  <c r="AD684" i="13"/>
  <c r="Z684" i="13"/>
  <c r="AA684" i="13"/>
  <c r="P684" i="13"/>
  <c r="W684" i="13"/>
  <c r="X684" i="13"/>
  <c r="U684" i="13"/>
  <c r="V684" i="13"/>
  <c r="T684" i="13"/>
  <c r="R684" i="13"/>
  <c r="O684" i="13"/>
  <c r="AC683" i="13"/>
  <c r="C683" i="13"/>
  <c r="AD683" i="13"/>
  <c r="Z683" i="13"/>
  <c r="AA683" i="13"/>
  <c r="P683" i="13"/>
  <c r="W683" i="13"/>
  <c r="X683" i="13"/>
  <c r="U683" i="13"/>
  <c r="V683" i="13"/>
  <c r="T683" i="13"/>
  <c r="R683" i="13"/>
  <c r="O683" i="13"/>
  <c r="AC682" i="13"/>
  <c r="C682" i="13"/>
  <c r="AD682" i="13"/>
  <c r="Z682" i="13"/>
  <c r="AA682" i="13"/>
  <c r="P682" i="13"/>
  <c r="W682" i="13"/>
  <c r="X682" i="13"/>
  <c r="U682" i="13"/>
  <c r="V682" i="13"/>
  <c r="T682" i="13"/>
  <c r="R682" i="13"/>
  <c r="O682" i="13"/>
  <c r="AC681" i="13"/>
  <c r="C681" i="13"/>
  <c r="AD681" i="13"/>
  <c r="Z681" i="13"/>
  <c r="AA681" i="13"/>
  <c r="P681" i="13"/>
  <c r="W681" i="13"/>
  <c r="X681" i="13"/>
  <c r="U681" i="13"/>
  <c r="V681" i="13"/>
  <c r="T681" i="13"/>
  <c r="R681" i="13"/>
  <c r="O681" i="13"/>
  <c r="AC680" i="13"/>
  <c r="C680" i="13"/>
  <c r="AD680" i="13"/>
  <c r="Z680" i="13"/>
  <c r="AA680" i="13"/>
  <c r="P680" i="13"/>
  <c r="W680" i="13"/>
  <c r="X680" i="13"/>
  <c r="U680" i="13"/>
  <c r="V680" i="13"/>
  <c r="T680" i="13"/>
  <c r="R680" i="13"/>
  <c r="O680" i="13"/>
  <c r="AC679" i="13"/>
  <c r="C679" i="13"/>
  <c r="AD679" i="13"/>
  <c r="Z679" i="13"/>
  <c r="AA679" i="13"/>
  <c r="P679" i="13"/>
  <c r="W679" i="13"/>
  <c r="X679" i="13"/>
  <c r="U679" i="13"/>
  <c r="V679" i="13"/>
  <c r="T679" i="13"/>
  <c r="R679" i="13"/>
  <c r="O679" i="13"/>
  <c r="AC678" i="13"/>
  <c r="C678" i="13"/>
  <c r="AD678" i="13"/>
  <c r="Z678" i="13"/>
  <c r="AA678" i="13"/>
  <c r="P678" i="13"/>
  <c r="W678" i="13"/>
  <c r="X678" i="13"/>
  <c r="U678" i="13"/>
  <c r="V678" i="13"/>
  <c r="T678" i="13"/>
  <c r="R678" i="13"/>
  <c r="O678" i="13"/>
  <c r="AC677" i="13"/>
  <c r="C677" i="13"/>
  <c r="AD677" i="13"/>
  <c r="Z677" i="13"/>
  <c r="AA677" i="13"/>
  <c r="P677" i="13"/>
  <c r="W677" i="13"/>
  <c r="X677" i="13"/>
  <c r="U677" i="13"/>
  <c r="V677" i="13"/>
  <c r="T677" i="13"/>
  <c r="R677" i="13"/>
  <c r="O677" i="13"/>
  <c r="AC676" i="13"/>
  <c r="C676" i="13"/>
  <c r="AD676" i="13"/>
  <c r="Z676" i="13"/>
  <c r="AA676" i="13"/>
  <c r="P676" i="13"/>
  <c r="W676" i="13"/>
  <c r="X676" i="13"/>
  <c r="U676" i="13"/>
  <c r="V676" i="13"/>
  <c r="T676" i="13"/>
  <c r="R676" i="13"/>
  <c r="O676" i="13"/>
  <c r="AC675" i="13"/>
  <c r="C675" i="13"/>
  <c r="AD675" i="13"/>
  <c r="Z675" i="13"/>
  <c r="AA675" i="13"/>
  <c r="P675" i="13"/>
  <c r="W675" i="13"/>
  <c r="X675" i="13"/>
  <c r="U675" i="13"/>
  <c r="V675" i="13"/>
  <c r="T675" i="13"/>
  <c r="R675" i="13"/>
  <c r="O675" i="13"/>
  <c r="AC674" i="13"/>
  <c r="C674" i="13"/>
  <c r="AD674" i="13"/>
  <c r="Z674" i="13"/>
  <c r="AA674" i="13"/>
  <c r="P674" i="13"/>
  <c r="W674" i="13"/>
  <c r="X674" i="13"/>
  <c r="U674" i="13"/>
  <c r="V674" i="13"/>
  <c r="T674" i="13"/>
  <c r="R674" i="13"/>
  <c r="O674" i="13"/>
  <c r="AC673" i="13"/>
  <c r="C673" i="13"/>
  <c r="AD673" i="13"/>
  <c r="Z673" i="13"/>
  <c r="AA673" i="13"/>
  <c r="P673" i="13"/>
  <c r="W673" i="13"/>
  <c r="X673" i="13"/>
  <c r="U673" i="13"/>
  <c r="V673" i="13"/>
  <c r="T673" i="13"/>
  <c r="R673" i="13"/>
  <c r="O673" i="13"/>
  <c r="AC672" i="13"/>
  <c r="C672" i="13"/>
  <c r="AD672" i="13"/>
  <c r="Z672" i="13"/>
  <c r="AA672" i="13"/>
  <c r="P672" i="13"/>
  <c r="W672" i="13"/>
  <c r="X672" i="13"/>
  <c r="U672" i="13"/>
  <c r="V672" i="13"/>
  <c r="T672" i="13"/>
  <c r="R672" i="13"/>
  <c r="O672" i="13"/>
  <c r="AC671" i="13"/>
  <c r="C671" i="13"/>
  <c r="AD671" i="13"/>
  <c r="Z671" i="13"/>
  <c r="AA671" i="13"/>
  <c r="P671" i="13"/>
  <c r="W671" i="13"/>
  <c r="X671" i="13"/>
  <c r="U671" i="13"/>
  <c r="V671" i="13"/>
  <c r="T671" i="13"/>
  <c r="R671" i="13"/>
  <c r="O671" i="13"/>
  <c r="AC670" i="13"/>
  <c r="C670" i="13"/>
  <c r="AD670" i="13"/>
  <c r="Z670" i="13"/>
  <c r="AA670" i="13"/>
  <c r="P670" i="13"/>
  <c r="W670" i="13"/>
  <c r="X670" i="13"/>
  <c r="U670" i="13"/>
  <c r="V670" i="13"/>
  <c r="T670" i="13"/>
  <c r="R670" i="13"/>
  <c r="O670" i="13"/>
  <c r="AC669" i="13"/>
  <c r="C669" i="13"/>
  <c r="AD669" i="13"/>
  <c r="Z669" i="13"/>
  <c r="AA669" i="13"/>
  <c r="P669" i="13"/>
  <c r="W669" i="13"/>
  <c r="X669" i="13"/>
  <c r="U669" i="13"/>
  <c r="V669" i="13"/>
  <c r="T669" i="13"/>
  <c r="R669" i="13"/>
  <c r="O669" i="13"/>
  <c r="AC668" i="13"/>
  <c r="C668" i="13"/>
  <c r="AD668" i="13"/>
  <c r="Z668" i="13"/>
  <c r="AA668" i="13"/>
  <c r="P668" i="13"/>
  <c r="W668" i="13"/>
  <c r="X668" i="13"/>
  <c r="U668" i="13"/>
  <c r="V668" i="13"/>
  <c r="T668" i="13"/>
  <c r="R668" i="13"/>
  <c r="O668" i="13"/>
  <c r="AC667" i="13"/>
  <c r="C667" i="13"/>
  <c r="AD667" i="13"/>
  <c r="Z667" i="13"/>
  <c r="AA667" i="13"/>
  <c r="P667" i="13"/>
  <c r="W667" i="13"/>
  <c r="X667" i="13"/>
  <c r="U667" i="13"/>
  <c r="V667" i="13"/>
  <c r="T667" i="13"/>
  <c r="R667" i="13"/>
  <c r="O667" i="13"/>
  <c r="AC666" i="13"/>
  <c r="C666" i="13"/>
  <c r="AD666" i="13"/>
  <c r="Z666" i="13"/>
  <c r="AA666" i="13"/>
  <c r="P666" i="13"/>
  <c r="W666" i="13"/>
  <c r="X666" i="13"/>
  <c r="U666" i="13"/>
  <c r="V666" i="13"/>
  <c r="T666" i="13"/>
  <c r="R666" i="13"/>
  <c r="O666" i="13"/>
  <c r="AC665" i="13"/>
  <c r="C665" i="13"/>
  <c r="AD665" i="13"/>
  <c r="Z665" i="13"/>
  <c r="AA665" i="13"/>
  <c r="P665" i="13"/>
  <c r="W665" i="13"/>
  <c r="X665" i="13"/>
  <c r="U665" i="13"/>
  <c r="V665" i="13"/>
  <c r="T665" i="13"/>
  <c r="R665" i="13"/>
  <c r="O665" i="13"/>
  <c r="AC664" i="13"/>
  <c r="C664" i="13"/>
  <c r="AD664" i="13"/>
  <c r="Z664" i="13"/>
  <c r="AA664" i="13"/>
  <c r="P664" i="13"/>
  <c r="W664" i="13"/>
  <c r="X664" i="13"/>
  <c r="U664" i="13"/>
  <c r="V664" i="13"/>
  <c r="T664" i="13"/>
  <c r="R664" i="13"/>
  <c r="O664" i="13"/>
  <c r="AC663" i="13"/>
  <c r="C663" i="13"/>
  <c r="AD663" i="13"/>
  <c r="Z663" i="13"/>
  <c r="AA663" i="13"/>
  <c r="P663" i="13"/>
  <c r="W663" i="13"/>
  <c r="X663" i="13"/>
  <c r="U663" i="13"/>
  <c r="V663" i="13"/>
  <c r="T663" i="13"/>
  <c r="R663" i="13"/>
  <c r="O663" i="13"/>
  <c r="AC662" i="13"/>
  <c r="C662" i="13"/>
  <c r="AD662" i="13"/>
  <c r="Z662" i="13"/>
  <c r="AA662" i="13"/>
  <c r="P662" i="13"/>
  <c r="W662" i="13"/>
  <c r="X662" i="13"/>
  <c r="U662" i="13"/>
  <c r="V662" i="13"/>
  <c r="T662" i="13"/>
  <c r="R662" i="13"/>
  <c r="O662" i="13"/>
  <c r="AC661" i="13"/>
  <c r="C661" i="13"/>
  <c r="AD661" i="13"/>
  <c r="Z661" i="13"/>
  <c r="AA661" i="13"/>
  <c r="P661" i="13"/>
  <c r="W661" i="13"/>
  <c r="X661" i="13"/>
  <c r="U661" i="13"/>
  <c r="V661" i="13"/>
  <c r="T661" i="13"/>
  <c r="R661" i="13"/>
  <c r="O661" i="13"/>
  <c r="AC660" i="13"/>
  <c r="C660" i="13"/>
  <c r="AD660" i="13"/>
  <c r="Z660" i="13"/>
  <c r="AA660" i="13"/>
  <c r="P660" i="13"/>
  <c r="W660" i="13"/>
  <c r="X660" i="13"/>
  <c r="U660" i="13"/>
  <c r="V660" i="13"/>
  <c r="T660" i="13"/>
  <c r="R660" i="13"/>
  <c r="O660" i="13"/>
  <c r="AC659" i="13"/>
  <c r="C659" i="13"/>
  <c r="AD659" i="13"/>
  <c r="Z659" i="13"/>
  <c r="AA659" i="13"/>
  <c r="P659" i="13"/>
  <c r="W659" i="13"/>
  <c r="X659" i="13"/>
  <c r="U659" i="13"/>
  <c r="V659" i="13"/>
  <c r="T659" i="13"/>
  <c r="R659" i="13"/>
  <c r="O659" i="13"/>
  <c r="AC658" i="13"/>
  <c r="C658" i="13"/>
  <c r="AD658" i="13"/>
  <c r="Z658" i="13"/>
  <c r="AA658" i="13"/>
  <c r="P658" i="13"/>
  <c r="W658" i="13"/>
  <c r="X658" i="13"/>
  <c r="U658" i="13"/>
  <c r="V658" i="13"/>
  <c r="T658" i="13"/>
  <c r="R658" i="13"/>
  <c r="O658" i="13"/>
  <c r="AC657" i="13"/>
  <c r="C657" i="13"/>
  <c r="AD657" i="13"/>
  <c r="Z657" i="13"/>
  <c r="AA657" i="13"/>
  <c r="P657" i="13"/>
  <c r="W657" i="13"/>
  <c r="X657" i="13"/>
  <c r="U657" i="13"/>
  <c r="V657" i="13"/>
  <c r="T657" i="13"/>
  <c r="R657" i="13"/>
  <c r="O657" i="13"/>
  <c r="AC656" i="13"/>
  <c r="C656" i="13"/>
  <c r="AD656" i="13"/>
  <c r="Z656" i="13"/>
  <c r="AA656" i="13"/>
  <c r="P656" i="13"/>
  <c r="W656" i="13"/>
  <c r="X656" i="13"/>
  <c r="U656" i="13"/>
  <c r="V656" i="13"/>
  <c r="T656" i="13"/>
  <c r="R656" i="13"/>
  <c r="O656" i="13"/>
  <c r="AC655" i="13"/>
  <c r="C655" i="13"/>
  <c r="AD655" i="13"/>
  <c r="Z655" i="13"/>
  <c r="AA655" i="13"/>
  <c r="P655" i="13"/>
  <c r="W655" i="13"/>
  <c r="X655" i="13"/>
  <c r="U655" i="13"/>
  <c r="V655" i="13"/>
  <c r="T655" i="13"/>
  <c r="R655" i="13"/>
  <c r="O655" i="13"/>
  <c r="AC654" i="13"/>
  <c r="C654" i="13"/>
  <c r="AD654" i="13"/>
  <c r="Z654" i="13"/>
  <c r="AA654" i="13"/>
  <c r="P654" i="13"/>
  <c r="W654" i="13"/>
  <c r="X654" i="13"/>
  <c r="U654" i="13"/>
  <c r="V654" i="13"/>
  <c r="T654" i="13"/>
  <c r="R654" i="13"/>
  <c r="O654" i="13"/>
  <c r="AC653" i="13"/>
  <c r="C653" i="13"/>
  <c r="AD653" i="13"/>
  <c r="Z653" i="13"/>
  <c r="AA653" i="13"/>
  <c r="P653" i="13"/>
  <c r="W653" i="13"/>
  <c r="X653" i="13"/>
  <c r="U653" i="13"/>
  <c r="V653" i="13"/>
  <c r="T653" i="13"/>
  <c r="R653" i="13"/>
  <c r="O653" i="13"/>
  <c r="AC652" i="13"/>
  <c r="C652" i="13"/>
  <c r="AD652" i="13"/>
  <c r="Z652" i="13"/>
  <c r="AA652" i="13"/>
  <c r="P652" i="13"/>
  <c r="W652" i="13"/>
  <c r="X652" i="13"/>
  <c r="U652" i="13"/>
  <c r="V652" i="13"/>
  <c r="T652" i="13"/>
  <c r="R652" i="13"/>
  <c r="O652" i="13"/>
  <c r="AC651" i="13"/>
  <c r="C651" i="13"/>
  <c r="AD651" i="13"/>
  <c r="Z651" i="13"/>
  <c r="AA651" i="13"/>
  <c r="P651" i="13"/>
  <c r="W651" i="13"/>
  <c r="X651" i="13"/>
  <c r="U651" i="13"/>
  <c r="V651" i="13"/>
  <c r="T651" i="13"/>
  <c r="R651" i="13"/>
  <c r="O651" i="13"/>
  <c r="AC650" i="13"/>
  <c r="C650" i="13"/>
  <c r="AD650" i="13"/>
  <c r="Z650" i="13"/>
  <c r="AA650" i="13"/>
  <c r="P650" i="13"/>
  <c r="W650" i="13"/>
  <c r="X650" i="13"/>
  <c r="U650" i="13"/>
  <c r="V650" i="13"/>
  <c r="T650" i="13"/>
  <c r="R650" i="13"/>
  <c r="O650" i="13"/>
  <c r="AC649" i="13"/>
  <c r="C649" i="13"/>
  <c r="AD649" i="13"/>
  <c r="Z649" i="13"/>
  <c r="AA649" i="13"/>
  <c r="P649" i="13"/>
  <c r="W649" i="13"/>
  <c r="X649" i="13"/>
  <c r="U649" i="13"/>
  <c r="V649" i="13"/>
  <c r="T649" i="13"/>
  <c r="R649" i="13"/>
  <c r="O649" i="13"/>
  <c r="AC648" i="13"/>
  <c r="C648" i="13"/>
  <c r="AD648" i="13"/>
  <c r="Z648" i="13"/>
  <c r="AA648" i="13"/>
  <c r="P648" i="13"/>
  <c r="W648" i="13"/>
  <c r="X648" i="13"/>
  <c r="U648" i="13"/>
  <c r="V648" i="13"/>
  <c r="T648" i="13"/>
  <c r="R648" i="13"/>
  <c r="O648" i="13"/>
  <c r="AC647" i="13"/>
  <c r="C647" i="13"/>
  <c r="AD647" i="13"/>
  <c r="Z647" i="13"/>
  <c r="AA647" i="13"/>
  <c r="P647" i="13"/>
  <c r="W647" i="13"/>
  <c r="X647" i="13"/>
  <c r="U647" i="13"/>
  <c r="V647" i="13"/>
  <c r="T647" i="13"/>
  <c r="R647" i="13"/>
  <c r="O647" i="13"/>
  <c r="AC646" i="13"/>
  <c r="C646" i="13"/>
  <c r="AD646" i="13"/>
  <c r="Z646" i="13"/>
  <c r="AA646" i="13"/>
  <c r="P646" i="13"/>
  <c r="W646" i="13"/>
  <c r="X646" i="13"/>
  <c r="U646" i="13"/>
  <c r="V646" i="13"/>
  <c r="T646" i="13"/>
  <c r="R646" i="13"/>
  <c r="O646" i="13"/>
  <c r="AC645" i="13"/>
  <c r="C645" i="13"/>
  <c r="AD645" i="13"/>
  <c r="Z645" i="13"/>
  <c r="AA645" i="13"/>
  <c r="P645" i="13"/>
  <c r="W645" i="13"/>
  <c r="X645" i="13"/>
  <c r="U645" i="13"/>
  <c r="V645" i="13"/>
  <c r="T645" i="13"/>
  <c r="R645" i="13"/>
  <c r="O645" i="13"/>
  <c r="AC644" i="13"/>
  <c r="C644" i="13"/>
  <c r="AD644" i="13"/>
  <c r="Z644" i="13"/>
  <c r="AA644" i="13"/>
  <c r="P644" i="13"/>
  <c r="W644" i="13"/>
  <c r="X644" i="13"/>
  <c r="U644" i="13"/>
  <c r="V644" i="13"/>
  <c r="T644" i="13"/>
  <c r="R644" i="13"/>
  <c r="O644" i="13"/>
  <c r="AC643" i="13"/>
  <c r="C643" i="13"/>
  <c r="AD643" i="13"/>
  <c r="Z643" i="13"/>
  <c r="AA643" i="13"/>
  <c r="P643" i="13"/>
  <c r="W643" i="13"/>
  <c r="X643" i="13"/>
  <c r="U643" i="13"/>
  <c r="V643" i="13"/>
  <c r="T643" i="13"/>
  <c r="R643" i="13"/>
  <c r="O643" i="13"/>
  <c r="AC642" i="13"/>
  <c r="C642" i="13"/>
  <c r="AD642" i="13"/>
  <c r="Z642" i="13"/>
  <c r="AA642" i="13"/>
  <c r="P642" i="13"/>
  <c r="W642" i="13"/>
  <c r="X642" i="13"/>
  <c r="U642" i="13"/>
  <c r="V642" i="13"/>
  <c r="T642" i="13"/>
  <c r="R642" i="13"/>
  <c r="O642" i="13"/>
  <c r="AC641" i="13"/>
  <c r="C641" i="13"/>
  <c r="AD641" i="13"/>
  <c r="Z641" i="13"/>
  <c r="AA641" i="13"/>
  <c r="P641" i="13"/>
  <c r="W641" i="13"/>
  <c r="X641" i="13"/>
  <c r="U641" i="13"/>
  <c r="V641" i="13"/>
  <c r="T641" i="13"/>
  <c r="R641" i="13"/>
  <c r="O641" i="13"/>
  <c r="AC640" i="13"/>
  <c r="C640" i="13"/>
  <c r="AD640" i="13"/>
  <c r="Z640" i="13"/>
  <c r="AA640" i="13"/>
  <c r="P640" i="13"/>
  <c r="W640" i="13"/>
  <c r="X640" i="13"/>
  <c r="U640" i="13"/>
  <c r="V640" i="13"/>
  <c r="T640" i="13"/>
  <c r="R640" i="13"/>
  <c r="O640" i="13"/>
  <c r="AC639" i="13"/>
  <c r="C639" i="13"/>
  <c r="AD639" i="13"/>
  <c r="Z639" i="13"/>
  <c r="AA639" i="13"/>
  <c r="P639" i="13"/>
  <c r="W639" i="13"/>
  <c r="X639" i="13"/>
  <c r="U639" i="13"/>
  <c r="V639" i="13"/>
  <c r="T639" i="13"/>
  <c r="R639" i="13"/>
  <c r="O639" i="13"/>
  <c r="AC638" i="13"/>
  <c r="C638" i="13"/>
  <c r="AD638" i="13"/>
  <c r="Z638" i="13"/>
  <c r="AA638" i="13"/>
  <c r="P638" i="13"/>
  <c r="W638" i="13"/>
  <c r="X638" i="13"/>
  <c r="U638" i="13"/>
  <c r="V638" i="13"/>
  <c r="T638" i="13"/>
  <c r="R638" i="13"/>
  <c r="O638" i="13"/>
  <c r="AC637" i="13"/>
  <c r="C637" i="13"/>
  <c r="AD637" i="13"/>
  <c r="Z637" i="13"/>
  <c r="AA637" i="13"/>
  <c r="P637" i="13"/>
  <c r="W637" i="13"/>
  <c r="X637" i="13"/>
  <c r="U637" i="13"/>
  <c r="V637" i="13"/>
  <c r="T637" i="13"/>
  <c r="R637" i="13"/>
  <c r="O637" i="13"/>
  <c r="AC636" i="13"/>
  <c r="C636" i="13"/>
  <c r="AD636" i="13"/>
  <c r="Z636" i="13"/>
  <c r="AA636" i="13"/>
  <c r="P636" i="13"/>
  <c r="W636" i="13"/>
  <c r="X636" i="13"/>
  <c r="U636" i="13"/>
  <c r="V636" i="13"/>
  <c r="T636" i="13"/>
  <c r="R636" i="13"/>
  <c r="O636" i="13"/>
  <c r="AC635" i="13"/>
  <c r="C635" i="13"/>
  <c r="AD635" i="13"/>
  <c r="Z635" i="13"/>
  <c r="AA635" i="13"/>
  <c r="P635" i="13"/>
  <c r="W635" i="13"/>
  <c r="X635" i="13"/>
  <c r="U635" i="13"/>
  <c r="V635" i="13"/>
  <c r="T635" i="13"/>
  <c r="R635" i="13"/>
  <c r="O635" i="13"/>
  <c r="AC634" i="13"/>
  <c r="C634" i="13"/>
  <c r="AD634" i="13"/>
  <c r="Z634" i="13"/>
  <c r="AA634" i="13"/>
  <c r="P634" i="13"/>
  <c r="W634" i="13"/>
  <c r="X634" i="13"/>
  <c r="U634" i="13"/>
  <c r="V634" i="13"/>
  <c r="T634" i="13"/>
  <c r="R634" i="13"/>
  <c r="O634" i="13"/>
  <c r="AC633" i="13"/>
  <c r="C633" i="13"/>
  <c r="AD633" i="13"/>
  <c r="Z633" i="13"/>
  <c r="AA633" i="13"/>
  <c r="P633" i="13"/>
  <c r="W633" i="13"/>
  <c r="X633" i="13"/>
  <c r="U633" i="13"/>
  <c r="V633" i="13"/>
  <c r="T633" i="13"/>
  <c r="R633" i="13"/>
  <c r="O633" i="13"/>
  <c r="AC632" i="13"/>
  <c r="C632" i="13"/>
  <c r="AD632" i="13"/>
  <c r="Z632" i="13"/>
  <c r="AA632" i="13"/>
  <c r="P632" i="13"/>
  <c r="W632" i="13"/>
  <c r="X632" i="13"/>
  <c r="U632" i="13"/>
  <c r="V632" i="13"/>
  <c r="T632" i="13"/>
  <c r="R632" i="13"/>
  <c r="O632" i="13"/>
  <c r="AC631" i="13"/>
  <c r="C631" i="13"/>
  <c r="AD631" i="13"/>
  <c r="Z631" i="13"/>
  <c r="AA631" i="13"/>
  <c r="P631" i="13"/>
  <c r="W631" i="13"/>
  <c r="X631" i="13"/>
  <c r="U631" i="13"/>
  <c r="V631" i="13"/>
  <c r="T631" i="13"/>
  <c r="R631" i="13"/>
  <c r="O631" i="13"/>
  <c r="AC630" i="13"/>
  <c r="C630" i="13"/>
  <c r="AD630" i="13"/>
  <c r="Z630" i="13"/>
  <c r="AA630" i="13"/>
  <c r="P630" i="13"/>
  <c r="W630" i="13"/>
  <c r="X630" i="13"/>
  <c r="U630" i="13"/>
  <c r="V630" i="13"/>
  <c r="T630" i="13"/>
  <c r="R630" i="13"/>
  <c r="O630" i="13"/>
  <c r="AC629" i="13"/>
  <c r="C629" i="13"/>
  <c r="AD629" i="13"/>
  <c r="Z629" i="13"/>
  <c r="AA629" i="13"/>
  <c r="P629" i="13"/>
  <c r="W629" i="13"/>
  <c r="X629" i="13"/>
  <c r="U629" i="13"/>
  <c r="V629" i="13"/>
  <c r="T629" i="13"/>
  <c r="R629" i="13"/>
  <c r="O629" i="13"/>
  <c r="AC628" i="13"/>
  <c r="C628" i="13"/>
  <c r="AD628" i="13"/>
  <c r="Z628" i="13"/>
  <c r="AA628" i="13"/>
  <c r="P628" i="13"/>
  <c r="W628" i="13"/>
  <c r="X628" i="13"/>
  <c r="U628" i="13"/>
  <c r="V628" i="13"/>
  <c r="T628" i="13"/>
  <c r="R628" i="13"/>
  <c r="O628" i="13"/>
  <c r="AC627" i="13"/>
  <c r="C627" i="13"/>
  <c r="AD627" i="13"/>
  <c r="Z627" i="13"/>
  <c r="AA627" i="13"/>
  <c r="P627" i="13"/>
  <c r="W627" i="13"/>
  <c r="X627" i="13"/>
  <c r="U627" i="13"/>
  <c r="V627" i="13"/>
  <c r="T627" i="13"/>
  <c r="R627" i="13"/>
  <c r="O627" i="13"/>
  <c r="AC626" i="13"/>
  <c r="C626" i="13"/>
  <c r="AD626" i="13"/>
  <c r="Z626" i="13"/>
  <c r="AA626" i="13"/>
  <c r="P626" i="13"/>
  <c r="W626" i="13"/>
  <c r="X626" i="13"/>
  <c r="U626" i="13"/>
  <c r="V626" i="13"/>
  <c r="T626" i="13"/>
  <c r="R626" i="13"/>
  <c r="O626" i="13"/>
  <c r="AC625" i="13"/>
  <c r="C625" i="13"/>
  <c r="AD625" i="13"/>
  <c r="Z625" i="13"/>
  <c r="AA625" i="13"/>
  <c r="P625" i="13"/>
  <c r="W625" i="13"/>
  <c r="X625" i="13"/>
  <c r="U625" i="13"/>
  <c r="V625" i="13"/>
  <c r="T625" i="13"/>
  <c r="R625" i="13"/>
  <c r="O625" i="13"/>
  <c r="AC624" i="13"/>
  <c r="C624" i="13"/>
  <c r="AD624" i="13"/>
  <c r="Z624" i="13"/>
  <c r="AA624" i="13"/>
  <c r="P624" i="13"/>
  <c r="W624" i="13"/>
  <c r="X624" i="13"/>
  <c r="U624" i="13"/>
  <c r="V624" i="13"/>
  <c r="T624" i="13"/>
  <c r="R624" i="13"/>
  <c r="O624" i="13"/>
  <c r="AC623" i="13"/>
  <c r="C623" i="13"/>
  <c r="AD623" i="13"/>
  <c r="Z623" i="13"/>
  <c r="AA623" i="13"/>
  <c r="P623" i="13"/>
  <c r="W623" i="13"/>
  <c r="X623" i="13"/>
  <c r="U623" i="13"/>
  <c r="V623" i="13"/>
  <c r="T623" i="13"/>
  <c r="R623" i="13"/>
  <c r="O623" i="13"/>
  <c r="AC622" i="13"/>
  <c r="C622" i="13"/>
  <c r="AD622" i="13"/>
  <c r="Z622" i="13"/>
  <c r="AA622" i="13"/>
  <c r="P622" i="13"/>
  <c r="W622" i="13"/>
  <c r="X622" i="13"/>
  <c r="U622" i="13"/>
  <c r="V622" i="13"/>
  <c r="T622" i="13"/>
  <c r="R622" i="13"/>
  <c r="O622" i="13"/>
  <c r="AC621" i="13"/>
  <c r="C621" i="13"/>
  <c r="AD621" i="13"/>
  <c r="Z621" i="13"/>
  <c r="AA621" i="13"/>
  <c r="P621" i="13"/>
  <c r="W621" i="13"/>
  <c r="X621" i="13"/>
  <c r="U621" i="13"/>
  <c r="V621" i="13"/>
  <c r="T621" i="13"/>
  <c r="R621" i="13"/>
  <c r="O621" i="13"/>
  <c r="AC620" i="13"/>
  <c r="C620" i="13"/>
  <c r="AD620" i="13"/>
  <c r="Z620" i="13"/>
  <c r="AA620" i="13"/>
  <c r="P620" i="13"/>
  <c r="W620" i="13"/>
  <c r="X620" i="13"/>
  <c r="U620" i="13"/>
  <c r="V620" i="13"/>
  <c r="T620" i="13"/>
  <c r="R620" i="13"/>
  <c r="O620" i="13"/>
  <c r="AC619" i="13"/>
  <c r="C619" i="13"/>
  <c r="AD619" i="13"/>
  <c r="Z619" i="13"/>
  <c r="AA619" i="13"/>
  <c r="P619" i="13"/>
  <c r="W619" i="13"/>
  <c r="X619" i="13"/>
  <c r="U619" i="13"/>
  <c r="V619" i="13"/>
  <c r="T619" i="13"/>
  <c r="R619" i="13"/>
  <c r="O619" i="13"/>
  <c r="AC618" i="13"/>
  <c r="C618" i="13"/>
  <c r="AD618" i="13"/>
  <c r="Z618" i="13"/>
  <c r="AA618" i="13"/>
  <c r="P618" i="13"/>
  <c r="W618" i="13"/>
  <c r="X618" i="13"/>
  <c r="U618" i="13"/>
  <c r="V618" i="13"/>
  <c r="T618" i="13"/>
  <c r="R618" i="13"/>
  <c r="O618" i="13"/>
  <c r="AC617" i="13"/>
  <c r="C617" i="13"/>
  <c r="AD617" i="13"/>
  <c r="Z617" i="13"/>
  <c r="AA617" i="13"/>
  <c r="P617" i="13"/>
  <c r="W617" i="13"/>
  <c r="X617" i="13"/>
  <c r="U617" i="13"/>
  <c r="V617" i="13"/>
  <c r="T617" i="13"/>
  <c r="R617" i="13"/>
  <c r="O617" i="13"/>
  <c r="AC616" i="13"/>
  <c r="C616" i="13"/>
  <c r="AD616" i="13"/>
  <c r="Z616" i="13"/>
  <c r="AA616" i="13"/>
  <c r="P616" i="13"/>
  <c r="W616" i="13"/>
  <c r="X616" i="13"/>
  <c r="U616" i="13"/>
  <c r="V616" i="13"/>
  <c r="T616" i="13"/>
  <c r="R616" i="13"/>
  <c r="O616" i="13"/>
  <c r="AC615" i="13"/>
  <c r="C615" i="13"/>
  <c r="AD615" i="13"/>
  <c r="Z615" i="13"/>
  <c r="AA615" i="13"/>
  <c r="P615" i="13"/>
  <c r="W615" i="13"/>
  <c r="X615" i="13"/>
  <c r="U615" i="13"/>
  <c r="V615" i="13"/>
  <c r="T615" i="13"/>
  <c r="R615" i="13"/>
  <c r="O615" i="13"/>
  <c r="AC614" i="13"/>
  <c r="C614" i="13"/>
  <c r="AD614" i="13"/>
  <c r="Z614" i="13"/>
  <c r="AA614" i="13"/>
  <c r="P614" i="13"/>
  <c r="W614" i="13"/>
  <c r="X614" i="13"/>
  <c r="U614" i="13"/>
  <c r="V614" i="13"/>
  <c r="T614" i="13"/>
  <c r="R614" i="13"/>
  <c r="O614" i="13"/>
  <c r="AC613" i="13"/>
  <c r="C613" i="13"/>
  <c r="AD613" i="13"/>
  <c r="Z613" i="13"/>
  <c r="AA613" i="13"/>
  <c r="P613" i="13"/>
  <c r="W613" i="13"/>
  <c r="X613" i="13"/>
  <c r="U613" i="13"/>
  <c r="V613" i="13"/>
  <c r="T613" i="13"/>
  <c r="R613" i="13"/>
  <c r="O613" i="13"/>
  <c r="AC612" i="13"/>
  <c r="C612" i="13"/>
  <c r="AD612" i="13"/>
  <c r="Z612" i="13"/>
  <c r="AA612" i="13"/>
  <c r="P612" i="13"/>
  <c r="W612" i="13"/>
  <c r="X612" i="13"/>
  <c r="U612" i="13"/>
  <c r="V612" i="13"/>
  <c r="T612" i="13"/>
  <c r="R612" i="13"/>
  <c r="O612" i="13"/>
  <c r="AC611" i="13"/>
  <c r="C611" i="13"/>
  <c r="AD611" i="13"/>
  <c r="Z611" i="13"/>
  <c r="AA611" i="13"/>
  <c r="P611" i="13"/>
  <c r="W611" i="13"/>
  <c r="X611" i="13"/>
  <c r="U611" i="13"/>
  <c r="V611" i="13"/>
  <c r="T611" i="13"/>
  <c r="R611" i="13"/>
  <c r="O611" i="13"/>
  <c r="AC610" i="13"/>
  <c r="C610" i="13"/>
  <c r="AD610" i="13"/>
  <c r="Z610" i="13"/>
  <c r="AA610" i="13"/>
  <c r="P610" i="13"/>
  <c r="W610" i="13"/>
  <c r="X610" i="13"/>
  <c r="U610" i="13"/>
  <c r="V610" i="13"/>
  <c r="T610" i="13"/>
  <c r="R610" i="13"/>
  <c r="O610" i="13"/>
  <c r="AC609" i="13"/>
  <c r="C609" i="13"/>
  <c r="AD609" i="13"/>
  <c r="Z609" i="13"/>
  <c r="AA609" i="13"/>
  <c r="P609" i="13"/>
  <c r="W609" i="13"/>
  <c r="X609" i="13"/>
  <c r="U609" i="13"/>
  <c r="V609" i="13"/>
  <c r="T609" i="13"/>
  <c r="R609" i="13"/>
  <c r="O609" i="13"/>
  <c r="AC608" i="13"/>
  <c r="C608" i="13"/>
  <c r="AD608" i="13"/>
  <c r="Z608" i="13"/>
  <c r="AA608" i="13"/>
  <c r="P608" i="13"/>
  <c r="W608" i="13"/>
  <c r="X608" i="13"/>
  <c r="U608" i="13"/>
  <c r="V608" i="13"/>
  <c r="T608" i="13"/>
  <c r="R608" i="13"/>
  <c r="O608" i="13"/>
  <c r="AC607" i="13"/>
  <c r="C607" i="13"/>
  <c r="AD607" i="13"/>
  <c r="Z607" i="13"/>
  <c r="AA607" i="13"/>
  <c r="P607" i="13"/>
  <c r="W607" i="13"/>
  <c r="X607" i="13"/>
  <c r="U607" i="13"/>
  <c r="V607" i="13"/>
  <c r="T607" i="13"/>
  <c r="R607" i="13"/>
  <c r="O607" i="13"/>
  <c r="AC606" i="13"/>
  <c r="C606" i="13"/>
  <c r="AD606" i="13"/>
  <c r="Z606" i="13"/>
  <c r="AA606" i="13"/>
  <c r="P606" i="13"/>
  <c r="W606" i="13"/>
  <c r="X606" i="13"/>
  <c r="U606" i="13"/>
  <c r="V606" i="13"/>
  <c r="T606" i="13"/>
  <c r="R606" i="13"/>
  <c r="O606" i="13"/>
  <c r="AC605" i="13"/>
  <c r="C605" i="13"/>
  <c r="AD605" i="13"/>
  <c r="Z605" i="13"/>
  <c r="AA605" i="13"/>
  <c r="P605" i="13"/>
  <c r="W605" i="13"/>
  <c r="X605" i="13"/>
  <c r="U605" i="13"/>
  <c r="V605" i="13"/>
  <c r="T605" i="13"/>
  <c r="R605" i="13"/>
  <c r="O605" i="13"/>
  <c r="AC604" i="13"/>
  <c r="C604" i="13"/>
  <c r="AD604" i="13"/>
  <c r="Z604" i="13"/>
  <c r="AA604" i="13"/>
  <c r="P604" i="13"/>
  <c r="W604" i="13"/>
  <c r="X604" i="13"/>
  <c r="U604" i="13"/>
  <c r="V604" i="13"/>
  <c r="T604" i="13"/>
  <c r="R604" i="13"/>
  <c r="O604" i="13"/>
  <c r="AC603" i="13"/>
  <c r="C603" i="13"/>
  <c r="AD603" i="13"/>
  <c r="Z603" i="13"/>
  <c r="AA603" i="13"/>
  <c r="P603" i="13"/>
  <c r="W603" i="13"/>
  <c r="X603" i="13"/>
  <c r="U603" i="13"/>
  <c r="V603" i="13"/>
  <c r="T603" i="13"/>
  <c r="R603" i="13"/>
  <c r="O603" i="13"/>
  <c r="AC602" i="13"/>
  <c r="C602" i="13"/>
  <c r="AD602" i="13"/>
  <c r="Z602" i="13"/>
  <c r="AA602" i="13"/>
  <c r="P602" i="13"/>
  <c r="W602" i="13"/>
  <c r="X602" i="13"/>
  <c r="U602" i="13"/>
  <c r="V602" i="13"/>
  <c r="T602" i="13"/>
  <c r="R602" i="13"/>
  <c r="O602" i="13"/>
  <c r="AC601" i="13"/>
  <c r="C601" i="13"/>
  <c r="AD601" i="13"/>
  <c r="Z601" i="13"/>
  <c r="AA601" i="13"/>
  <c r="P601" i="13"/>
  <c r="W601" i="13"/>
  <c r="X601" i="13"/>
  <c r="U601" i="13"/>
  <c r="V601" i="13"/>
  <c r="T601" i="13"/>
  <c r="R601" i="13"/>
  <c r="O601" i="13"/>
  <c r="AC600" i="13"/>
  <c r="C600" i="13"/>
  <c r="AD600" i="13"/>
  <c r="Z600" i="13"/>
  <c r="AA600" i="13"/>
  <c r="P600" i="13"/>
  <c r="W600" i="13"/>
  <c r="X600" i="13"/>
  <c r="U600" i="13"/>
  <c r="V600" i="13"/>
  <c r="T600" i="13"/>
  <c r="R600" i="13"/>
  <c r="O600" i="13"/>
  <c r="AC599" i="13"/>
  <c r="C599" i="13"/>
  <c r="AD599" i="13"/>
  <c r="Z599" i="13"/>
  <c r="AA599" i="13"/>
  <c r="P599" i="13"/>
  <c r="W599" i="13"/>
  <c r="X599" i="13"/>
  <c r="U599" i="13"/>
  <c r="V599" i="13"/>
  <c r="T599" i="13"/>
  <c r="R599" i="13"/>
  <c r="O599" i="13"/>
  <c r="AC598" i="13"/>
  <c r="C598" i="13"/>
  <c r="AD598" i="13"/>
  <c r="Z598" i="13"/>
  <c r="AA598" i="13"/>
  <c r="P598" i="13"/>
  <c r="W598" i="13"/>
  <c r="X598" i="13"/>
  <c r="U598" i="13"/>
  <c r="V598" i="13"/>
  <c r="T598" i="13"/>
  <c r="R598" i="13"/>
  <c r="O598" i="13"/>
  <c r="AC597" i="13"/>
  <c r="C597" i="13"/>
  <c r="AD597" i="13"/>
  <c r="Z597" i="13"/>
  <c r="AA597" i="13"/>
  <c r="P597" i="13"/>
  <c r="W597" i="13"/>
  <c r="X597" i="13"/>
  <c r="U597" i="13"/>
  <c r="V597" i="13"/>
  <c r="T597" i="13"/>
  <c r="R597" i="13"/>
  <c r="O597" i="13"/>
  <c r="AC596" i="13"/>
  <c r="C596" i="13"/>
  <c r="AD596" i="13"/>
  <c r="Z596" i="13"/>
  <c r="AA596" i="13"/>
  <c r="P596" i="13"/>
  <c r="W596" i="13"/>
  <c r="X596" i="13"/>
  <c r="U596" i="13"/>
  <c r="V596" i="13"/>
  <c r="T596" i="13"/>
  <c r="R596" i="13"/>
  <c r="O596" i="13"/>
  <c r="AC595" i="13"/>
  <c r="C595" i="13"/>
  <c r="AD595" i="13"/>
  <c r="Z595" i="13"/>
  <c r="AA595" i="13"/>
  <c r="P595" i="13"/>
  <c r="W595" i="13"/>
  <c r="X595" i="13"/>
  <c r="U595" i="13"/>
  <c r="V595" i="13"/>
  <c r="T595" i="13"/>
  <c r="R595" i="13"/>
  <c r="O595" i="13"/>
  <c r="AC594" i="13"/>
  <c r="C594" i="13"/>
  <c r="AD594" i="13"/>
  <c r="Z594" i="13"/>
  <c r="AA594" i="13"/>
  <c r="P594" i="13"/>
  <c r="W594" i="13"/>
  <c r="X594" i="13"/>
  <c r="U594" i="13"/>
  <c r="V594" i="13"/>
  <c r="T594" i="13"/>
  <c r="R594" i="13"/>
  <c r="O594" i="13"/>
  <c r="AC593" i="13"/>
  <c r="C593" i="13"/>
  <c r="AD593" i="13"/>
  <c r="Z593" i="13"/>
  <c r="AA593" i="13"/>
  <c r="P593" i="13"/>
  <c r="W593" i="13"/>
  <c r="X593" i="13"/>
  <c r="U593" i="13"/>
  <c r="V593" i="13"/>
  <c r="T593" i="13"/>
  <c r="R593" i="13"/>
  <c r="O593" i="13"/>
  <c r="AC592" i="13"/>
  <c r="C592" i="13"/>
  <c r="AD592" i="13"/>
  <c r="Z592" i="13"/>
  <c r="AA592" i="13"/>
  <c r="P592" i="13"/>
  <c r="W592" i="13"/>
  <c r="X592" i="13"/>
  <c r="U592" i="13"/>
  <c r="V592" i="13"/>
  <c r="T592" i="13"/>
  <c r="R592" i="13"/>
  <c r="O592" i="13"/>
  <c r="AC591" i="13"/>
  <c r="C591" i="13"/>
  <c r="AD591" i="13"/>
  <c r="Z591" i="13"/>
  <c r="AA591" i="13"/>
  <c r="P591" i="13"/>
  <c r="W591" i="13"/>
  <c r="X591" i="13"/>
  <c r="N487" i="13"/>
  <c r="N488" i="13"/>
  <c r="N489" i="13"/>
  <c r="N490" i="13"/>
  <c r="N491" i="13"/>
  <c r="U591" i="13"/>
  <c r="T591" i="13"/>
  <c r="O5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AC590" i="13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C590" i="13"/>
  <c r="AD590" i="13"/>
  <c r="Z590" i="13"/>
  <c r="AA590" i="13"/>
  <c r="P590" i="13"/>
  <c r="W590" i="13"/>
  <c r="X590" i="13"/>
  <c r="U590" i="13"/>
  <c r="V590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S590" i="13"/>
  <c r="T590" i="13"/>
  <c r="O590" i="13"/>
  <c r="AC589" i="13"/>
  <c r="C589" i="13"/>
  <c r="AD589" i="13"/>
  <c r="Z589" i="13"/>
  <c r="AA589" i="13"/>
  <c r="P589" i="13"/>
  <c r="W589" i="13"/>
  <c r="X589" i="13"/>
  <c r="U589" i="13"/>
  <c r="V589" i="13"/>
  <c r="S589" i="13"/>
  <c r="T589" i="13"/>
  <c r="N442" i="13"/>
  <c r="N443" i="13"/>
  <c r="N444" i="13"/>
  <c r="N445" i="13"/>
  <c r="N446" i="13"/>
  <c r="N447" i="13"/>
  <c r="N448" i="13"/>
  <c r="S443" i="13"/>
  <c r="Q443" i="13"/>
  <c r="S444" i="13"/>
  <c r="Q444" i="13"/>
  <c r="S445" i="13"/>
  <c r="Q445" i="13"/>
  <c r="S446" i="13"/>
  <c r="Q446" i="13"/>
  <c r="S447" i="13"/>
  <c r="Q447" i="13"/>
  <c r="S448" i="13"/>
  <c r="Q448" i="13"/>
  <c r="S449" i="13"/>
  <c r="Q449" i="13"/>
  <c r="S450" i="13"/>
  <c r="Q450" i="13"/>
  <c r="S451" i="13"/>
  <c r="Q451" i="13"/>
  <c r="S452" i="13"/>
  <c r="Q452" i="13"/>
  <c r="S453" i="13"/>
  <c r="Q453" i="13"/>
  <c r="S454" i="13"/>
  <c r="Q454" i="13"/>
  <c r="S455" i="13"/>
  <c r="Q455" i="13"/>
  <c r="S456" i="13"/>
  <c r="Q456" i="13"/>
  <c r="S457" i="13"/>
  <c r="Q457" i="13"/>
  <c r="S458" i="13"/>
  <c r="Q458" i="13"/>
  <c r="S459" i="13"/>
  <c r="Q459" i="13"/>
  <c r="S460" i="13"/>
  <c r="Q460" i="13"/>
  <c r="S461" i="13"/>
  <c r="Q461" i="13"/>
  <c r="S462" i="13"/>
  <c r="Q462" i="13"/>
  <c r="S463" i="13"/>
  <c r="Q463" i="13"/>
  <c r="S464" i="13"/>
  <c r="Q464" i="13"/>
  <c r="S465" i="13"/>
  <c r="Q465" i="13"/>
  <c r="S466" i="13"/>
  <c r="Q466" i="13"/>
  <c r="S467" i="13"/>
  <c r="Q467" i="13"/>
  <c r="S468" i="13"/>
  <c r="Q468" i="13"/>
  <c r="S469" i="13"/>
  <c r="Q469" i="13"/>
  <c r="S470" i="13"/>
  <c r="Q470" i="13"/>
  <c r="S471" i="13"/>
  <c r="Q471" i="13"/>
  <c r="S472" i="13"/>
  <c r="Q472" i="13"/>
  <c r="S473" i="13"/>
  <c r="Q473" i="13"/>
  <c r="S474" i="13"/>
  <c r="Q474" i="13"/>
  <c r="S475" i="13"/>
  <c r="Q475" i="13"/>
  <c r="S476" i="13"/>
  <c r="Q476" i="13"/>
  <c r="S477" i="13"/>
  <c r="Q477" i="13"/>
  <c r="S478" i="13"/>
  <c r="Q478" i="13"/>
  <c r="S479" i="13"/>
  <c r="Q479" i="13"/>
  <c r="S480" i="13"/>
  <c r="Q480" i="13"/>
  <c r="S481" i="13"/>
  <c r="Q481" i="13"/>
  <c r="S482" i="13"/>
  <c r="Q482" i="13"/>
  <c r="S483" i="13"/>
  <c r="Q483" i="13"/>
  <c r="S484" i="13"/>
  <c r="Q484" i="13"/>
  <c r="S485" i="13"/>
  <c r="Q485" i="13"/>
  <c r="S486" i="13"/>
  <c r="Q486" i="13"/>
  <c r="S487" i="13"/>
  <c r="Q487" i="13"/>
  <c r="S488" i="13"/>
  <c r="Q488" i="13"/>
  <c r="S489" i="13"/>
  <c r="Q489" i="13"/>
  <c r="S490" i="13"/>
  <c r="Q490" i="13"/>
  <c r="S491" i="13"/>
  <c r="Q491" i="13"/>
  <c r="S492" i="13"/>
  <c r="Q492" i="13"/>
  <c r="S493" i="13"/>
  <c r="Q493" i="13"/>
  <c r="S494" i="13"/>
  <c r="Q494" i="13"/>
  <c r="S495" i="13"/>
  <c r="Q495" i="13"/>
  <c r="S496" i="13"/>
  <c r="Q496" i="13"/>
  <c r="S497" i="13"/>
  <c r="Q497" i="13"/>
  <c r="S498" i="13"/>
  <c r="Q498" i="13"/>
  <c r="S499" i="13"/>
  <c r="Q499" i="13"/>
  <c r="S500" i="13"/>
  <c r="Q500" i="13"/>
  <c r="S501" i="13"/>
  <c r="Q501" i="13"/>
  <c r="S502" i="13"/>
  <c r="Q502" i="13"/>
  <c r="S503" i="13"/>
  <c r="Q503" i="13"/>
  <c r="S504" i="13"/>
  <c r="Q504" i="13"/>
  <c r="S505" i="13"/>
  <c r="Q505" i="13"/>
  <c r="S506" i="13"/>
  <c r="Q506" i="13"/>
  <c r="S507" i="13"/>
  <c r="Q507" i="13"/>
  <c r="S508" i="13"/>
  <c r="Q508" i="13"/>
  <c r="S509" i="13"/>
  <c r="Q509" i="13"/>
  <c r="S510" i="13"/>
  <c r="Q510" i="13"/>
  <c r="S511" i="13"/>
  <c r="Q511" i="13"/>
  <c r="S512" i="13"/>
  <c r="Q512" i="13"/>
  <c r="S513" i="13"/>
  <c r="Q513" i="13"/>
  <c r="S514" i="13"/>
  <c r="Q514" i="13"/>
  <c r="S515" i="13"/>
  <c r="Q515" i="13"/>
  <c r="S516" i="13"/>
  <c r="Q516" i="13"/>
  <c r="S517" i="13"/>
  <c r="Q517" i="13"/>
  <c r="S518" i="13"/>
  <c r="Q518" i="13"/>
  <c r="S519" i="13"/>
  <c r="Q519" i="13"/>
  <c r="S520" i="13"/>
  <c r="Q520" i="13"/>
  <c r="S521" i="13"/>
  <c r="Q521" i="13"/>
  <c r="S522" i="13"/>
  <c r="Q522" i="13"/>
  <c r="S523" i="13"/>
  <c r="Q523" i="13"/>
  <c r="S524" i="13"/>
  <c r="Q524" i="13"/>
  <c r="S525" i="13"/>
  <c r="Q525" i="13"/>
  <c r="S526" i="13"/>
  <c r="Q526" i="13"/>
  <c r="S527" i="13"/>
  <c r="Q527" i="13"/>
  <c r="S528" i="13"/>
  <c r="Q528" i="13"/>
  <c r="S529" i="13"/>
  <c r="Q529" i="13"/>
  <c r="S530" i="13"/>
  <c r="Q530" i="13"/>
  <c r="S531" i="13"/>
  <c r="Q531" i="13"/>
  <c r="S532" i="13"/>
  <c r="Q532" i="13"/>
  <c r="S533" i="13"/>
  <c r="Q533" i="13"/>
  <c r="S534" i="13"/>
  <c r="Q534" i="13"/>
  <c r="S535" i="13"/>
  <c r="Q535" i="13"/>
  <c r="S536" i="13"/>
  <c r="Q536" i="13"/>
  <c r="S537" i="13"/>
  <c r="Q537" i="13"/>
  <c r="S538" i="13"/>
  <c r="Q538" i="13"/>
  <c r="S539" i="13"/>
  <c r="Q539" i="13"/>
  <c r="S540" i="13"/>
  <c r="Q540" i="13"/>
  <c r="S541" i="13"/>
  <c r="Q541" i="13"/>
  <c r="S542" i="13"/>
  <c r="Q542" i="13"/>
  <c r="S543" i="13"/>
  <c r="Q543" i="13"/>
  <c r="S544" i="13"/>
  <c r="Q544" i="13"/>
  <c r="S545" i="13"/>
  <c r="Q545" i="13"/>
  <c r="S546" i="13"/>
  <c r="Q546" i="13"/>
  <c r="S547" i="13"/>
  <c r="Q547" i="13"/>
  <c r="S548" i="13"/>
  <c r="Q548" i="13"/>
  <c r="S549" i="13"/>
  <c r="Q549" i="13"/>
  <c r="S550" i="13"/>
  <c r="Q550" i="13"/>
  <c r="S551" i="13"/>
  <c r="Q551" i="13"/>
  <c r="S552" i="13"/>
  <c r="Q552" i="13"/>
  <c r="S553" i="13"/>
  <c r="Q553" i="13"/>
  <c r="S554" i="13"/>
  <c r="Q554" i="13"/>
  <c r="S555" i="13"/>
  <c r="Q555" i="13"/>
  <c r="S556" i="13"/>
  <c r="Q556" i="13"/>
  <c r="S557" i="13"/>
  <c r="Q557" i="13"/>
  <c r="S558" i="13"/>
  <c r="Q558" i="13"/>
  <c r="S559" i="13"/>
  <c r="Q559" i="13"/>
  <c r="S560" i="13"/>
  <c r="Q560" i="13"/>
  <c r="S561" i="13"/>
  <c r="Q561" i="13"/>
  <c r="S562" i="13"/>
  <c r="Q562" i="13"/>
  <c r="S563" i="13"/>
  <c r="Q563" i="13"/>
  <c r="S564" i="13"/>
  <c r="Q564" i="13"/>
  <c r="S565" i="13"/>
  <c r="Q565" i="13"/>
  <c r="S566" i="13"/>
  <c r="Q566" i="13"/>
  <c r="S567" i="13"/>
  <c r="Q567" i="13"/>
  <c r="S568" i="13"/>
  <c r="Q568" i="13"/>
  <c r="S569" i="13"/>
  <c r="Q569" i="13"/>
  <c r="S570" i="13"/>
  <c r="Q570" i="13"/>
  <c r="S571" i="13"/>
  <c r="Q571" i="13"/>
  <c r="S572" i="13"/>
  <c r="Q572" i="13"/>
  <c r="S573" i="13"/>
  <c r="Q573" i="13"/>
  <c r="S574" i="13"/>
  <c r="Q574" i="13"/>
  <c r="S575" i="13"/>
  <c r="Q575" i="13"/>
  <c r="S576" i="13"/>
  <c r="Q576" i="13"/>
  <c r="S577" i="13"/>
  <c r="Q577" i="13"/>
  <c r="S578" i="13"/>
  <c r="Q578" i="13"/>
  <c r="S579" i="13"/>
  <c r="Q579" i="13"/>
  <c r="S580" i="13"/>
  <c r="Q580" i="13"/>
  <c r="S581" i="13"/>
  <c r="Q581" i="13"/>
  <c r="S582" i="13"/>
  <c r="Q582" i="13"/>
  <c r="S583" i="13"/>
  <c r="Q583" i="13"/>
  <c r="S584" i="13"/>
  <c r="Q584" i="13"/>
  <c r="S585" i="13"/>
  <c r="Q585" i="13"/>
  <c r="S586" i="13"/>
  <c r="Q586" i="13"/>
  <c r="S587" i="13"/>
  <c r="Q587" i="13"/>
  <c r="S588" i="13"/>
  <c r="Q588" i="13"/>
  <c r="Q589" i="13"/>
  <c r="R589" i="13"/>
  <c r="O589" i="13"/>
  <c r="AC588" i="13"/>
  <c r="C588" i="13"/>
  <c r="AD588" i="13"/>
  <c r="Z588" i="13"/>
  <c r="AA588" i="13"/>
  <c r="P588" i="13"/>
  <c r="W588" i="13"/>
  <c r="X588" i="13"/>
  <c r="U588" i="13"/>
  <c r="V588" i="13"/>
  <c r="T588" i="13"/>
  <c r="R588" i="13"/>
  <c r="O588" i="13"/>
  <c r="AC587" i="13"/>
  <c r="C587" i="13"/>
  <c r="AD587" i="13"/>
  <c r="Z587" i="13"/>
  <c r="AA587" i="13"/>
  <c r="P587" i="13"/>
  <c r="W587" i="13"/>
  <c r="X587" i="13"/>
  <c r="U587" i="13"/>
  <c r="V587" i="13"/>
  <c r="T587" i="13"/>
  <c r="R587" i="13"/>
  <c r="O587" i="13"/>
  <c r="AC586" i="13"/>
  <c r="C586" i="13"/>
  <c r="AD586" i="13"/>
  <c r="Z586" i="13"/>
  <c r="AA586" i="13"/>
  <c r="P586" i="13"/>
  <c r="W586" i="13"/>
  <c r="X586" i="13"/>
  <c r="U586" i="13"/>
  <c r="V586" i="13"/>
  <c r="T586" i="13"/>
  <c r="R586" i="13"/>
  <c r="O586" i="13"/>
  <c r="AC585" i="13"/>
  <c r="C585" i="13"/>
  <c r="AD585" i="13"/>
  <c r="Z585" i="13"/>
  <c r="AA585" i="13"/>
  <c r="P585" i="13"/>
  <c r="W585" i="13"/>
  <c r="X585" i="13"/>
  <c r="U585" i="13"/>
  <c r="V585" i="13"/>
  <c r="T585" i="13"/>
  <c r="R585" i="13"/>
  <c r="O585" i="13"/>
  <c r="AC584" i="13"/>
  <c r="C584" i="13"/>
  <c r="AD584" i="13"/>
  <c r="Z584" i="13"/>
  <c r="AA584" i="13"/>
  <c r="P584" i="13"/>
  <c r="W584" i="13"/>
  <c r="X584" i="13"/>
  <c r="U584" i="13"/>
  <c r="V584" i="13"/>
  <c r="T584" i="13"/>
  <c r="R584" i="13"/>
  <c r="O584" i="13"/>
  <c r="AC583" i="13"/>
  <c r="C583" i="13"/>
  <c r="AD583" i="13"/>
  <c r="Z583" i="13"/>
  <c r="AA583" i="13"/>
  <c r="P583" i="13"/>
  <c r="W583" i="13"/>
  <c r="X583" i="13"/>
  <c r="U583" i="13"/>
  <c r="V583" i="13"/>
  <c r="T583" i="13"/>
  <c r="R583" i="13"/>
  <c r="O583" i="13"/>
  <c r="AC582" i="13"/>
  <c r="C582" i="13"/>
  <c r="AD582" i="13"/>
  <c r="Z582" i="13"/>
  <c r="AA582" i="13"/>
  <c r="P582" i="13"/>
  <c r="W582" i="13"/>
  <c r="X582" i="13"/>
  <c r="U582" i="13"/>
  <c r="V582" i="13"/>
  <c r="T582" i="13"/>
  <c r="R582" i="13"/>
  <c r="O582" i="13"/>
  <c r="AC581" i="13"/>
  <c r="C581" i="13"/>
  <c r="AD581" i="13"/>
  <c r="Z581" i="13"/>
  <c r="AA581" i="13"/>
  <c r="P581" i="13"/>
  <c r="W581" i="13"/>
  <c r="X581" i="13"/>
  <c r="U581" i="13"/>
  <c r="V581" i="13"/>
  <c r="T581" i="13"/>
  <c r="R581" i="13"/>
  <c r="O581" i="13"/>
  <c r="AC580" i="13"/>
  <c r="C580" i="13"/>
  <c r="AD580" i="13"/>
  <c r="Z580" i="13"/>
  <c r="AA580" i="13"/>
  <c r="P580" i="13"/>
  <c r="W580" i="13"/>
  <c r="X580" i="13"/>
  <c r="U580" i="13"/>
  <c r="V580" i="13"/>
  <c r="T580" i="13"/>
  <c r="R580" i="13"/>
  <c r="O580" i="13"/>
  <c r="AC579" i="13"/>
  <c r="C579" i="13"/>
  <c r="AD579" i="13"/>
  <c r="Z579" i="13"/>
  <c r="AA579" i="13"/>
  <c r="P579" i="13"/>
  <c r="W579" i="13"/>
  <c r="X579" i="13"/>
  <c r="U579" i="13"/>
  <c r="V579" i="13"/>
  <c r="T579" i="13"/>
  <c r="R579" i="13"/>
  <c r="O579" i="13"/>
  <c r="AC578" i="13"/>
  <c r="C578" i="13"/>
  <c r="AD578" i="13"/>
  <c r="Z578" i="13"/>
  <c r="AA578" i="13"/>
  <c r="P578" i="13"/>
  <c r="W578" i="13"/>
  <c r="X578" i="13"/>
  <c r="U578" i="13"/>
  <c r="V578" i="13"/>
  <c r="T578" i="13"/>
  <c r="R578" i="13"/>
  <c r="O578" i="13"/>
  <c r="AC577" i="13"/>
  <c r="C577" i="13"/>
  <c r="AD577" i="13"/>
  <c r="Z577" i="13"/>
  <c r="AA577" i="13"/>
  <c r="P577" i="13"/>
  <c r="W577" i="13"/>
  <c r="X577" i="13"/>
  <c r="U577" i="13"/>
  <c r="V577" i="13"/>
  <c r="T577" i="13"/>
  <c r="R577" i="13"/>
  <c r="O577" i="13"/>
  <c r="AC576" i="13"/>
  <c r="C576" i="13"/>
  <c r="AD576" i="13"/>
  <c r="Z576" i="13"/>
  <c r="AA576" i="13"/>
  <c r="P576" i="13"/>
  <c r="W576" i="13"/>
  <c r="X576" i="13"/>
  <c r="U576" i="13"/>
  <c r="V576" i="13"/>
  <c r="T576" i="13"/>
  <c r="R576" i="13"/>
  <c r="O576" i="13"/>
  <c r="AC575" i="13"/>
  <c r="C575" i="13"/>
  <c r="AD575" i="13"/>
  <c r="Z575" i="13"/>
  <c r="AA575" i="13"/>
  <c r="P575" i="13"/>
  <c r="W575" i="13"/>
  <c r="X575" i="13"/>
  <c r="U575" i="13"/>
  <c r="V575" i="13"/>
  <c r="T575" i="13"/>
  <c r="R575" i="13"/>
  <c r="O575" i="13"/>
  <c r="AC574" i="13"/>
  <c r="C574" i="13"/>
  <c r="AD574" i="13"/>
  <c r="Z574" i="13"/>
  <c r="AA574" i="13"/>
  <c r="P574" i="13"/>
  <c r="W574" i="13"/>
  <c r="X574" i="13"/>
  <c r="U574" i="13"/>
  <c r="V574" i="13"/>
  <c r="T574" i="13"/>
  <c r="R574" i="13"/>
  <c r="O574" i="13"/>
  <c r="AC573" i="13"/>
  <c r="C573" i="13"/>
  <c r="AD573" i="13"/>
  <c r="Z573" i="13"/>
  <c r="AA573" i="13"/>
  <c r="P573" i="13"/>
  <c r="W573" i="13"/>
  <c r="X573" i="13"/>
  <c r="U573" i="13"/>
  <c r="V573" i="13"/>
  <c r="T573" i="13"/>
  <c r="R573" i="13"/>
  <c r="O573" i="13"/>
  <c r="AC572" i="13"/>
  <c r="C572" i="13"/>
  <c r="AD572" i="13"/>
  <c r="Z572" i="13"/>
  <c r="AA572" i="13"/>
  <c r="P572" i="13"/>
  <c r="W572" i="13"/>
  <c r="X572" i="13"/>
  <c r="U572" i="13"/>
  <c r="V572" i="13"/>
  <c r="T572" i="13"/>
  <c r="R572" i="13"/>
  <c r="O572" i="13"/>
  <c r="AC571" i="13"/>
  <c r="C571" i="13"/>
  <c r="AD571" i="13"/>
  <c r="Z571" i="13"/>
  <c r="AA571" i="13"/>
  <c r="P571" i="13"/>
  <c r="W571" i="13"/>
  <c r="X571" i="13"/>
  <c r="U571" i="13"/>
  <c r="V571" i="13"/>
  <c r="T571" i="13"/>
  <c r="R571" i="13"/>
  <c r="O571" i="13"/>
  <c r="AC570" i="13"/>
  <c r="C570" i="13"/>
  <c r="AD570" i="13"/>
  <c r="Z570" i="13"/>
  <c r="AA570" i="13"/>
  <c r="P570" i="13"/>
  <c r="W570" i="13"/>
  <c r="X570" i="13"/>
  <c r="U570" i="13"/>
  <c r="V570" i="13"/>
  <c r="T570" i="13"/>
  <c r="R570" i="13"/>
  <c r="O570" i="13"/>
  <c r="AC569" i="13"/>
  <c r="C569" i="13"/>
  <c r="AD569" i="13"/>
  <c r="Z569" i="13"/>
  <c r="AA569" i="13"/>
  <c r="P569" i="13"/>
  <c r="W569" i="13"/>
  <c r="X569" i="13"/>
  <c r="U569" i="13"/>
  <c r="V569" i="13"/>
  <c r="T569" i="13"/>
  <c r="R569" i="13"/>
  <c r="O569" i="13"/>
  <c r="AC568" i="13"/>
  <c r="C568" i="13"/>
  <c r="AD568" i="13"/>
  <c r="Z568" i="13"/>
  <c r="AA568" i="13"/>
  <c r="P568" i="13"/>
  <c r="W568" i="13"/>
  <c r="X568" i="13"/>
  <c r="U568" i="13"/>
  <c r="V568" i="13"/>
  <c r="T568" i="13"/>
  <c r="R568" i="13"/>
  <c r="O568" i="13"/>
  <c r="AC567" i="13"/>
  <c r="C567" i="13"/>
  <c r="AD567" i="13"/>
  <c r="Z567" i="13"/>
  <c r="AA567" i="13"/>
  <c r="P567" i="13"/>
  <c r="W567" i="13"/>
  <c r="X567" i="13"/>
  <c r="U567" i="13"/>
  <c r="V567" i="13"/>
  <c r="T567" i="13"/>
  <c r="R567" i="13"/>
  <c r="O567" i="13"/>
  <c r="AC566" i="13"/>
  <c r="C566" i="13"/>
  <c r="AD566" i="13"/>
  <c r="Z566" i="13"/>
  <c r="AA566" i="13"/>
  <c r="P566" i="13"/>
  <c r="W566" i="13"/>
  <c r="X566" i="13"/>
  <c r="U566" i="13"/>
  <c r="V566" i="13"/>
  <c r="T566" i="13"/>
  <c r="R566" i="13"/>
  <c r="O566" i="13"/>
  <c r="AC565" i="13"/>
  <c r="C565" i="13"/>
  <c r="AD565" i="13"/>
  <c r="Z565" i="13"/>
  <c r="AA565" i="13"/>
  <c r="P565" i="13"/>
  <c r="W565" i="13"/>
  <c r="X565" i="13"/>
  <c r="U565" i="13"/>
  <c r="V565" i="13"/>
  <c r="T565" i="13"/>
  <c r="R565" i="13"/>
  <c r="O565" i="13"/>
  <c r="AC564" i="13"/>
  <c r="C564" i="13"/>
  <c r="AD564" i="13"/>
  <c r="Z564" i="13"/>
  <c r="AA564" i="13"/>
  <c r="P564" i="13"/>
  <c r="W564" i="13"/>
  <c r="X564" i="13"/>
  <c r="U564" i="13"/>
  <c r="V564" i="13"/>
  <c r="T564" i="13"/>
  <c r="R564" i="13"/>
  <c r="O564" i="13"/>
  <c r="AC563" i="13"/>
  <c r="C563" i="13"/>
  <c r="AD563" i="13"/>
  <c r="Z563" i="13"/>
  <c r="AA563" i="13"/>
  <c r="P563" i="13"/>
  <c r="W563" i="13"/>
  <c r="X563" i="13"/>
  <c r="U563" i="13"/>
  <c r="V563" i="13"/>
  <c r="T563" i="13"/>
  <c r="R563" i="13"/>
  <c r="O563" i="13"/>
  <c r="AC562" i="13"/>
  <c r="C562" i="13"/>
  <c r="AD562" i="13"/>
  <c r="Z562" i="13"/>
  <c r="AA562" i="13"/>
  <c r="P562" i="13"/>
  <c r="W562" i="13"/>
  <c r="X562" i="13"/>
  <c r="U562" i="13"/>
  <c r="V562" i="13"/>
  <c r="T562" i="13"/>
  <c r="R562" i="13"/>
  <c r="O562" i="13"/>
  <c r="AC561" i="13"/>
  <c r="C561" i="13"/>
  <c r="AD561" i="13"/>
  <c r="Z561" i="13"/>
  <c r="AA561" i="13"/>
  <c r="P561" i="13"/>
  <c r="W561" i="13"/>
  <c r="X561" i="13"/>
  <c r="U561" i="13"/>
  <c r="V561" i="13"/>
  <c r="T561" i="13"/>
  <c r="R561" i="13"/>
  <c r="O561" i="13"/>
  <c r="AC560" i="13"/>
  <c r="C560" i="13"/>
  <c r="AD560" i="13"/>
  <c r="Z560" i="13"/>
  <c r="AA560" i="13"/>
  <c r="P560" i="13"/>
  <c r="W560" i="13"/>
  <c r="X560" i="13"/>
  <c r="U560" i="13"/>
  <c r="V560" i="13"/>
  <c r="T560" i="13"/>
  <c r="R560" i="13"/>
  <c r="O560" i="13"/>
  <c r="AC559" i="13"/>
  <c r="C559" i="13"/>
  <c r="AD559" i="13"/>
  <c r="Z559" i="13"/>
  <c r="AA559" i="13"/>
  <c r="P559" i="13"/>
  <c r="W559" i="13"/>
  <c r="X559" i="13"/>
  <c r="U559" i="13"/>
  <c r="V559" i="13"/>
  <c r="T559" i="13"/>
  <c r="R559" i="13"/>
  <c r="O559" i="13"/>
  <c r="AC558" i="13"/>
  <c r="C558" i="13"/>
  <c r="AD558" i="13"/>
  <c r="Z558" i="13"/>
  <c r="AA558" i="13"/>
  <c r="P558" i="13"/>
  <c r="W558" i="13"/>
  <c r="X558" i="13"/>
  <c r="U558" i="13"/>
  <c r="V558" i="13"/>
  <c r="T558" i="13"/>
  <c r="R558" i="13"/>
  <c r="O558" i="13"/>
  <c r="AC557" i="13"/>
  <c r="C557" i="13"/>
  <c r="AD557" i="13"/>
  <c r="Z557" i="13"/>
  <c r="AA557" i="13"/>
  <c r="P557" i="13"/>
  <c r="W557" i="13"/>
  <c r="X557" i="13"/>
  <c r="U557" i="13"/>
  <c r="V557" i="13"/>
  <c r="T557" i="13"/>
  <c r="R557" i="13"/>
  <c r="O557" i="13"/>
  <c r="AC556" i="13"/>
  <c r="C556" i="13"/>
  <c r="AD556" i="13"/>
  <c r="Z556" i="13"/>
  <c r="AA556" i="13"/>
  <c r="P556" i="13"/>
  <c r="W556" i="13"/>
  <c r="X556" i="13"/>
  <c r="U556" i="13"/>
  <c r="V556" i="13"/>
  <c r="T556" i="13"/>
  <c r="R556" i="13"/>
  <c r="O556" i="13"/>
  <c r="AC555" i="13"/>
  <c r="C555" i="13"/>
  <c r="AD555" i="13"/>
  <c r="Z555" i="13"/>
  <c r="AA555" i="13"/>
  <c r="P555" i="13"/>
  <c r="W555" i="13"/>
  <c r="X555" i="13"/>
  <c r="U555" i="13"/>
  <c r="V555" i="13"/>
  <c r="T555" i="13"/>
  <c r="R555" i="13"/>
  <c r="O555" i="13"/>
  <c r="AC554" i="13"/>
  <c r="C554" i="13"/>
  <c r="AD554" i="13"/>
  <c r="Z554" i="13"/>
  <c r="AA554" i="13"/>
  <c r="P554" i="13"/>
  <c r="W554" i="13"/>
  <c r="X554" i="13"/>
  <c r="U554" i="13"/>
  <c r="V554" i="13"/>
  <c r="T554" i="13"/>
  <c r="R554" i="13"/>
  <c r="O554" i="13"/>
  <c r="AC553" i="13"/>
  <c r="C553" i="13"/>
  <c r="AD553" i="13"/>
  <c r="Z553" i="13"/>
  <c r="AA553" i="13"/>
  <c r="P553" i="13"/>
  <c r="W553" i="13"/>
  <c r="X553" i="13"/>
  <c r="U553" i="13"/>
  <c r="V553" i="13"/>
  <c r="T553" i="13"/>
  <c r="R553" i="13"/>
  <c r="O553" i="13"/>
  <c r="AC552" i="13"/>
  <c r="C552" i="13"/>
  <c r="AD552" i="13"/>
  <c r="Z552" i="13"/>
  <c r="AA552" i="13"/>
  <c r="P552" i="13"/>
  <c r="W552" i="13"/>
  <c r="X552" i="13"/>
  <c r="U552" i="13"/>
  <c r="V552" i="13"/>
  <c r="T552" i="13"/>
  <c r="R552" i="13"/>
  <c r="O552" i="13"/>
  <c r="AC551" i="13"/>
  <c r="C551" i="13"/>
  <c r="AD551" i="13"/>
  <c r="Z551" i="13"/>
  <c r="AA551" i="13"/>
  <c r="P551" i="13"/>
  <c r="W551" i="13"/>
  <c r="X551" i="13"/>
  <c r="U551" i="13"/>
  <c r="V551" i="13"/>
  <c r="T551" i="13"/>
  <c r="R551" i="13"/>
  <c r="O551" i="13"/>
  <c r="AC550" i="13"/>
  <c r="C550" i="13"/>
  <c r="AD550" i="13"/>
  <c r="Z550" i="13"/>
  <c r="AA550" i="13"/>
  <c r="P550" i="13"/>
  <c r="W550" i="13"/>
  <c r="X550" i="13"/>
  <c r="U550" i="13"/>
  <c r="V550" i="13"/>
  <c r="T550" i="13"/>
  <c r="R550" i="13"/>
  <c r="O550" i="13"/>
  <c r="AC549" i="13"/>
  <c r="C549" i="13"/>
  <c r="AD549" i="13"/>
  <c r="Z549" i="13"/>
  <c r="AA549" i="13"/>
  <c r="P549" i="13"/>
  <c r="W549" i="13"/>
  <c r="X549" i="13"/>
  <c r="U549" i="13"/>
  <c r="V549" i="13"/>
  <c r="T549" i="13"/>
  <c r="R549" i="13"/>
  <c r="O549" i="13"/>
  <c r="AC548" i="13"/>
  <c r="C548" i="13"/>
  <c r="AD548" i="13"/>
  <c r="Z548" i="13"/>
  <c r="AA548" i="13"/>
  <c r="P548" i="13"/>
  <c r="W548" i="13"/>
  <c r="X548" i="13"/>
  <c r="U548" i="13"/>
  <c r="V548" i="13"/>
  <c r="T548" i="13"/>
  <c r="R548" i="13"/>
  <c r="O548" i="13"/>
  <c r="AC547" i="13"/>
  <c r="C547" i="13"/>
  <c r="AD547" i="13"/>
  <c r="Z547" i="13"/>
  <c r="AA547" i="13"/>
  <c r="P547" i="13"/>
  <c r="W547" i="13"/>
  <c r="X547" i="13"/>
  <c r="U547" i="13"/>
  <c r="V547" i="13"/>
  <c r="T547" i="13"/>
  <c r="R547" i="13"/>
  <c r="O547" i="13"/>
  <c r="AC546" i="13"/>
  <c r="C546" i="13"/>
  <c r="AD546" i="13"/>
  <c r="Z546" i="13"/>
  <c r="AA546" i="13"/>
  <c r="P546" i="13"/>
  <c r="W546" i="13"/>
  <c r="X546" i="13"/>
  <c r="U546" i="13"/>
  <c r="V546" i="13"/>
  <c r="T546" i="13"/>
  <c r="R546" i="13"/>
  <c r="O546" i="13"/>
  <c r="AC545" i="13"/>
  <c r="C545" i="13"/>
  <c r="AD545" i="13"/>
  <c r="Z545" i="13"/>
  <c r="AA545" i="13"/>
  <c r="P545" i="13"/>
  <c r="W545" i="13"/>
  <c r="X545" i="13"/>
  <c r="U545" i="13"/>
  <c r="V545" i="13"/>
  <c r="T545" i="13"/>
  <c r="R545" i="13"/>
  <c r="O545" i="13"/>
  <c r="AC544" i="13"/>
  <c r="C544" i="13"/>
  <c r="AD544" i="13"/>
  <c r="Z544" i="13"/>
  <c r="AA544" i="13"/>
  <c r="P544" i="13"/>
  <c r="W544" i="13"/>
  <c r="X544" i="13"/>
  <c r="U544" i="13"/>
  <c r="V544" i="13"/>
  <c r="T544" i="13"/>
  <c r="R544" i="13"/>
  <c r="O544" i="13"/>
  <c r="AC543" i="13"/>
  <c r="C543" i="13"/>
  <c r="AD543" i="13"/>
  <c r="Z543" i="13"/>
  <c r="AA543" i="13"/>
  <c r="P543" i="13"/>
  <c r="W543" i="13"/>
  <c r="X543" i="13"/>
  <c r="U543" i="13"/>
  <c r="V543" i="13"/>
  <c r="T543" i="13"/>
  <c r="R543" i="13"/>
  <c r="O543" i="13"/>
  <c r="AC542" i="13"/>
  <c r="C542" i="13"/>
  <c r="AD542" i="13"/>
  <c r="Z542" i="13"/>
  <c r="AA542" i="13"/>
  <c r="P542" i="13"/>
  <c r="W542" i="13"/>
  <c r="X542" i="13"/>
  <c r="U542" i="13"/>
  <c r="V542" i="13"/>
  <c r="T542" i="13"/>
  <c r="R542" i="13"/>
  <c r="O542" i="13"/>
  <c r="AC541" i="13"/>
  <c r="C541" i="13"/>
  <c r="AD541" i="13"/>
  <c r="Z541" i="13"/>
  <c r="AA541" i="13"/>
  <c r="P541" i="13"/>
  <c r="W541" i="13"/>
  <c r="X541" i="13"/>
  <c r="U541" i="13"/>
  <c r="V541" i="13"/>
  <c r="T541" i="13"/>
  <c r="R541" i="13"/>
  <c r="O541" i="13"/>
  <c r="AC540" i="13"/>
  <c r="C540" i="13"/>
  <c r="AD540" i="13"/>
  <c r="Z540" i="13"/>
  <c r="AA540" i="13"/>
  <c r="P540" i="13"/>
  <c r="W540" i="13"/>
  <c r="X540" i="13"/>
  <c r="U540" i="13"/>
  <c r="V540" i="13"/>
  <c r="T540" i="13"/>
  <c r="R540" i="13"/>
  <c r="O540" i="13"/>
  <c r="AC539" i="13"/>
  <c r="C539" i="13"/>
  <c r="AD539" i="13"/>
  <c r="Z539" i="13"/>
  <c r="AA539" i="13"/>
  <c r="P539" i="13"/>
  <c r="W539" i="13"/>
  <c r="X539" i="13"/>
  <c r="U539" i="13"/>
  <c r="V539" i="13"/>
  <c r="T539" i="13"/>
  <c r="R539" i="13"/>
  <c r="O539" i="13"/>
  <c r="AC538" i="13"/>
  <c r="C538" i="13"/>
  <c r="AD538" i="13"/>
  <c r="Z538" i="13"/>
  <c r="AA538" i="13"/>
  <c r="P538" i="13"/>
  <c r="W538" i="13"/>
  <c r="X538" i="13"/>
  <c r="U538" i="13"/>
  <c r="V538" i="13"/>
  <c r="T538" i="13"/>
  <c r="R538" i="13"/>
  <c r="O538" i="13"/>
  <c r="AC537" i="13"/>
  <c r="C537" i="13"/>
  <c r="AD537" i="13"/>
  <c r="Z537" i="13"/>
  <c r="AA537" i="13"/>
  <c r="P537" i="13"/>
  <c r="W537" i="13"/>
  <c r="X537" i="13"/>
  <c r="U537" i="13"/>
  <c r="V537" i="13"/>
  <c r="T537" i="13"/>
  <c r="R537" i="13"/>
  <c r="O537" i="13"/>
  <c r="AC536" i="13"/>
  <c r="C536" i="13"/>
  <c r="AD536" i="13"/>
  <c r="Z536" i="13"/>
  <c r="AA536" i="13"/>
  <c r="P536" i="13"/>
  <c r="W536" i="13"/>
  <c r="X536" i="13"/>
  <c r="U536" i="13"/>
  <c r="V536" i="13"/>
  <c r="T536" i="13"/>
  <c r="R536" i="13"/>
  <c r="O536" i="13"/>
  <c r="AC535" i="13"/>
  <c r="C535" i="13"/>
  <c r="AD535" i="13"/>
  <c r="Z535" i="13"/>
  <c r="AA535" i="13"/>
  <c r="P535" i="13"/>
  <c r="W535" i="13"/>
  <c r="X535" i="13"/>
  <c r="U535" i="13"/>
  <c r="V535" i="13"/>
  <c r="T535" i="13"/>
  <c r="R535" i="13"/>
  <c r="O535" i="13"/>
  <c r="AC534" i="13"/>
  <c r="C534" i="13"/>
  <c r="AD534" i="13"/>
  <c r="Z534" i="13"/>
  <c r="AA534" i="13"/>
  <c r="P534" i="13"/>
  <c r="W534" i="13"/>
  <c r="X534" i="13"/>
  <c r="U534" i="13"/>
  <c r="V534" i="13"/>
  <c r="T534" i="13"/>
  <c r="R534" i="13"/>
  <c r="O534" i="13"/>
  <c r="AC533" i="13"/>
  <c r="C533" i="13"/>
  <c r="AD533" i="13"/>
  <c r="Z533" i="13"/>
  <c r="AA533" i="13"/>
  <c r="P533" i="13"/>
  <c r="W533" i="13"/>
  <c r="X533" i="13"/>
  <c r="U533" i="13"/>
  <c r="V533" i="13"/>
  <c r="T533" i="13"/>
  <c r="R533" i="13"/>
  <c r="O533" i="13"/>
  <c r="AC532" i="13"/>
  <c r="C532" i="13"/>
  <c r="AD532" i="13"/>
  <c r="Z532" i="13"/>
  <c r="AA532" i="13"/>
  <c r="P532" i="13"/>
  <c r="W532" i="13"/>
  <c r="X532" i="13"/>
  <c r="U532" i="13"/>
  <c r="V532" i="13"/>
  <c r="T532" i="13"/>
  <c r="R532" i="13"/>
  <c r="O532" i="13"/>
  <c r="AC531" i="13"/>
  <c r="C531" i="13"/>
  <c r="AD531" i="13"/>
  <c r="Z531" i="13"/>
  <c r="AA531" i="13"/>
  <c r="P531" i="13"/>
  <c r="W531" i="13"/>
  <c r="X531" i="13"/>
  <c r="U531" i="13"/>
  <c r="V531" i="13"/>
  <c r="T531" i="13"/>
  <c r="R531" i="13"/>
  <c r="O531" i="13"/>
  <c r="AC530" i="13"/>
  <c r="C530" i="13"/>
  <c r="AD530" i="13"/>
  <c r="Z530" i="13"/>
  <c r="AA530" i="13"/>
  <c r="P530" i="13"/>
  <c r="W530" i="13"/>
  <c r="X530" i="13"/>
  <c r="U530" i="13"/>
  <c r="V530" i="13"/>
  <c r="T530" i="13"/>
  <c r="R530" i="13"/>
  <c r="O530" i="13"/>
  <c r="AC529" i="13"/>
  <c r="C529" i="13"/>
  <c r="AD529" i="13"/>
  <c r="Z529" i="13"/>
  <c r="AA529" i="13"/>
  <c r="P529" i="13"/>
  <c r="W529" i="13"/>
  <c r="X529" i="13"/>
  <c r="U529" i="13"/>
  <c r="V529" i="13"/>
  <c r="T529" i="13"/>
  <c r="R529" i="13"/>
  <c r="O529" i="13"/>
  <c r="AC528" i="13"/>
  <c r="C528" i="13"/>
  <c r="AD528" i="13"/>
  <c r="Z528" i="13"/>
  <c r="AA528" i="13"/>
  <c r="P528" i="13"/>
  <c r="W528" i="13"/>
  <c r="X528" i="13"/>
  <c r="U528" i="13"/>
  <c r="V528" i="13"/>
  <c r="T528" i="13"/>
  <c r="R528" i="13"/>
  <c r="O528" i="13"/>
  <c r="AC527" i="13"/>
  <c r="C527" i="13"/>
  <c r="AD527" i="13"/>
  <c r="Z527" i="13"/>
  <c r="AA527" i="13"/>
  <c r="P527" i="13"/>
  <c r="W527" i="13"/>
  <c r="X527" i="13"/>
  <c r="U527" i="13"/>
  <c r="V527" i="13"/>
  <c r="T527" i="13"/>
  <c r="R527" i="13"/>
  <c r="O527" i="13"/>
  <c r="AC526" i="13"/>
  <c r="C526" i="13"/>
  <c r="AD526" i="13"/>
  <c r="Z526" i="13"/>
  <c r="AA526" i="13"/>
  <c r="P526" i="13"/>
  <c r="W526" i="13"/>
  <c r="X526" i="13"/>
  <c r="U526" i="13"/>
  <c r="V526" i="13"/>
  <c r="T526" i="13"/>
  <c r="R526" i="13"/>
  <c r="O526" i="13"/>
  <c r="AC525" i="13"/>
  <c r="C525" i="13"/>
  <c r="AD525" i="13"/>
  <c r="Z525" i="13"/>
  <c r="AA525" i="13"/>
  <c r="P525" i="13"/>
  <c r="W525" i="13"/>
  <c r="X525" i="13"/>
  <c r="U525" i="13"/>
  <c r="V525" i="13"/>
  <c r="T525" i="13"/>
  <c r="R525" i="13"/>
  <c r="O525" i="13"/>
  <c r="AC524" i="13"/>
  <c r="C524" i="13"/>
  <c r="AD524" i="13"/>
  <c r="Z524" i="13"/>
  <c r="AA524" i="13"/>
  <c r="P524" i="13"/>
  <c r="W524" i="13"/>
  <c r="X524" i="13"/>
  <c r="U524" i="13"/>
  <c r="V524" i="13"/>
  <c r="T524" i="13"/>
  <c r="R524" i="13"/>
  <c r="O524" i="13"/>
  <c r="AC523" i="13"/>
  <c r="C523" i="13"/>
  <c r="AD523" i="13"/>
  <c r="Z523" i="13"/>
  <c r="AA523" i="13"/>
  <c r="P523" i="13"/>
  <c r="W523" i="13"/>
  <c r="X523" i="13"/>
  <c r="U523" i="13"/>
  <c r="V523" i="13"/>
  <c r="T523" i="13"/>
  <c r="R523" i="13"/>
  <c r="O523" i="13"/>
  <c r="AC522" i="13"/>
  <c r="C522" i="13"/>
  <c r="AD522" i="13"/>
  <c r="Z522" i="13"/>
  <c r="AA522" i="13"/>
  <c r="P522" i="13"/>
  <c r="W522" i="13"/>
  <c r="X522" i="13"/>
  <c r="U522" i="13"/>
  <c r="V522" i="13"/>
  <c r="T522" i="13"/>
  <c r="R522" i="13"/>
  <c r="O522" i="13"/>
  <c r="AC521" i="13"/>
  <c r="C521" i="13"/>
  <c r="AD521" i="13"/>
  <c r="Z521" i="13"/>
  <c r="AA521" i="13"/>
  <c r="P521" i="13"/>
  <c r="W521" i="13"/>
  <c r="X521" i="13"/>
  <c r="U521" i="13"/>
  <c r="V521" i="13"/>
  <c r="T521" i="13"/>
  <c r="R521" i="13"/>
  <c r="O521" i="13"/>
  <c r="AC520" i="13"/>
  <c r="C520" i="13"/>
  <c r="AD520" i="13"/>
  <c r="Z520" i="13"/>
  <c r="AA520" i="13"/>
  <c r="P520" i="13"/>
  <c r="W520" i="13"/>
  <c r="X520" i="13"/>
  <c r="U520" i="13"/>
  <c r="V520" i="13"/>
  <c r="T520" i="13"/>
  <c r="R520" i="13"/>
  <c r="O520" i="13"/>
  <c r="AC519" i="13"/>
  <c r="C519" i="13"/>
  <c r="AD519" i="13"/>
  <c r="Z519" i="13"/>
  <c r="AA519" i="13"/>
  <c r="P519" i="13"/>
  <c r="W519" i="13"/>
  <c r="X519" i="13"/>
  <c r="U519" i="13"/>
  <c r="V519" i="13"/>
  <c r="T519" i="13"/>
  <c r="R519" i="13"/>
  <c r="O519" i="13"/>
  <c r="AC518" i="13"/>
  <c r="C518" i="13"/>
  <c r="AD518" i="13"/>
  <c r="Z518" i="13"/>
  <c r="AA518" i="13"/>
  <c r="P518" i="13"/>
  <c r="W518" i="13"/>
  <c r="X518" i="13"/>
  <c r="U518" i="13"/>
  <c r="V518" i="13"/>
  <c r="T518" i="13"/>
  <c r="R518" i="13"/>
  <c r="O518" i="13"/>
  <c r="AC517" i="13"/>
  <c r="C517" i="13"/>
  <c r="AD517" i="13"/>
  <c r="Z517" i="13"/>
  <c r="AA517" i="13"/>
  <c r="P517" i="13"/>
  <c r="W517" i="13"/>
  <c r="X517" i="13"/>
  <c r="U517" i="13"/>
  <c r="V517" i="13"/>
  <c r="T517" i="13"/>
  <c r="R517" i="13"/>
  <c r="O517" i="13"/>
  <c r="AC516" i="13"/>
  <c r="C516" i="13"/>
  <c r="AD516" i="13"/>
  <c r="Z516" i="13"/>
  <c r="AA516" i="13"/>
  <c r="P516" i="13"/>
  <c r="W516" i="13"/>
  <c r="X516" i="13"/>
  <c r="U516" i="13"/>
  <c r="V516" i="13"/>
  <c r="T516" i="13"/>
  <c r="R516" i="13"/>
  <c r="O516" i="13"/>
  <c r="AC515" i="13"/>
  <c r="C515" i="13"/>
  <c r="AD515" i="13"/>
  <c r="Z515" i="13"/>
  <c r="AA515" i="13"/>
  <c r="P515" i="13"/>
  <c r="W515" i="13"/>
  <c r="X515" i="13"/>
  <c r="U515" i="13"/>
  <c r="V515" i="13"/>
  <c r="T515" i="13"/>
  <c r="R515" i="13"/>
  <c r="O515" i="13"/>
  <c r="AC514" i="13"/>
  <c r="C514" i="13"/>
  <c r="AD514" i="13"/>
  <c r="Z514" i="13"/>
  <c r="AA514" i="13"/>
  <c r="P514" i="13"/>
  <c r="W514" i="13"/>
  <c r="X514" i="13"/>
  <c r="U514" i="13"/>
  <c r="V514" i="13"/>
  <c r="T514" i="13"/>
  <c r="R514" i="13"/>
  <c r="O514" i="13"/>
  <c r="AC513" i="13"/>
  <c r="C513" i="13"/>
  <c r="AD513" i="13"/>
  <c r="Z513" i="13"/>
  <c r="AA513" i="13"/>
  <c r="P513" i="13"/>
  <c r="W513" i="13"/>
  <c r="X513" i="13"/>
  <c r="U513" i="13"/>
  <c r="V513" i="13"/>
  <c r="T513" i="13"/>
  <c r="R513" i="13"/>
  <c r="O513" i="13"/>
  <c r="AC512" i="13"/>
  <c r="C512" i="13"/>
  <c r="AD512" i="13"/>
  <c r="Z512" i="13"/>
  <c r="AA512" i="13"/>
  <c r="P512" i="13"/>
  <c r="W512" i="13"/>
  <c r="X512" i="13"/>
  <c r="U512" i="13"/>
  <c r="V512" i="13"/>
  <c r="T512" i="13"/>
  <c r="R512" i="13"/>
  <c r="O512" i="13"/>
  <c r="AC511" i="13"/>
  <c r="C511" i="13"/>
  <c r="AD511" i="13"/>
  <c r="Z511" i="13"/>
  <c r="AA511" i="13"/>
  <c r="P511" i="13"/>
  <c r="W511" i="13"/>
  <c r="X511" i="13"/>
  <c r="U511" i="13"/>
  <c r="V511" i="13"/>
  <c r="T511" i="13"/>
  <c r="R511" i="13"/>
  <c r="O511" i="13"/>
  <c r="AC510" i="13"/>
  <c r="C510" i="13"/>
  <c r="AD510" i="13"/>
  <c r="Z510" i="13"/>
  <c r="AA510" i="13"/>
  <c r="P510" i="13"/>
  <c r="W510" i="13"/>
  <c r="X510" i="13"/>
  <c r="U510" i="13"/>
  <c r="V510" i="13"/>
  <c r="T510" i="13"/>
  <c r="R510" i="13"/>
  <c r="O510" i="13"/>
  <c r="AC509" i="13"/>
  <c r="C509" i="13"/>
  <c r="AD509" i="13"/>
  <c r="Z509" i="13"/>
  <c r="AA509" i="13"/>
  <c r="P509" i="13"/>
  <c r="W509" i="13"/>
  <c r="X509" i="13"/>
  <c r="U509" i="13"/>
  <c r="V509" i="13"/>
  <c r="T509" i="13"/>
  <c r="R509" i="13"/>
  <c r="O509" i="13"/>
  <c r="AC508" i="13"/>
  <c r="C508" i="13"/>
  <c r="AD508" i="13"/>
  <c r="Z508" i="13"/>
  <c r="AA508" i="13"/>
  <c r="P508" i="13"/>
  <c r="W508" i="13"/>
  <c r="X508" i="13"/>
  <c r="U508" i="13"/>
  <c r="V508" i="13"/>
  <c r="T508" i="13"/>
  <c r="R508" i="13"/>
  <c r="O508" i="13"/>
  <c r="AC507" i="13"/>
  <c r="C507" i="13"/>
  <c r="AD507" i="13"/>
  <c r="Z507" i="13"/>
  <c r="AA507" i="13"/>
  <c r="P507" i="13"/>
  <c r="W507" i="13"/>
  <c r="X507" i="13"/>
  <c r="U507" i="13"/>
  <c r="V507" i="13"/>
  <c r="T507" i="13"/>
  <c r="R507" i="13"/>
  <c r="O507" i="13"/>
  <c r="AC506" i="13"/>
  <c r="C506" i="13"/>
  <c r="AD506" i="13"/>
  <c r="Z506" i="13"/>
  <c r="AA506" i="13"/>
  <c r="P506" i="13"/>
  <c r="W506" i="13"/>
  <c r="X506" i="13"/>
  <c r="U506" i="13"/>
  <c r="V506" i="13"/>
  <c r="T506" i="13"/>
  <c r="R506" i="13"/>
  <c r="O506" i="13"/>
  <c r="AC505" i="13"/>
  <c r="C505" i="13"/>
  <c r="AD505" i="13"/>
  <c r="Z505" i="13"/>
  <c r="AA505" i="13"/>
  <c r="P505" i="13"/>
  <c r="W505" i="13"/>
  <c r="X505" i="13"/>
  <c r="U505" i="13"/>
  <c r="V505" i="13"/>
  <c r="T505" i="13"/>
  <c r="R505" i="13"/>
  <c r="O505" i="13"/>
  <c r="AC504" i="13"/>
  <c r="C504" i="13"/>
  <c r="AD504" i="13"/>
  <c r="Z504" i="13"/>
  <c r="AA504" i="13"/>
  <c r="P504" i="13"/>
  <c r="W504" i="13"/>
  <c r="X504" i="13"/>
  <c r="U504" i="13"/>
  <c r="V504" i="13"/>
  <c r="T504" i="13"/>
  <c r="R504" i="13"/>
  <c r="O504" i="13"/>
  <c r="AC503" i="13"/>
  <c r="C503" i="13"/>
  <c r="AD503" i="13"/>
  <c r="Z503" i="13"/>
  <c r="AA503" i="13"/>
  <c r="P503" i="13"/>
  <c r="W503" i="13"/>
  <c r="X503" i="13"/>
  <c r="U503" i="13"/>
  <c r="V503" i="13"/>
  <c r="T503" i="13"/>
  <c r="R503" i="13"/>
  <c r="O503" i="13"/>
  <c r="AC502" i="13"/>
  <c r="C502" i="13"/>
  <c r="AD502" i="13"/>
  <c r="Z502" i="13"/>
  <c r="AA502" i="13"/>
  <c r="P502" i="13"/>
  <c r="W502" i="13"/>
  <c r="X502" i="13"/>
  <c r="U502" i="13"/>
  <c r="V502" i="13"/>
  <c r="T502" i="13"/>
  <c r="R502" i="13"/>
  <c r="O502" i="13"/>
  <c r="AC501" i="13"/>
  <c r="C501" i="13"/>
  <c r="AD501" i="13"/>
  <c r="Z501" i="13"/>
  <c r="AA501" i="13"/>
  <c r="P501" i="13"/>
  <c r="W501" i="13"/>
  <c r="X501" i="13"/>
  <c r="U501" i="13"/>
  <c r="V501" i="13"/>
  <c r="T501" i="13"/>
  <c r="R501" i="13"/>
  <c r="O501" i="13"/>
  <c r="AC500" i="13"/>
  <c r="C500" i="13"/>
  <c r="AD500" i="13"/>
  <c r="Z500" i="13"/>
  <c r="AA500" i="13"/>
  <c r="P500" i="13"/>
  <c r="W500" i="13"/>
  <c r="X500" i="13"/>
  <c r="U500" i="13"/>
  <c r="V500" i="13"/>
  <c r="T500" i="13"/>
  <c r="R500" i="13"/>
  <c r="O500" i="13"/>
  <c r="AC499" i="13"/>
  <c r="C499" i="13"/>
  <c r="AD499" i="13"/>
  <c r="Z499" i="13"/>
  <c r="AA499" i="13"/>
  <c r="P499" i="13"/>
  <c r="W499" i="13"/>
  <c r="X499" i="13"/>
  <c r="U499" i="13"/>
  <c r="V499" i="13"/>
  <c r="T499" i="13"/>
  <c r="R499" i="13"/>
  <c r="O499" i="13"/>
  <c r="AC498" i="13"/>
  <c r="C498" i="13"/>
  <c r="AD498" i="13"/>
  <c r="Z498" i="13"/>
  <c r="AA498" i="13"/>
  <c r="P498" i="13"/>
  <c r="W498" i="13"/>
  <c r="X498" i="13"/>
  <c r="U498" i="13"/>
  <c r="V498" i="13"/>
  <c r="T498" i="13"/>
  <c r="R498" i="13"/>
  <c r="O498" i="13"/>
  <c r="AC497" i="13"/>
  <c r="C497" i="13"/>
  <c r="AD497" i="13"/>
  <c r="Z497" i="13"/>
  <c r="AA497" i="13"/>
  <c r="P497" i="13"/>
  <c r="W497" i="13"/>
  <c r="X497" i="13"/>
  <c r="U497" i="13"/>
  <c r="V497" i="13"/>
  <c r="T497" i="13"/>
  <c r="R497" i="13"/>
  <c r="O497" i="13"/>
  <c r="AC496" i="13"/>
  <c r="C496" i="13"/>
  <c r="AD496" i="13"/>
  <c r="Z496" i="13"/>
  <c r="AA496" i="13"/>
  <c r="P496" i="13"/>
  <c r="W496" i="13"/>
  <c r="X496" i="13"/>
  <c r="U496" i="13"/>
  <c r="V496" i="13"/>
  <c r="T496" i="13"/>
  <c r="R496" i="13"/>
  <c r="O496" i="13"/>
  <c r="AC495" i="13"/>
  <c r="C495" i="13"/>
  <c r="AD495" i="13"/>
  <c r="Z495" i="13"/>
  <c r="AA495" i="13"/>
  <c r="P495" i="13"/>
  <c r="W495" i="13"/>
  <c r="X495" i="13"/>
  <c r="U495" i="13"/>
  <c r="V495" i="13"/>
  <c r="T495" i="13"/>
  <c r="R495" i="13"/>
  <c r="O495" i="13"/>
  <c r="AC494" i="13"/>
  <c r="C494" i="13"/>
  <c r="AD494" i="13"/>
  <c r="Z494" i="13"/>
  <c r="AA494" i="13"/>
  <c r="P494" i="13"/>
  <c r="W494" i="13"/>
  <c r="X494" i="13"/>
  <c r="U494" i="13"/>
  <c r="V494" i="13"/>
  <c r="T494" i="13"/>
  <c r="R494" i="13"/>
  <c r="O494" i="13"/>
  <c r="AC493" i="13"/>
  <c r="C493" i="13"/>
  <c r="AD493" i="13"/>
  <c r="Z493" i="13"/>
  <c r="AA493" i="13"/>
  <c r="P493" i="13"/>
  <c r="W493" i="13"/>
  <c r="X493" i="13"/>
  <c r="U493" i="13"/>
  <c r="V493" i="13"/>
  <c r="T493" i="13"/>
  <c r="R493" i="13"/>
  <c r="O493" i="13"/>
  <c r="AC492" i="13"/>
  <c r="C492" i="13"/>
  <c r="AD492" i="13"/>
  <c r="Z492" i="13"/>
  <c r="AA492" i="13"/>
  <c r="P492" i="13"/>
  <c r="W492" i="13"/>
  <c r="X492" i="13"/>
  <c r="U492" i="13"/>
  <c r="V492" i="13"/>
  <c r="T492" i="13"/>
  <c r="R492" i="13"/>
  <c r="O492" i="13"/>
  <c r="AC491" i="13"/>
  <c r="C491" i="13"/>
  <c r="AD491" i="13"/>
  <c r="Z491" i="13"/>
  <c r="AA491" i="13"/>
  <c r="P491" i="13"/>
  <c r="W491" i="13"/>
  <c r="X491" i="13"/>
  <c r="U491" i="13"/>
  <c r="V491" i="13"/>
  <c r="T491" i="13"/>
  <c r="R491" i="13"/>
  <c r="O491" i="13"/>
  <c r="AC490" i="13"/>
  <c r="C490" i="13"/>
  <c r="AD490" i="13"/>
  <c r="Z490" i="13"/>
  <c r="AA490" i="13"/>
  <c r="P490" i="13"/>
  <c r="W490" i="13"/>
  <c r="X490" i="13"/>
  <c r="U490" i="13"/>
  <c r="V490" i="13"/>
  <c r="T490" i="13"/>
  <c r="R490" i="13"/>
  <c r="O490" i="13"/>
  <c r="AC489" i="13"/>
  <c r="C489" i="13"/>
  <c r="AD489" i="13"/>
  <c r="Z489" i="13"/>
  <c r="AA489" i="13"/>
  <c r="P489" i="13"/>
  <c r="W489" i="13"/>
  <c r="X489" i="13"/>
  <c r="U489" i="13"/>
  <c r="V489" i="13"/>
  <c r="T489" i="13"/>
  <c r="R489" i="13"/>
  <c r="O489" i="13"/>
  <c r="AC488" i="13"/>
  <c r="C488" i="13"/>
  <c r="AD488" i="13"/>
  <c r="Z488" i="13"/>
  <c r="AA488" i="13"/>
  <c r="P488" i="13"/>
  <c r="W488" i="13"/>
  <c r="X488" i="13"/>
  <c r="U488" i="13"/>
  <c r="V488" i="13"/>
  <c r="T488" i="13"/>
  <c r="R488" i="13"/>
  <c r="O488" i="13"/>
  <c r="AC487" i="13"/>
  <c r="C487" i="13"/>
  <c r="AD487" i="13"/>
  <c r="Z487" i="13"/>
  <c r="AA487" i="13"/>
  <c r="P487" i="13"/>
  <c r="W487" i="13"/>
  <c r="X487" i="13"/>
  <c r="U487" i="13"/>
  <c r="V487" i="13"/>
  <c r="T487" i="13"/>
  <c r="R487" i="13"/>
  <c r="O487" i="13"/>
  <c r="AC486" i="13"/>
  <c r="C486" i="13"/>
  <c r="AD486" i="13"/>
  <c r="Z486" i="13"/>
  <c r="AA486" i="13"/>
  <c r="P486" i="13"/>
  <c r="W486" i="13"/>
  <c r="X486" i="13"/>
  <c r="U486" i="13"/>
  <c r="V486" i="13"/>
  <c r="T486" i="13"/>
  <c r="R486" i="13"/>
  <c r="O486" i="13"/>
  <c r="AC485" i="13"/>
  <c r="C485" i="13"/>
  <c r="AD485" i="13"/>
  <c r="Z485" i="13"/>
  <c r="AA485" i="13"/>
  <c r="P485" i="13"/>
  <c r="W485" i="13"/>
  <c r="X485" i="13"/>
  <c r="U485" i="13"/>
  <c r="V485" i="13"/>
  <c r="T485" i="13"/>
  <c r="R485" i="13"/>
  <c r="O485" i="13"/>
  <c r="AC484" i="13"/>
  <c r="C484" i="13"/>
  <c r="AD484" i="13"/>
  <c r="Z484" i="13"/>
  <c r="AA484" i="13"/>
  <c r="P484" i="13"/>
  <c r="W484" i="13"/>
  <c r="X484" i="13"/>
  <c r="U484" i="13"/>
  <c r="V484" i="13"/>
  <c r="T484" i="13"/>
  <c r="R484" i="13"/>
  <c r="O484" i="13"/>
  <c r="AC483" i="13"/>
  <c r="C483" i="13"/>
  <c r="AD483" i="13"/>
  <c r="Z483" i="13"/>
  <c r="AA483" i="13"/>
  <c r="P483" i="13"/>
  <c r="W483" i="13"/>
  <c r="X483" i="13"/>
  <c r="U483" i="13"/>
  <c r="V483" i="13"/>
  <c r="T483" i="13"/>
  <c r="R483" i="13"/>
  <c r="O483" i="13"/>
  <c r="AC482" i="13"/>
  <c r="C482" i="13"/>
  <c r="AD482" i="13"/>
  <c r="Z482" i="13"/>
  <c r="AA482" i="13"/>
  <c r="P482" i="13"/>
  <c r="W482" i="13"/>
  <c r="X482" i="13"/>
  <c r="U482" i="13"/>
  <c r="V482" i="13"/>
  <c r="T482" i="13"/>
  <c r="R482" i="13"/>
  <c r="O482" i="13"/>
  <c r="AC481" i="13"/>
  <c r="C481" i="13"/>
  <c r="AD481" i="13"/>
  <c r="Z481" i="13"/>
  <c r="AA481" i="13"/>
  <c r="P481" i="13"/>
  <c r="W481" i="13"/>
  <c r="X481" i="13"/>
  <c r="U481" i="13"/>
  <c r="V481" i="13"/>
  <c r="T481" i="13"/>
  <c r="R481" i="13"/>
  <c r="O481" i="13"/>
  <c r="AC480" i="13"/>
  <c r="C480" i="13"/>
  <c r="AD480" i="13"/>
  <c r="Z480" i="13"/>
  <c r="AA480" i="13"/>
  <c r="P480" i="13"/>
  <c r="W480" i="13"/>
  <c r="X480" i="13"/>
  <c r="U480" i="13"/>
  <c r="V480" i="13"/>
  <c r="T480" i="13"/>
  <c r="R480" i="13"/>
  <c r="O480" i="13"/>
  <c r="AC479" i="13"/>
  <c r="C479" i="13"/>
  <c r="AD479" i="13"/>
  <c r="Z479" i="13"/>
  <c r="AA479" i="13"/>
  <c r="P479" i="13"/>
  <c r="W479" i="13"/>
  <c r="X479" i="13"/>
  <c r="U479" i="13"/>
  <c r="V479" i="13"/>
  <c r="T479" i="13"/>
  <c r="R479" i="13"/>
  <c r="O479" i="13"/>
  <c r="AC478" i="13"/>
  <c r="C478" i="13"/>
  <c r="AD478" i="13"/>
  <c r="Z478" i="13"/>
  <c r="AA478" i="13"/>
  <c r="P478" i="13"/>
  <c r="W478" i="13"/>
  <c r="X478" i="13"/>
  <c r="U478" i="13"/>
  <c r="V478" i="13"/>
  <c r="T478" i="13"/>
  <c r="R478" i="13"/>
  <c r="O478" i="13"/>
  <c r="AC477" i="13"/>
  <c r="C477" i="13"/>
  <c r="AD477" i="13"/>
  <c r="Z477" i="13"/>
  <c r="AA477" i="13"/>
  <c r="P477" i="13"/>
  <c r="W477" i="13"/>
  <c r="X477" i="13"/>
  <c r="U477" i="13"/>
  <c r="V477" i="13"/>
  <c r="T477" i="13"/>
  <c r="R477" i="13"/>
  <c r="O477" i="13"/>
  <c r="AC476" i="13"/>
  <c r="C476" i="13"/>
  <c r="AD476" i="13"/>
  <c r="Z476" i="13"/>
  <c r="AA476" i="13"/>
  <c r="P476" i="13"/>
  <c r="W476" i="13"/>
  <c r="X476" i="13"/>
  <c r="U476" i="13"/>
  <c r="V476" i="13"/>
  <c r="T476" i="13"/>
  <c r="R476" i="13"/>
  <c r="O476" i="13"/>
  <c r="AC475" i="13"/>
  <c r="C475" i="13"/>
  <c r="AD475" i="13"/>
  <c r="Z475" i="13"/>
  <c r="AA475" i="13"/>
  <c r="P475" i="13"/>
  <c r="W475" i="13"/>
  <c r="X475" i="13"/>
  <c r="U475" i="13"/>
  <c r="V475" i="13"/>
  <c r="T475" i="13"/>
  <c r="R475" i="13"/>
  <c r="O475" i="13"/>
  <c r="AC474" i="13"/>
  <c r="C474" i="13"/>
  <c r="AD474" i="13"/>
  <c r="Z474" i="13"/>
  <c r="AA474" i="13"/>
  <c r="P474" i="13"/>
  <c r="W474" i="13"/>
  <c r="X474" i="13"/>
  <c r="U474" i="13"/>
  <c r="V474" i="13"/>
  <c r="T474" i="13"/>
  <c r="R474" i="13"/>
  <c r="O474" i="13"/>
  <c r="AC473" i="13"/>
  <c r="C473" i="13"/>
  <c r="AD473" i="13"/>
  <c r="Z473" i="13"/>
  <c r="AA473" i="13"/>
  <c r="P473" i="13"/>
  <c r="W473" i="13"/>
  <c r="X473" i="13"/>
  <c r="U473" i="13"/>
  <c r="V473" i="13"/>
  <c r="T473" i="13"/>
  <c r="R473" i="13"/>
  <c r="O473" i="13"/>
  <c r="AC472" i="13"/>
  <c r="C472" i="13"/>
  <c r="AD472" i="13"/>
  <c r="Z472" i="13"/>
  <c r="AA472" i="13"/>
  <c r="P472" i="13"/>
  <c r="W472" i="13"/>
  <c r="X472" i="13"/>
  <c r="U472" i="13"/>
  <c r="V472" i="13"/>
  <c r="T472" i="13"/>
  <c r="R472" i="13"/>
  <c r="O472" i="13"/>
  <c r="AC471" i="13"/>
  <c r="C471" i="13"/>
  <c r="AD471" i="13"/>
  <c r="Z471" i="13"/>
  <c r="AA471" i="13"/>
  <c r="P471" i="13"/>
  <c r="W471" i="13"/>
  <c r="X471" i="13"/>
  <c r="U471" i="13"/>
  <c r="V471" i="13"/>
  <c r="T471" i="13"/>
  <c r="R471" i="13"/>
  <c r="O471" i="13"/>
  <c r="AC470" i="13"/>
  <c r="C470" i="13"/>
  <c r="AD470" i="13"/>
  <c r="Z470" i="13"/>
  <c r="AA470" i="13"/>
  <c r="P470" i="13"/>
  <c r="W470" i="13"/>
  <c r="X470" i="13"/>
  <c r="U470" i="13"/>
  <c r="V470" i="13"/>
  <c r="T470" i="13"/>
  <c r="R470" i="13"/>
  <c r="O470" i="13"/>
  <c r="AC469" i="13"/>
  <c r="C469" i="13"/>
  <c r="AD469" i="13"/>
  <c r="Z469" i="13"/>
  <c r="AA469" i="13"/>
  <c r="P469" i="13"/>
  <c r="W469" i="13"/>
  <c r="X469" i="13"/>
  <c r="U469" i="13"/>
  <c r="V469" i="13"/>
  <c r="T469" i="13"/>
  <c r="R469" i="13"/>
  <c r="O469" i="13"/>
  <c r="AC468" i="13"/>
  <c r="C468" i="13"/>
  <c r="AD468" i="13"/>
  <c r="Z468" i="13"/>
  <c r="AA468" i="13"/>
  <c r="P468" i="13"/>
  <c r="W468" i="13"/>
  <c r="X468" i="13"/>
  <c r="U468" i="13"/>
  <c r="V468" i="13"/>
  <c r="T468" i="13"/>
  <c r="R468" i="13"/>
  <c r="O468" i="13"/>
  <c r="AC467" i="13"/>
  <c r="C467" i="13"/>
  <c r="AD467" i="13"/>
  <c r="Z467" i="13"/>
  <c r="AA467" i="13"/>
  <c r="P467" i="13"/>
  <c r="W467" i="13"/>
  <c r="X467" i="13"/>
  <c r="U467" i="13"/>
  <c r="V467" i="13"/>
  <c r="T467" i="13"/>
  <c r="R467" i="13"/>
  <c r="O467" i="13"/>
  <c r="AC466" i="13"/>
  <c r="C466" i="13"/>
  <c r="AD466" i="13"/>
  <c r="Z466" i="13"/>
  <c r="AA466" i="13"/>
  <c r="P466" i="13"/>
  <c r="W466" i="13"/>
  <c r="X466" i="13"/>
  <c r="U466" i="13"/>
  <c r="V466" i="13"/>
  <c r="T466" i="13"/>
  <c r="R466" i="13"/>
  <c r="O466" i="13"/>
  <c r="AC465" i="13"/>
  <c r="C465" i="13"/>
  <c r="AD465" i="13"/>
  <c r="Z465" i="13"/>
  <c r="AA465" i="13"/>
  <c r="P465" i="13"/>
  <c r="W465" i="13"/>
  <c r="X465" i="13"/>
  <c r="U465" i="13"/>
  <c r="V465" i="13"/>
  <c r="T465" i="13"/>
  <c r="R465" i="13"/>
  <c r="O465" i="13"/>
  <c r="AC464" i="13"/>
  <c r="C464" i="13"/>
  <c r="AD464" i="13"/>
  <c r="Z464" i="13"/>
  <c r="AA464" i="13"/>
  <c r="P464" i="13"/>
  <c r="W464" i="13"/>
  <c r="X464" i="13"/>
  <c r="U464" i="13"/>
  <c r="V464" i="13"/>
  <c r="T464" i="13"/>
  <c r="R464" i="13"/>
  <c r="O464" i="13"/>
  <c r="AC463" i="13"/>
  <c r="C463" i="13"/>
  <c r="AD463" i="13"/>
  <c r="Z463" i="13"/>
  <c r="AA463" i="13"/>
  <c r="P463" i="13"/>
  <c r="W463" i="13"/>
  <c r="X463" i="13"/>
  <c r="U463" i="13"/>
  <c r="V463" i="13"/>
  <c r="T463" i="13"/>
  <c r="R463" i="13"/>
  <c r="O463" i="13"/>
  <c r="AC462" i="13"/>
  <c r="C462" i="13"/>
  <c r="AD462" i="13"/>
  <c r="Z462" i="13"/>
  <c r="AA462" i="13"/>
  <c r="P462" i="13"/>
  <c r="W462" i="13"/>
  <c r="X462" i="13"/>
  <c r="U462" i="13"/>
  <c r="V462" i="13"/>
  <c r="T462" i="13"/>
  <c r="R462" i="13"/>
  <c r="O462" i="13"/>
  <c r="AC461" i="13"/>
  <c r="C461" i="13"/>
  <c r="AD461" i="13"/>
  <c r="Z461" i="13"/>
  <c r="AA461" i="13"/>
  <c r="P461" i="13"/>
  <c r="W461" i="13"/>
  <c r="X461" i="13"/>
  <c r="U461" i="13"/>
  <c r="V461" i="13"/>
  <c r="T461" i="13"/>
  <c r="R461" i="13"/>
  <c r="O461" i="13"/>
  <c r="AC460" i="13"/>
  <c r="C460" i="13"/>
  <c r="AD460" i="13"/>
  <c r="Z460" i="13"/>
  <c r="AA460" i="13"/>
  <c r="P460" i="13"/>
  <c r="W460" i="13"/>
  <c r="X460" i="13"/>
  <c r="U460" i="13"/>
  <c r="V460" i="13"/>
  <c r="T460" i="13"/>
  <c r="R460" i="13"/>
  <c r="O460" i="13"/>
  <c r="AC459" i="13"/>
  <c r="C459" i="13"/>
  <c r="AD459" i="13"/>
  <c r="Z459" i="13"/>
  <c r="AA459" i="13"/>
  <c r="P459" i="13"/>
  <c r="W459" i="13"/>
  <c r="X459" i="13"/>
  <c r="U459" i="13"/>
  <c r="V459" i="13"/>
  <c r="T459" i="13"/>
  <c r="R459" i="13"/>
  <c r="O459" i="13"/>
  <c r="AC458" i="13"/>
  <c r="C458" i="13"/>
  <c r="AD458" i="13"/>
  <c r="Z458" i="13"/>
  <c r="AA458" i="13"/>
  <c r="P458" i="13"/>
  <c r="W458" i="13"/>
  <c r="X458" i="13"/>
  <c r="U458" i="13"/>
  <c r="V458" i="13"/>
  <c r="T458" i="13"/>
  <c r="R458" i="13"/>
  <c r="O458" i="13"/>
  <c r="AC457" i="13"/>
  <c r="C457" i="13"/>
  <c r="AD457" i="13"/>
  <c r="Z457" i="13"/>
  <c r="AA457" i="13"/>
  <c r="P457" i="13"/>
  <c r="W457" i="13"/>
  <c r="X457" i="13"/>
  <c r="U457" i="13"/>
  <c r="V457" i="13"/>
  <c r="T457" i="13"/>
  <c r="R457" i="13"/>
  <c r="O457" i="13"/>
  <c r="AC456" i="13"/>
  <c r="C456" i="13"/>
  <c r="AD456" i="13"/>
  <c r="Z456" i="13"/>
  <c r="AA456" i="13"/>
  <c r="P456" i="13"/>
  <c r="W456" i="13"/>
  <c r="X456" i="13"/>
  <c r="U456" i="13"/>
  <c r="V456" i="13"/>
  <c r="T456" i="13"/>
  <c r="R456" i="13"/>
  <c r="O456" i="13"/>
  <c r="AC455" i="13"/>
  <c r="C455" i="13"/>
  <c r="AD455" i="13"/>
  <c r="Z455" i="13"/>
  <c r="AA455" i="13"/>
  <c r="P455" i="13"/>
  <c r="W455" i="13"/>
  <c r="X455" i="13"/>
  <c r="U455" i="13"/>
  <c r="V455" i="13"/>
  <c r="T455" i="13"/>
  <c r="R455" i="13"/>
  <c r="O455" i="13"/>
  <c r="AC454" i="13"/>
  <c r="C454" i="13"/>
  <c r="AD454" i="13"/>
  <c r="Z454" i="13"/>
  <c r="AA454" i="13"/>
  <c r="P454" i="13"/>
  <c r="W454" i="13"/>
  <c r="X454" i="13"/>
  <c r="U454" i="13"/>
  <c r="V454" i="13"/>
  <c r="T454" i="13"/>
  <c r="R454" i="13"/>
  <c r="O454" i="13"/>
  <c r="AC453" i="13"/>
  <c r="C453" i="13"/>
  <c r="AD453" i="13"/>
  <c r="Z453" i="13"/>
  <c r="AA453" i="13"/>
  <c r="P453" i="13"/>
  <c r="W453" i="13"/>
  <c r="X453" i="13"/>
  <c r="U453" i="13"/>
  <c r="V453" i="13"/>
  <c r="T453" i="13"/>
  <c r="R453" i="13"/>
  <c r="O453" i="13"/>
  <c r="AC452" i="13"/>
  <c r="C452" i="13"/>
  <c r="AD452" i="13"/>
  <c r="Z452" i="13"/>
  <c r="AA452" i="13"/>
  <c r="P452" i="13"/>
  <c r="W452" i="13"/>
  <c r="X452" i="13"/>
  <c r="U452" i="13"/>
  <c r="V452" i="13"/>
  <c r="T452" i="13"/>
  <c r="R452" i="13"/>
  <c r="O452" i="13"/>
  <c r="AC451" i="13"/>
  <c r="C451" i="13"/>
  <c r="AD451" i="13"/>
  <c r="Z451" i="13"/>
  <c r="AA451" i="13"/>
  <c r="P451" i="13"/>
  <c r="W451" i="13"/>
  <c r="X451" i="13"/>
  <c r="U451" i="13"/>
  <c r="V451" i="13"/>
  <c r="T451" i="13"/>
  <c r="R451" i="13"/>
  <c r="O451" i="13"/>
  <c r="AC450" i="13"/>
  <c r="C450" i="13"/>
  <c r="AD450" i="13"/>
  <c r="Z450" i="13"/>
  <c r="AA450" i="13"/>
  <c r="P450" i="13"/>
  <c r="W450" i="13"/>
  <c r="X450" i="13"/>
  <c r="U450" i="13"/>
  <c r="V450" i="13"/>
  <c r="T450" i="13"/>
  <c r="R450" i="13"/>
  <c r="O450" i="13"/>
  <c r="AC449" i="13"/>
  <c r="C449" i="13"/>
  <c r="AD449" i="13"/>
  <c r="Z449" i="13"/>
  <c r="AA449" i="13"/>
  <c r="P449" i="13"/>
  <c r="W449" i="13"/>
  <c r="X449" i="13"/>
  <c r="U449" i="13"/>
  <c r="V449" i="13"/>
  <c r="T449" i="13"/>
  <c r="R449" i="13"/>
  <c r="O449" i="13"/>
  <c r="AC448" i="13"/>
  <c r="C448" i="13"/>
  <c r="AD448" i="13"/>
  <c r="Z448" i="13"/>
  <c r="AA448" i="13"/>
  <c r="P448" i="13"/>
  <c r="W448" i="13"/>
  <c r="X448" i="13"/>
  <c r="U448" i="13"/>
  <c r="V448" i="13"/>
  <c r="T448" i="13"/>
  <c r="R448" i="13"/>
  <c r="O448" i="13"/>
  <c r="AC447" i="13"/>
  <c r="C447" i="13"/>
  <c r="AD447" i="13"/>
  <c r="Z447" i="13"/>
  <c r="AA447" i="13"/>
  <c r="P447" i="13"/>
  <c r="W447" i="13"/>
  <c r="X447" i="13"/>
  <c r="U447" i="13"/>
  <c r="V447" i="13"/>
  <c r="T447" i="13"/>
  <c r="R447" i="13"/>
  <c r="O447" i="13"/>
  <c r="AC446" i="13"/>
  <c r="C446" i="13"/>
  <c r="AD446" i="13"/>
  <c r="Z446" i="13"/>
  <c r="AA446" i="13"/>
  <c r="P446" i="13"/>
  <c r="W446" i="13"/>
  <c r="X446" i="13"/>
  <c r="U446" i="13"/>
  <c r="V446" i="13"/>
  <c r="T446" i="13"/>
  <c r="R446" i="13"/>
  <c r="O446" i="13"/>
  <c r="AC445" i="13"/>
  <c r="C445" i="13"/>
  <c r="AD445" i="13"/>
  <c r="Z445" i="13"/>
  <c r="AA445" i="13"/>
  <c r="P445" i="13"/>
  <c r="W445" i="13"/>
  <c r="X445" i="13"/>
  <c r="U445" i="13"/>
  <c r="V445" i="13"/>
  <c r="T445" i="13"/>
  <c r="R445" i="13"/>
  <c r="O445" i="13"/>
  <c r="AC444" i="13"/>
  <c r="C444" i="13"/>
  <c r="AD444" i="13"/>
  <c r="Z444" i="13"/>
  <c r="AA444" i="13"/>
  <c r="P444" i="13"/>
  <c r="W444" i="13"/>
  <c r="X444" i="13"/>
  <c r="U444" i="13"/>
  <c r="V444" i="13"/>
  <c r="T444" i="13"/>
  <c r="R444" i="13"/>
  <c r="O444" i="13"/>
  <c r="AC443" i="13"/>
  <c r="C443" i="13"/>
  <c r="AD443" i="13"/>
  <c r="Z443" i="13"/>
  <c r="AA443" i="13"/>
  <c r="P443" i="13"/>
  <c r="W443" i="13"/>
  <c r="X443" i="13"/>
  <c r="U443" i="13"/>
  <c r="V443" i="13"/>
  <c r="T443" i="13"/>
  <c r="R443" i="13"/>
  <c r="O443" i="13"/>
  <c r="AC442" i="13"/>
  <c r="C442" i="13"/>
  <c r="AD442" i="13"/>
  <c r="Z442" i="13"/>
  <c r="AA442" i="13"/>
  <c r="P442" i="13"/>
  <c r="W442" i="13"/>
  <c r="X442" i="13"/>
  <c r="N338" i="13"/>
  <c r="N339" i="13"/>
  <c r="N340" i="13"/>
  <c r="N341" i="13"/>
  <c r="N342" i="13"/>
  <c r="U442" i="13"/>
  <c r="T442" i="13"/>
  <c r="O4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M356" i="13"/>
  <c r="N356" i="13"/>
  <c r="M357" i="13"/>
  <c r="N357" i="13"/>
  <c r="M358" i="13"/>
  <c r="N358" i="13"/>
  <c r="M359" i="13"/>
  <c r="N359" i="13"/>
  <c r="M360" i="13"/>
  <c r="N360" i="13"/>
  <c r="M361" i="13"/>
  <c r="N361" i="13"/>
  <c r="M362" i="13"/>
  <c r="N362" i="13"/>
  <c r="M363" i="13"/>
  <c r="N363" i="13"/>
  <c r="M364" i="13"/>
  <c r="N364" i="13"/>
  <c r="M365" i="13"/>
  <c r="N365" i="13"/>
  <c r="M366" i="13"/>
  <c r="N366" i="13"/>
  <c r="M367" i="13"/>
  <c r="N367" i="13"/>
  <c r="M368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AC441" i="13"/>
  <c r="AD441" i="13"/>
  <c r="Z441" i="13"/>
  <c r="AA441" i="13"/>
  <c r="P441" i="13"/>
  <c r="W441" i="13"/>
  <c r="X441" i="13"/>
  <c r="U441" i="13"/>
  <c r="V441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S441" i="13"/>
  <c r="T441" i="13"/>
  <c r="O441" i="13"/>
  <c r="AC440" i="13"/>
  <c r="AD440" i="13"/>
  <c r="Z440" i="13"/>
  <c r="AA440" i="13"/>
  <c r="P440" i="13"/>
  <c r="W440" i="13"/>
  <c r="X440" i="13"/>
  <c r="U440" i="13"/>
  <c r="V440" i="13"/>
  <c r="S440" i="13"/>
  <c r="T440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S344" i="13"/>
  <c r="Q344" i="13"/>
  <c r="S345" i="13"/>
  <c r="Q345" i="13"/>
  <c r="S346" i="13"/>
  <c r="Q346" i="13"/>
  <c r="S347" i="13"/>
  <c r="Q347" i="13"/>
  <c r="S348" i="13"/>
  <c r="Q348" i="13"/>
  <c r="S349" i="13"/>
  <c r="Q349" i="13"/>
  <c r="S350" i="13"/>
  <c r="Q350" i="13"/>
  <c r="S351" i="13"/>
  <c r="Q351" i="13"/>
  <c r="S352" i="13"/>
  <c r="Q352" i="13"/>
  <c r="S353" i="13"/>
  <c r="Q353" i="13"/>
  <c r="S354" i="13"/>
  <c r="Q354" i="13"/>
  <c r="S355" i="13"/>
  <c r="Q355" i="13"/>
  <c r="S356" i="13"/>
  <c r="Q356" i="13"/>
  <c r="S357" i="13"/>
  <c r="Q357" i="13"/>
  <c r="S358" i="13"/>
  <c r="Q358" i="13"/>
  <c r="S359" i="13"/>
  <c r="Q359" i="13"/>
  <c r="S360" i="13"/>
  <c r="Q360" i="13"/>
  <c r="S361" i="13"/>
  <c r="Q361" i="13"/>
  <c r="S362" i="13"/>
  <c r="Q362" i="13"/>
  <c r="S363" i="13"/>
  <c r="Q363" i="13"/>
  <c r="S364" i="13"/>
  <c r="Q364" i="13"/>
  <c r="S365" i="13"/>
  <c r="Q365" i="13"/>
  <c r="S366" i="13"/>
  <c r="Q366" i="13"/>
  <c r="S367" i="13"/>
  <c r="Q367" i="13"/>
  <c r="S368" i="13"/>
  <c r="Q368" i="13"/>
  <c r="S369" i="13"/>
  <c r="Q369" i="13"/>
  <c r="S370" i="13"/>
  <c r="Q370" i="13"/>
  <c r="S371" i="13"/>
  <c r="Q371" i="13"/>
  <c r="S372" i="13"/>
  <c r="Q372" i="13"/>
  <c r="S373" i="13"/>
  <c r="Q373" i="13"/>
  <c r="S374" i="13"/>
  <c r="Q374" i="13"/>
  <c r="S375" i="13"/>
  <c r="Q375" i="13"/>
  <c r="S376" i="13"/>
  <c r="Q376" i="13"/>
  <c r="S377" i="13"/>
  <c r="Q377" i="13"/>
  <c r="S378" i="13"/>
  <c r="Q378" i="13"/>
  <c r="S379" i="13"/>
  <c r="Q379" i="13"/>
  <c r="S380" i="13"/>
  <c r="Q380" i="13"/>
  <c r="S381" i="13"/>
  <c r="Q381" i="13"/>
  <c r="S382" i="13"/>
  <c r="Q382" i="13"/>
  <c r="S383" i="13"/>
  <c r="Q383" i="13"/>
  <c r="S384" i="13"/>
  <c r="Q384" i="13"/>
  <c r="S385" i="13"/>
  <c r="Q385" i="13"/>
  <c r="S386" i="13"/>
  <c r="Q386" i="13"/>
  <c r="S387" i="13"/>
  <c r="Q387" i="13"/>
  <c r="S388" i="13"/>
  <c r="Q388" i="13"/>
  <c r="S389" i="13"/>
  <c r="Q389" i="13"/>
  <c r="S390" i="13"/>
  <c r="Q390" i="13"/>
  <c r="S391" i="13"/>
  <c r="Q391" i="13"/>
  <c r="S392" i="13"/>
  <c r="Q392" i="13"/>
  <c r="S393" i="13"/>
  <c r="Q393" i="13"/>
  <c r="S394" i="13"/>
  <c r="Q394" i="13"/>
  <c r="S395" i="13"/>
  <c r="Q395" i="13"/>
  <c r="S396" i="13"/>
  <c r="Q396" i="13"/>
  <c r="S397" i="13"/>
  <c r="Q397" i="13"/>
  <c r="S398" i="13"/>
  <c r="Q398" i="13"/>
  <c r="S399" i="13"/>
  <c r="Q399" i="13"/>
  <c r="S400" i="13"/>
  <c r="Q400" i="13"/>
  <c r="S401" i="13"/>
  <c r="Q401" i="13"/>
  <c r="S402" i="13"/>
  <c r="Q402" i="13"/>
  <c r="S403" i="13"/>
  <c r="Q403" i="13"/>
  <c r="S404" i="13"/>
  <c r="Q404" i="13"/>
  <c r="S405" i="13"/>
  <c r="Q405" i="13"/>
  <c r="S406" i="13"/>
  <c r="Q406" i="13"/>
  <c r="S407" i="13"/>
  <c r="Q407" i="13"/>
  <c r="S408" i="13"/>
  <c r="Q408" i="13"/>
  <c r="S409" i="13"/>
  <c r="Q409" i="13"/>
  <c r="S410" i="13"/>
  <c r="Q410" i="13"/>
  <c r="S411" i="13"/>
  <c r="Q411" i="13"/>
  <c r="S412" i="13"/>
  <c r="Q412" i="13"/>
  <c r="S413" i="13"/>
  <c r="Q413" i="13"/>
  <c r="S414" i="13"/>
  <c r="Q414" i="13"/>
  <c r="S415" i="13"/>
  <c r="Q415" i="13"/>
  <c r="S416" i="13"/>
  <c r="Q416" i="13"/>
  <c r="S417" i="13"/>
  <c r="Q417" i="13"/>
  <c r="S418" i="13"/>
  <c r="Q418" i="13"/>
  <c r="S419" i="13"/>
  <c r="Q419" i="13"/>
  <c r="S420" i="13"/>
  <c r="Q420" i="13"/>
  <c r="S421" i="13"/>
  <c r="Q421" i="13"/>
  <c r="S422" i="13"/>
  <c r="Q422" i="13"/>
  <c r="S423" i="13"/>
  <c r="Q423" i="13"/>
  <c r="S424" i="13"/>
  <c r="Q424" i="13"/>
  <c r="S425" i="13"/>
  <c r="Q425" i="13"/>
  <c r="S426" i="13"/>
  <c r="Q426" i="13"/>
  <c r="S427" i="13"/>
  <c r="Q427" i="13"/>
  <c r="S428" i="13"/>
  <c r="Q428" i="13"/>
  <c r="S429" i="13"/>
  <c r="Q429" i="13"/>
  <c r="S430" i="13"/>
  <c r="Q430" i="13"/>
  <c r="S431" i="13"/>
  <c r="Q431" i="13"/>
  <c r="S432" i="13"/>
  <c r="Q432" i="13"/>
  <c r="S433" i="13"/>
  <c r="Q433" i="13"/>
  <c r="S434" i="13"/>
  <c r="Q434" i="13"/>
  <c r="S435" i="13"/>
  <c r="Q435" i="13"/>
  <c r="S436" i="13"/>
  <c r="Q436" i="13"/>
  <c r="S437" i="13"/>
  <c r="Q437" i="13"/>
  <c r="S438" i="13"/>
  <c r="Q438" i="13"/>
  <c r="S439" i="13"/>
  <c r="Q439" i="13"/>
  <c r="Q440" i="13"/>
  <c r="R440" i="13"/>
  <c r="O440" i="13"/>
  <c r="AC439" i="13"/>
  <c r="AD439" i="13"/>
  <c r="Z439" i="13"/>
  <c r="AA439" i="13"/>
  <c r="P439" i="13"/>
  <c r="W439" i="13"/>
  <c r="X439" i="13"/>
  <c r="U439" i="13"/>
  <c r="V439" i="13"/>
  <c r="T439" i="13"/>
  <c r="R439" i="13"/>
  <c r="O439" i="13"/>
  <c r="AC438" i="13"/>
  <c r="AD438" i="13"/>
  <c r="Z438" i="13"/>
  <c r="AA438" i="13"/>
  <c r="P438" i="13"/>
  <c r="W438" i="13"/>
  <c r="X438" i="13"/>
  <c r="U438" i="13"/>
  <c r="V438" i="13"/>
  <c r="T438" i="13"/>
  <c r="R438" i="13"/>
  <c r="O438" i="13"/>
  <c r="AC437" i="13"/>
  <c r="AD437" i="13"/>
  <c r="Z437" i="13"/>
  <c r="AA437" i="13"/>
  <c r="P437" i="13"/>
  <c r="W437" i="13"/>
  <c r="X437" i="13"/>
  <c r="U437" i="13"/>
  <c r="V437" i="13"/>
  <c r="T437" i="13"/>
  <c r="R437" i="13"/>
  <c r="O437" i="13"/>
  <c r="AC436" i="13"/>
  <c r="AD436" i="13"/>
  <c r="Z436" i="13"/>
  <c r="AA436" i="13"/>
  <c r="P436" i="13"/>
  <c r="W436" i="13"/>
  <c r="X436" i="13"/>
  <c r="U436" i="13"/>
  <c r="V436" i="13"/>
  <c r="T436" i="13"/>
  <c r="R436" i="13"/>
  <c r="O436" i="13"/>
  <c r="AC435" i="13"/>
  <c r="AD435" i="13"/>
  <c r="Z435" i="13"/>
  <c r="AA435" i="13"/>
  <c r="P435" i="13"/>
  <c r="W435" i="13"/>
  <c r="X435" i="13"/>
  <c r="U435" i="13"/>
  <c r="V435" i="13"/>
  <c r="T435" i="13"/>
  <c r="R435" i="13"/>
  <c r="O435" i="13"/>
  <c r="AC434" i="13"/>
  <c r="AD434" i="13"/>
  <c r="Z434" i="13"/>
  <c r="AA434" i="13"/>
  <c r="P434" i="13"/>
  <c r="W434" i="13"/>
  <c r="X434" i="13"/>
  <c r="U434" i="13"/>
  <c r="V434" i="13"/>
  <c r="T434" i="13"/>
  <c r="R434" i="13"/>
  <c r="O434" i="13"/>
  <c r="AC433" i="13"/>
  <c r="AD433" i="13"/>
  <c r="Z433" i="13"/>
  <c r="AA433" i="13"/>
  <c r="P433" i="13"/>
  <c r="W433" i="13"/>
  <c r="X433" i="13"/>
  <c r="U433" i="13"/>
  <c r="V433" i="13"/>
  <c r="T433" i="13"/>
  <c r="R433" i="13"/>
  <c r="O433" i="13"/>
  <c r="AC432" i="13"/>
  <c r="AD432" i="13"/>
  <c r="Z432" i="13"/>
  <c r="AA432" i="13"/>
  <c r="P432" i="13"/>
  <c r="W432" i="13"/>
  <c r="X432" i="13"/>
  <c r="U432" i="13"/>
  <c r="V432" i="13"/>
  <c r="T432" i="13"/>
  <c r="R432" i="13"/>
  <c r="O432" i="13"/>
  <c r="AC431" i="13"/>
  <c r="AD431" i="13"/>
  <c r="Z431" i="13"/>
  <c r="AA431" i="13"/>
  <c r="P431" i="13"/>
  <c r="W431" i="13"/>
  <c r="X431" i="13"/>
  <c r="U431" i="13"/>
  <c r="V431" i="13"/>
  <c r="T431" i="13"/>
  <c r="R431" i="13"/>
  <c r="O431" i="13"/>
  <c r="AC430" i="13"/>
  <c r="AD430" i="13"/>
  <c r="Z430" i="13"/>
  <c r="AA430" i="13"/>
  <c r="P430" i="13"/>
  <c r="W430" i="13"/>
  <c r="X430" i="13"/>
  <c r="U430" i="13"/>
  <c r="V430" i="13"/>
  <c r="T430" i="13"/>
  <c r="R430" i="13"/>
  <c r="O430" i="13"/>
  <c r="AC429" i="13"/>
  <c r="AD429" i="13"/>
  <c r="Z429" i="13"/>
  <c r="AA429" i="13"/>
  <c r="P429" i="13"/>
  <c r="W429" i="13"/>
  <c r="X429" i="13"/>
  <c r="U429" i="13"/>
  <c r="V429" i="13"/>
  <c r="T429" i="13"/>
  <c r="R429" i="13"/>
  <c r="O429" i="13"/>
  <c r="AC428" i="13"/>
  <c r="AD428" i="13"/>
  <c r="Z428" i="13"/>
  <c r="AA428" i="13"/>
  <c r="P428" i="13"/>
  <c r="W428" i="13"/>
  <c r="X428" i="13"/>
  <c r="U428" i="13"/>
  <c r="V428" i="13"/>
  <c r="T428" i="13"/>
  <c r="R428" i="13"/>
  <c r="O428" i="13"/>
  <c r="AC427" i="13"/>
  <c r="AD427" i="13"/>
  <c r="Z427" i="13"/>
  <c r="AA427" i="13"/>
  <c r="P427" i="13"/>
  <c r="W427" i="13"/>
  <c r="X427" i="13"/>
  <c r="U427" i="13"/>
  <c r="V427" i="13"/>
  <c r="T427" i="13"/>
  <c r="R427" i="13"/>
  <c r="O427" i="13"/>
  <c r="AC426" i="13"/>
  <c r="AD426" i="13"/>
  <c r="Z426" i="13"/>
  <c r="AA426" i="13"/>
  <c r="P426" i="13"/>
  <c r="W426" i="13"/>
  <c r="X426" i="13"/>
  <c r="U426" i="13"/>
  <c r="V426" i="13"/>
  <c r="T426" i="13"/>
  <c r="R426" i="13"/>
  <c r="O426" i="13"/>
  <c r="AC425" i="13"/>
  <c r="AD425" i="13"/>
  <c r="Z425" i="13"/>
  <c r="AA425" i="13"/>
  <c r="P425" i="13"/>
  <c r="W425" i="13"/>
  <c r="X425" i="13"/>
  <c r="U425" i="13"/>
  <c r="V425" i="13"/>
  <c r="T425" i="13"/>
  <c r="R425" i="13"/>
  <c r="O425" i="13"/>
  <c r="AC424" i="13"/>
  <c r="AD424" i="13"/>
  <c r="Z424" i="13"/>
  <c r="AA424" i="13"/>
  <c r="P424" i="13"/>
  <c r="W424" i="13"/>
  <c r="X424" i="13"/>
  <c r="U424" i="13"/>
  <c r="V424" i="13"/>
  <c r="T424" i="13"/>
  <c r="R424" i="13"/>
  <c r="O424" i="13"/>
  <c r="AC423" i="13"/>
  <c r="AD423" i="13"/>
  <c r="Z423" i="13"/>
  <c r="AA423" i="13"/>
  <c r="P423" i="13"/>
  <c r="W423" i="13"/>
  <c r="X423" i="13"/>
  <c r="U423" i="13"/>
  <c r="V423" i="13"/>
  <c r="T423" i="13"/>
  <c r="R423" i="13"/>
  <c r="O423" i="13"/>
  <c r="AC422" i="13"/>
  <c r="AD422" i="13"/>
  <c r="Z422" i="13"/>
  <c r="AA422" i="13"/>
  <c r="P422" i="13"/>
  <c r="W422" i="13"/>
  <c r="X422" i="13"/>
  <c r="U422" i="13"/>
  <c r="V422" i="13"/>
  <c r="T422" i="13"/>
  <c r="R422" i="13"/>
  <c r="O422" i="13"/>
  <c r="AC421" i="13"/>
  <c r="AD421" i="13"/>
  <c r="Z421" i="13"/>
  <c r="AA421" i="13"/>
  <c r="P421" i="13"/>
  <c r="W421" i="13"/>
  <c r="X421" i="13"/>
  <c r="U421" i="13"/>
  <c r="V421" i="13"/>
  <c r="T421" i="13"/>
  <c r="R421" i="13"/>
  <c r="O421" i="13"/>
  <c r="AC420" i="13"/>
  <c r="AD420" i="13"/>
  <c r="Z420" i="13"/>
  <c r="AA420" i="13"/>
  <c r="P420" i="13"/>
  <c r="W420" i="13"/>
  <c r="X420" i="13"/>
  <c r="U420" i="13"/>
  <c r="V420" i="13"/>
  <c r="T420" i="13"/>
  <c r="R420" i="13"/>
  <c r="O420" i="13"/>
  <c r="AC419" i="13"/>
  <c r="AD419" i="13"/>
  <c r="Z419" i="13"/>
  <c r="AA419" i="13"/>
  <c r="P419" i="13"/>
  <c r="W419" i="13"/>
  <c r="X419" i="13"/>
  <c r="U419" i="13"/>
  <c r="V419" i="13"/>
  <c r="T419" i="13"/>
  <c r="R419" i="13"/>
  <c r="O419" i="13"/>
  <c r="AC418" i="13"/>
  <c r="AD418" i="13"/>
  <c r="Z418" i="13"/>
  <c r="AA418" i="13"/>
  <c r="P418" i="13"/>
  <c r="W418" i="13"/>
  <c r="X418" i="13"/>
  <c r="U418" i="13"/>
  <c r="V418" i="13"/>
  <c r="T418" i="13"/>
  <c r="R418" i="13"/>
  <c r="O418" i="13"/>
  <c r="AC417" i="13"/>
  <c r="AD417" i="13"/>
  <c r="Z417" i="13"/>
  <c r="AA417" i="13"/>
  <c r="P417" i="13"/>
  <c r="W417" i="13"/>
  <c r="X417" i="13"/>
  <c r="U417" i="13"/>
  <c r="V417" i="13"/>
  <c r="T417" i="13"/>
  <c r="R417" i="13"/>
  <c r="O417" i="13"/>
  <c r="AC416" i="13"/>
  <c r="AD416" i="13"/>
  <c r="Z416" i="13"/>
  <c r="AA416" i="13"/>
  <c r="P416" i="13"/>
  <c r="W416" i="13"/>
  <c r="X416" i="13"/>
  <c r="U416" i="13"/>
  <c r="V416" i="13"/>
  <c r="T416" i="13"/>
  <c r="R416" i="13"/>
  <c r="O416" i="13"/>
  <c r="AC415" i="13"/>
  <c r="AD415" i="13"/>
  <c r="Z415" i="13"/>
  <c r="AA415" i="13"/>
  <c r="P415" i="13"/>
  <c r="W415" i="13"/>
  <c r="X415" i="13"/>
  <c r="U415" i="13"/>
  <c r="V415" i="13"/>
  <c r="T415" i="13"/>
  <c r="R415" i="13"/>
  <c r="O415" i="13"/>
  <c r="AC414" i="13"/>
  <c r="AD414" i="13"/>
  <c r="Z414" i="13"/>
  <c r="AA414" i="13"/>
  <c r="P414" i="13"/>
  <c r="W414" i="13"/>
  <c r="X414" i="13"/>
  <c r="U414" i="13"/>
  <c r="V414" i="13"/>
  <c r="T414" i="13"/>
  <c r="R414" i="13"/>
  <c r="O414" i="13"/>
  <c r="AC413" i="13"/>
  <c r="AD413" i="13"/>
  <c r="Z413" i="13"/>
  <c r="AA413" i="13"/>
  <c r="P413" i="13"/>
  <c r="W413" i="13"/>
  <c r="X413" i="13"/>
  <c r="U413" i="13"/>
  <c r="V413" i="13"/>
  <c r="T413" i="13"/>
  <c r="R413" i="13"/>
  <c r="O413" i="13"/>
  <c r="AC412" i="13"/>
  <c r="AD412" i="13"/>
  <c r="Z412" i="13"/>
  <c r="AA412" i="13"/>
  <c r="P412" i="13"/>
  <c r="W412" i="13"/>
  <c r="X412" i="13"/>
  <c r="U412" i="13"/>
  <c r="V412" i="13"/>
  <c r="T412" i="13"/>
  <c r="R412" i="13"/>
  <c r="O412" i="13"/>
  <c r="AC411" i="13"/>
  <c r="AD411" i="13"/>
  <c r="Z411" i="13"/>
  <c r="AA411" i="13"/>
  <c r="P411" i="13"/>
  <c r="W411" i="13"/>
  <c r="X411" i="13"/>
  <c r="U411" i="13"/>
  <c r="V411" i="13"/>
  <c r="T411" i="13"/>
  <c r="R411" i="13"/>
  <c r="O411" i="13"/>
  <c r="AC410" i="13"/>
  <c r="AD410" i="13"/>
  <c r="Z410" i="13"/>
  <c r="AA410" i="13"/>
  <c r="P410" i="13"/>
  <c r="W410" i="13"/>
  <c r="X410" i="13"/>
  <c r="U410" i="13"/>
  <c r="V410" i="13"/>
  <c r="T410" i="13"/>
  <c r="R410" i="13"/>
  <c r="O410" i="13"/>
  <c r="AC409" i="13"/>
  <c r="AD409" i="13"/>
  <c r="Z409" i="13"/>
  <c r="AA409" i="13"/>
  <c r="P409" i="13"/>
  <c r="W409" i="13"/>
  <c r="X409" i="13"/>
  <c r="U409" i="13"/>
  <c r="V409" i="13"/>
  <c r="T409" i="13"/>
  <c r="R409" i="13"/>
  <c r="O409" i="13"/>
  <c r="AC408" i="13"/>
  <c r="AD408" i="13"/>
  <c r="Z408" i="13"/>
  <c r="AA408" i="13"/>
  <c r="P408" i="13"/>
  <c r="W408" i="13"/>
  <c r="X408" i="13"/>
  <c r="U408" i="13"/>
  <c r="V408" i="13"/>
  <c r="T408" i="13"/>
  <c r="R408" i="13"/>
  <c r="O408" i="13"/>
  <c r="AC407" i="13"/>
  <c r="AD407" i="13"/>
  <c r="Z407" i="13"/>
  <c r="AA407" i="13"/>
  <c r="P407" i="13"/>
  <c r="W407" i="13"/>
  <c r="X407" i="13"/>
  <c r="U407" i="13"/>
  <c r="V407" i="13"/>
  <c r="T407" i="13"/>
  <c r="R407" i="13"/>
  <c r="O407" i="13"/>
  <c r="AC406" i="13"/>
  <c r="AD406" i="13"/>
  <c r="Z406" i="13"/>
  <c r="AA406" i="13"/>
  <c r="P406" i="13"/>
  <c r="W406" i="13"/>
  <c r="X406" i="13"/>
  <c r="U406" i="13"/>
  <c r="V406" i="13"/>
  <c r="T406" i="13"/>
  <c r="R406" i="13"/>
  <c r="O406" i="13"/>
  <c r="AC405" i="13"/>
  <c r="AD405" i="13"/>
  <c r="Z405" i="13"/>
  <c r="AA405" i="13"/>
  <c r="P405" i="13"/>
  <c r="W405" i="13"/>
  <c r="X405" i="13"/>
  <c r="U405" i="13"/>
  <c r="V405" i="13"/>
  <c r="T405" i="13"/>
  <c r="R405" i="13"/>
  <c r="O405" i="13"/>
  <c r="AC404" i="13"/>
  <c r="AD404" i="13"/>
  <c r="Z404" i="13"/>
  <c r="AA404" i="13"/>
  <c r="P404" i="13"/>
  <c r="W404" i="13"/>
  <c r="X404" i="13"/>
  <c r="U404" i="13"/>
  <c r="V404" i="13"/>
  <c r="T404" i="13"/>
  <c r="R404" i="13"/>
  <c r="O404" i="13"/>
  <c r="AC403" i="13"/>
  <c r="AD403" i="13"/>
  <c r="Z403" i="13"/>
  <c r="AA403" i="13"/>
  <c r="P403" i="13"/>
  <c r="W403" i="13"/>
  <c r="X403" i="13"/>
  <c r="U403" i="13"/>
  <c r="V403" i="13"/>
  <c r="T403" i="13"/>
  <c r="R403" i="13"/>
  <c r="O403" i="13"/>
  <c r="AC402" i="13"/>
  <c r="AD402" i="13"/>
  <c r="Z402" i="13"/>
  <c r="AA402" i="13"/>
  <c r="P402" i="13"/>
  <c r="W402" i="13"/>
  <c r="X402" i="13"/>
  <c r="U402" i="13"/>
  <c r="V402" i="13"/>
  <c r="T402" i="13"/>
  <c r="R402" i="13"/>
  <c r="O402" i="13"/>
  <c r="AC401" i="13"/>
  <c r="AD401" i="13"/>
  <c r="Z401" i="13"/>
  <c r="AA401" i="13"/>
  <c r="P401" i="13"/>
  <c r="W401" i="13"/>
  <c r="X401" i="13"/>
  <c r="U401" i="13"/>
  <c r="V401" i="13"/>
  <c r="T401" i="13"/>
  <c r="R401" i="13"/>
  <c r="O401" i="13"/>
  <c r="AC400" i="13"/>
  <c r="AD400" i="13"/>
  <c r="Z400" i="13"/>
  <c r="AA400" i="13"/>
  <c r="P400" i="13"/>
  <c r="W400" i="13"/>
  <c r="X400" i="13"/>
  <c r="U400" i="13"/>
  <c r="V400" i="13"/>
  <c r="T400" i="13"/>
  <c r="R400" i="13"/>
  <c r="O400" i="13"/>
  <c r="AC399" i="13"/>
  <c r="AD399" i="13"/>
  <c r="Z399" i="13"/>
  <c r="AA399" i="13"/>
  <c r="P399" i="13"/>
  <c r="W399" i="13"/>
  <c r="X399" i="13"/>
  <c r="U399" i="13"/>
  <c r="V399" i="13"/>
  <c r="T399" i="13"/>
  <c r="R399" i="13"/>
  <c r="O399" i="13"/>
  <c r="AC398" i="13"/>
  <c r="AD398" i="13"/>
  <c r="Z398" i="13"/>
  <c r="AA398" i="13"/>
  <c r="P398" i="13"/>
  <c r="W398" i="13"/>
  <c r="X398" i="13"/>
  <c r="U398" i="13"/>
  <c r="V398" i="13"/>
  <c r="T398" i="13"/>
  <c r="R398" i="13"/>
  <c r="O398" i="13"/>
  <c r="AC397" i="13"/>
  <c r="AD397" i="13"/>
  <c r="Z397" i="13"/>
  <c r="AA397" i="13"/>
  <c r="P397" i="13"/>
  <c r="W397" i="13"/>
  <c r="X397" i="13"/>
  <c r="U397" i="13"/>
  <c r="V397" i="13"/>
  <c r="T397" i="13"/>
  <c r="R397" i="13"/>
  <c r="O397" i="13"/>
  <c r="AC396" i="13"/>
  <c r="AD396" i="13"/>
  <c r="Z396" i="13"/>
  <c r="AA396" i="13"/>
  <c r="P396" i="13"/>
  <c r="W396" i="13"/>
  <c r="X396" i="13"/>
  <c r="U396" i="13"/>
  <c r="V396" i="13"/>
  <c r="T396" i="13"/>
  <c r="R396" i="13"/>
  <c r="O396" i="13"/>
  <c r="AC395" i="13"/>
  <c r="AD395" i="13"/>
  <c r="Z395" i="13"/>
  <c r="AA395" i="13"/>
  <c r="P395" i="13"/>
  <c r="W395" i="13"/>
  <c r="X395" i="13"/>
  <c r="U395" i="13"/>
  <c r="V395" i="13"/>
  <c r="T395" i="13"/>
  <c r="R395" i="13"/>
  <c r="O395" i="13"/>
  <c r="AC394" i="13"/>
  <c r="AD394" i="13"/>
  <c r="Z394" i="13"/>
  <c r="AA394" i="13"/>
  <c r="P394" i="13"/>
  <c r="W394" i="13"/>
  <c r="X394" i="13"/>
  <c r="U394" i="13"/>
  <c r="V394" i="13"/>
  <c r="T394" i="13"/>
  <c r="R394" i="13"/>
  <c r="O394" i="13"/>
  <c r="AC393" i="13"/>
  <c r="AD393" i="13"/>
  <c r="Z393" i="13"/>
  <c r="AA393" i="13"/>
  <c r="P393" i="13"/>
  <c r="W393" i="13"/>
  <c r="X393" i="13"/>
  <c r="U393" i="13"/>
  <c r="V393" i="13"/>
  <c r="T393" i="13"/>
  <c r="R393" i="13"/>
  <c r="O393" i="13"/>
  <c r="AC392" i="13"/>
  <c r="AD392" i="13"/>
  <c r="Z392" i="13"/>
  <c r="AA392" i="13"/>
  <c r="P392" i="13"/>
  <c r="W392" i="13"/>
  <c r="X392" i="13"/>
  <c r="U392" i="13"/>
  <c r="V392" i="13"/>
  <c r="T392" i="13"/>
  <c r="R392" i="13"/>
  <c r="O392" i="13"/>
  <c r="AC391" i="13"/>
  <c r="AD391" i="13"/>
  <c r="Z391" i="13"/>
  <c r="AA391" i="13"/>
  <c r="P391" i="13"/>
  <c r="W391" i="13"/>
  <c r="X391" i="13"/>
  <c r="U391" i="13"/>
  <c r="V391" i="13"/>
  <c r="T391" i="13"/>
  <c r="R391" i="13"/>
  <c r="O391" i="13"/>
  <c r="AC390" i="13"/>
  <c r="AD390" i="13"/>
  <c r="Z390" i="13"/>
  <c r="AA390" i="13"/>
  <c r="P390" i="13"/>
  <c r="W390" i="13"/>
  <c r="X390" i="13"/>
  <c r="U390" i="13"/>
  <c r="V390" i="13"/>
  <c r="T390" i="13"/>
  <c r="R390" i="13"/>
  <c r="O390" i="13"/>
  <c r="AC389" i="13"/>
  <c r="AD389" i="13"/>
  <c r="Z389" i="13"/>
  <c r="AA389" i="13"/>
  <c r="P389" i="13"/>
  <c r="W389" i="13"/>
  <c r="X389" i="13"/>
  <c r="U389" i="13"/>
  <c r="V389" i="13"/>
  <c r="T389" i="13"/>
  <c r="R389" i="13"/>
  <c r="O389" i="13"/>
  <c r="AC388" i="13"/>
  <c r="AD388" i="13"/>
  <c r="Z388" i="13"/>
  <c r="AA388" i="13"/>
  <c r="P388" i="13"/>
  <c r="W388" i="13"/>
  <c r="X388" i="13"/>
  <c r="U388" i="13"/>
  <c r="V388" i="13"/>
  <c r="T388" i="13"/>
  <c r="R388" i="13"/>
  <c r="O388" i="13"/>
  <c r="AC387" i="13"/>
  <c r="AD387" i="13"/>
  <c r="Z387" i="13"/>
  <c r="AA387" i="13"/>
  <c r="P387" i="13"/>
  <c r="W387" i="13"/>
  <c r="X387" i="13"/>
  <c r="U387" i="13"/>
  <c r="V387" i="13"/>
  <c r="T387" i="13"/>
  <c r="R387" i="13"/>
  <c r="O387" i="13"/>
  <c r="AC386" i="13"/>
  <c r="AD386" i="13"/>
  <c r="Z386" i="13"/>
  <c r="AA386" i="13"/>
  <c r="P386" i="13"/>
  <c r="W386" i="13"/>
  <c r="X386" i="13"/>
  <c r="U386" i="13"/>
  <c r="V386" i="13"/>
  <c r="T386" i="13"/>
  <c r="R386" i="13"/>
  <c r="O386" i="13"/>
  <c r="AC385" i="13"/>
  <c r="AD385" i="13"/>
  <c r="Z385" i="13"/>
  <c r="AA385" i="13"/>
  <c r="P385" i="13"/>
  <c r="W385" i="13"/>
  <c r="X385" i="13"/>
  <c r="U385" i="13"/>
  <c r="V385" i="13"/>
  <c r="T385" i="13"/>
  <c r="R385" i="13"/>
  <c r="O385" i="13"/>
  <c r="AC384" i="13"/>
  <c r="AD384" i="13"/>
  <c r="Z384" i="13"/>
  <c r="AA384" i="13"/>
  <c r="P384" i="13"/>
  <c r="W384" i="13"/>
  <c r="X384" i="13"/>
  <c r="U384" i="13"/>
  <c r="V384" i="13"/>
  <c r="T384" i="13"/>
  <c r="R384" i="13"/>
  <c r="O384" i="13"/>
  <c r="AC383" i="13"/>
  <c r="AD383" i="13"/>
  <c r="Z383" i="13"/>
  <c r="AA383" i="13"/>
  <c r="P383" i="13"/>
  <c r="W383" i="13"/>
  <c r="X383" i="13"/>
  <c r="U383" i="13"/>
  <c r="V383" i="13"/>
  <c r="T383" i="13"/>
  <c r="R383" i="13"/>
  <c r="O383" i="13"/>
  <c r="AC382" i="13"/>
  <c r="AD382" i="13"/>
  <c r="Z382" i="13"/>
  <c r="AA382" i="13"/>
  <c r="P382" i="13"/>
  <c r="W382" i="13"/>
  <c r="X382" i="13"/>
  <c r="U382" i="13"/>
  <c r="V382" i="13"/>
  <c r="T382" i="13"/>
  <c r="R382" i="13"/>
  <c r="O382" i="13"/>
  <c r="AC381" i="13"/>
  <c r="AD381" i="13"/>
  <c r="Z381" i="13"/>
  <c r="AA381" i="13"/>
  <c r="P381" i="13"/>
  <c r="W381" i="13"/>
  <c r="X381" i="13"/>
  <c r="U381" i="13"/>
  <c r="V381" i="13"/>
  <c r="T381" i="13"/>
  <c r="R381" i="13"/>
  <c r="O381" i="13"/>
  <c r="AC380" i="13"/>
  <c r="AD380" i="13"/>
  <c r="Z380" i="13"/>
  <c r="AA380" i="13"/>
  <c r="P380" i="13"/>
  <c r="W380" i="13"/>
  <c r="X380" i="13"/>
  <c r="U380" i="13"/>
  <c r="V380" i="13"/>
  <c r="T380" i="13"/>
  <c r="R380" i="13"/>
  <c r="O380" i="13"/>
  <c r="AC379" i="13"/>
  <c r="AD379" i="13"/>
  <c r="Z379" i="13"/>
  <c r="AA379" i="13"/>
  <c r="P379" i="13"/>
  <c r="W379" i="13"/>
  <c r="X379" i="13"/>
  <c r="U379" i="13"/>
  <c r="V379" i="13"/>
  <c r="T379" i="13"/>
  <c r="R379" i="13"/>
  <c r="O379" i="13"/>
  <c r="AC378" i="13"/>
  <c r="AD378" i="13"/>
  <c r="Z378" i="13"/>
  <c r="AA378" i="13"/>
  <c r="P378" i="13"/>
  <c r="W378" i="13"/>
  <c r="X378" i="13"/>
  <c r="U378" i="13"/>
  <c r="V378" i="13"/>
  <c r="T378" i="13"/>
  <c r="R378" i="13"/>
  <c r="O378" i="13"/>
  <c r="AC377" i="13"/>
  <c r="AD377" i="13"/>
  <c r="Z377" i="13"/>
  <c r="AA377" i="13"/>
  <c r="P377" i="13"/>
  <c r="W377" i="13"/>
  <c r="X377" i="13"/>
  <c r="U377" i="13"/>
  <c r="V377" i="13"/>
  <c r="T377" i="13"/>
  <c r="R377" i="13"/>
  <c r="O377" i="13"/>
  <c r="AC376" i="13"/>
  <c r="AD376" i="13"/>
  <c r="Z376" i="13"/>
  <c r="AA376" i="13"/>
  <c r="P376" i="13"/>
  <c r="W376" i="13"/>
  <c r="X376" i="13"/>
  <c r="U376" i="13"/>
  <c r="V376" i="13"/>
  <c r="T376" i="13"/>
  <c r="R376" i="13"/>
  <c r="O376" i="13"/>
  <c r="AC375" i="13"/>
  <c r="AD375" i="13"/>
  <c r="Z375" i="13"/>
  <c r="AA375" i="13"/>
  <c r="P375" i="13"/>
  <c r="W375" i="13"/>
  <c r="X375" i="13"/>
  <c r="U375" i="13"/>
  <c r="V375" i="13"/>
  <c r="T375" i="13"/>
  <c r="R375" i="13"/>
  <c r="O375" i="13"/>
  <c r="AC374" i="13"/>
  <c r="AD374" i="13"/>
  <c r="Z374" i="13"/>
  <c r="AA374" i="13"/>
  <c r="P374" i="13"/>
  <c r="W374" i="13"/>
  <c r="X374" i="13"/>
  <c r="U374" i="13"/>
  <c r="V374" i="13"/>
  <c r="T374" i="13"/>
  <c r="R374" i="13"/>
  <c r="O374" i="13"/>
  <c r="AC373" i="13"/>
  <c r="AD373" i="13"/>
  <c r="Z373" i="13"/>
  <c r="AA373" i="13"/>
  <c r="P373" i="13"/>
  <c r="W373" i="13"/>
  <c r="X373" i="13"/>
  <c r="U373" i="13"/>
  <c r="V373" i="13"/>
  <c r="T373" i="13"/>
  <c r="R373" i="13"/>
  <c r="O373" i="13"/>
  <c r="AC372" i="13"/>
  <c r="AD372" i="13"/>
  <c r="Z372" i="13"/>
  <c r="AA372" i="13"/>
  <c r="P372" i="13"/>
  <c r="W372" i="13"/>
  <c r="X372" i="13"/>
  <c r="U372" i="13"/>
  <c r="V372" i="13"/>
  <c r="T372" i="13"/>
  <c r="R372" i="13"/>
  <c r="O372" i="13"/>
  <c r="AC371" i="13"/>
  <c r="AD371" i="13"/>
  <c r="Z371" i="13"/>
  <c r="AA371" i="13"/>
  <c r="P371" i="13"/>
  <c r="W371" i="13"/>
  <c r="X371" i="13"/>
  <c r="U371" i="13"/>
  <c r="V371" i="13"/>
  <c r="T371" i="13"/>
  <c r="R371" i="13"/>
  <c r="O371" i="13"/>
  <c r="AC370" i="13"/>
  <c r="AD370" i="13"/>
  <c r="Z370" i="13"/>
  <c r="AA370" i="13"/>
  <c r="P370" i="13"/>
  <c r="W370" i="13"/>
  <c r="X370" i="13"/>
  <c r="U370" i="13"/>
  <c r="V370" i="13"/>
  <c r="T370" i="13"/>
  <c r="R370" i="13"/>
  <c r="O370" i="13"/>
  <c r="AC369" i="13"/>
  <c r="AD369" i="13"/>
  <c r="Z369" i="13"/>
  <c r="AA369" i="13"/>
  <c r="P369" i="13"/>
  <c r="W369" i="13"/>
  <c r="X369" i="13"/>
  <c r="U369" i="13"/>
  <c r="V369" i="13"/>
  <c r="T369" i="13"/>
  <c r="R369" i="13"/>
  <c r="O369" i="13"/>
  <c r="AC368" i="13"/>
  <c r="AD368" i="13"/>
  <c r="Z368" i="13"/>
  <c r="AA368" i="13"/>
  <c r="P368" i="13"/>
  <c r="W368" i="13"/>
  <c r="X368" i="13"/>
  <c r="U368" i="13"/>
  <c r="V368" i="13"/>
  <c r="T368" i="13"/>
  <c r="R368" i="13"/>
  <c r="O368" i="13"/>
  <c r="AC367" i="13"/>
  <c r="AD367" i="13"/>
  <c r="Z367" i="13"/>
  <c r="AA367" i="13"/>
  <c r="P367" i="13"/>
  <c r="W367" i="13"/>
  <c r="X367" i="13"/>
  <c r="U367" i="13"/>
  <c r="V367" i="13"/>
  <c r="T367" i="13"/>
  <c r="R367" i="13"/>
  <c r="O367" i="13"/>
  <c r="AC366" i="13"/>
  <c r="AD366" i="13"/>
  <c r="Z366" i="13"/>
  <c r="AA366" i="13"/>
  <c r="P366" i="13"/>
  <c r="W366" i="13"/>
  <c r="X366" i="13"/>
  <c r="U366" i="13"/>
  <c r="V366" i="13"/>
  <c r="T366" i="13"/>
  <c r="R366" i="13"/>
  <c r="O366" i="13"/>
  <c r="AC365" i="13"/>
  <c r="AD365" i="13"/>
  <c r="Z365" i="13"/>
  <c r="AA365" i="13"/>
  <c r="P365" i="13"/>
  <c r="W365" i="13"/>
  <c r="X365" i="13"/>
  <c r="U365" i="13"/>
  <c r="V365" i="13"/>
  <c r="T365" i="13"/>
  <c r="R365" i="13"/>
  <c r="O365" i="13"/>
  <c r="AC364" i="13"/>
  <c r="AD364" i="13"/>
  <c r="Z364" i="13"/>
  <c r="AA364" i="13"/>
  <c r="P364" i="13"/>
  <c r="W364" i="13"/>
  <c r="X364" i="13"/>
  <c r="U364" i="13"/>
  <c r="V364" i="13"/>
  <c r="T364" i="13"/>
  <c r="R364" i="13"/>
  <c r="O364" i="13"/>
  <c r="AC363" i="13"/>
  <c r="AD363" i="13"/>
  <c r="Z363" i="13"/>
  <c r="AA363" i="13"/>
  <c r="P363" i="13"/>
  <c r="W363" i="13"/>
  <c r="X363" i="13"/>
  <c r="U363" i="13"/>
  <c r="V363" i="13"/>
  <c r="T363" i="13"/>
  <c r="R363" i="13"/>
  <c r="O363" i="13"/>
  <c r="AC362" i="13"/>
  <c r="AD362" i="13"/>
  <c r="Z362" i="13"/>
  <c r="AA362" i="13"/>
  <c r="P362" i="13"/>
  <c r="W362" i="13"/>
  <c r="X362" i="13"/>
  <c r="U362" i="13"/>
  <c r="V362" i="13"/>
  <c r="T362" i="13"/>
  <c r="R362" i="13"/>
  <c r="O362" i="13"/>
  <c r="AC361" i="13"/>
  <c r="AD361" i="13"/>
  <c r="Z361" i="13"/>
  <c r="AA361" i="13"/>
  <c r="P361" i="13"/>
  <c r="W361" i="13"/>
  <c r="X361" i="13"/>
  <c r="U361" i="13"/>
  <c r="V361" i="13"/>
  <c r="T361" i="13"/>
  <c r="R361" i="13"/>
  <c r="O361" i="13"/>
  <c r="AC360" i="13"/>
  <c r="AD360" i="13"/>
  <c r="Z360" i="13"/>
  <c r="AA360" i="13"/>
  <c r="P360" i="13"/>
  <c r="W360" i="13"/>
  <c r="X360" i="13"/>
  <c r="U360" i="13"/>
  <c r="V360" i="13"/>
  <c r="T360" i="13"/>
  <c r="R360" i="13"/>
  <c r="O360" i="13"/>
  <c r="AC359" i="13"/>
  <c r="AD359" i="13"/>
  <c r="Z359" i="13"/>
  <c r="AA359" i="13"/>
  <c r="P359" i="13"/>
  <c r="W359" i="13"/>
  <c r="X359" i="13"/>
  <c r="U359" i="13"/>
  <c r="V359" i="13"/>
  <c r="T359" i="13"/>
  <c r="R359" i="13"/>
  <c r="O359" i="13"/>
  <c r="AC358" i="13"/>
  <c r="AD358" i="13"/>
  <c r="Z358" i="13"/>
  <c r="AA358" i="13"/>
  <c r="P358" i="13"/>
  <c r="W358" i="13"/>
  <c r="X358" i="13"/>
  <c r="U358" i="13"/>
  <c r="V358" i="13"/>
  <c r="T358" i="13"/>
  <c r="R358" i="13"/>
  <c r="O358" i="13"/>
  <c r="AC357" i="13"/>
  <c r="AD357" i="13"/>
  <c r="Z357" i="13"/>
  <c r="AA357" i="13"/>
  <c r="P357" i="13"/>
  <c r="W357" i="13"/>
  <c r="X357" i="13"/>
  <c r="U357" i="13"/>
  <c r="V357" i="13"/>
  <c r="T357" i="13"/>
  <c r="R357" i="13"/>
  <c r="O357" i="13"/>
  <c r="AC356" i="13"/>
  <c r="AD356" i="13"/>
  <c r="Z356" i="13"/>
  <c r="AA356" i="13"/>
  <c r="P356" i="13"/>
  <c r="W356" i="13"/>
  <c r="X356" i="13"/>
  <c r="U356" i="13"/>
  <c r="V356" i="13"/>
  <c r="T356" i="13"/>
  <c r="R356" i="13"/>
  <c r="O356" i="13"/>
  <c r="AC355" i="13"/>
  <c r="AD355" i="13"/>
  <c r="Z355" i="13"/>
  <c r="AA355" i="13"/>
  <c r="P355" i="13"/>
  <c r="W355" i="13"/>
  <c r="X355" i="13"/>
  <c r="U355" i="13"/>
  <c r="V355" i="13"/>
  <c r="T355" i="13"/>
  <c r="R355" i="13"/>
  <c r="O355" i="13"/>
  <c r="AC354" i="13"/>
  <c r="AD354" i="13"/>
  <c r="Z354" i="13"/>
  <c r="AA354" i="13"/>
  <c r="P354" i="13"/>
  <c r="W354" i="13"/>
  <c r="X354" i="13"/>
  <c r="U354" i="13"/>
  <c r="V354" i="13"/>
  <c r="T354" i="13"/>
  <c r="R354" i="13"/>
  <c r="O354" i="13"/>
  <c r="AC353" i="13"/>
  <c r="AD353" i="13"/>
  <c r="Z353" i="13"/>
  <c r="AA353" i="13"/>
  <c r="P353" i="13"/>
  <c r="W353" i="13"/>
  <c r="X353" i="13"/>
  <c r="U353" i="13"/>
  <c r="V353" i="13"/>
  <c r="T353" i="13"/>
  <c r="R353" i="13"/>
  <c r="O353" i="13"/>
  <c r="AC352" i="13"/>
  <c r="AD352" i="13"/>
  <c r="Z352" i="13"/>
  <c r="AA352" i="13"/>
  <c r="P352" i="13"/>
  <c r="W352" i="13"/>
  <c r="X352" i="13"/>
  <c r="U352" i="13"/>
  <c r="V352" i="13"/>
  <c r="T352" i="13"/>
  <c r="R352" i="13"/>
  <c r="O352" i="13"/>
  <c r="AC351" i="13"/>
  <c r="AD351" i="13"/>
  <c r="Z351" i="13"/>
  <c r="AA351" i="13"/>
  <c r="P351" i="13"/>
  <c r="W351" i="13"/>
  <c r="X351" i="13"/>
  <c r="U351" i="13"/>
  <c r="V351" i="13"/>
  <c r="T351" i="13"/>
  <c r="R351" i="13"/>
  <c r="O351" i="13"/>
  <c r="AC350" i="13"/>
  <c r="AD350" i="13"/>
  <c r="Z350" i="13"/>
  <c r="AA350" i="13"/>
  <c r="P350" i="13"/>
  <c r="W350" i="13"/>
  <c r="X350" i="13"/>
  <c r="U350" i="13"/>
  <c r="V350" i="13"/>
  <c r="T350" i="13"/>
  <c r="R350" i="13"/>
  <c r="O350" i="13"/>
  <c r="AC349" i="13"/>
  <c r="AD349" i="13"/>
  <c r="Z349" i="13"/>
  <c r="AA349" i="13"/>
  <c r="P349" i="13"/>
  <c r="W349" i="13"/>
  <c r="X349" i="13"/>
  <c r="U349" i="13"/>
  <c r="V349" i="13"/>
  <c r="T349" i="13"/>
  <c r="R349" i="13"/>
  <c r="O349" i="13"/>
  <c r="AC348" i="13"/>
  <c r="AD348" i="13"/>
  <c r="Z348" i="13"/>
  <c r="AA348" i="13"/>
  <c r="P348" i="13"/>
  <c r="W348" i="13"/>
  <c r="X348" i="13"/>
  <c r="U348" i="13"/>
  <c r="V348" i="13"/>
  <c r="T348" i="13"/>
  <c r="R348" i="13"/>
  <c r="O348" i="13"/>
  <c r="AC347" i="13"/>
  <c r="AD347" i="13"/>
  <c r="Z347" i="13"/>
  <c r="AA347" i="13"/>
  <c r="P347" i="13"/>
  <c r="W347" i="13"/>
  <c r="X347" i="13"/>
  <c r="U347" i="13"/>
  <c r="V347" i="13"/>
  <c r="T347" i="13"/>
  <c r="R347" i="13"/>
  <c r="O347" i="13"/>
  <c r="AC346" i="13"/>
  <c r="AD346" i="13"/>
  <c r="Z346" i="13"/>
  <c r="AA346" i="13"/>
  <c r="P346" i="13"/>
  <c r="W346" i="13"/>
  <c r="X346" i="13"/>
  <c r="U346" i="13"/>
  <c r="V346" i="13"/>
  <c r="T346" i="13"/>
  <c r="R346" i="13"/>
  <c r="O346" i="13"/>
  <c r="AC345" i="13"/>
  <c r="AD345" i="13"/>
  <c r="Z345" i="13"/>
  <c r="AA345" i="13"/>
  <c r="P345" i="13"/>
  <c r="W345" i="13"/>
  <c r="X345" i="13"/>
  <c r="U345" i="13"/>
  <c r="V345" i="13"/>
  <c r="T345" i="13"/>
  <c r="R345" i="13"/>
  <c r="O345" i="13"/>
  <c r="AC344" i="13"/>
  <c r="AD344" i="13"/>
  <c r="Z344" i="13"/>
  <c r="AA344" i="13"/>
  <c r="P344" i="13"/>
  <c r="W344" i="13"/>
  <c r="X344" i="13"/>
  <c r="U344" i="13"/>
  <c r="V344" i="13"/>
  <c r="T344" i="13"/>
  <c r="R344" i="13"/>
  <c r="O344" i="13"/>
  <c r="AC343" i="13"/>
  <c r="AD343" i="13"/>
  <c r="Z343" i="13"/>
  <c r="AA343" i="13"/>
  <c r="P343" i="13"/>
  <c r="W343" i="13"/>
  <c r="X343" i="13"/>
  <c r="T343" i="13"/>
  <c r="O343" i="13"/>
  <c r="AC342" i="13"/>
  <c r="AD342" i="13"/>
  <c r="Z342" i="13"/>
  <c r="AA342" i="13"/>
  <c r="P342" i="13"/>
  <c r="W342" i="13"/>
  <c r="X342" i="13"/>
  <c r="U342" i="13"/>
  <c r="V342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S342" i="13"/>
  <c r="T342" i="13"/>
  <c r="O342" i="13"/>
  <c r="AC341" i="13"/>
  <c r="AD341" i="13"/>
  <c r="Z341" i="13"/>
  <c r="AA341" i="13"/>
  <c r="P341" i="13"/>
  <c r="W341" i="13"/>
  <c r="X341" i="13"/>
  <c r="U341" i="13"/>
  <c r="V341" i="13"/>
  <c r="S341" i="13"/>
  <c r="T341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S245" i="13"/>
  <c r="Q245" i="13"/>
  <c r="S246" i="13"/>
  <c r="Q246" i="13"/>
  <c r="S247" i="13"/>
  <c r="Q247" i="13"/>
  <c r="S248" i="13"/>
  <c r="Q248" i="13"/>
  <c r="S249" i="13"/>
  <c r="Q249" i="13"/>
  <c r="S250" i="13"/>
  <c r="Q250" i="13"/>
  <c r="S251" i="13"/>
  <c r="Q251" i="13"/>
  <c r="S252" i="13"/>
  <c r="Q252" i="13"/>
  <c r="S253" i="13"/>
  <c r="Q253" i="13"/>
  <c r="S254" i="13"/>
  <c r="Q254" i="13"/>
  <c r="S255" i="13"/>
  <c r="Q255" i="13"/>
  <c r="S256" i="13"/>
  <c r="Q256" i="13"/>
  <c r="S257" i="13"/>
  <c r="Q257" i="13"/>
  <c r="S258" i="13"/>
  <c r="Q258" i="13"/>
  <c r="S259" i="13"/>
  <c r="Q259" i="13"/>
  <c r="S260" i="13"/>
  <c r="Q260" i="13"/>
  <c r="S261" i="13"/>
  <c r="Q261" i="13"/>
  <c r="S262" i="13"/>
  <c r="Q262" i="13"/>
  <c r="S263" i="13"/>
  <c r="Q263" i="13"/>
  <c r="S264" i="13"/>
  <c r="Q264" i="13"/>
  <c r="S265" i="13"/>
  <c r="Q265" i="13"/>
  <c r="S266" i="13"/>
  <c r="Q266" i="13"/>
  <c r="S267" i="13"/>
  <c r="Q267" i="13"/>
  <c r="S268" i="13"/>
  <c r="Q268" i="13"/>
  <c r="S269" i="13"/>
  <c r="Q269" i="13"/>
  <c r="S270" i="13"/>
  <c r="Q270" i="13"/>
  <c r="S271" i="13"/>
  <c r="Q271" i="13"/>
  <c r="S272" i="13"/>
  <c r="Q272" i="13"/>
  <c r="S273" i="13"/>
  <c r="Q273" i="13"/>
  <c r="S274" i="13"/>
  <c r="Q274" i="13"/>
  <c r="S275" i="13"/>
  <c r="Q275" i="13"/>
  <c r="S276" i="13"/>
  <c r="Q276" i="13"/>
  <c r="S277" i="13"/>
  <c r="Q277" i="13"/>
  <c r="S278" i="13"/>
  <c r="Q278" i="13"/>
  <c r="S279" i="13"/>
  <c r="Q279" i="13"/>
  <c r="S280" i="13"/>
  <c r="Q280" i="13"/>
  <c r="S281" i="13"/>
  <c r="Q281" i="13"/>
  <c r="S282" i="13"/>
  <c r="Q282" i="13"/>
  <c r="S283" i="13"/>
  <c r="Q283" i="13"/>
  <c r="S284" i="13"/>
  <c r="Q284" i="13"/>
  <c r="S285" i="13"/>
  <c r="Q285" i="13"/>
  <c r="S286" i="13"/>
  <c r="Q286" i="13"/>
  <c r="S287" i="13"/>
  <c r="Q287" i="13"/>
  <c r="S288" i="13"/>
  <c r="Q288" i="13"/>
  <c r="S289" i="13"/>
  <c r="Q289" i="13"/>
  <c r="S290" i="13"/>
  <c r="Q290" i="13"/>
  <c r="S291" i="13"/>
  <c r="Q291" i="13"/>
  <c r="S292" i="13"/>
  <c r="Q292" i="13"/>
  <c r="S293" i="13"/>
  <c r="Q293" i="13"/>
  <c r="S294" i="13"/>
  <c r="Q294" i="13"/>
  <c r="S295" i="13"/>
  <c r="Q295" i="13"/>
  <c r="S296" i="13"/>
  <c r="Q296" i="13"/>
  <c r="S297" i="13"/>
  <c r="Q297" i="13"/>
  <c r="S298" i="13"/>
  <c r="Q298" i="13"/>
  <c r="S299" i="13"/>
  <c r="Q299" i="13"/>
  <c r="S300" i="13"/>
  <c r="Q300" i="13"/>
  <c r="S301" i="13"/>
  <c r="Q301" i="13"/>
  <c r="S302" i="13"/>
  <c r="Q302" i="13"/>
  <c r="S303" i="13"/>
  <c r="Q303" i="13"/>
  <c r="S304" i="13"/>
  <c r="Q304" i="13"/>
  <c r="S305" i="13"/>
  <c r="Q305" i="13"/>
  <c r="S306" i="13"/>
  <c r="Q306" i="13"/>
  <c r="S307" i="13"/>
  <c r="Q307" i="13"/>
  <c r="S308" i="13"/>
  <c r="Q308" i="13"/>
  <c r="S309" i="13"/>
  <c r="Q309" i="13"/>
  <c r="S310" i="13"/>
  <c r="Q310" i="13"/>
  <c r="S311" i="13"/>
  <c r="Q311" i="13"/>
  <c r="S312" i="13"/>
  <c r="Q312" i="13"/>
  <c r="S313" i="13"/>
  <c r="Q313" i="13"/>
  <c r="S314" i="13"/>
  <c r="Q314" i="13"/>
  <c r="S315" i="13"/>
  <c r="Q315" i="13"/>
  <c r="S316" i="13"/>
  <c r="Q316" i="13"/>
  <c r="S317" i="13"/>
  <c r="Q317" i="13"/>
  <c r="S318" i="13"/>
  <c r="Q318" i="13"/>
  <c r="S319" i="13"/>
  <c r="Q319" i="13"/>
  <c r="S320" i="13"/>
  <c r="Q320" i="13"/>
  <c r="S321" i="13"/>
  <c r="Q321" i="13"/>
  <c r="S322" i="13"/>
  <c r="Q322" i="13"/>
  <c r="S323" i="13"/>
  <c r="Q323" i="13"/>
  <c r="S324" i="13"/>
  <c r="Q324" i="13"/>
  <c r="S325" i="13"/>
  <c r="Q325" i="13"/>
  <c r="S326" i="13"/>
  <c r="Q326" i="13"/>
  <c r="S327" i="13"/>
  <c r="Q327" i="13"/>
  <c r="S328" i="13"/>
  <c r="Q328" i="13"/>
  <c r="S329" i="13"/>
  <c r="Q329" i="13"/>
  <c r="S330" i="13"/>
  <c r="Q330" i="13"/>
  <c r="S331" i="13"/>
  <c r="Q331" i="13"/>
  <c r="S332" i="13"/>
  <c r="Q332" i="13"/>
  <c r="S333" i="13"/>
  <c r="Q333" i="13"/>
  <c r="S334" i="13"/>
  <c r="Q334" i="13"/>
  <c r="S335" i="13"/>
  <c r="Q335" i="13"/>
  <c r="S336" i="13"/>
  <c r="Q336" i="13"/>
  <c r="S337" i="13"/>
  <c r="Q337" i="13"/>
  <c r="S338" i="13"/>
  <c r="Q338" i="13"/>
  <c r="S339" i="13"/>
  <c r="Q339" i="13"/>
  <c r="S340" i="13"/>
  <c r="Q340" i="13"/>
  <c r="Q341" i="13"/>
  <c r="R341" i="13"/>
  <c r="O341" i="13"/>
  <c r="AC340" i="13"/>
  <c r="AD340" i="13"/>
  <c r="Z340" i="13"/>
  <c r="AA340" i="13"/>
  <c r="P340" i="13"/>
  <c r="W340" i="13"/>
  <c r="X340" i="13"/>
  <c r="U340" i="13"/>
  <c r="V340" i="13"/>
  <c r="T340" i="13"/>
  <c r="R340" i="13"/>
  <c r="O340" i="13"/>
  <c r="AC339" i="13"/>
  <c r="AD339" i="13"/>
  <c r="Z339" i="13"/>
  <c r="AA339" i="13"/>
  <c r="P339" i="13"/>
  <c r="W339" i="13"/>
  <c r="X339" i="13"/>
  <c r="U339" i="13"/>
  <c r="V339" i="13"/>
  <c r="T339" i="13"/>
  <c r="R339" i="13"/>
  <c r="O339" i="13"/>
  <c r="AC338" i="13"/>
  <c r="AD338" i="13"/>
  <c r="Z338" i="13"/>
  <c r="AA338" i="13"/>
  <c r="P338" i="13"/>
  <c r="W338" i="13"/>
  <c r="X338" i="13"/>
  <c r="U338" i="13"/>
  <c r="V338" i="13"/>
  <c r="T338" i="13"/>
  <c r="R338" i="13"/>
  <c r="O338" i="13"/>
  <c r="AC337" i="13"/>
  <c r="AD337" i="13"/>
  <c r="Z337" i="13"/>
  <c r="AA337" i="13"/>
  <c r="P337" i="13"/>
  <c r="W337" i="13"/>
  <c r="X337" i="13"/>
  <c r="U337" i="13"/>
  <c r="V337" i="13"/>
  <c r="T337" i="13"/>
  <c r="R337" i="13"/>
  <c r="O337" i="13"/>
  <c r="AC336" i="13"/>
  <c r="AD336" i="13"/>
  <c r="Z336" i="13"/>
  <c r="AA336" i="13"/>
  <c r="P336" i="13"/>
  <c r="W336" i="13"/>
  <c r="X336" i="13"/>
  <c r="U336" i="13"/>
  <c r="V336" i="13"/>
  <c r="T336" i="13"/>
  <c r="R336" i="13"/>
  <c r="O336" i="13"/>
  <c r="AC335" i="13"/>
  <c r="AD335" i="13"/>
  <c r="Z335" i="13"/>
  <c r="AA335" i="13"/>
  <c r="P335" i="13"/>
  <c r="W335" i="13"/>
  <c r="X335" i="13"/>
  <c r="U335" i="13"/>
  <c r="V335" i="13"/>
  <c r="T335" i="13"/>
  <c r="R335" i="13"/>
  <c r="O335" i="13"/>
  <c r="AC334" i="13"/>
  <c r="AD334" i="13"/>
  <c r="Z334" i="13"/>
  <c r="AA334" i="13"/>
  <c r="P334" i="13"/>
  <c r="W334" i="13"/>
  <c r="X334" i="13"/>
  <c r="U334" i="13"/>
  <c r="V334" i="13"/>
  <c r="T334" i="13"/>
  <c r="R334" i="13"/>
  <c r="O334" i="13"/>
  <c r="AC333" i="13"/>
  <c r="AD333" i="13"/>
  <c r="Z333" i="13"/>
  <c r="AA333" i="13"/>
  <c r="P333" i="13"/>
  <c r="W333" i="13"/>
  <c r="X333" i="13"/>
  <c r="U333" i="13"/>
  <c r="V333" i="13"/>
  <c r="T333" i="13"/>
  <c r="R333" i="13"/>
  <c r="O333" i="13"/>
  <c r="AC332" i="13"/>
  <c r="AD332" i="13"/>
  <c r="Z332" i="13"/>
  <c r="AA332" i="13"/>
  <c r="P332" i="13"/>
  <c r="W332" i="13"/>
  <c r="X332" i="13"/>
  <c r="U332" i="13"/>
  <c r="V332" i="13"/>
  <c r="T332" i="13"/>
  <c r="R332" i="13"/>
  <c r="O332" i="13"/>
  <c r="AC331" i="13"/>
  <c r="AD331" i="13"/>
  <c r="Z331" i="13"/>
  <c r="AA331" i="13"/>
  <c r="P331" i="13"/>
  <c r="W331" i="13"/>
  <c r="X331" i="13"/>
  <c r="U331" i="13"/>
  <c r="V331" i="13"/>
  <c r="T331" i="13"/>
  <c r="R331" i="13"/>
  <c r="O331" i="13"/>
  <c r="AC330" i="13"/>
  <c r="AD330" i="13"/>
  <c r="Z330" i="13"/>
  <c r="AA330" i="13"/>
  <c r="P330" i="13"/>
  <c r="W330" i="13"/>
  <c r="X330" i="13"/>
  <c r="U330" i="13"/>
  <c r="V330" i="13"/>
  <c r="T330" i="13"/>
  <c r="R330" i="13"/>
  <c r="O330" i="13"/>
  <c r="AC329" i="13"/>
  <c r="AD329" i="13"/>
  <c r="Z329" i="13"/>
  <c r="AA329" i="13"/>
  <c r="P329" i="13"/>
  <c r="W329" i="13"/>
  <c r="X329" i="13"/>
  <c r="U329" i="13"/>
  <c r="V329" i="13"/>
  <c r="T329" i="13"/>
  <c r="R329" i="13"/>
  <c r="O329" i="13"/>
  <c r="AC328" i="13"/>
  <c r="AD328" i="13"/>
  <c r="Z328" i="13"/>
  <c r="AA328" i="13"/>
  <c r="P328" i="13"/>
  <c r="W328" i="13"/>
  <c r="X328" i="13"/>
  <c r="U328" i="13"/>
  <c r="V328" i="13"/>
  <c r="T328" i="13"/>
  <c r="R328" i="13"/>
  <c r="O328" i="13"/>
  <c r="AC327" i="13"/>
  <c r="AD327" i="13"/>
  <c r="Z327" i="13"/>
  <c r="AA327" i="13"/>
  <c r="P327" i="13"/>
  <c r="W327" i="13"/>
  <c r="X327" i="13"/>
  <c r="U327" i="13"/>
  <c r="V327" i="13"/>
  <c r="T327" i="13"/>
  <c r="R327" i="13"/>
  <c r="O327" i="13"/>
  <c r="AC326" i="13"/>
  <c r="AD326" i="13"/>
  <c r="Z326" i="13"/>
  <c r="AA326" i="13"/>
  <c r="P326" i="13"/>
  <c r="W326" i="13"/>
  <c r="X326" i="13"/>
  <c r="U326" i="13"/>
  <c r="V326" i="13"/>
  <c r="T326" i="13"/>
  <c r="R326" i="13"/>
  <c r="O326" i="13"/>
  <c r="AC325" i="13"/>
  <c r="AD325" i="13"/>
  <c r="Z325" i="13"/>
  <c r="AA325" i="13"/>
  <c r="P325" i="13"/>
  <c r="W325" i="13"/>
  <c r="X325" i="13"/>
  <c r="U325" i="13"/>
  <c r="V325" i="13"/>
  <c r="T325" i="13"/>
  <c r="R325" i="13"/>
  <c r="O325" i="13"/>
  <c r="AC324" i="13"/>
  <c r="AD324" i="13"/>
  <c r="Z324" i="13"/>
  <c r="AA324" i="13"/>
  <c r="P324" i="13"/>
  <c r="W324" i="13"/>
  <c r="X324" i="13"/>
  <c r="U324" i="13"/>
  <c r="V324" i="13"/>
  <c r="T324" i="13"/>
  <c r="R324" i="13"/>
  <c r="O324" i="13"/>
  <c r="AC323" i="13"/>
  <c r="AD323" i="13"/>
  <c r="Z323" i="13"/>
  <c r="AA323" i="13"/>
  <c r="P323" i="13"/>
  <c r="W323" i="13"/>
  <c r="X323" i="13"/>
  <c r="U323" i="13"/>
  <c r="V323" i="13"/>
  <c r="T323" i="13"/>
  <c r="R323" i="13"/>
  <c r="O323" i="13"/>
  <c r="AC322" i="13"/>
  <c r="AD322" i="13"/>
  <c r="Z322" i="13"/>
  <c r="AA322" i="13"/>
  <c r="P322" i="13"/>
  <c r="W322" i="13"/>
  <c r="X322" i="13"/>
  <c r="U322" i="13"/>
  <c r="V322" i="13"/>
  <c r="T322" i="13"/>
  <c r="R322" i="13"/>
  <c r="O322" i="13"/>
  <c r="AC321" i="13"/>
  <c r="AD321" i="13"/>
  <c r="Z321" i="13"/>
  <c r="AA321" i="13"/>
  <c r="P321" i="13"/>
  <c r="W321" i="13"/>
  <c r="X321" i="13"/>
  <c r="U321" i="13"/>
  <c r="V321" i="13"/>
  <c r="T321" i="13"/>
  <c r="R321" i="13"/>
  <c r="O321" i="13"/>
  <c r="AC320" i="13"/>
  <c r="AD320" i="13"/>
  <c r="Z320" i="13"/>
  <c r="AA320" i="13"/>
  <c r="P320" i="13"/>
  <c r="W320" i="13"/>
  <c r="X320" i="13"/>
  <c r="U320" i="13"/>
  <c r="V320" i="13"/>
  <c r="T320" i="13"/>
  <c r="R320" i="13"/>
  <c r="O320" i="13"/>
  <c r="AC319" i="13"/>
  <c r="AD319" i="13"/>
  <c r="Z319" i="13"/>
  <c r="AA319" i="13"/>
  <c r="P319" i="13"/>
  <c r="W319" i="13"/>
  <c r="X319" i="13"/>
  <c r="U319" i="13"/>
  <c r="V319" i="13"/>
  <c r="T319" i="13"/>
  <c r="R319" i="13"/>
  <c r="O319" i="13"/>
  <c r="AC318" i="13"/>
  <c r="AD318" i="13"/>
  <c r="Z318" i="13"/>
  <c r="AA318" i="13"/>
  <c r="P318" i="13"/>
  <c r="W318" i="13"/>
  <c r="X318" i="13"/>
  <c r="U318" i="13"/>
  <c r="V318" i="13"/>
  <c r="T318" i="13"/>
  <c r="R318" i="13"/>
  <c r="O318" i="13"/>
  <c r="AC317" i="13"/>
  <c r="AD317" i="13"/>
  <c r="Z317" i="13"/>
  <c r="AA317" i="13"/>
  <c r="P317" i="13"/>
  <c r="W317" i="13"/>
  <c r="X317" i="13"/>
  <c r="U317" i="13"/>
  <c r="V317" i="13"/>
  <c r="T317" i="13"/>
  <c r="R317" i="13"/>
  <c r="O317" i="13"/>
  <c r="AC316" i="13"/>
  <c r="AD316" i="13"/>
  <c r="Z316" i="13"/>
  <c r="AA316" i="13"/>
  <c r="P316" i="13"/>
  <c r="W316" i="13"/>
  <c r="X316" i="13"/>
  <c r="U316" i="13"/>
  <c r="V316" i="13"/>
  <c r="T316" i="13"/>
  <c r="R316" i="13"/>
  <c r="O316" i="13"/>
  <c r="AC315" i="13"/>
  <c r="AD315" i="13"/>
  <c r="Z315" i="13"/>
  <c r="AA315" i="13"/>
  <c r="P315" i="13"/>
  <c r="W315" i="13"/>
  <c r="X315" i="13"/>
  <c r="U315" i="13"/>
  <c r="V315" i="13"/>
  <c r="T315" i="13"/>
  <c r="R315" i="13"/>
  <c r="O315" i="13"/>
  <c r="AC314" i="13"/>
  <c r="AD314" i="13"/>
  <c r="Z314" i="13"/>
  <c r="AA314" i="13"/>
  <c r="P314" i="13"/>
  <c r="W314" i="13"/>
  <c r="X314" i="13"/>
  <c r="U314" i="13"/>
  <c r="V314" i="13"/>
  <c r="T314" i="13"/>
  <c r="R314" i="13"/>
  <c r="O314" i="13"/>
  <c r="AC313" i="13"/>
  <c r="AD313" i="13"/>
  <c r="Z313" i="13"/>
  <c r="AA313" i="13"/>
  <c r="P313" i="13"/>
  <c r="W313" i="13"/>
  <c r="X313" i="13"/>
  <c r="U313" i="13"/>
  <c r="V313" i="13"/>
  <c r="T313" i="13"/>
  <c r="R313" i="13"/>
  <c r="O313" i="13"/>
  <c r="AC312" i="13"/>
  <c r="AD312" i="13"/>
  <c r="Z312" i="13"/>
  <c r="AA312" i="13"/>
  <c r="P312" i="13"/>
  <c r="W312" i="13"/>
  <c r="X312" i="13"/>
  <c r="U312" i="13"/>
  <c r="V312" i="13"/>
  <c r="T312" i="13"/>
  <c r="R312" i="13"/>
  <c r="O312" i="13"/>
  <c r="AC311" i="13"/>
  <c r="AD311" i="13"/>
  <c r="Z311" i="13"/>
  <c r="AA311" i="13"/>
  <c r="P311" i="13"/>
  <c r="W311" i="13"/>
  <c r="X311" i="13"/>
  <c r="U311" i="13"/>
  <c r="V311" i="13"/>
  <c r="T311" i="13"/>
  <c r="R311" i="13"/>
  <c r="O311" i="13"/>
  <c r="AC310" i="13"/>
  <c r="AD310" i="13"/>
  <c r="Z310" i="13"/>
  <c r="AA310" i="13"/>
  <c r="P310" i="13"/>
  <c r="W310" i="13"/>
  <c r="X310" i="13"/>
  <c r="U310" i="13"/>
  <c r="V310" i="13"/>
  <c r="T310" i="13"/>
  <c r="R310" i="13"/>
  <c r="O310" i="13"/>
  <c r="AC309" i="13"/>
  <c r="AD309" i="13"/>
  <c r="Z309" i="13"/>
  <c r="AA309" i="13"/>
  <c r="P309" i="13"/>
  <c r="W309" i="13"/>
  <c r="X309" i="13"/>
  <c r="U309" i="13"/>
  <c r="V309" i="13"/>
  <c r="T309" i="13"/>
  <c r="R309" i="13"/>
  <c r="O309" i="13"/>
  <c r="AC308" i="13"/>
  <c r="AD308" i="13"/>
  <c r="Z308" i="13"/>
  <c r="AA308" i="13"/>
  <c r="P308" i="13"/>
  <c r="W308" i="13"/>
  <c r="X308" i="13"/>
  <c r="U308" i="13"/>
  <c r="V308" i="13"/>
  <c r="T308" i="13"/>
  <c r="R308" i="13"/>
  <c r="O308" i="13"/>
  <c r="AC307" i="13"/>
  <c r="AD307" i="13"/>
  <c r="Z307" i="13"/>
  <c r="AA307" i="13"/>
  <c r="P307" i="13"/>
  <c r="W307" i="13"/>
  <c r="X307" i="13"/>
  <c r="U307" i="13"/>
  <c r="V307" i="13"/>
  <c r="T307" i="13"/>
  <c r="R307" i="13"/>
  <c r="O307" i="13"/>
  <c r="AC306" i="13"/>
  <c r="AD306" i="13"/>
  <c r="Z306" i="13"/>
  <c r="AA306" i="13"/>
  <c r="P306" i="13"/>
  <c r="W306" i="13"/>
  <c r="X306" i="13"/>
  <c r="U306" i="13"/>
  <c r="V306" i="13"/>
  <c r="T306" i="13"/>
  <c r="R306" i="13"/>
  <c r="O306" i="13"/>
  <c r="AC305" i="13"/>
  <c r="AD305" i="13"/>
  <c r="Z305" i="13"/>
  <c r="AA305" i="13"/>
  <c r="P305" i="13"/>
  <c r="W305" i="13"/>
  <c r="X305" i="13"/>
  <c r="U305" i="13"/>
  <c r="V305" i="13"/>
  <c r="T305" i="13"/>
  <c r="R305" i="13"/>
  <c r="O305" i="13"/>
  <c r="AC304" i="13"/>
  <c r="AD304" i="13"/>
  <c r="Z304" i="13"/>
  <c r="AA304" i="13"/>
  <c r="P304" i="13"/>
  <c r="W304" i="13"/>
  <c r="X304" i="13"/>
  <c r="U304" i="13"/>
  <c r="V304" i="13"/>
  <c r="T304" i="13"/>
  <c r="R304" i="13"/>
  <c r="O304" i="13"/>
  <c r="AC303" i="13"/>
  <c r="AD303" i="13"/>
  <c r="Z303" i="13"/>
  <c r="AA303" i="13"/>
  <c r="P303" i="13"/>
  <c r="W303" i="13"/>
  <c r="X303" i="13"/>
  <c r="U303" i="13"/>
  <c r="V303" i="13"/>
  <c r="T303" i="13"/>
  <c r="R303" i="13"/>
  <c r="O303" i="13"/>
  <c r="AC302" i="13"/>
  <c r="AD302" i="13"/>
  <c r="Z302" i="13"/>
  <c r="AA302" i="13"/>
  <c r="P302" i="13"/>
  <c r="W302" i="13"/>
  <c r="X302" i="13"/>
  <c r="U302" i="13"/>
  <c r="V302" i="13"/>
  <c r="T302" i="13"/>
  <c r="R302" i="13"/>
  <c r="O302" i="13"/>
  <c r="AC301" i="13"/>
  <c r="AD301" i="13"/>
  <c r="Z301" i="13"/>
  <c r="AA301" i="13"/>
  <c r="P301" i="13"/>
  <c r="W301" i="13"/>
  <c r="X301" i="13"/>
  <c r="U301" i="13"/>
  <c r="V301" i="13"/>
  <c r="T301" i="13"/>
  <c r="R301" i="13"/>
  <c r="O301" i="13"/>
  <c r="AC300" i="13"/>
  <c r="AD300" i="13"/>
  <c r="Z300" i="13"/>
  <c r="AA300" i="13"/>
  <c r="P300" i="13"/>
  <c r="W300" i="13"/>
  <c r="X300" i="13"/>
  <c r="U300" i="13"/>
  <c r="V300" i="13"/>
  <c r="T300" i="13"/>
  <c r="R300" i="13"/>
  <c r="O300" i="13"/>
  <c r="AC299" i="13"/>
  <c r="AD299" i="13"/>
  <c r="Z299" i="13"/>
  <c r="AA299" i="13"/>
  <c r="P299" i="13"/>
  <c r="W299" i="13"/>
  <c r="X299" i="13"/>
  <c r="U299" i="13"/>
  <c r="V299" i="13"/>
  <c r="T299" i="13"/>
  <c r="R299" i="13"/>
  <c r="O299" i="13"/>
  <c r="AC298" i="13"/>
  <c r="AD298" i="13"/>
  <c r="Z298" i="13"/>
  <c r="AA298" i="13"/>
  <c r="P298" i="13"/>
  <c r="W298" i="13"/>
  <c r="X298" i="13"/>
  <c r="U298" i="13"/>
  <c r="V298" i="13"/>
  <c r="T298" i="13"/>
  <c r="R298" i="13"/>
  <c r="O298" i="13"/>
  <c r="AC297" i="13"/>
  <c r="AD297" i="13"/>
  <c r="Z297" i="13"/>
  <c r="AA297" i="13"/>
  <c r="P297" i="13"/>
  <c r="W297" i="13"/>
  <c r="X297" i="13"/>
  <c r="U297" i="13"/>
  <c r="V297" i="13"/>
  <c r="T297" i="13"/>
  <c r="R297" i="13"/>
  <c r="O297" i="13"/>
  <c r="AC296" i="13"/>
  <c r="AD296" i="13"/>
  <c r="Z296" i="13"/>
  <c r="AA296" i="13"/>
  <c r="P296" i="13"/>
  <c r="W296" i="13"/>
  <c r="X296" i="13"/>
  <c r="U296" i="13"/>
  <c r="V296" i="13"/>
  <c r="T296" i="13"/>
  <c r="R296" i="13"/>
  <c r="O296" i="13"/>
  <c r="AC295" i="13"/>
  <c r="AD295" i="13"/>
  <c r="Z295" i="13"/>
  <c r="AA295" i="13"/>
  <c r="P295" i="13"/>
  <c r="W295" i="13"/>
  <c r="X295" i="13"/>
  <c r="U295" i="13"/>
  <c r="V295" i="13"/>
  <c r="T295" i="13"/>
  <c r="R295" i="13"/>
  <c r="O295" i="13"/>
  <c r="AC294" i="13"/>
  <c r="AD294" i="13"/>
  <c r="Z294" i="13"/>
  <c r="AA294" i="13"/>
  <c r="P294" i="13"/>
  <c r="W294" i="13"/>
  <c r="X294" i="13"/>
  <c r="U294" i="13"/>
  <c r="V294" i="13"/>
  <c r="T294" i="13"/>
  <c r="R294" i="13"/>
  <c r="O294" i="13"/>
  <c r="AC293" i="13"/>
  <c r="AD293" i="13"/>
  <c r="Z293" i="13"/>
  <c r="AA293" i="13"/>
  <c r="P293" i="13"/>
  <c r="W293" i="13"/>
  <c r="X293" i="13"/>
  <c r="U293" i="13"/>
  <c r="V293" i="13"/>
  <c r="T293" i="13"/>
  <c r="R293" i="13"/>
  <c r="O293" i="13"/>
  <c r="AC292" i="13"/>
  <c r="AD292" i="13"/>
  <c r="Z292" i="13"/>
  <c r="AA292" i="13"/>
  <c r="P292" i="13"/>
  <c r="W292" i="13"/>
  <c r="X292" i="13"/>
  <c r="U292" i="13"/>
  <c r="V292" i="13"/>
  <c r="T292" i="13"/>
  <c r="R292" i="13"/>
  <c r="O292" i="13"/>
  <c r="AC291" i="13"/>
  <c r="AD291" i="13"/>
  <c r="Z291" i="13"/>
  <c r="AA291" i="13"/>
  <c r="P291" i="13"/>
  <c r="W291" i="13"/>
  <c r="X291" i="13"/>
  <c r="U291" i="13"/>
  <c r="V291" i="13"/>
  <c r="T291" i="13"/>
  <c r="R291" i="13"/>
  <c r="O291" i="13"/>
  <c r="AC290" i="13"/>
  <c r="AD290" i="13"/>
  <c r="Z290" i="13"/>
  <c r="AA290" i="13"/>
  <c r="P290" i="13"/>
  <c r="W290" i="13"/>
  <c r="X290" i="13"/>
  <c r="U290" i="13"/>
  <c r="V290" i="13"/>
  <c r="T290" i="13"/>
  <c r="R290" i="13"/>
  <c r="O290" i="13"/>
  <c r="AC289" i="13"/>
  <c r="AD289" i="13"/>
  <c r="Z289" i="13"/>
  <c r="AA289" i="13"/>
  <c r="P289" i="13"/>
  <c r="W289" i="13"/>
  <c r="X289" i="13"/>
  <c r="U289" i="13"/>
  <c r="V289" i="13"/>
  <c r="T289" i="13"/>
  <c r="R289" i="13"/>
  <c r="O289" i="13"/>
  <c r="AC288" i="13"/>
  <c r="AD288" i="13"/>
  <c r="Z288" i="13"/>
  <c r="AA288" i="13"/>
  <c r="P288" i="13"/>
  <c r="W288" i="13"/>
  <c r="X288" i="13"/>
  <c r="U288" i="13"/>
  <c r="V288" i="13"/>
  <c r="T288" i="13"/>
  <c r="R288" i="13"/>
  <c r="O288" i="13"/>
  <c r="AC287" i="13"/>
  <c r="AD287" i="13"/>
  <c r="Z287" i="13"/>
  <c r="AA287" i="13"/>
  <c r="P287" i="13"/>
  <c r="W287" i="13"/>
  <c r="X287" i="13"/>
  <c r="U287" i="13"/>
  <c r="V287" i="13"/>
  <c r="T287" i="13"/>
  <c r="R287" i="13"/>
  <c r="O287" i="13"/>
  <c r="AC286" i="13"/>
  <c r="AD286" i="13"/>
  <c r="Z286" i="13"/>
  <c r="AA286" i="13"/>
  <c r="P286" i="13"/>
  <c r="W286" i="13"/>
  <c r="X286" i="13"/>
  <c r="U286" i="13"/>
  <c r="V286" i="13"/>
  <c r="T286" i="13"/>
  <c r="R286" i="13"/>
  <c r="O286" i="13"/>
  <c r="AC285" i="13"/>
  <c r="AD285" i="13"/>
  <c r="Z285" i="13"/>
  <c r="AA285" i="13"/>
  <c r="P285" i="13"/>
  <c r="W285" i="13"/>
  <c r="X285" i="13"/>
  <c r="U285" i="13"/>
  <c r="V285" i="13"/>
  <c r="T285" i="13"/>
  <c r="R285" i="13"/>
  <c r="O285" i="13"/>
  <c r="AC284" i="13"/>
  <c r="AD284" i="13"/>
  <c r="Z284" i="13"/>
  <c r="AA284" i="13"/>
  <c r="P284" i="13"/>
  <c r="W284" i="13"/>
  <c r="X284" i="13"/>
  <c r="U284" i="13"/>
  <c r="V284" i="13"/>
  <c r="T284" i="13"/>
  <c r="R284" i="13"/>
  <c r="O284" i="13"/>
  <c r="AC283" i="13"/>
  <c r="AD283" i="13"/>
  <c r="Z283" i="13"/>
  <c r="AA283" i="13"/>
  <c r="P283" i="13"/>
  <c r="W283" i="13"/>
  <c r="X283" i="13"/>
  <c r="U283" i="13"/>
  <c r="V283" i="13"/>
  <c r="T283" i="13"/>
  <c r="R283" i="13"/>
  <c r="O283" i="13"/>
  <c r="AC282" i="13"/>
  <c r="AD282" i="13"/>
  <c r="Z282" i="13"/>
  <c r="AA282" i="13"/>
  <c r="P282" i="13"/>
  <c r="W282" i="13"/>
  <c r="X282" i="13"/>
  <c r="U282" i="13"/>
  <c r="V282" i="13"/>
  <c r="T282" i="13"/>
  <c r="R282" i="13"/>
  <c r="O282" i="13"/>
  <c r="AC281" i="13"/>
  <c r="AD281" i="13"/>
  <c r="Z281" i="13"/>
  <c r="AA281" i="13"/>
  <c r="P281" i="13"/>
  <c r="W281" i="13"/>
  <c r="X281" i="13"/>
  <c r="U281" i="13"/>
  <c r="V281" i="13"/>
  <c r="T281" i="13"/>
  <c r="R281" i="13"/>
  <c r="O281" i="13"/>
  <c r="AC280" i="13"/>
  <c r="AD280" i="13"/>
  <c r="Z280" i="13"/>
  <c r="AA280" i="13"/>
  <c r="P280" i="13"/>
  <c r="W280" i="13"/>
  <c r="X280" i="13"/>
  <c r="U280" i="13"/>
  <c r="V280" i="13"/>
  <c r="T280" i="13"/>
  <c r="R280" i="13"/>
  <c r="O280" i="13"/>
  <c r="AC279" i="13"/>
  <c r="AD279" i="13"/>
  <c r="Z279" i="13"/>
  <c r="AA279" i="13"/>
  <c r="P279" i="13"/>
  <c r="W279" i="13"/>
  <c r="X279" i="13"/>
  <c r="U279" i="13"/>
  <c r="V279" i="13"/>
  <c r="T279" i="13"/>
  <c r="R279" i="13"/>
  <c r="O279" i="13"/>
  <c r="AC278" i="13"/>
  <c r="AD278" i="13"/>
  <c r="Z278" i="13"/>
  <c r="AA278" i="13"/>
  <c r="P278" i="13"/>
  <c r="W278" i="13"/>
  <c r="X278" i="13"/>
  <c r="U278" i="13"/>
  <c r="V278" i="13"/>
  <c r="T278" i="13"/>
  <c r="R278" i="13"/>
  <c r="O278" i="13"/>
  <c r="AC277" i="13"/>
  <c r="AD277" i="13"/>
  <c r="Z277" i="13"/>
  <c r="AA277" i="13"/>
  <c r="P277" i="13"/>
  <c r="W277" i="13"/>
  <c r="X277" i="13"/>
  <c r="U277" i="13"/>
  <c r="V277" i="13"/>
  <c r="T277" i="13"/>
  <c r="R277" i="13"/>
  <c r="O277" i="13"/>
  <c r="AC276" i="13"/>
  <c r="AD276" i="13"/>
  <c r="Z276" i="13"/>
  <c r="AA276" i="13"/>
  <c r="P276" i="13"/>
  <c r="W276" i="13"/>
  <c r="X276" i="13"/>
  <c r="U276" i="13"/>
  <c r="V276" i="13"/>
  <c r="T276" i="13"/>
  <c r="R276" i="13"/>
  <c r="O276" i="13"/>
  <c r="AC275" i="13"/>
  <c r="AD275" i="13"/>
  <c r="Z275" i="13"/>
  <c r="AA275" i="13"/>
  <c r="P275" i="13"/>
  <c r="W275" i="13"/>
  <c r="X275" i="13"/>
  <c r="U275" i="13"/>
  <c r="V275" i="13"/>
  <c r="T275" i="13"/>
  <c r="R275" i="13"/>
  <c r="O275" i="13"/>
  <c r="AC274" i="13"/>
  <c r="AD274" i="13"/>
  <c r="Z274" i="13"/>
  <c r="AA274" i="13"/>
  <c r="P274" i="13"/>
  <c r="W274" i="13"/>
  <c r="X274" i="13"/>
  <c r="U274" i="13"/>
  <c r="V274" i="13"/>
  <c r="T274" i="13"/>
  <c r="R274" i="13"/>
  <c r="O274" i="13"/>
  <c r="AC273" i="13"/>
  <c r="AD273" i="13"/>
  <c r="Z273" i="13"/>
  <c r="AA273" i="13"/>
  <c r="P273" i="13"/>
  <c r="W273" i="13"/>
  <c r="X273" i="13"/>
  <c r="U273" i="13"/>
  <c r="V273" i="13"/>
  <c r="T273" i="13"/>
  <c r="R273" i="13"/>
  <c r="O273" i="13"/>
  <c r="AC272" i="13"/>
  <c r="AD272" i="13"/>
  <c r="Z272" i="13"/>
  <c r="AA272" i="13"/>
  <c r="P272" i="13"/>
  <c r="W272" i="13"/>
  <c r="X272" i="13"/>
  <c r="U272" i="13"/>
  <c r="V272" i="13"/>
  <c r="T272" i="13"/>
  <c r="R272" i="13"/>
  <c r="O272" i="13"/>
  <c r="AC271" i="13"/>
  <c r="AD271" i="13"/>
  <c r="Z271" i="13"/>
  <c r="AA271" i="13"/>
  <c r="P271" i="13"/>
  <c r="W271" i="13"/>
  <c r="X271" i="13"/>
  <c r="U271" i="13"/>
  <c r="V271" i="13"/>
  <c r="T271" i="13"/>
  <c r="R271" i="13"/>
  <c r="O271" i="13"/>
  <c r="AC270" i="13"/>
  <c r="AD270" i="13"/>
  <c r="Z270" i="13"/>
  <c r="AA270" i="13"/>
  <c r="P270" i="13"/>
  <c r="W270" i="13"/>
  <c r="X270" i="13"/>
  <c r="U270" i="13"/>
  <c r="V270" i="13"/>
  <c r="T270" i="13"/>
  <c r="R270" i="13"/>
  <c r="O270" i="13"/>
  <c r="AC269" i="13"/>
  <c r="AD269" i="13"/>
  <c r="Z269" i="13"/>
  <c r="AA269" i="13"/>
  <c r="P269" i="13"/>
  <c r="W269" i="13"/>
  <c r="X269" i="13"/>
  <c r="U269" i="13"/>
  <c r="V269" i="13"/>
  <c r="T269" i="13"/>
  <c r="R269" i="13"/>
  <c r="O269" i="13"/>
  <c r="AC268" i="13"/>
  <c r="AD268" i="13"/>
  <c r="Z268" i="13"/>
  <c r="AA268" i="13"/>
  <c r="P268" i="13"/>
  <c r="W268" i="13"/>
  <c r="X268" i="13"/>
  <c r="U268" i="13"/>
  <c r="V268" i="13"/>
  <c r="T268" i="13"/>
  <c r="R268" i="13"/>
  <c r="O268" i="13"/>
  <c r="AC267" i="13"/>
  <c r="AD267" i="13"/>
  <c r="Z267" i="13"/>
  <c r="AA267" i="13"/>
  <c r="P267" i="13"/>
  <c r="W267" i="13"/>
  <c r="X267" i="13"/>
  <c r="U267" i="13"/>
  <c r="V267" i="13"/>
  <c r="T267" i="13"/>
  <c r="R267" i="13"/>
  <c r="O267" i="13"/>
  <c r="AC266" i="13"/>
  <c r="AD266" i="13"/>
  <c r="Z266" i="13"/>
  <c r="AA266" i="13"/>
  <c r="P266" i="13"/>
  <c r="W266" i="13"/>
  <c r="X266" i="13"/>
  <c r="U266" i="13"/>
  <c r="V266" i="13"/>
  <c r="T266" i="13"/>
  <c r="R266" i="13"/>
  <c r="O266" i="13"/>
  <c r="AC265" i="13"/>
  <c r="AD265" i="13"/>
  <c r="Z265" i="13"/>
  <c r="AA265" i="13"/>
  <c r="P265" i="13"/>
  <c r="W265" i="13"/>
  <c r="X265" i="13"/>
  <c r="U265" i="13"/>
  <c r="V265" i="13"/>
  <c r="T265" i="13"/>
  <c r="R265" i="13"/>
  <c r="O265" i="13"/>
  <c r="AC264" i="13"/>
  <c r="AD264" i="13"/>
  <c r="Z264" i="13"/>
  <c r="AA264" i="13"/>
  <c r="P264" i="13"/>
  <c r="W264" i="13"/>
  <c r="X264" i="13"/>
  <c r="U264" i="13"/>
  <c r="V264" i="13"/>
  <c r="T264" i="13"/>
  <c r="R264" i="13"/>
  <c r="O264" i="13"/>
  <c r="AC263" i="13"/>
  <c r="AD263" i="13"/>
  <c r="Z263" i="13"/>
  <c r="AA263" i="13"/>
  <c r="P263" i="13"/>
  <c r="W263" i="13"/>
  <c r="X263" i="13"/>
  <c r="U263" i="13"/>
  <c r="V263" i="13"/>
  <c r="T263" i="13"/>
  <c r="R263" i="13"/>
  <c r="O263" i="13"/>
  <c r="AC262" i="13"/>
  <c r="AD262" i="13"/>
  <c r="Z262" i="13"/>
  <c r="AA262" i="13"/>
  <c r="P262" i="13"/>
  <c r="W262" i="13"/>
  <c r="X262" i="13"/>
  <c r="U262" i="13"/>
  <c r="V262" i="13"/>
  <c r="T262" i="13"/>
  <c r="R262" i="13"/>
  <c r="O262" i="13"/>
  <c r="AC261" i="13"/>
  <c r="AD261" i="13"/>
  <c r="Z261" i="13"/>
  <c r="AA261" i="13"/>
  <c r="P261" i="13"/>
  <c r="W261" i="13"/>
  <c r="X261" i="13"/>
  <c r="U261" i="13"/>
  <c r="V261" i="13"/>
  <c r="T261" i="13"/>
  <c r="R261" i="13"/>
  <c r="O261" i="13"/>
  <c r="AC260" i="13"/>
  <c r="AD260" i="13"/>
  <c r="Z260" i="13"/>
  <c r="AA260" i="13"/>
  <c r="P260" i="13"/>
  <c r="W260" i="13"/>
  <c r="X260" i="13"/>
  <c r="U260" i="13"/>
  <c r="V260" i="13"/>
  <c r="T260" i="13"/>
  <c r="R260" i="13"/>
  <c r="O260" i="13"/>
  <c r="AC259" i="13"/>
  <c r="AD259" i="13"/>
  <c r="Z259" i="13"/>
  <c r="AA259" i="13"/>
  <c r="P259" i="13"/>
  <c r="W259" i="13"/>
  <c r="X259" i="13"/>
  <c r="U259" i="13"/>
  <c r="V259" i="13"/>
  <c r="T259" i="13"/>
  <c r="R259" i="13"/>
  <c r="O259" i="13"/>
  <c r="AC258" i="13"/>
  <c r="AD258" i="13"/>
  <c r="Z258" i="13"/>
  <c r="AA258" i="13"/>
  <c r="P258" i="13"/>
  <c r="W258" i="13"/>
  <c r="X258" i="13"/>
  <c r="U258" i="13"/>
  <c r="V258" i="13"/>
  <c r="T258" i="13"/>
  <c r="R258" i="13"/>
  <c r="O258" i="13"/>
  <c r="AC257" i="13"/>
  <c r="AD257" i="13"/>
  <c r="Z257" i="13"/>
  <c r="AA257" i="13"/>
  <c r="P257" i="13"/>
  <c r="W257" i="13"/>
  <c r="X257" i="13"/>
  <c r="U257" i="13"/>
  <c r="V257" i="13"/>
  <c r="T257" i="13"/>
  <c r="R257" i="13"/>
  <c r="O257" i="13"/>
  <c r="AC256" i="13"/>
  <c r="AD256" i="13"/>
  <c r="Z256" i="13"/>
  <c r="AA256" i="13"/>
  <c r="P256" i="13"/>
  <c r="W256" i="13"/>
  <c r="X256" i="13"/>
  <c r="U256" i="13"/>
  <c r="V256" i="13"/>
  <c r="T256" i="13"/>
  <c r="R256" i="13"/>
  <c r="O256" i="13"/>
  <c r="AC255" i="13"/>
  <c r="AD255" i="13"/>
  <c r="Z255" i="13"/>
  <c r="AA255" i="13"/>
  <c r="P255" i="13"/>
  <c r="W255" i="13"/>
  <c r="X255" i="13"/>
  <c r="U255" i="13"/>
  <c r="V255" i="13"/>
  <c r="T255" i="13"/>
  <c r="R255" i="13"/>
  <c r="O255" i="13"/>
  <c r="AC254" i="13"/>
  <c r="AD254" i="13"/>
  <c r="Z254" i="13"/>
  <c r="AA254" i="13"/>
  <c r="P254" i="13"/>
  <c r="W254" i="13"/>
  <c r="X254" i="13"/>
  <c r="U254" i="13"/>
  <c r="V254" i="13"/>
  <c r="T254" i="13"/>
  <c r="R254" i="13"/>
  <c r="O254" i="13"/>
  <c r="AC253" i="13"/>
  <c r="AD253" i="13"/>
  <c r="Z253" i="13"/>
  <c r="AA253" i="13"/>
  <c r="P253" i="13"/>
  <c r="W253" i="13"/>
  <c r="X253" i="13"/>
  <c r="U253" i="13"/>
  <c r="V253" i="13"/>
  <c r="T253" i="13"/>
  <c r="R253" i="13"/>
  <c r="O253" i="13"/>
  <c r="AC252" i="13"/>
  <c r="AD252" i="13"/>
  <c r="Z252" i="13"/>
  <c r="AA252" i="13"/>
  <c r="P252" i="13"/>
  <c r="W252" i="13"/>
  <c r="X252" i="13"/>
  <c r="U252" i="13"/>
  <c r="V252" i="13"/>
  <c r="T252" i="13"/>
  <c r="R252" i="13"/>
  <c r="O252" i="13"/>
  <c r="AC251" i="13"/>
  <c r="AD251" i="13"/>
  <c r="Z251" i="13"/>
  <c r="AA251" i="13"/>
  <c r="P251" i="13"/>
  <c r="W251" i="13"/>
  <c r="X251" i="13"/>
  <c r="U251" i="13"/>
  <c r="V251" i="13"/>
  <c r="T251" i="13"/>
  <c r="R251" i="13"/>
  <c r="O251" i="13"/>
  <c r="AC250" i="13"/>
  <c r="AD250" i="13"/>
  <c r="Z250" i="13"/>
  <c r="AA250" i="13"/>
  <c r="P250" i="13"/>
  <c r="W250" i="13"/>
  <c r="X250" i="13"/>
  <c r="U250" i="13"/>
  <c r="V250" i="13"/>
  <c r="T250" i="13"/>
  <c r="R250" i="13"/>
  <c r="O250" i="13"/>
  <c r="AC249" i="13"/>
  <c r="AD249" i="13"/>
  <c r="Z249" i="13"/>
  <c r="AA249" i="13"/>
  <c r="P249" i="13"/>
  <c r="W249" i="13"/>
  <c r="X249" i="13"/>
  <c r="U249" i="13"/>
  <c r="V249" i="13"/>
  <c r="T249" i="13"/>
  <c r="R249" i="13"/>
  <c r="O249" i="13"/>
  <c r="AC248" i="13"/>
  <c r="AD248" i="13"/>
  <c r="Z248" i="13"/>
  <c r="AA248" i="13"/>
  <c r="P248" i="13"/>
  <c r="W248" i="13"/>
  <c r="X248" i="13"/>
  <c r="U248" i="13"/>
  <c r="V248" i="13"/>
  <c r="T248" i="13"/>
  <c r="R248" i="13"/>
  <c r="O248" i="13"/>
  <c r="AC247" i="13"/>
  <c r="AD247" i="13"/>
  <c r="Z247" i="13"/>
  <c r="AA247" i="13"/>
  <c r="P247" i="13"/>
  <c r="W247" i="13"/>
  <c r="X247" i="13"/>
  <c r="U247" i="13"/>
  <c r="V247" i="13"/>
  <c r="T247" i="13"/>
  <c r="R247" i="13"/>
  <c r="O247" i="13"/>
  <c r="AC246" i="13"/>
  <c r="AD246" i="13"/>
  <c r="Z246" i="13"/>
  <c r="AA246" i="13"/>
  <c r="P246" i="13"/>
  <c r="W246" i="13"/>
  <c r="X246" i="13"/>
  <c r="U246" i="13"/>
  <c r="V246" i="13"/>
  <c r="T246" i="13"/>
  <c r="R246" i="13"/>
  <c r="O246" i="13"/>
  <c r="AC245" i="13"/>
  <c r="AD245" i="13"/>
  <c r="Z245" i="13"/>
  <c r="AA245" i="13"/>
  <c r="P245" i="13"/>
  <c r="W245" i="13"/>
  <c r="X245" i="13"/>
  <c r="U245" i="13"/>
  <c r="V245" i="13"/>
  <c r="T245" i="13"/>
  <c r="R245" i="13"/>
  <c r="O245" i="13"/>
  <c r="AC244" i="13"/>
  <c r="AD244" i="13"/>
  <c r="Z244" i="13"/>
  <c r="AA244" i="13"/>
  <c r="P244" i="13"/>
  <c r="W244" i="13"/>
  <c r="X244" i="13"/>
  <c r="T244" i="13"/>
  <c r="O24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AC243" i="13"/>
  <c r="AD243" i="13"/>
  <c r="Z243" i="13"/>
  <c r="AA243" i="13"/>
  <c r="P243" i="13"/>
  <c r="W243" i="13"/>
  <c r="X243" i="13"/>
  <c r="U243" i="13"/>
  <c r="V243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S243" i="13"/>
  <c r="T243" i="13"/>
  <c r="O243" i="13"/>
  <c r="AC242" i="13"/>
  <c r="AD242" i="13"/>
  <c r="Z242" i="13"/>
  <c r="AA242" i="13"/>
  <c r="P242" i="13"/>
  <c r="W242" i="13"/>
  <c r="X242" i="13"/>
  <c r="U242" i="13"/>
  <c r="V242" i="13"/>
  <c r="S242" i="13"/>
  <c r="T242" i="13"/>
  <c r="S166" i="13"/>
  <c r="Q166" i="13"/>
  <c r="S167" i="13"/>
  <c r="Q167" i="13"/>
  <c r="S168" i="13"/>
  <c r="Q168" i="13"/>
  <c r="S169" i="13"/>
  <c r="Q169" i="13"/>
  <c r="S170" i="13"/>
  <c r="Q170" i="13"/>
  <c r="S171" i="13"/>
  <c r="Q171" i="13"/>
  <c r="S172" i="13"/>
  <c r="Q172" i="13"/>
  <c r="S173" i="13"/>
  <c r="Q173" i="13"/>
  <c r="S174" i="13"/>
  <c r="Q174" i="13"/>
  <c r="S175" i="13"/>
  <c r="Q175" i="13"/>
  <c r="S176" i="13"/>
  <c r="Q176" i="13"/>
  <c r="S177" i="13"/>
  <c r="Q177" i="13"/>
  <c r="S178" i="13"/>
  <c r="Q178" i="13"/>
  <c r="S179" i="13"/>
  <c r="Q179" i="13"/>
  <c r="S180" i="13"/>
  <c r="Q180" i="13"/>
  <c r="S181" i="13"/>
  <c r="Q181" i="13"/>
  <c r="S182" i="13"/>
  <c r="Q182" i="13"/>
  <c r="S183" i="13"/>
  <c r="Q183" i="13"/>
  <c r="S184" i="13"/>
  <c r="Q184" i="13"/>
  <c r="S185" i="13"/>
  <c r="Q185" i="13"/>
  <c r="S186" i="13"/>
  <c r="Q186" i="13"/>
  <c r="S187" i="13"/>
  <c r="Q187" i="13"/>
  <c r="S188" i="13"/>
  <c r="Q188" i="13"/>
  <c r="S189" i="13"/>
  <c r="Q189" i="13"/>
  <c r="S190" i="13"/>
  <c r="Q190" i="13"/>
  <c r="S191" i="13"/>
  <c r="Q191" i="13"/>
  <c r="S192" i="13"/>
  <c r="Q192" i="13"/>
  <c r="S193" i="13"/>
  <c r="Q193" i="13"/>
  <c r="S194" i="13"/>
  <c r="Q194" i="13"/>
  <c r="S195" i="13"/>
  <c r="Q195" i="13"/>
  <c r="S196" i="13"/>
  <c r="Q196" i="13"/>
  <c r="S197" i="13"/>
  <c r="Q197" i="13"/>
  <c r="S198" i="13"/>
  <c r="Q198" i="13"/>
  <c r="S199" i="13"/>
  <c r="Q199" i="13"/>
  <c r="S200" i="13"/>
  <c r="Q200" i="13"/>
  <c r="S201" i="13"/>
  <c r="Q201" i="13"/>
  <c r="S202" i="13"/>
  <c r="Q202" i="13"/>
  <c r="S203" i="13"/>
  <c r="Q203" i="13"/>
  <c r="S204" i="13"/>
  <c r="Q204" i="13"/>
  <c r="S205" i="13"/>
  <c r="Q205" i="13"/>
  <c r="S206" i="13"/>
  <c r="Q206" i="13"/>
  <c r="S207" i="13"/>
  <c r="Q207" i="13"/>
  <c r="S208" i="13"/>
  <c r="Q208" i="13"/>
  <c r="S209" i="13"/>
  <c r="Q209" i="13"/>
  <c r="S210" i="13"/>
  <c r="Q210" i="13"/>
  <c r="S211" i="13"/>
  <c r="Q211" i="13"/>
  <c r="S212" i="13"/>
  <c r="Q212" i="13"/>
  <c r="S213" i="13"/>
  <c r="Q213" i="13"/>
  <c r="S214" i="13"/>
  <c r="Q214" i="13"/>
  <c r="S215" i="13"/>
  <c r="Q215" i="13"/>
  <c r="S216" i="13"/>
  <c r="Q216" i="13"/>
  <c r="S217" i="13"/>
  <c r="Q217" i="13"/>
  <c r="S218" i="13"/>
  <c r="Q218" i="13"/>
  <c r="S219" i="13"/>
  <c r="Q219" i="13"/>
  <c r="S220" i="13"/>
  <c r="Q220" i="13"/>
  <c r="S221" i="13"/>
  <c r="Q221" i="13"/>
  <c r="S222" i="13"/>
  <c r="Q222" i="13"/>
  <c r="S223" i="13"/>
  <c r="Q223" i="13"/>
  <c r="S224" i="13"/>
  <c r="Q224" i="13"/>
  <c r="S225" i="13"/>
  <c r="Q225" i="13"/>
  <c r="S226" i="13"/>
  <c r="Q226" i="13"/>
  <c r="S227" i="13"/>
  <c r="Q227" i="13"/>
  <c r="S228" i="13"/>
  <c r="Q228" i="13"/>
  <c r="S229" i="13"/>
  <c r="Q229" i="13"/>
  <c r="S230" i="13"/>
  <c r="Q230" i="13"/>
  <c r="S231" i="13"/>
  <c r="Q231" i="13"/>
  <c r="S232" i="13"/>
  <c r="Q232" i="13"/>
  <c r="S233" i="13"/>
  <c r="Q233" i="13"/>
  <c r="S234" i="13"/>
  <c r="Q234" i="13"/>
  <c r="S235" i="13"/>
  <c r="Q235" i="13"/>
  <c r="S236" i="13"/>
  <c r="Q236" i="13"/>
  <c r="S237" i="13"/>
  <c r="Q237" i="13"/>
  <c r="S238" i="13"/>
  <c r="Q238" i="13"/>
  <c r="S239" i="13"/>
  <c r="Q239" i="13"/>
  <c r="S240" i="13"/>
  <c r="Q240" i="13"/>
  <c r="S241" i="13"/>
  <c r="Q241" i="13"/>
  <c r="Q242" i="13"/>
  <c r="R242" i="13"/>
  <c r="O242" i="13"/>
  <c r="AC241" i="13"/>
  <c r="AD241" i="13"/>
  <c r="Z241" i="13"/>
  <c r="AA241" i="13"/>
  <c r="P241" i="13"/>
  <c r="W241" i="13"/>
  <c r="X241" i="13"/>
  <c r="U241" i="13"/>
  <c r="V241" i="13"/>
  <c r="T241" i="13"/>
  <c r="R241" i="13"/>
  <c r="O241" i="13"/>
  <c r="AC240" i="13"/>
  <c r="AD240" i="13"/>
  <c r="Z240" i="13"/>
  <c r="AA240" i="13"/>
  <c r="P240" i="13"/>
  <c r="W240" i="13"/>
  <c r="X240" i="13"/>
  <c r="U240" i="13"/>
  <c r="V240" i="13"/>
  <c r="T240" i="13"/>
  <c r="R240" i="13"/>
  <c r="O240" i="13"/>
  <c r="AC239" i="13"/>
  <c r="AD239" i="13"/>
  <c r="Z239" i="13"/>
  <c r="AA239" i="13"/>
  <c r="P239" i="13"/>
  <c r="W239" i="13"/>
  <c r="X239" i="13"/>
  <c r="U239" i="13"/>
  <c r="V239" i="13"/>
  <c r="T239" i="13"/>
  <c r="R239" i="13"/>
  <c r="O239" i="13"/>
  <c r="AC238" i="13"/>
  <c r="AD238" i="13"/>
  <c r="Z238" i="13"/>
  <c r="AA238" i="13"/>
  <c r="P238" i="13"/>
  <c r="W238" i="13"/>
  <c r="X238" i="13"/>
  <c r="U238" i="13"/>
  <c r="V238" i="13"/>
  <c r="T238" i="13"/>
  <c r="R238" i="13"/>
  <c r="O238" i="13"/>
  <c r="AC237" i="13"/>
  <c r="AD237" i="13"/>
  <c r="Z237" i="13"/>
  <c r="AA237" i="13"/>
  <c r="P237" i="13"/>
  <c r="W237" i="13"/>
  <c r="X237" i="13"/>
  <c r="U237" i="13"/>
  <c r="V237" i="13"/>
  <c r="T237" i="13"/>
  <c r="R237" i="13"/>
  <c r="O237" i="13"/>
  <c r="AC236" i="13"/>
  <c r="AD236" i="13"/>
  <c r="Z236" i="13"/>
  <c r="AA236" i="13"/>
  <c r="P236" i="13"/>
  <c r="W236" i="13"/>
  <c r="X236" i="13"/>
  <c r="U236" i="13"/>
  <c r="V236" i="13"/>
  <c r="T236" i="13"/>
  <c r="R236" i="13"/>
  <c r="O236" i="13"/>
  <c r="AC235" i="13"/>
  <c r="AD235" i="13"/>
  <c r="Z235" i="13"/>
  <c r="AA235" i="13"/>
  <c r="P235" i="13"/>
  <c r="W235" i="13"/>
  <c r="X235" i="13"/>
  <c r="U235" i="13"/>
  <c r="V235" i="13"/>
  <c r="T235" i="13"/>
  <c r="R235" i="13"/>
  <c r="O235" i="13"/>
  <c r="AC234" i="13"/>
  <c r="AD234" i="13"/>
  <c r="Z234" i="13"/>
  <c r="AA234" i="13"/>
  <c r="P234" i="13"/>
  <c r="W234" i="13"/>
  <c r="X234" i="13"/>
  <c r="U234" i="13"/>
  <c r="V234" i="13"/>
  <c r="T234" i="13"/>
  <c r="R234" i="13"/>
  <c r="O234" i="13"/>
  <c r="AC233" i="13"/>
  <c r="AD233" i="13"/>
  <c r="Z233" i="13"/>
  <c r="AA233" i="13"/>
  <c r="P233" i="13"/>
  <c r="W233" i="13"/>
  <c r="X233" i="13"/>
  <c r="U233" i="13"/>
  <c r="V233" i="13"/>
  <c r="T233" i="13"/>
  <c r="R233" i="13"/>
  <c r="O233" i="13"/>
  <c r="AC232" i="13"/>
  <c r="AD232" i="13"/>
  <c r="Z232" i="13"/>
  <c r="AA232" i="13"/>
  <c r="P232" i="13"/>
  <c r="W232" i="13"/>
  <c r="X232" i="13"/>
  <c r="U232" i="13"/>
  <c r="V232" i="13"/>
  <c r="T232" i="13"/>
  <c r="R232" i="13"/>
  <c r="O232" i="13"/>
  <c r="AC231" i="13"/>
  <c r="AD231" i="13"/>
  <c r="Z231" i="13"/>
  <c r="AA231" i="13"/>
  <c r="P231" i="13"/>
  <c r="W231" i="13"/>
  <c r="X231" i="13"/>
  <c r="U231" i="13"/>
  <c r="V231" i="13"/>
  <c r="T231" i="13"/>
  <c r="R231" i="13"/>
  <c r="O231" i="13"/>
  <c r="AC230" i="13"/>
  <c r="AD230" i="13"/>
  <c r="Z230" i="13"/>
  <c r="AA230" i="13"/>
  <c r="P230" i="13"/>
  <c r="W230" i="13"/>
  <c r="X230" i="13"/>
  <c r="U230" i="13"/>
  <c r="V230" i="13"/>
  <c r="T230" i="13"/>
  <c r="R230" i="13"/>
  <c r="O230" i="13"/>
  <c r="AC229" i="13"/>
  <c r="AD229" i="13"/>
  <c r="Z229" i="13"/>
  <c r="AA229" i="13"/>
  <c r="P229" i="13"/>
  <c r="W229" i="13"/>
  <c r="X229" i="13"/>
  <c r="U229" i="13"/>
  <c r="V229" i="13"/>
  <c r="T229" i="13"/>
  <c r="R229" i="13"/>
  <c r="O229" i="13"/>
  <c r="AC228" i="13"/>
  <c r="AD228" i="13"/>
  <c r="Z228" i="13"/>
  <c r="AA228" i="13"/>
  <c r="P228" i="13"/>
  <c r="W228" i="13"/>
  <c r="X228" i="13"/>
  <c r="U228" i="13"/>
  <c r="V228" i="13"/>
  <c r="T228" i="13"/>
  <c r="R228" i="13"/>
  <c r="O228" i="13"/>
  <c r="AC227" i="13"/>
  <c r="AD227" i="13"/>
  <c r="Z227" i="13"/>
  <c r="AA227" i="13"/>
  <c r="P227" i="13"/>
  <c r="W227" i="13"/>
  <c r="X227" i="13"/>
  <c r="U227" i="13"/>
  <c r="V227" i="13"/>
  <c r="T227" i="13"/>
  <c r="R227" i="13"/>
  <c r="O227" i="13"/>
  <c r="AC226" i="13"/>
  <c r="AD226" i="13"/>
  <c r="Z226" i="13"/>
  <c r="AA226" i="13"/>
  <c r="P226" i="13"/>
  <c r="W226" i="13"/>
  <c r="X226" i="13"/>
  <c r="U226" i="13"/>
  <c r="V226" i="13"/>
  <c r="T226" i="13"/>
  <c r="R226" i="13"/>
  <c r="O226" i="13"/>
  <c r="AC225" i="13"/>
  <c r="AD225" i="13"/>
  <c r="Z225" i="13"/>
  <c r="AA225" i="13"/>
  <c r="P225" i="13"/>
  <c r="W225" i="13"/>
  <c r="X225" i="13"/>
  <c r="U225" i="13"/>
  <c r="V225" i="13"/>
  <c r="T225" i="13"/>
  <c r="R225" i="13"/>
  <c r="O225" i="13"/>
  <c r="AC224" i="13"/>
  <c r="AD224" i="13"/>
  <c r="Z224" i="13"/>
  <c r="AA224" i="13"/>
  <c r="P224" i="13"/>
  <c r="W224" i="13"/>
  <c r="X224" i="13"/>
  <c r="U224" i="13"/>
  <c r="V224" i="13"/>
  <c r="T224" i="13"/>
  <c r="R224" i="13"/>
  <c r="O224" i="13"/>
  <c r="AC223" i="13"/>
  <c r="AD223" i="13"/>
  <c r="Z223" i="13"/>
  <c r="AA223" i="13"/>
  <c r="P223" i="13"/>
  <c r="W223" i="13"/>
  <c r="X223" i="13"/>
  <c r="U223" i="13"/>
  <c r="V223" i="13"/>
  <c r="T223" i="13"/>
  <c r="R223" i="13"/>
  <c r="O223" i="13"/>
  <c r="AC222" i="13"/>
  <c r="AD222" i="13"/>
  <c r="Z222" i="13"/>
  <c r="AA222" i="13"/>
  <c r="P222" i="13"/>
  <c r="W222" i="13"/>
  <c r="X222" i="13"/>
  <c r="U222" i="13"/>
  <c r="V222" i="13"/>
  <c r="T222" i="13"/>
  <c r="R222" i="13"/>
  <c r="O222" i="13"/>
  <c r="AC221" i="13"/>
  <c r="AD221" i="13"/>
  <c r="Z221" i="13"/>
  <c r="AA221" i="13"/>
  <c r="P221" i="13"/>
  <c r="W221" i="13"/>
  <c r="X221" i="13"/>
  <c r="U221" i="13"/>
  <c r="V221" i="13"/>
  <c r="T221" i="13"/>
  <c r="R221" i="13"/>
  <c r="O221" i="13"/>
  <c r="AC220" i="13"/>
  <c r="AD220" i="13"/>
  <c r="Z220" i="13"/>
  <c r="AA220" i="13"/>
  <c r="P220" i="13"/>
  <c r="W220" i="13"/>
  <c r="X220" i="13"/>
  <c r="U220" i="13"/>
  <c r="V220" i="13"/>
  <c r="T220" i="13"/>
  <c r="R220" i="13"/>
  <c r="O220" i="13"/>
  <c r="AC219" i="13"/>
  <c r="AD219" i="13"/>
  <c r="Z219" i="13"/>
  <c r="AA219" i="13"/>
  <c r="P219" i="13"/>
  <c r="W219" i="13"/>
  <c r="X219" i="13"/>
  <c r="U219" i="13"/>
  <c r="V219" i="13"/>
  <c r="T219" i="13"/>
  <c r="R219" i="13"/>
  <c r="O219" i="13"/>
  <c r="AC218" i="13"/>
  <c r="AD218" i="13"/>
  <c r="Z218" i="13"/>
  <c r="AA218" i="13"/>
  <c r="P218" i="13"/>
  <c r="W218" i="13"/>
  <c r="X218" i="13"/>
  <c r="U218" i="13"/>
  <c r="V218" i="13"/>
  <c r="T218" i="13"/>
  <c r="R218" i="13"/>
  <c r="O218" i="13"/>
  <c r="AC217" i="13"/>
  <c r="AD217" i="13"/>
  <c r="Z217" i="13"/>
  <c r="AA217" i="13"/>
  <c r="P217" i="13"/>
  <c r="W217" i="13"/>
  <c r="X217" i="13"/>
  <c r="U217" i="13"/>
  <c r="V217" i="13"/>
  <c r="T217" i="13"/>
  <c r="R217" i="13"/>
  <c r="O217" i="13"/>
  <c r="AC216" i="13"/>
  <c r="AD216" i="13"/>
  <c r="Z216" i="13"/>
  <c r="AA216" i="13"/>
  <c r="P216" i="13"/>
  <c r="W216" i="13"/>
  <c r="X216" i="13"/>
  <c r="U216" i="13"/>
  <c r="V216" i="13"/>
  <c r="T216" i="13"/>
  <c r="R216" i="13"/>
  <c r="O216" i="13"/>
  <c r="AC215" i="13"/>
  <c r="AD215" i="13"/>
  <c r="Z215" i="13"/>
  <c r="AA215" i="13"/>
  <c r="P215" i="13"/>
  <c r="W215" i="13"/>
  <c r="X215" i="13"/>
  <c r="U215" i="13"/>
  <c r="V215" i="13"/>
  <c r="T215" i="13"/>
  <c r="R215" i="13"/>
  <c r="O215" i="13"/>
  <c r="AC214" i="13"/>
  <c r="AD214" i="13"/>
  <c r="Z214" i="13"/>
  <c r="AA214" i="13"/>
  <c r="P214" i="13"/>
  <c r="W214" i="13"/>
  <c r="X214" i="13"/>
  <c r="U214" i="13"/>
  <c r="V214" i="13"/>
  <c r="T214" i="13"/>
  <c r="R214" i="13"/>
  <c r="O214" i="13"/>
  <c r="AC213" i="13"/>
  <c r="AD213" i="13"/>
  <c r="Z213" i="13"/>
  <c r="AA213" i="13"/>
  <c r="P213" i="13"/>
  <c r="W213" i="13"/>
  <c r="X213" i="13"/>
  <c r="U213" i="13"/>
  <c r="V213" i="13"/>
  <c r="T213" i="13"/>
  <c r="R213" i="13"/>
  <c r="O213" i="13"/>
  <c r="AC212" i="13"/>
  <c r="AD212" i="13"/>
  <c r="Z212" i="13"/>
  <c r="AA212" i="13"/>
  <c r="P212" i="13"/>
  <c r="W212" i="13"/>
  <c r="X212" i="13"/>
  <c r="U212" i="13"/>
  <c r="V212" i="13"/>
  <c r="T212" i="13"/>
  <c r="R212" i="13"/>
  <c r="O212" i="13"/>
  <c r="AC211" i="13"/>
  <c r="AD211" i="13"/>
  <c r="Z211" i="13"/>
  <c r="AA211" i="13"/>
  <c r="P211" i="13"/>
  <c r="W211" i="13"/>
  <c r="X211" i="13"/>
  <c r="U211" i="13"/>
  <c r="V211" i="13"/>
  <c r="T211" i="13"/>
  <c r="R211" i="13"/>
  <c r="O211" i="13"/>
  <c r="AC210" i="13"/>
  <c r="AD210" i="13"/>
  <c r="Z210" i="13"/>
  <c r="AA210" i="13"/>
  <c r="P210" i="13"/>
  <c r="W210" i="13"/>
  <c r="X210" i="13"/>
  <c r="U210" i="13"/>
  <c r="V210" i="13"/>
  <c r="T210" i="13"/>
  <c r="R210" i="13"/>
  <c r="O210" i="13"/>
  <c r="AC209" i="13"/>
  <c r="AD209" i="13"/>
  <c r="Z209" i="13"/>
  <c r="AA209" i="13"/>
  <c r="P209" i="13"/>
  <c r="W209" i="13"/>
  <c r="X209" i="13"/>
  <c r="U209" i="13"/>
  <c r="V209" i="13"/>
  <c r="T209" i="13"/>
  <c r="R209" i="13"/>
  <c r="O209" i="13"/>
  <c r="AC208" i="13"/>
  <c r="AD208" i="13"/>
  <c r="Z208" i="13"/>
  <c r="AA208" i="13"/>
  <c r="P208" i="13"/>
  <c r="W208" i="13"/>
  <c r="X208" i="13"/>
  <c r="U208" i="13"/>
  <c r="V208" i="13"/>
  <c r="T208" i="13"/>
  <c r="R208" i="13"/>
  <c r="O208" i="13"/>
  <c r="AC207" i="13"/>
  <c r="AD207" i="13"/>
  <c r="Z207" i="13"/>
  <c r="AA207" i="13"/>
  <c r="P207" i="13"/>
  <c r="W207" i="13"/>
  <c r="X207" i="13"/>
  <c r="U207" i="13"/>
  <c r="V207" i="13"/>
  <c r="T207" i="13"/>
  <c r="R207" i="13"/>
  <c r="O207" i="13"/>
  <c r="AC206" i="13"/>
  <c r="AD206" i="13"/>
  <c r="Z206" i="13"/>
  <c r="AA206" i="13"/>
  <c r="P206" i="13"/>
  <c r="W206" i="13"/>
  <c r="X206" i="13"/>
  <c r="U206" i="13"/>
  <c r="V206" i="13"/>
  <c r="T206" i="13"/>
  <c r="R206" i="13"/>
  <c r="O206" i="13"/>
  <c r="AC205" i="13"/>
  <c r="AD205" i="13"/>
  <c r="Z205" i="13"/>
  <c r="AA205" i="13"/>
  <c r="P205" i="13"/>
  <c r="W205" i="13"/>
  <c r="X205" i="13"/>
  <c r="U205" i="13"/>
  <c r="V205" i="13"/>
  <c r="T205" i="13"/>
  <c r="R205" i="13"/>
  <c r="O205" i="13"/>
  <c r="AC204" i="13"/>
  <c r="AD204" i="13"/>
  <c r="Z204" i="13"/>
  <c r="AA204" i="13"/>
  <c r="P204" i="13"/>
  <c r="W204" i="13"/>
  <c r="X204" i="13"/>
  <c r="U204" i="13"/>
  <c r="V204" i="13"/>
  <c r="T204" i="13"/>
  <c r="R204" i="13"/>
  <c r="O204" i="13"/>
  <c r="AC203" i="13"/>
  <c r="AD203" i="13"/>
  <c r="Z203" i="13"/>
  <c r="AA203" i="13"/>
  <c r="P203" i="13"/>
  <c r="W203" i="13"/>
  <c r="X203" i="13"/>
  <c r="U203" i="13"/>
  <c r="V203" i="13"/>
  <c r="T203" i="13"/>
  <c r="R203" i="13"/>
  <c r="O203" i="13"/>
  <c r="AC202" i="13"/>
  <c r="AD202" i="13"/>
  <c r="Z202" i="13"/>
  <c r="AA202" i="13"/>
  <c r="P202" i="13"/>
  <c r="W202" i="13"/>
  <c r="X202" i="13"/>
  <c r="U202" i="13"/>
  <c r="V202" i="13"/>
  <c r="T202" i="13"/>
  <c r="R202" i="13"/>
  <c r="O202" i="13"/>
  <c r="AC201" i="13"/>
  <c r="AD201" i="13"/>
  <c r="Z201" i="13"/>
  <c r="AA201" i="13"/>
  <c r="P201" i="13"/>
  <c r="W201" i="13"/>
  <c r="X201" i="13"/>
  <c r="U201" i="13"/>
  <c r="V201" i="13"/>
  <c r="T201" i="13"/>
  <c r="R201" i="13"/>
  <c r="O201" i="13"/>
  <c r="AC200" i="13"/>
  <c r="AD200" i="13"/>
  <c r="Z200" i="13"/>
  <c r="AA200" i="13"/>
  <c r="P200" i="13"/>
  <c r="W200" i="13"/>
  <c r="X200" i="13"/>
  <c r="U200" i="13"/>
  <c r="V200" i="13"/>
  <c r="T200" i="13"/>
  <c r="R200" i="13"/>
  <c r="O200" i="13"/>
  <c r="AC199" i="13"/>
  <c r="AD199" i="13"/>
  <c r="Z199" i="13"/>
  <c r="AA199" i="13"/>
  <c r="P199" i="13"/>
  <c r="W199" i="13"/>
  <c r="X199" i="13"/>
  <c r="U199" i="13"/>
  <c r="V199" i="13"/>
  <c r="T199" i="13"/>
  <c r="R199" i="13"/>
  <c r="O199" i="13"/>
  <c r="AC198" i="13"/>
  <c r="AD198" i="13"/>
  <c r="Z198" i="13"/>
  <c r="AA198" i="13"/>
  <c r="P198" i="13"/>
  <c r="W198" i="13"/>
  <c r="X198" i="13"/>
  <c r="U198" i="13"/>
  <c r="V198" i="13"/>
  <c r="T198" i="13"/>
  <c r="R198" i="13"/>
  <c r="O198" i="13"/>
  <c r="AC197" i="13"/>
  <c r="AD197" i="13"/>
  <c r="Z197" i="13"/>
  <c r="AA197" i="13"/>
  <c r="P197" i="13"/>
  <c r="W197" i="13"/>
  <c r="X197" i="13"/>
  <c r="U197" i="13"/>
  <c r="V197" i="13"/>
  <c r="T197" i="13"/>
  <c r="R197" i="13"/>
  <c r="O197" i="13"/>
  <c r="AC196" i="13"/>
  <c r="AD196" i="13"/>
  <c r="Z196" i="13"/>
  <c r="AA196" i="13"/>
  <c r="P196" i="13"/>
  <c r="W196" i="13"/>
  <c r="X196" i="13"/>
  <c r="U196" i="13"/>
  <c r="V196" i="13"/>
  <c r="T196" i="13"/>
  <c r="R196" i="13"/>
  <c r="O196" i="13"/>
  <c r="AC195" i="13"/>
  <c r="AD195" i="13"/>
  <c r="Z195" i="13"/>
  <c r="AA195" i="13"/>
  <c r="P195" i="13"/>
  <c r="W195" i="13"/>
  <c r="X195" i="13"/>
  <c r="U195" i="13"/>
  <c r="V195" i="13"/>
  <c r="T195" i="13"/>
  <c r="R195" i="13"/>
  <c r="O195" i="13"/>
  <c r="AC194" i="13"/>
  <c r="AD194" i="13"/>
  <c r="Z194" i="13"/>
  <c r="AA194" i="13"/>
  <c r="P194" i="13"/>
  <c r="W194" i="13"/>
  <c r="X194" i="13"/>
  <c r="U194" i="13"/>
  <c r="V194" i="13"/>
  <c r="T194" i="13"/>
  <c r="R194" i="13"/>
  <c r="O194" i="13"/>
  <c r="AC193" i="13"/>
  <c r="AD193" i="13"/>
  <c r="Z193" i="13"/>
  <c r="AA193" i="13"/>
  <c r="P193" i="13"/>
  <c r="W193" i="13"/>
  <c r="X193" i="13"/>
  <c r="U193" i="13"/>
  <c r="V193" i="13"/>
  <c r="T193" i="13"/>
  <c r="R193" i="13"/>
  <c r="O193" i="13"/>
  <c r="AC192" i="13"/>
  <c r="AD192" i="13"/>
  <c r="Z192" i="13"/>
  <c r="AA192" i="13"/>
  <c r="P192" i="13"/>
  <c r="W192" i="13"/>
  <c r="X192" i="13"/>
  <c r="U192" i="13"/>
  <c r="V192" i="13"/>
  <c r="T192" i="13"/>
  <c r="R192" i="13"/>
  <c r="O192" i="13"/>
  <c r="AC191" i="13"/>
  <c r="AD191" i="13"/>
  <c r="Z191" i="13"/>
  <c r="AA191" i="13"/>
  <c r="P191" i="13"/>
  <c r="W191" i="13"/>
  <c r="X191" i="13"/>
  <c r="U191" i="13"/>
  <c r="V191" i="13"/>
  <c r="T191" i="13"/>
  <c r="R191" i="13"/>
  <c r="O191" i="13"/>
  <c r="AC190" i="13"/>
  <c r="AD190" i="13"/>
  <c r="Z190" i="13"/>
  <c r="AA190" i="13"/>
  <c r="P190" i="13"/>
  <c r="W190" i="13"/>
  <c r="X190" i="13"/>
  <c r="U190" i="13"/>
  <c r="V190" i="13"/>
  <c r="T190" i="13"/>
  <c r="R190" i="13"/>
  <c r="O190" i="13"/>
  <c r="AC189" i="13"/>
  <c r="AD189" i="13"/>
  <c r="Z189" i="13"/>
  <c r="AA189" i="13"/>
  <c r="P189" i="13"/>
  <c r="W189" i="13"/>
  <c r="X189" i="13"/>
  <c r="U189" i="13"/>
  <c r="V189" i="13"/>
  <c r="T189" i="13"/>
  <c r="R189" i="13"/>
  <c r="O189" i="13"/>
  <c r="AC188" i="13"/>
  <c r="AD188" i="13"/>
  <c r="Z188" i="13"/>
  <c r="AA188" i="13"/>
  <c r="P188" i="13"/>
  <c r="W188" i="13"/>
  <c r="X188" i="13"/>
  <c r="U188" i="13"/>
  <c r="V188" i="13"/>
  <c r="T188" i="13"/>
  <c r="R188" i="13"/>
  <c r="O188" i="13"/>
  <c r="AC187" i="13"/>
  <c r="AD187" i="13"/>
  <c r="Z187" i="13"/>
  <c r="AA187" i="13"/>
  <c r="P187" i="13"/>
  <c r="W187" i="13"/>
  <c r="X187" i="13"/>
  <c r="U187" i="13"/>
  <c r="V187" i="13"/>
  <c r="T187" i="13"/>
  <c r="R187" i="13"/>
  <c r="O187" i="13"/>
  <c r="AC186" i="13"/>
  <c r="AD186" i="13"/>
  <c r="Z186" i="13"/>
  <c r="AA186" i="13"/>
  <c r="P186" i="13"/>
  <c r="W186" i="13"/>
  <c r="X186" i="13"/>
  <c r="U186" i="13"/>
  <c r="V186" i="13"/>
  <c r="T186" i="13"/>
  <c r="R186" i="13"/>
  <c r="O186" i="13"/>
  <c r="AC185" i="13"/>
  <c r="AD185" i="13"/>
  <c r="Z185" i="13"/>
  <c r="AA185" i="13"/>
  <c r="P185" i="13"/>
  <c r="W185" i="13"/>
  <c r="X185" i="13"/>
  <c r="U185" i="13"/>
  <c r="V185" i="13"/>
  <c r="T185" i="13"/>
  <c r="R185" i="13"/>
  <c r="O185" i="13"/>
  <c r="AC184" i="13"/>
  <c r="AD184" i="13"/>
  <c r="Z184" i="13"/>
  <c r="AA184" i="13"/>
  <c r="P184" i="13"/>
  <c r="W184" i="13"/>
  <c r="X184" i="13"/>
  <c r="U184" i="13"/>
  <c r="V184" i="13"/>
  <c r="T184" i="13"/>
  <c r="R184" i="13"/>
  <c r="O184" i="13"/>
  <c r="AC183" i="13"/>
  <c r="AD183" i="13"/>
  <c r="Z183" i="13"/>
  <c r="AA183" i="13"/>
  <c r="P183" i="13"/>
  <c r="W183" i="13"/>
  <c r="X183" i="13"/>
  <c r="U183" i="13"/>
  <c r="V183" i="13"/>
  <c r="T183" i="13"/>
  <c r="R183" i="13"/>
  <c r="O183" i="13"/>
  <c r="AC182" i="13"/>
  <c r="AD182" i="13"/>
  <c r="Z182" i="13"/>
  <c r="AA182" i="13"/>
  <c r="P182" i="13"/>
  <c r="W182" i="13"/>
  <c r="X182" i="13"/>
  <c r="U182" i="13"/>
  <c r="V182" i="13"/>
  <c r="T182" i="13"/>
  <c r="R182" i="13"/>
  <c r="O182" i="13"/>
  <c r="AC181" i="13"/>
  <c r="AD181" i="13"/>
  <c r="Z181" i="13"/>
  <c r="AA181" i="13"/>
  <c r="P181" i="13"/>
  <c r="W181" i="13"/>
  <c r="X181" i="13"/>
  <c r="U181" i="13"/>
  <c r="V181" i="13"/>
  <c r="T181" i="13"/>
  <c r="R181" i="13"/>
  <c r="O181" i="13"/>
  <c r="AC180" i="13"/>
  <c r="AD180" i="13"/>
  <c r="Z180" i="13"/>
  <c r="AA180" i="13"/>
  <c r="P180" i="13"/>
  <c r="W180" i="13"/>
  <c r="X180" i="13"/>
  <c r="U180" i="13"/>
  <c r="V180" i="13"/>
  <c r="T180" i="13"/>
  <c r="R180" i="13"/>
  <c r="O180" i="13"/>
  <c r="AC179" i="13"/>
  <c r="AD179" i="13"/>
  <c r="Z179" i="13"/>
  <c r="AA179" i="13"/>
  <c r="P179" i="13"/>
  <c r="W179" i="13"/>
  <c r="X179" i="13"/>
  <c r="U179" i="13"/>
  <c r="V179" i="13"/>
  <c r="T179" i="13"/>
  <c r="R179" i="13"/>
  <c r="O179" i="13"/>
  <c r="AC178" i="13"/>
  <c r="AD178" i="13"/>
  <c r="Z178" i="13"/>
  <c r="AA178" i="13"/>
  <c r="P178" i="13"/>
  <c r="W178" i="13"/>
  <c r="X178" i="13"/>
  <c r="U178" i="13"/>
  <c r="V178" i="13"/>
  <c r="T178" i="13"/>
  <c r="R178" i="13"/>
  <c r="O178" i="13"/>
  <c r="AC177" i="13"/>
  <c r="AD177" i="13"/>
  <c r="Z177" i="13"/>
  <c r="AA177" i="13"/>
  <c r="P177" i="13"/>
  <c r="W177" i="13"/>
  <c r="X177" i="13"/>
  <c r="U177" i="13"/>
  <c r="V177" i="13"/>
  <c r="T177" i="13"/>
  <c r="R177" i="13"/>
  <c r="O177" i="13"/>
  <c r="AC176" i="13"/>
  <c r="AD176" i="13"/>
  <c r="Z176" i="13"/>
  <c r="AA176" i="13"/>
  <c r="P176" i="13"/>
  <c r="W176" i="13"/>
  <c r="X176" i="13"/>
  <c r="U176" i="13"/>
  <c r="V176" i="13"/>
  <c r="T176" i="13"/>
  <c r="R176" i="13"/>
  <c r="O176" i="13"/>
  <c r="AC175" i="13"/>
  <c r="AD175" i="13"/>
  <c r="Z175" i="13"/>
  <c r="AA175" i="13"/>
  <c r="P175" i="13"/>
  <c r="W175" i="13"/>
  <c r="X175" i="13"/>
  <c r="U175" i="13"/>
  <c r="V175" i="13"/>
  <c r="T175" i="13"/>
  <c r="R175" i="13"/>
  <c r="O175" i="13"/>
  <c r="AC174" i="13"/>
  <c r="AD174" i="13"/>
  <c r="Z174" i="13"/>
  <c r="AA174" i="13"/>
  <c r="P174" i="13"/>
  <c r="W174" i="13"/>
  <c r="X174" i="13"/>
  <c r="U174" i="13"/>
  <c r="V174" i="13"/>
  <c r="T174" i="13"/>
  <c r="R174" i="13"/>
  <c r="O174" i="13"/>
  <c r="AC173" i="13"/>
  <c r="AD173" i="13"/>
  <c r="Z173" i="13"/>
  <c r="AA173" i="13"/>
  <c r="P173" i="13"/>
  <c r="W173" i="13"/>
  <c r="X173" i="13"/>
  <c r="U173" i="13"/>
  <c r="V173" i="13"/>
  <c r="T173" i="13"/>
  <c r="R173" i="13"/>
  <c r="O173" i="13"/>
  <c r="AC172" i="13"/>
  <c r="AD172" i="13"/>
  <c r="Z172" i="13"/>
  <c r="AA172" i="13"/>
  <c r="P172" i="13"/>
  <c r="W172" i="13"/>
  <c r="X172" i="13"/>
  <c r="U172" i="13"/>
  <c r="V172" i="13"/>
  <c r="T172" i="13"/>
  <c r="R172" i="13"/>
  <c r="O172" i="13"/>
  <c r="AC171" i="13"/>
  <c r="AD171" i="13"/>
  <c r="Z171" i="13"/>
  <c r="AA171" i="13"/>
  <c r="P171" i="13"/>
  <c r="W171" i="13"/>
  <c r="X171" i="13"/>
  <c r="U171" i="13"/>
  <c r="V171" i="13"/>
  <c r="T171" i="13"/>
  <c r="R171" i="13"/>
  <c r="O171" i="13"/>
  <c r="AC170" i="13"/>
  <c r="AD170" i="13"/>
  <c r="Z170" i="13"/>
  <c r="AA170" i="13"/>
  <c r="P170" i="13"/>
  <c r="W170" i="13"/>
  <c r="X170" i="13"/>
  <c r="U170" i="13"/>
  <c r="V170" i="13"/>
  <c r="T170" i="13"/>
  <c r="R170" i="13"/>
  <c r="O170" i="13"/>
  <c r="AC169" i="13"/>
  <c r="AD169" i="13"/>
  <c r="Z169" i="13"/>
  <c r="AA169" i="13"/>
  <c r="P169" i="13"/>
  <c r="W169" i="13"/>
  <c r="X169" i="13"/>
  <c r="U169" i="13"/>
  <c r="V169" i="13"/>
  <c r="T169" i="13"/>
  <c r="R169" i="13"/>
  <c r="O169" i="13"/>
  <c r="AC168" i="13"/>
  <c r="AD168" i="13"/>
  <c r="Z168" i="13"/>
  <c r="AA168" i="13"/>
  <c r="P168" i="13"/>
  <c r="W168" i="13"/>
  <c r="X168" i="13"/>
  <c r="U168" i="13"/>
  <c r="V168" i="13"/>
  <c r="T168" i="13"/>
  <c r="R168" i="13"/>
  <c r="O168" i="13"/>
  <c r="AC167" i="13"/>
  <c r="AD167" i="13"/>
  <c r="Z167" i="13"/>
  <c r="AA167" i="13"/>
  <c r="P167" i="13"/>
  <c r="W167" i="13"/>
  <c r="X167" i="13"/>
  <c r="U167" i="13"/>
  <c r="V167" i="13"/>
  <c r="T167" i="13"/>
  <c r="R167" i="13"/>
  <c r="O167" i="13"/>
  <c r="AC166" i="13"/>
  <c r="AD166" i="13"/>
  <c r="Z166" i="13"/>
  <c r="AA166" i="13"/>
  <c r="P166" i="13"/>
  <c r="W166" i="13"/>
  <c r="X166" i="13"/>
  <c r="U166" i="13"/>
  <c r="V166" i="13"/>
  <c r="T166" i="13"/>
  <c r="R166" i="13"/>
  <c r="O166" i="13"/>
  <c r="AC165" i="13"/>
  <c r="AD165" i="13"/>
  <c r="Z165" i="13"/>
  <c r="AA165" i="13"/>
  <c r="P165" i="13"/>
  <c r="W165" i="13"/>
  <c r="X165" i="13"/>
  <c r="T165" i="13"/>
  <c r="O165" i="13"/>
  <c r="N148" i="13"/>
  <c r="N149" i="13"/>
  <c r="M150" i="13"/>
  <c r="N150" i="13"/>
  <c r="N151" i="13"/>
  <c r="M152" i="13"/>
  <c r="N152" i="13"/>
  <c r="N153" i="13"/>
  <c r="M154" i="13"/>
  <c r="N154" i="13"/>
  <c r="N155" i="13"/>
  <c r="M156" i="13"/>
  <c r="N156" i="13"/>
  <c r="N157" i="13"/>
  <c r="M158" i="13"/>
  <c r="N158" i="13"/>
  <c r="N159" i="13"/>
  <c r="M160" i="13"/>
  <c r="N160" i="13"/>
  <c r="N161" i="13"/>
  <c r="M162" i="13"/>
  <c r="N162" i="13"/>
  <c r="N163" i="13"/>
  <c r="M164" i="13"/>
  <c r="N164" i="13"/>
  <c r="AC164" i="13"/>
  <c r="AD164" i="13"/>
  <c r="Z164" i="13"/>
  <c r="AA164" i="13"/>
  <c r="P164" i="13"/>
  <c r="W164" i="13"/>
  <c r="X164" i="13"/>
  <c r="U164" i="13"/>
  <c r="V164" i="13"/>
  <c r="S164" i="13"/>
  <c r="T164" i="13"/>
  <c r="Q149" i="13"/>
  <c r="S150" i="13"/>
  <c r="Q150" i="13"/>
  <c r="Q151" i="13"/>
  <c r="S152" i="13"/>
  <c r="Q152" i="13"/>
  <c r="Q153" i="13"/>
  <c r="S154" i="13"/>
  <c r="Q154" i="13"/>
  <c r="Q155" i="13"/>
  <c r="S156" i="13"/>
  <c r="Q156" i="13"/>
  <c r="Q157" i="13"/>
  <c r="S158" i="13"/>
  <c r="Q158" i="13"/>
  <c r="Q159" i="13"/>
  <c r="S160" i="13"/>
  <c r="Q160" i="13"/>
  <c r="Q161" i="13"/>
  <c r="S162" i="13"/>
  <c r="Q162" i="13"/>
  <c r="Q163" i="13"/>
  <c r="Q164" i="13"/>
  <c r="R164" i="13"/>
  <c r="O164" i="13"/>
  <c r="AC163" i="13"/>
  <c r="AD163" i="13"/>
  <c r="Z163" i="13"/>
  <c r="AA163" i="13"/>
  <c r="P163" i="13"/>
  <c r="W163" i="13"/>
  <c r="X163" i="13"/>
  <c r="U163" i="13"/>
  <c r="V163" i="13"/>
  <c r="R163" i="13"/>
  <c r="O163" i="13"/>
  <c r="AC162" i="13"/>
  <c r="AD162" i="13"/>
  <c r="Z162" i="13"/>
  <c r="AA162" i="13"/>
  <c r="P162" i="13"/>
  <c r="W162" i="13"/>
  <c r="X162" i="13"/>
  <c r="U162" i="13"/>
  <c r="V162" i="13"/>
  <c r="T162" i="13"/>
  <c r="R162" i="13"/>
  <c r="O162" i="13"/>
  <c r="AC161" i="13"/>
  <c r="AD161" i="13"/>
  <c r="Z161" i="13"/>
  <c r="AA161" i="13"/>
  <c r="P161" i="13"/>
  <c r="W161" i="13"/>
  <c r="X161" i="13"/>
  <c r="U161" i="13"/>
  <c r="V161" i="13"/>
  <c r="R161" i="13"/>
  <c r="O161" i="13"/>
  <c r="AC160" i="13"/>
  <c r="AD160" i="13"/>
  <c r="Z160" i="13"/>
  <c r="AA160" i="13"/>
  <c r="P160" i="13"/>
  <c r="W160" i="13"/>
  <c r="X160" i="13"/>
  <c r="U160" i="13"/>
  <c r="V160" i="13"/>
  <c r="T160" i="13"/>
  <c r="R160" i="13"/>
  <c r="O160" i="13"/>
  <c r="AC159" i="13"/>
  <c r="AD159" i="13"/>
  <c r="Z159" i="13"/>
  <c r="AA159" i="13"/>
  <c r="P159" i="13"/>
  <c r="W159" i="13"/>
  <c r="X159" i="13"/>
  <c r="U159" i="13"/>
  <c r="V159" i="13"/>
  <c r="R159" i="13"/>
  <c r="O159" i="13"/>
  <c r="AC158" i="13"/>
  <c r="AD158" i="13"/>
  <c r="Z158" i="13"/>
  <c r="AA158" i="13"/>
  <c r="P158" i="13"/>
  <c r="W158" i="13"/>
  <c r="X158" i="13"/>
  <c r="U158" i="13"/>
  <c r="V158" i="13"/>
  <c r="T158" i="13"/>
  <c r="R158" i="13"/>
  <c r="O158" i="13"/>
  <c r="AC157" i="13"/>
  <c r="AD157" i="13"/>
  <c r="Z157" i="13"/>
  <c r="AA157" i="13"/>
  <c r="P157" i="13"/>
  <c r="W157" i="13"/>
  <c r="X157" i="13"/>
  <c r="U157" i="13"/>
  <c r="V157" i="13"/>
  <c r="R157" i="13"/>
  <c r="O157" i="13"/>
  <c r="AC156" i="13"/>
  <c r="AD156" i="13"/>
  <c r="Z156" i="13"/>
  <c r="AA156" i="13"/>
  <c r="P156" i="13"/>
  <c r="W156" i="13"/>
  <c r="X156" i="13"/>
  <c r="U156" i="13"/>
  <c r="V156" i="13"/>
  <c r="T156" i="13"/>
  <c r="R156" i="13"/>
  <c r="O156" i="13"/>
  <c r="AC155" i="13"/>
  <c r="AD155" i="13"/>
  <c r="Z155" i="13"/>
  <c r="AA155" i="13"/>
  <c r="P155" i="13"/>
  <c r="W155" i="13"/>
  <c r="X155" i="13"/>
  <c r="U155" i="13"/>
  <c r="V155" i="13"/>
  <c r="R155" i="13"/>
  <c r="O155" i="13"/>
  <c r="AC154" i="13"/>
  <c r="AD154" i="13"/>
  <c r="Z154" i="13"/>
  <c r="AA154" i="13"/>
  <c r="P154" i="13"/>
  <c r="W154" i="13"/>
  <c r="X154" i="13"/>
  <c r="U154" i="13"/>
  <c r="V154" i="13"/>
  <c r="T154" i="13"/>
  <c r="R154" i="13"/>
  <c r="O154" i="13"/>
  <c r="AC153" i="13"/>
  <c r="AD153" i="13"/>
  <c r="Z153" i="13"/>
  <c r="AA153" i="13"/>
  <c r="P153" i="13"/>
  <c r="W153" i="13"/>
  <c r="X153" i="13"/>
  <c r="U153" i="13"/>
  <c r="V153" i="13"/>
  <c r="R153" i="13"/>
  <c r="O153" i="13"/>
  <c r="AC152" i="13"/>
  <c r="AD152" i="13"/>
  <c r="Z152" i="13"/>
  <c r="AA152" i="13"/>
  <c r="P152" i="13"/>
  <c r="W152" i="13"/>
  <c r="X152" i="13"/>
  <c r="U152" i="13"/>
  <c r="V152" i="13"/>
  <c r="T152" i="13"/>
  <c r="R152" i="13"/>
  <c r="O152" i="13"/>
  <c r="AC151" i="13"/>
  <c r="AD151" i="13"/>
  <c r="Z151" i="13"/>
  <c r="AA151" i="13"/>
  <c r="P151" i="13"/>
  <c r="W151" i="13"/>
  <c r="X151" i="13"/>
  <c r="U151" i="13"/>
  <c r="V151" i="13"/>
  <c r="R151" i="13"/>
  <c r="O151" i="13"/>
  <c r="AC150" i="13"/>
  <c r="AD150" i="13"/>
  <c r="Z150" i="13"/>
  <c r="AA150" i="13"/>
  <c r="P150" i="13"/>
  <c r="W150" i="13"/>
  <c r="X150" i="13"/>
  <c r="U150" i="13"/>
  <c r="V150" i="13"/>
  <c r="T150" i="13"/>
  <c r="R150" i="13"/>
  <c r="O150" i="13"/>
  <c r="AC149" i="13"/>
  <c r="AD149" i="13"/>
  <c r="Z149" i="13"/>
  <c r="AA149" i="13"/>
  <c r="P149" i="13"/>
  <c r="W149" i="13"/>
  <c r="X149" i="13"/>
  <c r="U149" i="13"/>
  <c r="V149" i="13"/>
  <c r="T149" i="13"/>
  <c r="R149" i="13"/>
  <c r="O149" i="13"/>
  <c r="AC148" i="13"/>
  <c r="AD148" i="13"/>
  <c r="Z148" i="13"/>
  <c r="AA148" i="13"/>
  <c r="P148" i="13"/>
  <c r="W148" i="13"/>
  <c r="X148" i="13"/>
  <c r="U148" i="13"/>
  <c r="T148" i="13"/>
  <c r="O148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AC147" i="13"/>
  <c r="C147" i="13"/>
  <c r="AD147" i="13"/>
  <c r="Z147" i="13"/>
  <c r="AA147" i="13"/>
  <c r="P147" i="13"/>
  <c r="W147" i="13"/>
  <c r="X147" i="13"/>
  <c r="U147" i="13"/>
  <c r="V147" i="13"/>
  <c r="Q137" i="13"/>
  <c r="Q138" i="13"/>
  <c r="Q139" i="13"/>
  <c r="Q140" i="13"/>
  <c r="Q141" i="13"/>
  <c r="Q142" i="13"/>
  <c r="Q143" i="13"/>
  <c r="Q144" i="13"/>
  <c r="Q145" i="13"/>
  <c r="Q146" i="13"/>
  <c r="Q147" i="13"/>
  <c r="R147" i="13"/>
  <c r="O147" i="13"/>
  <c r="AC146" i="13"/>
  <c r="C146" i="13"/>
  <c r="AD146" i="13"/>
  <c r="Z146" i="13"/>
  <c r="AA146" i="13"/>
  <c r="P146" i="13"/>
  <c r="W146" i="13"/>
  <c r="X146" i="13"/>
  <c r="U146" i="13"/>
  <c r="V146" i="13"/>
  <c r="R146" i="13"/>
  <c r="O146" i="13"/>
  <c r="AC145" i="13"/>
  <c r="C145" i="13"/>
  <c r="AD145" i="13"/>
  <c r="Z145" i="13"/>
  <c r="AA145" i="13"/>
  <c r="P145" i="13"/>
  <c r="W145" i="13"/>
  <c r="X145" i="13"/>
  <c r="U145" i="13"/>
  <c r="V145" i="13"/>
  <c r="R145" i="13"/>
  <c r="O145" i="13"/>
  <c r="AC144" i="13"/>
  <c r="C144" i="13"/>
  <c r="AD144" i="13"/>
  <c r="Z144" i="13"/>
  <c r="AA144" i="13"/>
  <c r="P144" i="13"/>
  <c r="W144" i="13"/>
  <c r="X144" i="13"/>
  <c r="U144" i="13"/>
  <c r="V144" i="13"/>
  <c r="R144" i="13"/>
  <c r="O144" i="13"/>
  <c r="AC143" i="13"/>
  <c r="C143" i="13"/>
  <c r="AD143" i="13"/>
  <c r="Z143" i="13"/>
  <c r="AA143" i="13"/>
  <c r="P143" i="13"/>
  <c r="W143" i="13"/>
  <c r="X143" i="13"/>
  <c r="U143" i="13"/>
  <c r="V143" i="13"/>
  <c r="R143" i="13"/>
  <c r="O143" i="13"/>
  <c r="AC142" i="13"/>
  <c r="C142" i="13"/>
  <c r="AD142" i="13"/>
  <c r="Z142" i="13"/>
  <c r="AA142" i="13"/>
  <c r="P142" i="13"/>
  <c r="W142" i="13"/>
  <c r="X142" i="13"/>
  <c r="U142" i="13"/>
  <c r="V142" i="13"/>
  <c r="R142" i="13"/>
  <c r="O142" i="13"/>
  <c r="AC141" i="13"/>
  <c r="C141" i="13"/>
  <c r="AD141" i="13"/>
  <c r="Z141" i="13"/>
  <c r="AA141" i="13"/>
  <c r="P141" i="13"/>
  <c r="W141" i="13"/>
  <c r="X141" i="13"/>
  <c r="U141" i="13"/>
  <c r="V141" i="13"/>
  <c r="R141" i="13"/>
  <c r="O141" i="13"/>
  <c r="AC140" i="13"/>
  <c r="C140" i="13"/>
  <c r="AD140" i="13"/>
  <c r="Z140" i="13"/>
  <c r="AA140" i="13"/>
  <c r="P140" i="13"/>
  <c r="W140" i="13"/>
  <c r="X140" i="13"/>
  <c r="U140" i="13"/>
  <c r="V140" i="13"/>
  <c r="R140" i="13"/>
  <c r="O140" i="13"/>
  <c r="AC139" i="13"/>
  <c r="C139" i="13"/>
  <c r="AD139" i="13"/>
  <c r="Z139" i="13"/>
  <c r="AA139" i="13"/>
  <c r="P139" i="13"/>
  <c r="W139" i="13"/>
  <c r="X139" i="13"/>
  <c r="U139" i="13"/>
  <c r="V139" i="13"/>
  <c r="R139" i="13"/>
  <c r="O139" i="13"/>
  <c r="AC138" i="13"/>
  <c r="C138" i="13"/>
  <c r="AD138" i="13"/>
  <c r="Z138" i="13"/>
  <c r="AA138" i="13"/>
  <c r="P138" i="13"/>
  <c r="W138" i="13"/>
  <c r="X138" i="13"/>
  <c r="U138" i="13"/>
  <c r="V138" i="13"/>
  <c r="R138" i="13"/>
  <c r="O138" i="13"/>
  <c r="AC137" i="13"/>
  <c r="C137" i="13"/>
  <c r="AD137" i="13"/>
  <c r="Z137" i="13"/>
  <c r="AA137" i="13"/>
  <c r="P137" i="13"/>
  <c r="W137" i="13"/>
  <c r="X137" i="13"/>
  <c r="U137" i="13"/>
  <c r="V137" i="13"/>
  <c r="R137" i="13"/>
  <c r="O137" i="13"/>
  <c r="AC136" i="13"/>
  <c r="C136" i="13"/>
  <c r="AD136" i="13"/>
  <c r="Z136" i="13"/>
  <c r="AA136" i="13"/>
  <c r="P136" i="13"/>
  <c r="W136" i="13"/>
  <c r="X136" i="13"/>
  <c r="N129" i="13"/>
  <c r="N130" i="13"/>
  <c r="N131" i="13"/>
  <c r="N132" i="13"/>
  <c r="N133" i="13"/>
  <c r="N134" i="13"/>
  <c r="N135" i="13"/>
  <c r="U136" i="13"/>
  <c r="T136" i="13"/>
  <c r="O136" i="13"/>
  <c r="AC135" i="13"/>
  <c r="AD135" i="13"/>
  <c r="Z135" i="13"/>
  <c r="AA135" i="13"/>
  <c r="P135" i="13"/>
  <c r="W135" i="13"/>
  <c r="X135" i="13"/>
  <c r="U135" i="13"/>
  <c r="V135" i="13"/>
  <c r="S135" i="13"/>
  <c r="T135" i="13"/>
  <c r="Q130" i="13"/>
  <c r="S131" i="13"/>
  <c r="Q131" i="13"/>
  <c r="Q132" i="13"/>
  <c r="S133" i="13"/>
  <c r="Q133" i="13"/>
  <c r="Q134" i="13"/>
  <c r="Q135" i="13"/>
  <c r="R135" i="13"/>
  <c r="O135" i="13"/>
  <c r="AC134" i="13"/>
  <c r="AD134" i="13"/>
  <c r="Z134" i="13"/>
  <c r="AA134" i="13"/>
  <c r="P134" i="13"/>
  <c r="W134" i="13"/>
  <c r="X134" i="13"/>
  <c r="U134" i="13"/>
  <c r="V134" i="13"/>
  <c r="R134" i="13"/>
  <c r="O134" i="13"/>
  <c r="AC133" i="13"/>
  <c r="AD133" i="13"/>
  <c r="Z133" i="13"/>
  <c r="AA133" i="13"/>
  <c r="P133" i="13"/>
  <c r="W133" i="13"/>
  <c r="X133" i="13"/>
  <c r="U133" i="13"/>
  <c r="V133" i="13"/>
  <c r="R133" i="13"/>
  <c r="O133" i="13"/>
  <c r="AC132" i="13"/>
  <c r="AD132" i="13"/>
  <c r="Z132" i="13"/>
  <c r="AA132" i="13"/>
  <c r="P132" i="13"/>
  <c r="W132" i="13"/>
  <c r="X132" i="13"/>
  <c r="U132" i="13"/>
  <c r="V132" i="13"/>
  <c r="R132" i="13"/>
  <c r="O132" i="13"/>
  <c r="AC131" i="13"/>
  <c r="AD131" i="13"/>
  <c r="Z131" i="13"/>
  <c r="AA131" i="13"/>
  <c r="P131" i="13"/>
  <c r="W131" i="13"/>
  <c r="X131" i="13"/>
  <c r="U131" i="13"/>
  <c r="V131" i="13"/>
  <c r="R131" i="13"/>
  <c r="O131" i="13"/>
  <c r="AC130" i="13"/>
  <c r="AD130" i="13"/>
  <c r="Z130" i="13"/>
  <c r="AA130" i="13"/>
  <c r="P130" i="13"/>
  <c r="W130" i="13"/>
  <c r="X130" i="13"/>
  <c r="U130" i="13"/>
  <c r="V130" i="13"/>
  <c r="R130" i="13"/>
  <c r="O130" i="13"/>
  <c r="AC129" i="13"/>
  <c r="AD129" i="13"/>
  <c r="Z129" i="13"/>
  <c r="AA129" i="13"/>
  <c r="P129" i="13"/>
  <c r="W129" i="13"/>
  <c r="X129" i="13"/>
  <c r="U129" i="13"/>
  <c r="V129" i="13"/>
  <c r="T129" i="13"/>
  <c r="O129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AC128" i="13"/>
  <c r="AD128" i="13"/>
  <c r="Z128" i="13"/>
  <c r="AA128" i="13"/>
  <c r="P128" i="13"/>
  <c r="W128" i="13"/>
  <c r="X128" i="13"/>
  <c r="U128" i="13"/>
  <c r="V128" i="13"/>
  <c r="S128" i="13"/>
  <c r="T128" i="13"/>
  <c r="Q105" i="13"/>
  <c r="S106" i="13"/>
  <c r="Q106" i="13"/>
  <c r="Q107" i="13"/>
  <c r="S108" i="13"/>
  <c r="Q108" i="13"/>
  <c r="Q109" i="13"/>
  <c r="S110" i="13"/>
  <c r="Q110" i="13"/>
  <c r="Q111" i="13"/>
  <c r="S112" i="13"/>
  <c r="Q112" i="13"/>
  <c r="Q113" i="13"/>
  <c r="S114" i="13"/>
  <c r="Q114" i="13"/>
  <c r="Q115" i="13"/>
  <c r="S116" i="13"/>
  <c r="Q116" i="13"/>
  <c r="Q117" i="13"/>
  <c r="S118" i="13"/>
  <c r="Q118" i="13"/>
  <c r="Q119" i="13"/>
  <c r="S120" i="13"/>
  <c r="Q120" i="13"/>
  <c r="Q121" i="13"/>
  <c r="S122" i="13"/>
  <c r="Q122" i="13"/>
  <c r="Q123" i="13"/>
  <c r="S124" i="13"/>
  <c r="Q124" i="13"/>
  <c r="Q125" i="13"/>
  <c r="S126" i="13"/>
  <c r="Q126" i="13"/>
  <c r="Q127" i="13"/>
  <c r="Q128" i="13"/>
  <c r="R128" i="13"/>
  <c r="O128" i="13"/>
  <c r="AC127" i="13"/>
  <c r="AD127" i="13"/>
  <c r="Z127" i="13"/>
  <c r="AA127" i="13"/>
  <c r="P127" i="13"/>
  <c r="W127" i="13"/>
  <c r="X127" i="13"/>
  <c r="U127" i="13"/>
  <c r="V127" i="13"/>
  <c r="T127" i="13"/>
  <c r="R127" i="13"/>
  <c r="O127" i="13"/>
  <c r="AC126" i="13"/>
  <c r="AD126" i="13"/>
  <c r="Z126" i="13"/>
  <c r="AA126" i="13"/>
  <c r="P126" i="13"/>
  <c r="W126" i="13"/>
  <c r="X126" i="13"/>
  <c r="U126" i="13"/>
  <c r="V126" i="13"/>
  <c r="T126" i="13"/>
  <c r="R126" i="13"/>
  <c r="O126" i="13"/>
  <c r="AC125" i="13"/>
  <c r="AD125" i="13"/>
  <c r="Z125" i="13"/>
  <c r="AA125" i="13"/>
  <c r="P125" i="13"/>
  <c r="W125" i="13"/>
  <c r="X125" i="13"/>
  <c r="U125" i="13"/>
  <c r="V125" i="13"/>
  <c r="T125" i="13"/>
  <c r="R125" i="13"/>
  <c r="O125" i="13"/>
  <c r="AC124" i="13"/>
  <c r="AD124" i="13"/>
  <c r="Z124" i="13"/>
  <c r="AA124" i="13"/>
  <c r="P124" i="13"/>
  <c r="W124" i="13"/>
  <c r="X124" i="13"/>
  <c r="U124" i="13"/>
  <c r="V124" i="13"/>
  <c r="T124" i="13"/>
  <c r="R124" i="13"/>
  <c r="O124" i="13"/>
  <c r="AC123" i="13"/>
  <c r="AD123" i="13"/>
  <c r="Z123" i="13"/>
  <c r="AA123" i="13"/>
  <c r="P123" i="13"/>
  <c r="W123" i="13"/>
  <c r="X123" i="13"/>
  <c r="U123" i="13"/>
  <c r="V123" i="13"/>
  <c r="T123" i="13"/>
  <c r="R123" i="13"/>
  <c r="O123" i="13"/>
  <c r="AC122" i="13"/>
  <c r="AD122" i="13"/>
  <c r="Z122" i="13"/>
  <c r="AA122" i="13"/>
  <c r="P122" i="13"/>
  <c r="W122" i="13"/>
  <c r="X122" i="13"/>
  <c r="U122" i="13"/>
  <c r="V122" i="13"/>
  <c r="T122" i="13"/>
  <c r="R122" i="13"/>
  <c r="O122" i="13"/>
  <c r="AC121" i="13"/>
  <c r="AD121" i="13"/>
  <c r="Z121" i="13"/>
  <c r="AA121" i="13"/>
  <c r="P121" i="13"/>
  <c r="W121" i="13"/>
  <c r="X121" i="13"/>
  <c r="U121" i="13"/>
  <c r="V121" i="13"/>
  <c r="T121" i="13"/>
  <c r="R121" i="13"/>
  <c r="O121" i="13"/>
  <c r="AC120" i="13"/>
  <c r="AD120" i="13"/>
  <c r="Z120" i="13"/>
  <c r="AA120" i="13"/>
  <c r="P120" i="13"/>
  <c r="W120" i="13"/>
  <c r="X120" i="13"/>
  <c r="U120" i="13"/>
  <c r="V120" i="13"/>
  <c r="T120" i="13"/>
  <c r="R120" i="13"/>
  <c r="O120" i="13"/>
  <c r="AC119" i="13"/>
  <c r="AD119" i="13"/>
  <c r="Z119" i="13"/>
  <c r="AA119" i="13"/>
  <c r="P119" i="13"/>
  <c r="W119" i="13"/>
  <c r="X119" i="13"/>
  <c r="U119" i="13"/>
  <c r="V119" i="13"/>
  <c r="T119" i="13"/>
  <c r="R119" i="13"/>
  <c r="O119" i="13"/>
  <c r="AC118" i="13"/>
  <c r="AD118" i="13"/>
  <c r="Z118" i="13"/>
  <c r="AA118" i="13"/>
  <c r="P118" i="13"/>
  <c r="W118" i="13"/>
  <c r="X118" i="13"/>
  <c r="U118" i="13"/>
  <c r="V118" i="13"/>
  <c r="T118" i="13"/>
  <c r="R118" i="13"/>
  <c r="O118" i="13"/>
  <c r="AC117" i="13"/>
  <c r="AD117" i="13"/>
  <c r="Z117" i="13"/>
  <c r="AA117" i="13"/>
  <c r="P117" i="13"/>
  <c r="W117" i="13"/>
  <c r="X117" i="13"/>
  <c r="U117" i="13"/>
  <c r="V117" i="13"/>
  <c r="T117" i="13"/>
  <c r="R117" i="13"/>
  <c r="O117" i="13"/>
  <c r="AC116" i="13"/>
  <c r="AD116" i="13"/>
  <c r="Z116" i="13"/>
  <c r="AA116" i="13"/>
  <c r="P116" i="13"/>
  <c r="W116" i="13"/>
  <c r="X116" i="13"/>
  <c r="U116" i="13"/>
  <c r="V116" i="13"/>
  <c r="T116" i="13"/>
  <c r="R116" i="13"/>
  <c r="O116" i="13"/>
  <c r="AC115" i="13"/>
  <c r="AD115" i="13"/>
  <c r="Z115" i="13"/>
  <c r="AA115" i="13"/>
  <c r="P115" i="13"/>
  <c r="W115" i="13"/>
  <c r="X115" i="13"/>
  <c r="U115" i="13"/>
  <c r="V115" i="13"/>
  <c r="T115" i="13"/>
  <c r="R115" i="13"/>
  <c r="O115" i="13"/>
  <c r="AC114" i="13"/>
  <c r="AD114" i="13"/>
  <c r="Z114" i="13"/>
  <c r="AA114" i="13"/>
  <c r="P114" i="13"/>
  <c r="W114" i="13"/>
  <c r="X114" i="13"/>
  <c r="U114" i="13"/>
  <c r="V114" i="13"/>
  <c r="T114" i="13"/>
  <c r="R114" i="13"/>
  <c r="O114" i="13"/>
  <c r="AC113" i="13"/>
  <c r="AD113" i="13"/>
  <c r="Z113" i="13"/>
  <c r="AA113" i="13"/>
  <c r="P113" i="13"/>
  <c r="W113" i="13"/>
  <c r="X113" i="13"/>
  <c r="U113" i="13"/>
  <c r="V113" i="13"/>
  <c r="T113" i="13"/>
  <c r="R113" i="13"/>
  <c r="O113" i="13"/>
  <c r="AC112" i="13"/>
  <c r="AD112" i="13"/>
  <c r="Z112" i="13"/>
  <c r="AA112" i="13"/>
  <c r="P112" i="13"/>
  <c r="W112" i="13"/>
  <c r="X112" i="13"/>
  <c r="U112" i="13"/>
  <c r="V112" i="13"/>
  <c r="T112" i="13"/>
  <c r="R112" i="13"/>
  <c r="O112" i="13"/>
  <c r="AC111" i="13"/>
  <c r="AD111" i="13"/>
  <c r="Z111" i="13"/>
  <c r="AA111" i="13"/>
  <c r="P111" i="13"/>
  <c r="W111" i="13"/>
  <c r="X111" i="13"/>
  <c r="U111" i="13"/>
  <c r="V111" i="13"/>
  <c r="T111" i="13"/>
  <c r="R111" i="13"/>
  <c r="O111" i="13"/>
  <c r="AC110" i="13"/>
  <c r="AD110" i="13"/>
  <c r="Z110" i="13"/>
  <c r="AA110" i="13"/>
  <c r="P110" i="13"/>
  <c r="W110" i="13"/>
  <c r="X110" i="13"/>
  <c r="U110" i="13"/>
  <c r="V110" i="13"/>
  <c r="T110" i="13"/>
  <c r="R110" i="13"/>
  <c r="O110" i="13"/>
  <c r="AC109" i="13"/>
  <c r="AD109" i="13"/>
  <c r="Z109" i="13"/>
  <c r="AA109" i="13"/>
  <c r="P109" i="13"/>
  <c r="W109" i="13"/>
  <c r="X109" i="13"/>
  <c r="U109" i="13"/>
  <c r="V109" i="13"/>
  <c r="T109" i="13"/>
  <c r="R109" i="13"/>
  <c r="O109" i="13"/>
  <c r="AC108" i="13"/>
  <c r="AD108" i="13"/>
  <c r="Z108" i="13"/>
  <c r="AA108" i="13"/>
  <c r="P108" i="13"/>
  <c r="W108" i="13"/>
  <c r="X108" i="13"/>
  <c r="U108" i="13"/>
  <c r="V108" i="13"/>
  <c r="T108" i="13"/>
  <c r="R108" i="13"/>
  <c r="O108" i="13"/>
  <c r="AC107" i="13"/>
  <c r="AD107" i="13"/>
  <c r="Z107" i="13"/>
  <c r="AA107" i="13"/>
  <c r="P107" i="13"/>
  <c r="W107" i="13"/>
  <c r="X107" i="13"/>
  <c r="U107" i="13"/>
  <c r="V107" i="13"/>
  <c r="T107" i="13"/>
  <c r="R107" i="13"/>
  <c r="O107" i="13"/>
  <c r="AC106" i="13"/>
  <c r="AD106" i="13"/>
  <c r="Z106" i="13"/>
  <c r="AA106" i="13"/>
  <c r="P106" i="13"/>
  <c r="W106" i="13"/>
  <c r="X106" i="13"/>
  <c r="U106" i="13"/>
  <c r="V106" i="13"/>
  <c r="T106" i="13"/>
  <c r="R106" i="13"/>
  <c r="O106" i="13"/>
  <c r="AC105" i="13"/>
  <c r="AD105" i="13"/>
  <c r="Z105" i="13"/>
  <c r="AA105" i="13"/>
  <c r="P105" i="13"/>
  <c r="W105" i="13"/>
  <c r="X105" i="13"/>
  <c r="U105" i="13"/>
  <c r="V105" i="13"/>
  <c r="T105" i="13"/>
  <c r="R105" i="13"/>
  <c r="O105" i="13"/>
  <c r="AC104" i="13"/>
  <c r="AD104" i="13"/>
  <c r="Z104" i="13"/>
  <c r="AA104" i="13"/>
  <c r="P104" i="13"/>
  <c r="W104" i="13"/>
  <c r="X104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U104" i="13"/>
  <c r="T104" i="13"/>
  <c r="O104" i="13"/>
  <c r="AC103" i="13"/>
  <c r="C103" i="13"/>
  <c r="AD103" i="13"/>
  <c r="Z103" i="13"/>
  <c r="AA103" i="13"/>
  <c r="P103" i="13"/>
  <c r="W103" i="13"/>
  <c r="X103" i="13"/>
  <c r="U103" i="13"/>
  <c r="V103" i="13"/>
  <c r="T103" i="13"/>
  <c r="Q84" i="13"/>
  <c r="Q85" i="13"/>
  <c r="Q86" i="13"/>
  <c r="S87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R103" i="13"/>
  <c r="O103" i="13"/>
  <c r="AC102" i="13"/>
  <c r="C102" i="13"/>
  <c r="AD102" i="13"/>
  <c r="Z102" i="13"/>
  <c r="AA102" i="13"/>
  <c r="P102" i="13"/>
  <c r="W102" i="13"/>
  <c r="X102" i="13"/>
  <c r="U102" i="13"/>
  <c r="V102" i="13"/>
  <c r="T102" i="13"/>
  <c r="R102" i="13"/>
  <c r="O102" i="13"/>
  <c r="AC101" i="13"/>
  <c r="C101" i="13"/>
  <c r="AD101" i="13"/>
  <c r="Z101" i="13"/>
  <c r="AA101" i="13"/>
  <c r="P101" i="13"/>
  <c r="W101" i="13"/>
  <c r="X101" i="13"/>
  <c r="U101" i="13"/>
  <c r="V101" i="13"/>
  <c r="T101" i="13"/>
  <c r="R101" i="13"/>
  <c r="O101" i="13"/>
  <c r="AC100" i="13"/>
  <c r="C100" i="13"/>
  <c r="AD100" i="13"/>
  <c r="Z100" i="13"/>
  <c r="AA100" i="13"/>
  <c r="P100" i="13"/>
  <c r="W100" i="13"/>
  <c r="X100" i="13"/>
  <c r="U100" i="13"/>
  <c r="V100" i="13"/>
  <c r="T100" i="13"/>
  <c r="R100" i="13"/>
  <c r="O100" i="13"/>
  <c r="AC99" i="13"/>
  <c r="C99" i="13"/>
  <c r="AD99" i="13"/>
  <c r="Z99" i="13"/>
  <c r="AA99" i="13"/>
  <c r="P99" i="13"/>
  <c r="W99" i="13"/>
  <c r="X99" i="13"/>
  <c r="U99" i="13"/>
  <c r="V99" i="13"/>
  <c r="T99" i="13"/>
  <c r="R99" i="13"/>
  <c r="O99" i="13"/>
  <c r="AC98" i="13"/>
  <c r="C98" i="13"/>
  <c r="AD98" i="13"/>
  <c r="Z98" i="13"/>
  <c r="AA98" i="13"/>
  <c r="P98" i="13"/>
  <c r="W98" i="13"/>
  <c r="X98" i="13"/>
  <c r="U98" i="13"/>
  <c r="V98" i="13"/>
  <c r="T98" i="13"/>
  <c r="R98" i="13"/>
  <c r="O98" i="13"/>
  <c r="AC97" i="13"/>
  <c r="C97" i="13"/>
  <c r="AD97" i="13"/>
  <c r="Z97" i="13"/>
  <c r="AA97" i="13"/>
  <c r="P97" i="13"/>
  <c r="W97" i="13"/>
  <c r="X97" i="13"/>
  <c r="U97" i="13"/>
  <c r="V97" i="13"/>
  <c r="T97" i="13"/>
  <c r="R97" i="13"/>
  <c r="O97" i="13"/>
  <c r="AC96" i="13"/>
  <c r="C96" i="13"/>
  <c r="AD96" i="13"/>
  <c r="Z96" i="13"/>
  <c r="AA96" i="13"/>
  <c r="P96" i="13"/>
  <c r="W96" i="13"/>
  <c r="X96" i="13"/>
  <c r="U96" i="13"/>
  <c r="V96" i="13"/>
  <c r="T96" i="13"/>
  <c r="R96" i="13"/>
  <c r="O96" i="13"/>
  <c r="AC95" i="13"/>
  <c r="C95" i="13"/>
  <c r="AD95" i="13"/>
  <c r="Z95" i="13"/>
  <c r="AA95" i="13"/>
  <c r="P95" i="13"/>
  <c r="W95" i="13"/>
  <c r="X95" i="13"/>
  <c r="U95" i="13"/>
  <c r="V95" i="13"/>
  <c r="T95" i="13"/>
  <c r="R95" i="13"/>
  <c r="O95" i="13"/>
  <c r="AC94" i="13"/>
  <c r="C94" i="13"/>
  <c r="AD94" i="13"/>
  <c r="Z94" i="13"/>
  <c r="AA94" i="13"/>
  <c r="P94" i="13"/>
  <c r="W94" i="13"/>
  <c r="X94" i="13"/>
  <c r="U94" i="13"/>
  <c r="V94" i="13"/>
  <c r="T94" i="13"/>
  <c r="R94" i="13"/>
  <c r="O94" i="13"/>
  <c r="AC93" i="13"/>
  <c r="C93" i="13"/>
  <c r="AD93" i="13"/>
  <c r="Z93" i="13"/>
  <c r="AA93" i="13"/>
  <c r="P93" i="13"/>
  <c r="W93" i="13"/>
  <c r="X93" i="13"/>
  <c r="U93" i="13"/>
  <c r="V93" i="13"/>
  <c r="T93" i="13"/>
  <c r="R93" i="13"/>
  <c r="O93" i="13"/>
  <c r="AC92" i="13"/>
  <c r="C92" i="13"/>
  <c r="AD92" i="13"/>
  <c r="Z92" i="13"/>
  <c r="AA92" i="13"/>
  <c r="P92" i="13"/>
  <c r="W92" i="13"/>
  <c r="X92" i="13"/>
  <c r="U92" i="13"/>
  <c r="V92" i="13"/>
  <c r="T92" i="13"/>
  <c r="R92" i="13"/>
  <c r="O92" i="13"/>
  <c r="AC91" i="13"/>
  <c r="C91" i="13"/>
  <c r="AD91" i="13"/>
  <c r="Z91" i="13"/>
  <c r="AA91" i="13"/>
  <c r="P91" i="13"/>
  <c r="W91" i="13"/>
  <c r="X91" i="13"/>
  <c r="U91" i="13"/>
  <c r="V91" i="13"/>
  <c r="T91" i="13"/>
  <c r="R91" i="13"/>
  <c r="O91" i="13"/>
  <c r="AC90" i="13"/>
  <c r="C90" i="13"/>
  <c r="AD90" i="13"/>
  <c r="Z90" i="13"/>
  <c r="AA90" i="13"/>
  <c r="P90" i="13"/>
  <c r="W90" i="13"/>
  <c r="X90" i="13"/>
  <c r="U90" i="13"/>
  <c r="V90" i="13"/>
  <c r="T90" i="13"/>
  <c r="R90" i="13"/>
  <c r="O90" i="13"/>
  <c r="AC89" i="13"/>
  <c r="C89" i="13"/>
  <c r="AD89" i="13"/>
  <c r="Z89" i="13"/>
  <c r="AA89" i="13"/>
  <c r="P89" i="13"/>
  <c r="W89" i="13"/>
  <c r="X89" i="13"/>
  <c r="U89" i="13"/>
  <c r="V89" i="13"/>
  <c r="T89" i="13"/>
  <c r="R89" i="13"/>
  <c r="O89" i="13"/>
  <c r="AC88" i="13"/>
  <c r="C88" i="13"/>
  <c r="AD88" i="13"/>
  <c r="Z88" i="13"/>
  <c r="AA88" i="13"/>
  <c r="P88" i="13"/>
  <c r="W88" i="13"/>
  <c r="X88" i="13"/>
  <c r="U88" i="13"/>
  <c r="V88" i="13"/>
  <c r="T88" i="13"/>
  <c r="R88" i="13"/>
  <c r="O88" i="13"/>
  <c r="AC87" i="13"/>
  <c r="C87" i="13"/>
  <c r="AD87" i="13"/>
  <c r="Z87" i="13"/>
  <c r="AA87" i="13"/>
  <c r="P87" i="13"/>
  <c r="W87" i="13"/>
  <c r="X87" i="13"/>
  <c r="U87" i="13"/>
  <c r="V87" i="13"/>
  <c r="T87" i="13"/>
  <c r="R87" i="13"/>
  <c r="O87" i="13"/>
  <c r="AC86" i="13"/>
  <c r="C86" i="13"/>
  <c r="AD86" i="13"/>
  <c r="Z86" i="13"/>
  <c r="AA86" i="13"/>
  <c r="P86" i="13"/>
  <c r="W86" i="13"/>
  <c r="X86" i="13"/>
  <c r="U86" i="13"/>
  <c r="V86" i="13"/>
  <c r="T86" i="13"/>
  <c r="R86" i="13"/>
  <c r="O86" i="13"/>
  <c r="AC85" i="13"/>
  <c r="C85" i="13"/>
  <c r="AD85" i="13"/>
  <c r="Z85" i="13"/>
  <c r="AA85" i="13"/>
  <c r="P85" i="13"/>
  <c r="W85" i="13"/>
  <c r="X85" i="13"/>
  <c r="U85" i="13"/>
  <c r="V85" i="13"/>
  <c r="T85" i="13"/>
  <c r="R85" i="13"/>
  <c r="O85" i="13"/>
  <c r="AC84" i="13"/>
  <c r="C84" i="13"/>
  <c r="AD84" i="13"/>
  <c r="Z84" i="13"/>
  <c r="AA84" i="13"/>
  <c r="P84" i="13"/>
  <c r="W84" i="13"/>
  <c r="X84" i="13"/>
  <c r="U84" i="13"/>
  <c r="V84" i="13"/>
  <c r="T84" i="13"/>
  <c r="R84" i="13"/>
  <c r="O84" i="13"/>
  <c r="AC83" i="13"/>
  <c r="C83" i="13"/>
  <c r="AD83" i="13"/>
  <c r="Z83" i="13"/>
  <c r="AA83" i="13"/>
  <c r="P83" i="13"/>
  <c r="W83" i="13"/>
  <c r="X83" i="13"/>
  <c r="U83" i="13"/>
  <c r="T83" i="13"/>
  <c r="O83" i="13"/>
  <c r="N71" i="13"/>
  <c r="N72" i="13"/>
  <c r="N73" i="13"/>
  <c r="M74" i="13"/>
  <c r="N74" i="13"/>
  <c r="N75" i="13"/>
  <c r="M76" i="13"/>
  <c r="N76" i="13"/>
  <c r="N77" i="13"/>
  <c r="M78" i="13"/>
  <c r="N78" i="13"/>
  <c r="N79" i="13"/>
  <c r="M80" i="13"/>
  <c r="N80" i="13"/>
  <c r="N81" i="13"/>
  <c r="M82" i="13"/>
  <c r="N82" i="13"/>
  <c r="AC82" i="13"/>
  <c r="AD82" i="13"/>
  <c r="Z82" i="13"/>
  <c r="AA82" i="13"/>
  <c r="W82" i="13"/>
  <c r="X82" i="13"/>
  <c r="U82" i="13"/>
  <c r="V82" i="13"/>
  <c r="S82" i="13"/>
  <c r="T82" i="13"/>
  <c r="Q72" i="13"/>
  <c r="Q73" i="13"/>
  <c r="S74" i="13"/>
  <c r="Q74" i="13"/>
  <c r="Q75" i="13"/>
  <c r="S76" i="13"/>
  <c r="Q76" i="13"/>
  <c r="Q77" i="13"/>
  <c r="S78" i="13"/>
  <c r="Q78" i="13"/>
  <c r="Q79" i="13"/>
  <c r="S80" i="13"/>
  <c r="Q80" i="13"/>
  <c r="Q81" i="13"/>
  <c r="Q82" i="13"/>
  <c r="R82" i="13"/>
  <c r="P82" i="13"/>
  <c r="O82" i="13"/>
  <c r="AC81" i="13"/>
  <c r="AD81" i="13"/>
  <c r="Z81" i="13"/>
  <c r="AA81" i="13"/>
  <c r="W81" i="13"/>
  <c r="X81" i="13"/>
  <c r="U81" i="13"/>
  <c r="V81" i="13"/>
  <c r="T81" i="13"/>
  <c r="R81" i="13"/>
  <c r="P81" i="13"/>
  <c r="O81" i="13"/>
  <c r="AC80" i="13"/>
  <c r="AD80" i="13"/>
  <c r="Z80" i="13"/>
  <c r="AA80" i="13"/>
  <c r="W80" i="13"/>
  <c r="X80" i="13"/>
  <c r="U80" i="13"/>
  <c r="V80" i="13"/>
  <c r="T80" i="13"/>
  <c r="R80" i="13"/>
  <c r="P80" i="13"/>
  <c r="O80" i="13"/>
  <c r="AC79" i="13"/>
  <c r="AD79" i="13"/>
  <c r="Z79" i="13"/>
  <c r="AA79" i="13"/>
  <c r="W79" i="13"/>
  <c r="X79" i="13"/>
  <c r="U79" i="13"/>
  <c r="V79" i="13"/>
  <c r="T79" i="13"/>
  <c r="R79" i="13"/>
  <c r="P79" i="13"/>
  <c r="O79" i="13"/>
  <c r="AC78" i="13"/>
  <c r="AD78" i="13"/>
  <c r="Z78" i="13"/>
  <c r="AA78" i="13"/>
  <c r="W78" i="13"/>
  <c r="X78" i="13"/>
  <c r="U78" i="13"/>
  <c r="V78" i="13"/>
  <c r="T78" i="13"/>
  <c r="R78" i="13"/>
  <c r="P78" i="13"/>
  <c r="O78" i="13"/>
  <c r="AC77" i="13"/>
  <c r="AD77" i="13"/>
  <c r="Z77" i="13"/>
  <c r="AA77" i="13"/>
  <c r="W77" i="13"/>
  <c r="X77" i="13"/>
  <c r="U77" i="13"/>
  <c r="V77" i="13"/>
  <c r="T77" i="13"/>
  <c r="R77" i="13"/>
  <c r="P77" i="13"/>
  <c r="O77" i="13"/>
  <c r="AC76" i="13"/>
  <c r="AD76" i="13"/>
  <c r="Z76" i="13"/>
  <c r="AA76" i="13"/>
  <c r="W76" i="13"/>
  <c r="X76" i="13"/>
  <c r="U76" i="13"/>
  <c r="V76" i="13"/>
  <c r="T76" i="13"/>
  <c r="R76" i="13"/>
  <c r="P76" i="13"/>
  <c r="O76" i="13"/>
  <c r="AC75" i="13"/>
  <c r="AD75" i="13"/>
  <c r="Z75" i="13"/>
  <c r="AA75" i="13"/>
  <c r="W75" i="13"/>
  <c r="X75" i="13"/>
  <c r="U75" i="13"/>
  <c r="V75" i="13"/>
  <c r="T75" i="13"/>
  <c r="R75" i="13"/>
  <c r="P75" i="13"/>
  <c r="O75" i="13"/>
  <c r="AC74" i="13"/>
  <c r="AD74" i="13"/>
  <c r="Z74" i="13"/>
  <c r="AA74" i="13"/>
  <c r="W74" i="13"/>
  <c r="X74" i="13"/>
  <c r="U74" i="13"/>
  <c r="V74" i="13"/>
  <c r="T74" i="13"/>
  <c r="R74" i="13"/>
  <c r="P74" i="13"/>
  <c r="O74" i="13"/>
  <c r="AC73" i="13"/>
  <c r="AD73" i="13"/>
  <c r="Z73" i="13"/>
  <c r="AA73" i="13"/>
  <c r="W73" i="13"/>
  <c r="X73" i="13"/>
  <c r="U73" i="13"/>
  <c r="V73" i="13"/>
  <c r="T73" i="13"/>
  <c r="R73" i="13"/>
  <c r="P73" i="13"/>
  <c r="O73" i="13"/>
  <c r="AC72" i="13"/>
  <c r="AD72" i="13"/>
  <c r="Z72" i="13"/>
  <c r="AA72" i="13"/>
  <c r="W72" i="13"/>
  <c r="X72" i="13"/>
  <c r="U72" i="13"/>
  <c r="V72" i="13"/>
  <c r="T72" i="13"/>
  <c r="R72" i="13"/>
  <c r="P72" i="13"/>
  <c r="O72" i="13"/>
  <c r="AC71" i="13"/>
  <c r="AD71" i="13"/>
  <c r="Z71" i="13"/>
  <c r="AA71" i="13"/>
  <c r="W71" i="13"/>
  <c r="X71" i="13"/>
  <c r="T71" i="13"/>
  <c r="R71" i="13"/>
  <c r="P71" i="13"/>
  <c r="O71" i="13"/>
  <c r="N60" i="13"/>
  <c r="N61" i="13"/>
  <c r="N62" i="13"/>
  <c r="N63" i="13"/>
  <c r="N64" i="13"/>
  <c r="N65" i="13"/>
  <c r="N66" i="13"/>
  <c r="N67" i="13"/>
  <c r="N68" i="13"/>
  <c r="N69" i="13"/>
  <c r="N70" i="13"/>
  <c r="AC70" i="13"/>
  <c r="C70" i="13"/>
  <c r="AD70" i="13"/>
  <c r="Z70" i="13"/>
  <c r="AA70" i="13"/>
  <c r="P70" i="13"/>
  <c r="W70" i="13"/>
  <c r="X70" i="13"/>
  <c r="U70" i="13"/>
  <c r="V70" i="13"/>
  <c r="B62" i="13"/>
  <c r="B64" i="13"/>
  <c r="B66" i="13"/>
  <c r="B68" i="13"/>
  <c r="S70" i="13"/>
  <c r="T70" i="13"/>
  <c r="Q61" i="13"/>
  <c r="S62" i="13"/>
  <c r="Q62" i="13"/>
  <c r="Q63" i="13"/>
  <c r="S64" i="13"/>
  <c r="Q64" i="13"/>
  <c r="Q65" i="13"/>
  <c r="S66" i="13"/>
  <c r="Q66" i="13"/>
  <c r="Q67" i="13"/>
  <c r="S68" i="13"/>
  <c r="Q68" i="13"/>
  <c r="Q69" i="13"/>
  <c r="Q70" i="13"/>
  <c r="R70" i="13"/>
  <c r="O70" i="13"/>
  <c r="AC69" i="13"/>
  <c r="C69" i="13"/>
  <c r="AD69" i="13"/>
  <c r="Z69" i="13"/>
  <c r="AA69" i="13"/>
  <c r="P69" i="13"/>
  <c r="W69" i="13"/>
  <c r="X69" i="13"/>
  <c r="U69" i="13"/>
  <c r="V69" i="13"/>
  <c r="T69" i="13"/>
  <c r="R69" i="13"/>
  <c r="O69" i="13"/>
  <c r="AC68" i="13"/>
  <c r="B62" i="12"/>
  <c r="B64" i="12"/>
  <c r="B66" i="12"/>
  <c r="B68" i="12"/>
  <c r="C68" i="13"/>
  <c r="AD68" i="13"/>
  <c r="Z68" i="13"/>
  <c r="AA68" i="13"/>
  <c r="P68" i="13"/>
  <c r="W68" i="13"/>
  <c r="X68" i="13"/>
  <c r="U68" i="13"/>
  <c r="V68" i="13"/>
  <c r="T68" i="13"/>
  <c r="R68" i="13"/>
  <c r="O68" i="13"/>
  <c r="AC67" i="13"/>
  <c r="C67" i="13"/>
  <c r="AD67" i="13"/>
  <c r="Z67" i="13"/>
  <c r="AA67" i="13"/>
  <c r="P67" i="13"/>
  <c r="W67" i="13"/>
  <c r="X67" i="13"/>
  <c r="U67" i="13"/>
  <c r="V67" i="13"/>
  <c r="T67" i="13"/>
  <c r="R67" i="13"/>
  <c r="O67" i="13"/>
  <c r="AC66" i="13"/>
  <c r="C66" i="13"/>
  <c r="AD66" i="13"/>
  <c r="Z66" i="13"/>
  <c r="AA66" i="13"/>
  <c r="P66" i="13"/>
  <c r="W66" i="13"/>
  <c r="X66" i="13"/>
  <c r="U66" i="13"/>
  <c r="V66" i="13"/>
  <c r="T66" i="13"/>
  <c r="R66" i="13"/>
  <c r="O66" i="13"/>
  <c r="AC65" i="13"/>
  <c r="C65" i="13"/>
  <c r="AD65" i="13"/>
  <c r="Z65" i="13"/>
  <c r="AA65" i="13"/>
  <c r="P65" i="13"/>
  <c r="W65" i="13"/>
  <c r="X65" i="13"/>
  <c r="U65" i="13"/>
  <c r="V65" i="13"/>
  <c r="T65" i="13"/>
  <c r="R65" i="13"/>
  <c r="O65" i="13"/>
  <c r="AC64" i="13"/>
  <c r="C64" i="13"/>
  <c r="AD64" i="13"/>
  <c r="Z64" i="13"/>
  <c r="AA64" i="13"/>
  <c r="P64" i="13"/>
  <c r="W64" i="13"/>
  <c r="X64" i="13"/>
  <c r="U64" i="13"/>
  <c r="V64" i="13"/>
  <c r="T64" i="13"/>
  <c r="R64" i="13"/>
  <c r="O64" i="13"/>
  <c r="AC63" i="13"/>
  <c r="C63" i="13"/>
  <c r="AD63" i="13"/>
  <c r="Z63" i="13"/>
  <c r="AA63" i="13"/>
  <c r="P63" i="13"/>
  <c r="W63" i="13"/>
  <c r="X63" i="13"/>
  <c r="U63" i="13"/>
  <c r="V63" i="13"/>
  <c r="T63" i="13"/>
  <c r="R63" i="13"/>
  <c r="O63" i="13"/>
  <c r="AC62" i="13"/>
  <c r="C62" i="13"/>
  <c r="AD62" i="13"/>
  <c r="Z62" i="13"/>
  <c r="AA62" i="13"/>
  <c r="P62" i="13"/>
  <c r="W62" i="13"/>
  <c r="X62" i="13"/>
  <c r="U62" i="13"/>
  <c r="V62" i="13"/>
  <c r="T62" i="13"/>
  <c r="R62" i="13"/>
  <c r="O62" i="13"/>
  <c r="AC61" i="13"/>
  <c r="C61" i="13"/>
  <c r="AD61" i="13"/>
  <c r="Z61" i="13"/>
  <c r="AA61" i="13"/>
  <c r="P61" i="13"/>
  <c r="W61" i="13"/>
  <c r="X61" i="13"/>
  <c r="U61" i="13"/>
  <c r="V61" i="13"/>
  <c r="T61" i="13"/>
  <c r="R61" i="13"/>
  <c r="O61" i="13"/>
  <c r="AC60" i="13"/>
  <c r="C60" i="13"/>
  <c r="AD60" i="13"/>
  <c r="Z60" i="13"/>
  <c r="AA60" i="13"/>
  <c r="P60" i="13"/>
  <c r="W60" i="13"/>
  <c r="X60" i="13"/>
  <c r="T60" i="13"/>
  <c r="R60" i="13"/>
  <c r="O60" i="13"/>
  <c r="N53" i="13"/>
  <c r="N54" i="13"/>
  <c r="N55" i="13"/>
  <c r="N56" i="13"/>
  <c r="N57" i="13"/>
  <c r="N58" i="13"/>
  <c r="N59" i="13"/>
  <c r="AC59" i="13"/>
  <c r="AD59" i="13"/>
  <c r="Z59" i="13"/>
  <c r="AA59" i="13"/>
  <c r="P59" i="13"/>
  <c r="W59" i="13"/>
  <c r="X59" i="13"/>
  <c r="U59" i="13"/>
  <c r="V59" i="13"/>
  <c r="S59" i="13"/>
  <c r="T59" i="13"/>
  <c r="Q54" i="13"/>
  <c r="S55" i="13"/>
  <c r="Q55" i="13"/>
  <c r="Q56" i="13"/>
  <c r="S57" i="13"/>
  <c r="Q57" i="13"/>
  <c r="Q58" i="13"/>
  <c r="Q59" i="13"/>
  <c r="R59" i="13"/>
  <c r="O59" i="13"/>
  <c r="AC58" i="13"/>
  <c r="AD58" i="13"/>
  <c r="Z58" i="13"/>
  <c r="AA58" i="13"/>
  <c r="P58" i="13"/>
  <c r="W58" i="13"/>
  <c r="X58" i="13"/>
  <c r="U58" i="13"/>
  <c r="V58" i="13"/>
  <c r="T58" i="13"/>
  <c r="R58" i="13"/>
  <c r="O58" i="13"/>
  <c r="AC57" i="13"/>
  <c r="AD57" i="13"/>
  <c r="Z57" i="13"/>
  <c r="AA57" i="13"/>
  <c r="P57" i="13"/>
  <c r="W57" i="13"/>
  <c r="X57" i="13"/>
  <c r="U57" i="13"/>
  <c r="V57" i="13"/>
  <c r="T57" i="13"/>
  <c r="R57" i="13"/>
  <c r="O57" i="13"/>
  <c r="AC56" i="13"/>
  <c r="AD56" i="13"/>
  <c r="Z56" i="13"/>
  <c r="AA56" i="13"/>
  <c r="P56" i="13"/>
  <c r="W56" i="13"/>
  <c r="X56" i="13"/>
  <c r="U56" i="13"/>
  <c r="V56" i="13"/>
  <c r="T56" i="13"/>
  <c r="R56" i="13"/>
  <c r="O56" i="13"/>
  <c r="AC55" i="13"/>
  <c r="AD55" i="13"/>
  <c r="Z55" i="13"/>
  <c r="AA55" i="13"/>
  <c r="P55" i="13"/>
  <c r="W55" i="13"/>
  <c r="X55" i="13"/>
  <c r="U55" i="13"/>
  <c r="V55" i="13"/>
  <c r="T55" i="13"/>
  <c r="R55" i="13"/>
  <c r="O55" i="13"/>
  <c r="AC54" i="13"/>
  <c r="AD54" i="13"/>
  <c r="Z54" i="13"/>
  <c r="AA54" i="13"/>
  <c r="P54" i="13"/>
  <c r="W54" i="13"/>
  <c r="X54" i="13"/>
  <c r="U54" i="13"/>
  <c r="V54" i="13"/>
  <c r="T54" i="13"/>
  <c r="R54" i="13"/>
  <c r="O54" i="13"/>
  <c r="AC53" i="13"/>
  <c r="AD53" i="13"/>
  <c r="Z53" i="13"/>
  <c r="AA53" i="13"/>
  <c r="P53" i="13"/>
  <c r="W53" i="13"/>
  <c r="X53" i="13"/>
  <c r="T53" i="13"/>
  <c r="R53" i="13"/>
  <c r="O53" i="13"/>
  <c r="N43" i="13"/>
  <c r="N44" i="13"/>
  <c r="N45" i="13"/>
  <c r="N46" i="13"/>
  <c r="N47" i="13"/>
  <c r="N48" i="13"/>
  <c r="N49" i="13"/>
  <c r="N50" i="13"/>
  <c r="N51" i="13"/>
  <c r="N52" i="13"/>
  <c r="AC52" i="13"/>
  <c r="AD52" i="13"/>
  <c r="Z52" i="13"/>
  <c r="AA52" i="13"/>
  <c r="P52" i="13"/>
  <c r="W52" i="13"/>
  <c r="X52" i="13"/>
  <c r="U52" i="13"/>
  <c r="V52" i="13"/>
  <c r="S52" i="13"/>
  <c r="T52" i="13"/>
  <c r="Q44" i="13"/>
  <c r="Q45" i="13"/>
  <c r="Q46" i="13"/>
  <c r="Q47" i="13"/>
  <c r="S48" i="13"/>
  <c r="Q48" i="13"/>
  <c r="Q49" i="13"/>
  <c r="S50" i="13"/>
  <c r="Q50" i="13"/>
  <c r="Q51" i="13"/>
  <c r="Q52" i="13"/>
  <c r="R52" i="13"/>
  <c r="O52" i="13"/>
  <c r="AC51" i="13"/>
  <c r="AD51" i="13"/>
  <c r="Z51" i="13"/>
  <c r="AA51" i="13"/>
  <c r="P51" i="13"/>
  <c r="W51" i="13"/>
  <c r="X51" i="13"/>
  <c r="U51" i="13"/>
  <c r="V51" i="13"/>
  <c r="T51" i="13"/>
  <c r="R51" i="13"/>
  <c r="O51" i="13"/>
  <c r="AC50" i="13"/>
  <c r="AD50" i="13"/>
  <c r="Z50" i="13"/>
  <c r="AA50" i="13"/>
  <c r="P50" i="13"/>
  <c r="W50" i="13"/>
  <c r="X50" i="13"/>
  <c r="U50" i="13"/>
  <c r="V50" i="13"/>
  <c r="T50" i="13"/>
  <c r="R50" i="13"/>
  <c r="O50" i="13"/>
  <c r="AC49" i="13"/>
  <c r="AD49" i="13"/>
  <c r="Z49" i="13"/>
  <c r="AA49" i="13"/>
  <c r="P49" i="13"/>
  <c r="W49" i="13"/>
  <c r="X49" i="13"/>
  <c r="U49" i="13"/>
  <c r="V49" i="13"/>
  <c r="T49" i="13"/>
  <c r="R49" i="13"/>
  <c r="O49" i="13"/>
  <c r="AC48" i="13"/>
  <c r="AD48" i="13"/>
  <c r="Z48" i="13"/>
  <c r="AA48" i="13"/>
  <c r="P48" i="13"/>
  <c r="W48" i="13"/>
  <c r="X48" i="13"/>
  <c r="U48" i="13"/>
  <c r="V48" i="13"/>
  <c r="T48" i="13"/>
  <c r="R48" i="13"/>
  <c r="O48" i="13"/>
  <c r="AC47" i="13"/>
  <c r="AD47" i="13"/>
  <c r="Z47" i="13"/>
  <c r="AA47" i="13"/>
  <c r="P47" i="13"/>
  <c r="W47" i="13"/>
  <c r="X47" i="13"/>
  <c r="U47" i="13"/>
  <c r="V47" i="13"/>
  <c r="T47" i="13"/>
  <c r="R47" i="13"/>
  <c r="O47" i="13"/>
  <c r="AC46" i="13"/>
  <c r="AD46" i="13"/>
  <c r="Z46" i="13"/>
  <c r="AA46" i="13"/>
  <c r="P46" i="13"/>
  <c r="W46" i="13"/>
  <c r="X46" i="13"/>
  <c r="U46" i="13"/>
  <c r="V46" i="13"/>
  <c r="T46" i="13"/>
  <c r="R46" i="13"/>
  <c r="O46" i="13"/>
  <c r="AC45" i="13"/>
  <c r="AD45" i="13"/>
  <c r="Z45" i="13"/>
  <c r="AA45" i="13"/>
  <c r="P45" i="13"/>
  <c r="W45" i="13"/>
  <c r="X45" i="13"/>
  <c r="U45" i="13"/>
  <c r="V45" i="13"/>
  <c r="T45" i="13"/>
  <c r="R45" i="13"/>
  <c r="O45" i="13"/>
  <c r="AC44" i="13"/>
  <c r="AD44" i="13"/>
  <c r="Z44" i="13"/>
  <c r="AA44" i="13"/>
  <c r="P44" i="13"/>
  <c r="W44" i="13"/>
  <c r="X44" i="13"/>
  <c r="U44" i="13"/>
  <c r="V44" i="13"/>
  <c r="T44" i="13"/>
  <c r="R44" i="13"/>
  <c r="O44" i="13"/>
  <c r="AC43" i="13"/>
  <c r="AD43" i="13"/>
  <c r="Z43" i="13"/>
  <c r="AA43" i="13"/>
  <c r="P43" i="13"/>
  <c r="W43" i="13"/>
  <c r="X43" i="13"/>
  <c r="T43" i="13"/>
  <c r="R43" i="13"/>
  <c r="O43" i="13"/>
  <c r="N41" i="13"/>
  <c r="N42" i="13"/>
  <c r="AC42" i="13"/>
  <c r="AD42" i="13"/>
  <c r="Z42" i="13"/>
  <c r="AA42" i="13"/>
  <c r="P42" i="13"/>
  <c r="W42" i="13"/>
  <c r="X42" i="13"/>
  <c r="U42" i="13"/>
  <c r="V42" i="13"/>
  <c r="P41" i="13"/>
  <c r="S42" i="13"/>
  <c r="T42" i="13"/>
  <c r="Q42" i="13"/>
  <c r="R42" i="13"/>
  <c r="O42" i="13"/>
  <c r="AC41" i="13"/>
  <c r="AD41" i="13"/>
  <c r="Z41" i="13"/>
  <c r="AA41" i="13"/>
  <c r="W41" i="13"/>
  <c r="X41" i="13"/>
  <c r="T41" i="13"/>
  <c r="R41" i="13"/>
  <c r="O41" i="13"/>
  <c r="N39" i="13"/>
  <c r="N40" i="13"/>
  <c r="AC40" i="13"/>
  <c r="AD40" i="13"/>
  <c r="Z40" i="13"/>
  <c r="AA40" i="13"/>
  <c r="P40" i="13"/>
  <c r="W40" i="13"/>
  <c r="X40" i="13"/>
  <c r="U40" i="13"/>
  <c r="V40" i="13"/>
  <c r="P39" i="13"/>
  <c r="S40" i="13"/>
  <c r="T40" i="13"/>
  <c r="Q40" i="13"/>
  <c r="R40" i="13"/>
  <c r="O40" i="13"/>
  <c r="AC39" i="13"/>
  <c r="AD39" i="13"/>
  <c r="Z39" i="13"/>
  <c r="AA39" i="13"/>
  <c r="W39" i="13"/>
  <c r="X39" i="13"/>
  <c r="T39" i="13"/>
  <c r="R39" i="13"/>
  <c r="O39" i="13"/>
  <c r="N37" i="13"/>
  <c r="N38" i="13"/>
  <c r="AC38" i="13"/>
  <c r="AD38" i="13"/>
  <c r="Z38" i="13"/>
  <c r="AA38" i="13"/>
  <c r="P38" i="13"/>
  <c r="W38" i="13"/>
  <c r="X38" i="13"/>
  <c r="U38" i="13"/>
  <c r="V38" i="13"/>
  <c r="P37" i="13"/>
  <c r="S38" i="13"/>
  <c r="T38" i="13"/>
  <c r="Q38" i="13"/>
  <c r="R38" i="13"/>
  <c r="O38" i="13"/>
  <c r="AC37" i="13"/>
  <c r="AD37" i="13"/>
  <c r="Z37" i="13"/>
  <c r="AA37" i="13"/>
  <c r="W37" i="13"/>
  <c r="X37" i="13"/>
  <c r="T37" i="13"/>
  <c r="R37" i="13"/>
  <c r="O37" i="13"/>
  <c r="N35" i="13"/>
  <c r="N36" i="13"/>
  <c r="AC36" i="13"/>
  <c r="AD36" i="13"/>
  <c r="Z36" i="13"/>
  <c r="AA36" i="13"/>
  <c r="P36" i="13"/>
  <c r="W36" i="13"/>
  <c r="X36" i="13"/>
  <c r="U36" i="13"/>
  <c r="V36" i="13"/>
  <c r="P35" i="13"/>
  <c r="S36" i="13"/>
  <c r="T36" i="13"/>
  <c r="Q36" i="13"/>
  <c r="R36" i="13"/>
  <c r="O36" i="13"/>
  <c r="AC35" i="13"/>
  <c r="AD35" i="13"/>
  <c r="Z35" i="13"/>
  <c r="AA35" i="13"/>
  <c r="W35" i="13"/>
  <c r="X35" i="13"/>
  <c r="T35" i="13"/>
  <c r="R35" i="13"/>
  <c r="O35" i="13"/>
  <c r="N14" i="13"/>
  <c r="N15" i="13"/>
  <c r="N16" i="13"/>
  <c r="N17" i="13"/>
  <c r="N18" i="13"/>
  <c r="N19" i="13"/>
  <c r="N20" i="13"/>
  <c r="N21" i="13"/>
  <c r="N34" i="13"/>
  <c r="AC34" i="13"/>
  <c r="AD34" i="13"/>
  <c r="Z34" i="13"/>
  <c r="AA34" i="13"/>
  <c r="P34" i="13"/>
  <c r="W34" i="13"/>
  <c r="X34" i="13"/>
  <c r="U34" i="13"/>
  <c r="V34" i="13"/>
  <c r="N22" i="13"/>
  <c r="N23" i="13"/>
  <c r="N24" i="13"/>
  <c r="N29" i="13"/>
  <c r="N30" i="13"/>
  <c r="S34" i="13"/>
  <c r="T34" i="13"/>
  <c r="N33" i="13"/>
  <c r="N31" i="13"/>
  <c r="N32" i="13"/>
  <c r="N25" i="13"/>
  <c r="N26" i="13"/>
  <c r="N27" i="13"/>
  <c r="N28" i="13"/>
  <c r="Q15" i="13"/>
  <c r="Q16" i="13"/>
  <c r="Q17" i="13"/>
  <c r="S18" i="13"/>
  <c r="Q18" i="13"/>
  <c r="Q19" i="13"/>
  <c r="Q20" i="13"/>
  <c r="Q21" i="13"/>
  <c r="S22" i="13"/>
  <c r="Q22" i="13"/>
  <c r="Q23" i="13"/>
  <c r="Q24" i="13"/>
  <c r="Q25" i="13"/>
  <c r="S26" i="13"/>
  <c r="Q26" i="13"/>
  <c r="Q27" i="13"/>
  <c r="Q28" i="13"/>
  <c r="Q29" i="13"/>
  <c r="S30" i="13"/>
  <c r="Q30" i="13"/>
  <c r="Q31" i="13"/>
  <c r="Q32" i="13"/>
  <c r="Q33" i="13"/>
  <c r="Q34" i="13"/>
  <c r="R34" i="13"/>
  <c r="O34" i="13"/>
  <c r="AC33" i="13"/>
  <c r="AD33" i="13"/>
  <c r="Z33" i="13"/>
  <c r="AA33" i="13"/>
  <c r="P33" i="13"/>
  <c r="W33" i="13"/>
  <c r="X33" i="13"/>
  <c r="U33" i="13"/>
  <c r="V33" i="13"/>
  <c r="T33" i="13"/>
  <c r="R33" i="13"/>
  <c r="O33" i="13"/>
  <c r="AC32" i="13"/>
  <c r="AD32" i="13"/>
  <c r="Z32" i="13"/>
  <c r="AA32" i="13"/>
  <c r="P32" i="13"/>
  <c r="W32" i="13"/>
  <c r="X32" i="13"/>
  <c r="U32" i="13"/>
  <c r="V32" i="13"/>
  <c r="T32" i="13"/>
  <c r="R32" i="13"/>
  <c r="O32" i="13"/>
  <c r="AC31" i="13"/>
  <c r="AD31" i="13"/>
  <c r="Z31" i="13"/>
  <c r="AA31" i="13"/>
  <c r="P31" i="13"/>
  <c r="W31" i="13"/>
  <c r="X31" i="13"/>
  <c r="U31" i="13"/>
  <c r="V31" i="13"/>
  <c r="T31" i="13"/>
  <c r="R31" i="13"/>
  <c r="O31" i="13"/>
  <c r="AC30" i="13"/>
  <c r="AD30" i="13"/>
  <c r="Z30" i="13"/>
  <c r="AA30" i="13"/>
  <c r="P30" i="13"/>
  <c r="W30" i="13"/>
  <c r="X30" i="13"/>
  <c r="U30" i="13"/>
  <c r="V30" i="13"/>
  <c r="T30" i="13"/>
  <c r="R30" i="13"/>
  <c r="O30" i="13"/>
  <c r="AC29" i="13"/>
  <c r="AD29" i="13"/>
  <c r="Z29" i="13"/>
  <c r="AA29" i="13"/>
  <c r="P29" i="13"/>
  <c r="W29" i="13"/>
  <c r="X29" i="13"/>
  <c r="U29" i="13"/>
  <c r="V29" i="13"/>
  <c r="T29" i="13"/>
  <c r="R29" i="13"/>
  <c r="O29" i="13"/>
  <c r="AC28" i="13"/>
  <c r="AD28" i="13"/>
  <c r="Z28" i="13"/>
  <c r="AA28" i="13"/>
  <c r="P28" i="13"/>
  <c r="W28" i="13"/>
  <c r="X28" i="13"/>
  <c r="U28" i="13"/>
  <c r="V28" i="13"/>
  <c r="T28" i="13"/>
  <c r="R28" i="13"/>
  <c r="O28" i="13"/>
  <c r="AC27" i="13"/>
  <c r="AD27" i="13"/>
  <c r="Z27" i="13"/>
  <c r="AA27" i="13"/>
  <c r="P27" i="13"/>
  <c r="W27" i="13"/>
  <c r="X27" i="13"/>
  <c r="U27" i="13"/>
  <c r="V27" i="13"/>
  <c r="T27" i="13"/>
  <c r="R27" i="13"/>
  <c r="O27" i="13"/>
  <c r="AC26" i="13"/>
  <c r="AD26" i="13"/>
  <c r="Z26" i="13"/>
  <c r="AA26" i="13"/>
  <c r="P26" i="13"/>
  <c r="W26" i="13"/>
  <c r="X26" i="13"/>
  <c r="U26" i="13"/>
  <c r="V26" i="13"/>
  <c r="T26" i="13"/>
  <c r="R26" i="13"/>
  <c r="O26" i="13"/>
  <c r="AC25" i="13"/>
  <c r="AD25" i="13"/>
  <c r="Z25" i="13"/>
  <c r="AA25" i="13"/>
  <c r="P25" i="13"/>
  <c r="W25" i="13"/>
  <c r="X25" i="13"/>
  <c r="U25" i="13"/>
  <c r="V25" i="13"/>
  <c r="T25" i="13"/>
  <c r="R25" i="13"/>
  <c r="O25" i="13"/>
  <c r="AC24" i="13"/>
  <c r="AD24" i="13"/>
  <c r="Z24" i="13"/>
  <c r="AA24" i="13"/>
  <c r="P24" i="13"/>
  <c r="W24" i="13"/>
  <c r="X24" i="13"/>
  <c r="U24" i="13"/>
  <c r="V24" i="13"/>
  <c r="T24" i="13"/>
  <c r="R24" i="13"/>
  <c r="O24" i="13"/>
  <c r="AC23" i="13"/>
  <c r="AD23" i="13"/>
  <c r="Z23" i="13"/>
  <c r="AA23" i="13"/>
  <c r="P23" i="13"/>
  <c r="W23" i="13"/>
  <c r="X23" i="13"/>
  <c r="U23" i="13"/>
  <c r="V23" i="13"/>
  <c r="T23" i="13"/>
  <c r="R23" i="13"/>
  <c r="O23" i="13"/>
  <c r="AC22" i="13"/>
  <c r="AD22" i="13"/>
  <c r="Z22" i="13"/>
  <c r="AA22" i="13"/>
  <c r="P22" i="13"/>
  <c r="W22" i="13"/>
  <c r="X22" i="13"/>
  <c r="U22" i="13"/>
  <c r="V22" i="13"/>
  <c r="T22" i="13"/>
  <c r="R22" i="13"/>
  <c r="O22" i="13"/>
  <c r="AC21" i="13"/>
  <c r="AD21" i="13"/>
  <c r="Z21" i="13"/>
  <c r="AA21" i="13"/>
  <c r="P21" i="13"/>
  <c r="W21" i="13"/>
  <c r="X21" i="13"/>
  <c r="U21" i="13"/>
  <c r="V21" i="13"/>
  <c r="T21" i="13"/>
  <c r="R21" i="13"/>
  <c r="O21" i="13"/>
  <c r="AC20" i="13"/>
  <c r="AD20" i="13"/>
  <c r="Z20" i="13"/>
  <c r="AA20" i="13"/>
  <c r="P20" i="13"/>
  <c r="W20" i="13"/>
  <c r="X20" i="13"/>
  <c r="U20" i="13"/>
  <c r="V20" i="13"/>
  <c r="T20" i="13"/>
  <c r="R20" i="13"/>
  <c r="O20" i="13"/>
  <c r="AC19" i="13"/>
  <c r="AD19" i="13"/>
  <c r="Z19" i="13"/>
  <c r="AA19" i="13"/>
  <c r="P19" i="13"/>
  <c r="W19" i="13"/>
  <c r="X19" i="13"/>
  <c r="U19" i="13"/>
  <c r="V19" i="13"/>
  <c r="T19" i="13"/>
  <c r="R19" i="13"/>
  <c r="O19" i="13"/>
  <c r="AC18" i="13"/>
  <c r="AD18" i="13"/>
  <c r="Z18" i="13"/>
  <c r="AA18" i="13"/>
  <c r="P18" i="13"/>
  <c r="W18" i="13"/>
  <c r="X18" i="13"/>
  <c r="U18" i="13"/>
  <c r="V18" i="13"/>
  <c r="T18" i="13"/>
  <c r="R18" i="13"/>
  <c r="O18" i="13"/>
  <c r="AC17" i="13"/>
  <c r="AD17" i="13"/>
  <c r="Z17" i="13"/>
  <c r="AA17" i="13"/>
  <c r="P17" i="13"/>
  <c r="W17" i="13"/>
  <c r="X17" i="13"/>
  <c r="U17" i="13"/>
  <c r="V17" i="13"/>
  <c r="T17" i="13"/>
  <c r="R17" i="13"/>
  <c r="O17" i="13"/>
  <c r="AC16" i="13"/>
  <c r="AD16" i="13"/>
  <c r="Z16" i="13"/>
  <c r="AA16" i="13"/>
  <c r="P16" i="13"/>
  <c r="W16" i="13"/>
  <c r="X16" i="13"/>
  <c r="U16" i="13"/>
  <c r="V16" i="13"/>
  <c r="T16" i="13"/>
  <c r="R16" i="13"/>
  <c r="O16" i="13"/>
  <c r="AC15" i="13"/>
  <c r="AD15" i="13"/>
  <c r="Z15" i="13"/>
  <c r="AA15" i="13"/>
  <c r="P15" i="13"/>
  <c r="W15" i="13"/>
  <c r="X15" i="13"/>
  <c r="U15" i="13"/>
  <c r="V15" i="13"/>
  <c r="T15" i="13"/>
  <c r="R15" i="13"/>
  <c r="O15" i="13"/>
  <c r="AC14" i="13"/>
  <c r="AD14" i="13"/>
  <c r="Z14" i="13"/>
  <c r="AA14" i="13"/>
  <c r="P14" i="13"/>
  <c r="W14" i="13"/>
  <c r="X14" i="13"/>
  <c r="T14" i="13"/>
  <c r="R14" i="13"/>
  <c r="O14" i="13"/>
  <c r="J9" i="13"/>
  <c r="J10" i="13"/>
  <c r="J11" i="13"/>
  <c r="J12" i="13"/>
  <c r="J13" i="13"/>
  <c r="AL13" i="13"/>
  <c r="M13" i="13"/>
  <c r="M11" i="13"/>
  <c r="M7" i="13"/>
  <c r="AK13" i="13"/>
  <c r="AI13" i="13"/>
  <c r="AJ13" i="13"/>
  <c r="AG8" i="13"/>
  <c r="AG9" i="13"/>
  <c r="AG10" i="13"/>
  <c r="AG11" i="13"/>
  <c r="AG12" i="13"/>
  <c r="AG13" i="13"/>
  <c r="AH13" i="13"/>
  <c r="AE8" i="13"/>
  <c r="AE9" i="13"/>
  <c r="AE10" i="13"/>
  <c r="AE11" i="13"/>
  <c r="AE12" i="13"/>
  <c r="AE13" i="13"/>
  <c r="AF13" i="13"/>
  <c r="N7" i="13"/>
  <c r="M8" i="13"/>
  <c r="N8" i="13"/>
  <c r="M9" i="13"/>
  <c r="N9" i="13"/>
  <c r="M10" i="13"/>
  <c r="N10" i="13"/>
  <c r="N11" i="13"/>
  <c r="M12" i="13"/>
  <c r="N12" i="13"/>
  <c r="N13" i="13"/>
  <c r="AC13" i="13"/>
  <c r="AD13" i="13"/>
  <c r="Z13" i="13"/>
  <c r="AA13" i="13"/>
  <c r="S13" i="13"/>
  <c r="T13" i="13"/>
  <c r="Q8" i="13"/>
  <c r="Q9" i="13"/>
  <c r="Q10" i="13"/>
  <c r="Q11" i="13"/>
  <c r="Q12" i="13"/>
  <c r="Q13" i="13"/>
  <c r="R13" i="13"/>
  <c r="P13" i="13"/>
  <c r="O13" i="13"/>
  <c r="AL12" i="13"/>
  <c r="AJ12" i="13"/>
  <c r="AH12" i="13"/>
  <c r="AF12" i="13"/>
  <c r="AC12" i="13"/>
  <c r="AD12" i="13"/>
  <c r="Z12" i="13"/>
  <c r="AA12" i="13"/>
  <c r="T12" i="13"/>
  <c r="R12" i="13"/>
  <c r="P12" i="13"/>
  <c r="O12" i="13"/>
  <c r="AL11" i="13"/>
  <c r="AJ11" i="13"/>
  <c r="AH11" i="13"/>
  <c r="AF11" i="13"/>
  <c r="AC11" i="13"/>
  <c r="AD11" i="13"/>
  <c r="Z11" i="13"/>
  <c r="AA11" i="13"/>
  <c r="T11" i="13"/>
  <c r="R11" i="13"/>
  <c r="P11" i="13"/>
  <c r="O11" i="13"/>
  <c r="AL10" i="13"/>
  <c r="AJ10" i="13"/>
  <c r="AH10" i="13"/>
  <c r="AF10" i="13"/>
  <c r="AC10" i="13"/>
  <c r="AD10" i="13"/>
  <c r="Z10" i="13"/>
  <c r="AA10" i="13"/>
  <c r="T10" i="13"/>
  <c r="R10" i="13"/>
  <c r="P10" i="13"/>
  <c r="O10" i="13"/>
  <c r="AL9" i="13"/>
  <c r="AJ9" i="13"/>
  <c r="AH9" i="13"/>
  <c r="AF9" i="13"/>
  <c r="AC9" i="13"/>
  <c r="AD9" i="13"/>
  <c r="Z9" i="13"/>
  <c r="AA9" i="13"/>
  <c r="T9" i="13"/>
  <c r="R9" i="13"/>
  <c r="P9" i="13"/>
  <c r="O9" i="13"/>
  <c r="AL8" i="13"/>
  <c r="AJ8" i="13"/>
  <c r="AH8" i="13"/>
  <c r="AF8" i="13"/>
  <c r="AC8" i="13"/>
  <c r="AD8" i="13"/>
  <c r="Z8" i="13"/>
  <c r="AA8" i="13"/>
  <c r="T8" i="13"/>
  <c r="R8" i="13"/>
  <c r="P8" i="13"/>
  <c r="O8" i="13"/>
  <c r="AC7" i="13"/>
  <c r="AD7" i="13"/>
  <c r="Z7" i="13"/>
  <c r="AA7" i="13"/>
  <c r="P7" i="13"/>
  <c r="O7" i="13"/>
  <c r="N4" i="13"/>
  <c r="N5" i="13"/>
  <c r="N6" i="13"/>
  <c r="AC6" i="13"/>
  <c r="AD6" i="13"/>
  <c r="Z6" i="13"/>
  <c r="AA6" i="13"/>
  <c r="P6" i="13"/>
  <c r="Q6" i="13"/>
  <c r="R6" i="13"/>
  <c r="O6" i="13"/>
  <c r="AC5" i="13"/>
  <c r="AD5" i="13"/>
  <c r="Z5" i="13"/>
  <c r="AA5" i="13"/>
  <c r="P5" i="13"/>
  <c r="Q5" i="13"/>
  <c r="R5" i="13"/>
  <c r="O5" i="13"/>
  <c r="AC4" i="13"/>
  <c r="AD4" i="13"/>
  <c r="Z4" i="13"/>
  <c r="AA4" i="13"/>
  <c r="P4" i="13"/>
  <c r="O4" i="13"/>
  <c r="N3" i="13"/>
  <c r="AC3" i="13"/>
  <c r="AD3" i="13"/>
  <c r="Z3" i="13"/>
  <c r="AA3" i="13"/>
  <c r="P3" i="13"/>
  <c r="W3" i="13"/>
  <c r="X3" i="13"/>
  <c r="T3" i="13"/>
  <c r="R3" i="13"/>
  <c r="O3" i="13"/>
  <c r="B1" i="13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AC739" i="12"/>
  <c r="C739" i="12"/>
  <c r="AD739" i="12"/>
  <c r="Z739" i="12"/>
  <c r="AA739" i="12"/>
  <c r="P739" i="12"/>
  <c r="W739" i="12"/>
  <c r="X739" i="12"/>
  <c r="U739" i="12"/>
  <c r="V739" i="12"/>
  <c r="S739" i="12"/>
  <c r="T739" i="12"/>
  <c r="O739" i="12"/>
  <c r="AC738" i="12"/>
  <c r="C738" i="12"/>
  <c r="AD738" i="12"/>
  <c r="Z738" i="12"/>
  <c r="AA738" i="12"/>
  <c r="P738" i="12"/>
  <c r="W738" i="12"/>
  <c r="X738" i="12"/>
  <c r="U738" i="12"/>
  <c r="V738" i="12"/>
  <c r="S738" i="12"/>
  <c r="T738" i="12"/>
  <c r="N591" i="12"/>
  <c r="N592" i="12"/>
  <c r="N593" i="12"/>
  <c r="N594" i="12"/>
  <c r="N595" i="12"/>
  <c r="N596" i="12"/>
  <c r="N597" i="12"/>
  <c r="S592" i="12"/>
  <c r="Q592" i="12"/>
  <c r="S593" i="12"/>
  <c r="Q593" i="12"/>
  <c r="S594" i="12"/>
  <c r="Q594" i="12"/>
  <c r="S595" i="12"/>
  <c r="Q595" i="12"/>
  <c r="S596" i="12"/>
  <c r="Q596" i="12"/>
  <c r="S597" i="12"/>
  <c r="Q597" i="12"/>
  <c r="S598" i="12"/>
  <c r="Q598" i="12"/>
  <c r="S599" i="12"/>
  <c r="Q599" i="12"/>
  <c r="S600" i="12"/>
  <c r="Q600" i="12"/>
  <c r="S601" i="12"/>
  <c r="Q601" i="12"/>
  <c r="S602" i="12"/>
  <c r="Q602" i="12"/>
  <c r="S603" i="12"/>
  <c r="Q603" i="12"/>
  <c r="S604" i="12"/>
  <c r="Q604" i="12"/>
  <c r="S605" i="12"/>
  <c r="Q605" i="12"/>
  <c r="S606" i="12"/>
  <c r="Q606" i="12"/>
  <c r="S607" i="12"/>
  <c r="Q607" i="12"/>
  <c r="S608" i="12"/>
  <c r="Q608" i="12"/>
  <c r="S609" i="12"/>
  <c r="Q609" i="12"/>
  <c r="S610" i="12"/>
  <c r="Q610" i="12"/>
  <c r="S611" i="12"/>
  <c r="Q611" i="12"/>
  <c r="S612" i="12"/>
  <c r="Q612" i="12"/>
  <c r="S613" i="12"/>
  <c r="Q613" i="12"/>
  <c r="S614" i="12"/>
  <c r="Q614" i="12"/>
  <c r="S615" i="12"/>
  <c r="Q615" i="12"/>
  <c r="S616" i="12"/>
  <c r="Q616" i="12"/>
  <c r="S617" i="12"/>
  <c r="Q617" i="12"/>
  <c r="S618" i="12"/>
  <c r="Q618" i="12"/>
  <c r="S619" i="12"/>
  <c r="Q619" i="12"/>
  <c r="S620" i="12"/>
  <c r="Q620" i="12"/>
  <c r="S621" i="12"/>
  <c r="Q621" i="12"/>
  <c r="S622" i="12"/>
  <c r="Q622" i="12"/>
  <c r="S623" i="12"/>
  <c r="Q623" i="12"/>
  <c r="S624" i="12"/>
  <c r="Q624" i="12"/>
  <c r="S625" i="12"/>
  <c r="Q625" i="12"/>
  <c r="S626" i="12"/>
  <c r="Q626" i="12"/>
  <c r="S627" i="12"/>
  <c r="Q627" i="12"/>
  <c r="S628" i="12"/>
  <c r="Q628" i="12"/>
  <c r="S629" i="12"/>
  <c r="Q629" i="12"/>
  <c r="S630" i="12"/>
  <c r="Q630" i="12"/>
  <c r="S631" i="12"/>
  <c r="Q631" i="12"/>
  <c r="S632" i="12"/>
  <c r="Q632" i="12"/>
  <c r="S633" i="12"/>
  <c r="Q633" i="12"/>
  <c r="S634" i="12"/>
  <c r="Q634" i="12"/>
  <c r="S635" i="12"/>
  <c r="Q635" i="12"/>
  <c r="S636" i="12"/>
  <c r="Q636" i="12"/>
  <c r="S637" i="12"/>
  <c r="Q637" i="12"/>
  <c r="S638" i="12"/>
  <c r="Q638" i="12"/>
  <c r="S639" i="12"/>
  <c r="Q639" i="12"/>
  <c r="S640" i="12"/>
  <c r="Q640" i="12"/>
  <c r="S641" i="12"/>
  <c r="Q641" i="12"/>
  <c r="S642" i="12"/>
  <c r="Q642" i="12"/>
  <c r="S643" i="12"/>
  <c r="Q643" i="12"/>
  <c r="S644" i="12"/>
  <c r="Q644" i="12"/>
  <c r="S645" i="12"/>
  <c r="Q645" i="12"/>
  <c r="S646" i="12"/>
  <c r="Q646" i="12"/>
  <c r="S647" i="12"/>
  <c r="Q647" i="12"/>
  <c r="S648" i="12"/>
  <c r="Q648" i="12"/>
  <c r="S649" i="12"/>
  <c r="Q649" i="12"/>
  <c r="S650" i="12"/>
  <c r="Q650" i="12"/>
  <c r="S651" i="12"/>
  <c r="Q651" i="12"/>
  <c r="S652" i="12"/>
  <c r="Q652" i="12"/>
  <c r="S653" i="12"/>
  <c r="Q653" i="12"/>
  <c r="S654" i="12"/>
  <c r="Q654" i="12"/>
  <c r="S655" i="12"/>
  <c r="Q655" i="12"/>
  <c r="S656" i="12"/>
  <c r="Q656" i="12"/>
  <c r="S657" i="12"/>
  <c r="Q657" i="12"/>
  <c r="S658" i="12"/>
  <c r="Q658" i="12"/>
  <c r="S659" i="12"/>
  <c r="Q659" i="12"/>
  <c r="S660" i="12"/>
  <c r="Q660" i="12"/>
  <c r="S661" i="12"/>
  <c r="Q661" i="12"/>
  <c r="S662" i="12"/>
  <c r="Q662" i="12"/>
  <c r="S663" i="12"/>
  <c r="Q663" i="12"/>
  <c r="S664" i="12"/>
  <c r="Q664" i="12"/>
  <c r="S665" i="12"/>
  <c r="Q665" i="12"/>
  <c r="S666" i="12"/>
  <c r="Q666" i="12"/>
  <c r="S667" i="12"/>
  <c r="Q667" i="12"/>
  <c r="S668" i="12"/>
  <c r="Q668" i="12"/>
  <c r="S669" i="12"/>
  <c r="Q669" i="12"/>
  <c r="S670" i="12"/>
  <c r="Q670" i="12"/>
  <c r="S671" i="12"/>
  <c r="Q671" i="12"/>
  <c r="S672" i="12"/>
  <c r="Q672" i="12"/>
  <c r="S673" i="12"/>
  <c r="Q673" i="12"/>
  <c r="S674" i="12"/>
  <c r="Q674" i="12"/>
  <c r="S675" i="12"/>
  <c r="Q675" i="12"/>
  <c r="S676" i="12"/>
  <c r="Q676" i="12"/>
  <c r="S677" i="12"/>
  <c r="Q677" i="12"/>
  <c r="S678" i="12"/>
  <c r="Q678" i="12"/>
  <c r="S679" i="12"/>
  <c r="Q679" i="12"/>
  <c r="S680" i="12"/>
  <c r="Q680" i="12"/>
  <c r="S681" i="12"/>
  <c r="Q681" i="12"/>
  <c r="S682" i="12"/>
  <c r="Q682" i="12"/>
  <c r="S683" i="12"/>
  <c r="Q683" i="12"/>
  <c r="S684" i="12"/>
  <c r="Q684" i="12"/>
  <c r="S685" i="12"/>
  <c r="Q685" i="12"/>
  <c r="S686" i="12"/>
  <c r="Q686" i="12"/>
  <c r="S687" i="12"/>
  <c r="Q687" i="12"/>
  <c r="S688" i="12"/>
  <c r="Q688" i="12"/>
  <c r="S689" i="12"/>
  <c r="Q689" i="12"/>
  <c r="S690" i="12"/>
  <c r="Q690" i="12"/>
  <c r="S691" i="12"/>
  <c r="Q691" i="12"/>
  <c r="S692" i="12"/>
  <c r="Q692" i="12"/>
  <c r="S693" i="12"/>
  <c r="Q693" i="12"/>
  <c r="S694" i="12"/>
  <c r="Q694" i="12"/>
  <c r="S695" i="12"/>
  <c r="Q695" i="12"/>
  <c r="S696" i="12"/>
  <c r="Q696" i="12"/>
  <c r="S697" i="12"/>
  <c r="Q697" i="12"/>
  <c r="S698" i="12"/>
  <c r="Q698" i="12"/>
  <c r="S699" i="12"/>
  <c r="Q699" i="12"/>
  <c r="S700" i="12"/>
  <c r="Q700" i="12"/>
  <c r="S701" i="12"/>
  <c r="Q701" i="12"/>
  <c r="S702" i="12"/>
  <c r="Q702" i="12"/>
  <c r="S703" i="12"/>
  <c r="Q703" i="12"/>
  <c r="S704" i="12"/>
  <c r="Q704" i="12"/>
  <c r="S705" i="12"/>
  <c r="Q705" i="12"/>
  <c r="S706" i="12"/>
  <c r="Q706" i="12"/>
  <c r="S707" i="12"/>
  <c r="Q707" i="12"/>
  <c r="S708" i="12"/>
  <c r="Q708" i="12"/>
  <c r="S709" i="12"/>
  <c r="Q709" i="12"/>
  <c r="S710" i="12"/>
  <c r="Q710" i="12"/>
  <c r="S711" i="12"/>
  <c r="Q711" i="12"/>
  <c r="S712" i="12"/>
  <c r="Q712" i="12"/>
  <c r="S713" i="12"/>
  <c r="Q713" i="12"/>
  <c r="S714" i="12"/>
  <c r="Q714" i="12"/>
  <c r="S715" i="12"/>
  <c r="Q715" i="12"/>
  <c r="S716" i="12"/>
  <c r="Q716" i="12"/>
  <c r="S717" i="12"/>
  <c r="Q717" i="12"/>
  <c r="S718" i="12"/>
  <c r="Q718" i="12"/>
  <c r="S719" i="12"/>
  <c r="Q719" i="12"/>
  <c r="S720" i="12"/>
  <c r="Q720" i="12"/>
  <c r="S721" i="12"/>
  <c r="Q721" i="12"/>
  <c r="S722" i="12"/>
  <c r="Q722" i="12"/>
  <c r="S723" i="12"/>
  <c r="Q723" i="12"/>
  <c r="S724" i="12"/>
  <c r="Q724" i="12"/>
  <c r="S725" i="12"/>
  <c r="Q725" i="12"/>
  <c r="S726" i="12"/>
  <c r="Q726" i="12"/>
  <c r="S727" i="12"/>
  <c r="Q727" i="12"/>
  <c r="S728" i="12"/>
  <c r="Q728" i="12"/>
  <c r="S729" i="12"/>
  <c r="Q729" i="12"/>
  <c r="S730" i="12"/>
  <c r="Q730" i="12"/>
  <c r="S731" i="12"/>
  <c r="Q731" i="12"/>
  <c r="S732" i="12"/>
  <c r="Q732" i="12"/>
  <c r="S733" i="12"/>
  <c r="Q733" i="12"/>
  <c r="S734" i="12"/>
  <c r="Q734" i="12"/>
  <c r="S735" i="12"/>
  <c r="Q735" i="12"/>
  <c r="S736" i="12"/>
  <c r="Q736" i="12"/>
  <c r="S737" i="12"/>
  <c r="Q737" i="12"/>
  <c r="Q738" i="12"/>
  <c r="R738" i="12"/>
  <c r="O738" i="12"/>
  <c r="AC737" i="12"/>
  <c r="C737" i="12"/>
  <c r="AD737" i="12"/>
  <c r="Z737" i="12"/>
  <c r="AA737" i="12"/>
  <c r="P737" i="12"/>
  <c r="W737" i="12"/>
  <c r="X737" i="12"/>
  <c r="U737" i="12"/>
  <c r="V737" i="12"/>
  <c r="T737" i="12"/>
  <c r="R737" i="12"/>
  <c r="O737" i="12"/>
  <c r="AC736" i="12"/>
  <c r="C736" i="12"/>
  <c r="AD736" i="12"/>
  <c r="Z736" i="12"/>
  <c r="AA736" i="12"/>
  <c r="P736" i="12"/>
  <c r="W736" i="12"/>
  <c r="X736" i="12"/>
  <c r="U736" i="12"/>
  <c r="V736" i="12"/>
  <c r="T736" i="12"/>
  <c r="R736" i="12"/>
  <c r="O736" i="12"/>
  <c r="AC735" i="12"/>
  <c r="C735" i="12"/>
  <c r="AD735" i="12"/>
  <c r="Z735" i="12"/>
  <c r="AA735" i="12"/>
  <c r="P735" i="12"/>
  <c r="W735" i="12"/>
  <c r="X735" i="12"/>
  <c r="U735" i="12"/>
  <c r="V735" i="12"/>
  <c r="T735" i="12"/>
  <c r="R735" i="12"/>
  <c r="O735" i="12"/>
  <c r="AC734" i="12"/>
  <c r="C734" i="12"/>
  <c r="AD734" i="12"/>
  <c r="Z734" i="12"/>
  <c r="AA734" i="12"/>
  <c r="P734" i="12"/>
  <c r="W734" i="12"/>
  <c r="X734" i="12"/>
  <c r="U734" i="12"/>
  <c r="V734" i="12"/>
  <c r="T734" i="12"/>
  <c r="R734" i="12"/>
  <c r="O734" i="12"/>
  <c r="AC733" i="12"/>
  <c r="C733" i="12"/>
  <c r="AD733" i="12"/>
  <c r="Z733" i="12"/>
  <c r="AA733" i="12"/>
  <c r="P733" i="12"/>
  <c r="W733" i="12"/>
  <c r="X733" i="12"/>
  <c r="U733" i="12"/>
  <c r="V733" i="12"/>
  <c r="T733" i="12"/>
  <c r="R733" i="12"/>
  <c r="O733" i="12"/>
  <c r="AC732" i="12"/>
  <c r="C732" i="12"/>
  <c r="AD732" i="12"/>
  <c r="Z732" i="12"/>
  <c r="AA732" i="12"/>
  <c r="P732" i="12"/>
  <c r="W732" i="12"/>
  <c r="X732" i="12"/>
  <c r="U732" i="12"/>
  <c r="V732" i="12"/>
  <c r="T732" i="12"/>
  <c r="R732" i="12"/>
  <c r="O732" i="12"/>
  <c r="AC731" i="12"/>
  <c r="C731" i="12"/>
  <c r="AD731" i="12"/>
  <c r="Z731" i="12"/>
  <c r="AA731" i="12"/>
  <c r="P731" i="12"/>
  <c r="W731" i="12"/>
  <c r="X731" i="12"/>
  <c r="U731" i="12"/>
  <c r="V731" i="12"/>
  <c r="T731" i="12"/>
  <c r="R731" i="12"/>
  <c r="O731" i="12"/>
  <c r="AC730" i="12"/>
  <c r="C730" i="12"/>
  <c r="AD730" i="12"/>
  <c r="Z730" i="12"/>
  <c r="AA730" i="12"/>
  <c r="P730" i="12"/>
  <c r="W730" i="12"/>
  <c r="X730" i="12"/>
  <c r="U730" i="12"/>
  <c r="V730" i="12"/>
  <c r="T730" i="12"/>
  <c r="R730" i="12"/>
  <c r="O730" i="12"/>
  <c r="AC729" i="12"/>
  <c r="C729" i="12"/>
  <c r="AD729" i="12"/>
  <c r="Z729" i="12"/>
  <c r="AA729" i="12"/>
  <c r="P729" i="12"/>
  <c r="W729" i="12"/>
  <c r="X729" i="12"/>
  <c r="U729" i="12"/>
  <c r="V729" i="12"/>
  <c r="T729" i="12"/>
  <c r="R729" i="12"/>
  <c r="O729" i="12"/>
  <c r="AC728" i="12"/>
  <c r="C728" i="12"/>
  <c r="AD728" i="12"/>
  <c r="Z728" i="12"/>
  <c r="AA728" i="12"/>
  <c r="P728" i="12"/>
  <c r="W728" i="12"/>
  <c r="X728" i="12"/>
  <c r="U728" i="12"/>
  <c r="V728" i="12"/>
  <c r="T728" i="12"/>
  <c r="R728" i="12"/>
  <c r="O728" i="12"/>
  <c r="AC727" i="12"/>
  <c r="C727" i="12"/>
  <c r="AD727" i="12"/>
  <c r="Z727" i="12"/>
  <c r="AA727" i="12"/>
  <c r="P727" i="12"/>
  <c r="W727" i="12"/>
  <c r="X727" i="12"/>
  <c r="U727" i="12"/>
  <c r="V727" i="12"/>
  <c r="T727" i="12"/>
  <c r="R727" i="12"/>
  <c r="O727" i="12"/>
  <c r="AC726" i="12"/>
  <c r="C726" i="12"/>
  <c r="AD726" i="12"/>
  <c r="Z726" i="12"/>
  <c r="AA726" i="12"/>
  <c r="P726" i="12"/>
  <c r="W726" i="12"/>
  <c r="X726" i="12"/>
  <c r="U726" i="12"/>
  <c r="V726" i="12"/>
  <c r="T726" i="12"/>
  <c r="R726" i="12"/>
  <c r="O726" i="12"/>
  <c r="AC725" i="12"/>
  <c r="C725" i="12"/>
  <c r="AD725" i="12"/>
  <c r="Z725" i="12"/>
  <c r="AA725" i="12"/>
  <c r="P725" i="12"/>
  <c r="W725" i="12"/>
  <c r="X725" i="12"/>
  <c r="U725" i="12"/>
  <c r="V725" i="12"/>
  <c r="T725" i="12"/>
  <c r="R725" i="12"/>
  <c r="O725" i="12"/>
  <c r="AC724" i="12"/>
  <c r="C724" i="12"/>
  <c r="AD724" i="12"/>
  <c r="Z724" i="12"/>
  <c r="AA724" i="12"/>
  <c r="P724" i="12"/>
  <c r="W724" i="12"/>
  <c r="X724" i="12"/>
  <c r="U724" i="12"/>
  <c r="V724" i="12"/>
  <c r="T724" i="12"/>
  <c r="R724" i="12"/>
  <c r="O724" i="12"/>
  <c r="AC723" i="12"/>
  <c r="C723" i="12"/>
  <c r="AD723" i="12"/>
  <c r="Z723" i="12"/>
  <c r="AA723" i="12"/>
  <c r="P723" i="12"/>
  <c r="W723" i="12"/>
  <c r="X723" i="12"/>
  <c r="U723" i="12"/>
  <c r="V723" i="12"/>
  <c r="T723" i="12"/>
  <c r="R723" i="12"/>
  <c r="O723" i="12"/>
  <c r="AC722" i="12"/>
  <c r="C722" i="12"/>
  <c r="AD722" i="12"/>
  <c r="Z722" i="12"/>
  <c r="AA722" i="12"/>
  <c r="P722" i="12"/>
  <c r="W722" i="12"/>
  <c r="X722" i="12"/>
  <c r="U722" i="12"/>
  <c r="V722" i="12"/>
  <c r="T722" i="12"/>
  <c r="R722" i="12"/>
  <c r="O722" i="12"/>
  <c r="AC721" i="12"/>
  <c r="C721" i="12"/>
  <c r="AD721" i="12"/>
  <c r="Z721" i="12"/>
  <c r="AA721" i="12"/>
  <c r="P721" i="12"/>
  <c r="W721" i="12"/>
  <c r="X721" i="12"/>
  <c r="U721" i="12"/>
  <c r="V721" i="12"/>
  <c r="T721" i="12"/>
  <c r="R721" i="12"/>
  <c r="O721" i="12"/>
  <c r="AC720" i="12"/>
  <c r="C720" i="12"/>
  <c r="AD720" i="12"/>
  <c r="Z720" i="12"/>
  <c r="AA720" i="12"/>
  <c r="P720" i="12"/>
  <c r="W720" i="12"/>
  <c r="X720" i="12"/>
  <c r="U720" i="12"/>
  <c r="V720" i="12"/>
  <c r="T720" i="12"/>
  <c r="R720" i="12"/>
  <c r="O720" i="12"/>
  <c r="AC719" i="12"/>
  <c r="C719" i="12"/>
  <c r="AD719" i="12"/>
  <c r="Z719" i="12"/>
  <c r="AA719" i="12"/>
  <c r="P719" i="12"/>
  <c r="W719" i="12"/>
  <c r="X719" i="12"/>
  <c r="U719" i="12"/>
  <c r="V719" i="12"/>
  <c r="T719" i="12"/>
  <c r="R719" i="12"/>
  <c r="O719" i="12"/>
  <c r="AC718" i="12"/>
  <c r="C718" i="12"/>
  <c r="AD718" i="12"/>
  <c r="Z718" i="12"/>
  <c r="AA718" i="12"/>
  <c r="P718" i="12"/>
  <c r="W718" i="12"/>
  <c r="X718" i="12"/>
  <c r="U718" i="12"/>
  <c r="V718" i="12"/>
  <c r="T718" i="12"/>
  <c r="R718" i="12"/>
  <c r="O718" i="12"/>
  <c r="AC717" i="12"/>
  <c r="C717" i="12"/>
  <c r="AD717" i="12"/>
  <c r="Z717" i="12"/>
  <c r="AA717" i="12"/>
  <c r="P717" i="12"/>
  <c r="W717" i="12"/>
  <c r="X717" i="12"/>
  <c r="U717" i="12"/>
  <c r="V717" i="12"/>
  <c r="T717" i="12"/>
  <c r="R717" i="12"/>
  <c r="O717" i="12"/>
  <c r="AC716" i="12"/>
  <c r="C716" i="12"/>
  <c r="AD716" i="12"/>
  <c r="Z716" i="12"/>
  <c r="AA716" i="12"/>
  <c r="P716" i="12"/>
  <c r="W716" i="12"/>
  <c r="X716" i="12"/>
  <c r="U716" i="12"/>
  <c r="V716" i="12"/>
  <c r="T716" i="12"/>
  <c r="R716" i="12"/>
  <c r="O716" i="12"/>
  <c r="AC715" i="12"/>
  <c r="C715" i="12"/>
  <c r="AD715" i="12"/>
  <c r="Z715" i="12"/>
  <c r="AA715" i="12"/>
  <c r="P715" i="12"/>
  <c r="W715" i="12"/>
  <c r="X715" i="12"/>
  <c r="U715" i="12"/>
  <c r="V715" i="12"/>
  <c r="T715" i="12"/>
  <c r="R715" i="12"/>
  <c r="O715" i="12"/>
  <c r="AC714" i="12"/>
  <c r="C714" i="12"/>
  <c r="AD714" i="12"/>
  <c r="Z714" i="12"/>
  <c r="AA714" i="12"/>
  <c r="P714" i="12"/>
  <c r="W714" i="12"/>
  <c r="X714" i="12"/>
  <c r="U714" i="12"/>
  <c r="V714" i="12"/>
  <c r="T714" i="12"/>
  <c r="R714" i="12"/>
  <c r="O714" i="12"/>
  <c r="AC713" i="12"/>
  <c r="C713" i="12"/>
  <c r="AD713" i="12"/>
  <c r="Z713" i="12"/>
  <c r="AA713" i="12"/>
  <c r="P713" i="12"/>
  <c r="W713" i="12"/>
  <c r="X713" i="12"/>
  <c r="U713" i="12"/>
  <c r="V713" i="12"/>
  <c r="T713" i="12"/>
  <c r="R713" i="12"/>
  <c r="O713" i="12"/>
  <c r="AC712" i="12"/>
  <c r="C712" i="12"/>
  <c r="AD712" i="12"/>
  <c r="Z712" i="12"/>
  <c r="AA712" i="12"/>
  <c r="P712" i="12"/>
  <c r="W712" i="12"/>
  <c r="X712" i="12"/>
  <c r="U712" i="12"/>
  <c r="V712" i="12"/>
  <c r="T712" i="12"/>
  <c r="R712" i="12"/>
  <c r="O712" i="12"/>
  <c r="AC711" i="12"/>
  <c r="C711" i="12"/>
  <c r="AD711" i="12"/>
  <c r="Z711" i="12"/>
  <c r="AA711" i="12"/>
  <c r="P711" i="12"/>
  <c r="W711" i="12"/>
  <c r="X711" i="12"/>
  <c r="U711" i="12"/>
  <c r="V711" i="12"/>
  <c r="T711" i="12"/>
  <c r="R711" i="12"/>
  <c r="O711" i="12"/>
  <c r="AC710" i="12"/>
  <c r="C710" i="12"/>
  <c r="AD710" i="12"/>
  <c r="Z710" i="12"/>
  <c r="AA710" i="12"/>
  <c r="P710" i="12"/>
  <c r="W710" i="12"/>
  <c r="X710" i="12"/>
  <c r="U710" i="12"/>
  <c r="V710" i="12"/>
  <c r="T710" i="12"/>
  <c r="R710" i="12"/>
  <c r="O710" i="12"/>
  <c r="AC709" i="12"/>
  <c r="C709" i="12"/>
  <c r="AD709" i="12"/>
  <c r="Z709" i="12"/>
  <c r="AA709" i="12"/>
  <c r="P709" i="12"/>
  <c r="W709" i="12"/>
  <c r="X709" i="12"/>
  <c r="U709" i="12"/>
  <c r="V709" i="12"/>
  <c r="T709" i="12"/>
  <c r="R709" i="12"/>
  <c r="O709" i="12"/>
  <c r="AC708" i="12"/>
  <c r="C708" i="12"/>
  <c r="AD708" i="12"/>
  <c r="Z708" i="12"/>
  <c r="AA708" i="12"/>
  <c r="P708" i="12"/>
  <c r="W708" i="12"/>
  <c r="X708" i="12"/>
  <c r="U708" i="12"/>
  <c r="V708" i="12"/>
  <c r="T708" i="12"/>
  <c r="R708" i="12"/>
  <c r="O708" i="12"/>
  <c r="AC707" i="12"/>
  <c r="C707" i="12"/>
  <c r="AD707" i="12"/>
  <c r="Z707" i="12"/>
  <c r="AA707" i="12"/>
  <c r="P707" i="12"/>
  <c r="W707" i="12"/>
  <c r="X707" i="12"/>
  <c r="U707" i="12"/>
  <c r="V707" i="12"/>
  <c r="T707" i="12"/>
  <c r="R707" i="12"/>
  <c r="O707" i="12"/>
  <c r="AC706" i="12"/>
  <c r="C706" i="12"/>
  <c r="AD706" i="12"/>
  <c r="Z706" i="12"/>
  <c r="AA706" i="12"/>
  <c r="P706" i="12"/>
  <c r="W706" i="12"/>
  <c r="X706" i="12"/>
  <c r="U706" i="12"/>
  <c r="V706" i="12"/>
  <c r="T706" i="12"/>
  <c r="R706" i="12"/>
  <c r="O706" i="12"/>
  <c r="AC705" i="12"/>
  <c r="C705" i="12"/>
  <c r="AD705" i="12"/>
  <c r="Z705" i="12"/>
  <c r="AA705" i="12"/>
  <c r="P705" i="12"/>
  <c r="W705" i="12"/>
  <c r="X705" i="12"/>
  <c r="U705" i="12"/>
  <c r="V705" i="12"/>
  <c r="T705" i="12"/>
  <c r="R705" i="12"/>
  <c r="O705" i="12"/>
  <c r="AC704" i="12"/>
  <c r="C704" i="12"/>
  <c r="AD704" i="12"/>
  <c r="Z704" i="12"/>
  <c r="AA704" i="12"/>
  <c r="P704" i="12"/>
  <c r="W704" i="12"/>
  <c r="X704" i="12"/>
  <c r="U704" i="12"/>
  <c r="V704" i="12"/>
  <c r="T704" i="12"/>
  <c r="R704" i="12"/>
  <c r="O704" i="12"/>
  <c r="AC703" i="12"/>
  <c r="C703" i="12"/>
  <c r="AD703" i="12"/>
  <c r="Z703" i="12"/>
  <c r="AA703" i="12"/>
  <c r="P703" i="12"/>
  <c r="W703" i="12"/>
  <c r="X703" i="12"/>
  <c r="U703" i="12"/>
  <c r="V703" i="12"/>
  <c r="T703" i="12"/>
  <c r="R703" i="12"/>
  <c r="O703" i="12"/>
  <c r="AC702" i="12"/>
  <c r="C702" i="12"/>
  <c r="AD702" i="12"/>
  <c r="Z702" i="12"/>
  <c r="AA702" i="12"/>
  <c r="P702" i="12"/>
  <c r="W702" i="12"/>
  <c r="X702" i="12"/>
  <c r="U702" i="12"/>
  <c r="V702" i="12"/>
  <c r="T702" i="12"/>
  <c r="R702" i="12"/>
  <c r="O702" i="12"/>
  <c r="AC701" i="12"/>
  <c r="C701" i="12"/>
  <c r="AD701" i="12"/>
  <c r="Z701" i="12"/>
  <c r="AA701" i="12"/>
  <c r="P701" i="12"/>
  <c r="W701" i="12"/>
  <c r="X701" i="12"/>
  <c r="U701" i="12"/>
  <c r="V701" i="12"/>
  <c r="T701" i="12"/>
  <c r="R701" i="12"/>
  <c r="O701" i="12"/>
  <c r="AC700" i="12"/>
  <c r="C700" i="12"/>
  <c r="AD700" i="12"/>
  <c r="Z700" i="12"/>
  <c r="AA700" i="12"/>
  <c r="P700" i="12"/>
  <c r="W700" i="12"/>
  <c r="X700" i="12"/>
  <c r="U700" i="12"/>
  <c r="V700" i="12"/>
  <c r="T700" i="12"/>
  <c r="R700" i="12"/>
  <c r="O700" i="12"/>
  <c r="AC699" i="12"/>
  <c r="C699" i="12"/>
  <c r="AD699" i="12"/>
  <c r="Z699" i="12"/>
  <c r="AA699" i="12"/>
  <c r="P699" i="12"/>
  <c r="W699" i="12"/>
  <c r="X699" i="12"/>
  <c r="U699" i="12"/>
  <c r="V699" i="12"/>
  <c r="T699" i="12"/>
  <c r="R699" i="12"/>
  <c r="O699" i="12"/>
  <c r="AC698" i="12"/>
  <c r="C698" i="12"/>
  <c r="AD698" i="12"/>
  <c r="Z698" i="12"/>
  <c r="AA698" i="12"/>
  <c r="P698" i="12"/>
  <c r="W698" i="12"/>
  <c r="X698" i="12"/>
  <c r="U698" i="12"/>
  <c r="V698" i="12"/>
  <c r="T698" i="12"/>
  <c r="R698" i="12"/>
  <c r="O698" i="12"/>
  <c r="AC697" i="12"/>
  <c r="C697" i="12"/>
  <c r="AD697" i="12"/>
  <c r="Z697" i="12"/>
  <c r="AA697" i="12"/>
  <c r="P697" i="12"/>
  <c r="W697" i="12"/>
  <c r="X697" i="12"/>
  <c r="U697" i="12"/>
  <c r="V697" i="12"/>
  <c r="T697" i="12"/>
  <c r="R697" i="12"/>
  <c r="O697" i="12"/>
  <c r="AC696" i="12"/>
  <c r="C696" i="12"/>
  <c r="AD696" i="12"/>
  <c r="Z696" i="12"/>
  <c r="AA696" i="12"/>
  <c r="P696" i="12"/>
  <c r="W696" i="12"/>
  <c r="X696" i="12"/>
  <c r="U696" i="12"/>
  <c r="V696" i="12"/>
  <c r="T696" i="12"/>
  <c r="R696" i="12"/>
  <c r="O696" i="12"/>
  <c r="AC695" i="12"/>
  <c r="C695" i="12"/>
  <c r="AD695" i="12"/>
  <c r="Z695" i="12"/>
  <c r="AA695" i="12"/>
  <c r="P695" i="12"/>
  <c r="W695" i="12"/>
  <c r="X695" i="12"/>
  <c r="U695" i="12"/>
  <c r="V695" i="12"/>
  <c r="T695" i="12"/>
  <c r="R695" i="12"/>
  <c r="O695" i="12"/>
  <c r="AC694" i="12"/>
  <c r="C694" i="12"/>
  <c r="AD694" i="12"/>
  <c r="Z694" i="12"/>
  <c r="AA694" i="12"/>
  <c r="P694" i="12"/>
  <c r="W694" i="12"/>
  <c r="X694" i="12"/>
  <c r="U694" i="12"/>
  <c r="V694" i="12"/>
  <c r="T694" i="12"/>
  <c r="R694" i="12"/>
  <c r="O694" i="12"/>
  <c r="AC693" i="12"/>
  <c r="C693" i="12"/>
  <c r="AD693" i="12"/>
  <c r="Z693" i="12"/>
  <c r="AA693" i="12"/>
  <c r="P693" i="12"/>
  <c r="W693" i="12"/>
  <c r="X693" i="12"/>
  <c r="U693" i="12"/>
  <c r="V693" i="12"/>
  <c r="T693" i="12"/>
  <c r="R693" i="12"/>
  <c r="O693" i="12"/>
  <c r="AC692" i="12"/>
  <c r="C692" i="12"/>
  <c r="AD692" i="12"/>
  <c r="Z692" i="12"/>
  <c r="AA692" i="12"/>
  <c r="P692" i="12"/>
  <c r="W692" i="12"/>
  <c r="X692" i="12"/>
  <c r="U692" i="12"/>
  <c r="V692" i="12"/>
  <c r="T692" i="12"/>
  <c r="R692" i="12"/>
  <c r="O692" i="12"/>
  <c r="AC691" i="12"/>
  <c r="C691" i="12"/>
  <c r="AD691" i="12"/>
  <c r="Z691" i="12"/>
  <c r="AA691" i="12"/>
  <c r="P691" i="12"/>
  <c r="W691" i="12"/>
  <c r="X691" i="12"/>
  <c r="U691" i="12"/>
  <c r="V691" i="12"/>
  <c r="T691" i="12"/>
  <c r="R691" i="12"/>
  <c r="O691" i="12"/>
  <c r="AC690" i="12"/>
  <c r="C690" i="12"/>
  <c r="AD690" i="12"/>
  <c r="Z690" i="12"/>
  <c r="AA690" i="12"/>
  <c r="P690" i="12"/>
  <c r="W690" i="12"/>
  <c r="X690" i="12"/>
  <c r="U690" i="12"/>
  <c r="V690" i="12"/>
  <c r="T690" i="12"/>
  <c r="R690" i="12"/>
  <c r="O690" i="12"/>
  <c r="AC689" i="12"/>
  <c r="C689" i="12"/>
  <c r="AD689" i="12"/>
  <c r="Z689" i="12"/>
  <c r="AA689" i="12"/>
  <c r="P689" i="12"/>
  <c r="W689" i="12"/>
  <c r="X689" i="12"/>
  <c r="U689" i="12"/>
  <c r="V689" i="12"/>
  <c r="T689" i="12"/>
  <c r="R689" i="12"/>
  <c r="O689" i="12"/>
  <c r="AC688" i="12"/>
  <c r="C688" i="12"/>
  <c r="AD688" i="12"/>
  <c r="Z688" i="12"/>
  <c r="AA688" i="12"/>
  <c r="P688" i="12"/>
  <c r="W688" i="12"/>
  <c r="X688" i="12"/>
  <c r="U688" i="12"/>
  <c r="V688" i="12"/>
  <c r="T688" i="12"/>
  <c r="R688" i="12"/>
  <c r="O688" i="12"/>
  <c r="AC687" i="12"/>
  <c r="C687" i="12"/>
  <c r="AD687" i="12"/>
  <c r="Z687" i="12"/>
  <c r="AA687" i="12"/>
  <c r="P687" i="12"/>
  <c r="W687" i="12"/>
  <c r="X687" i="12"/>
  <c r="U687" i="12"/>
  <c r="V687" i="12"/>
  <c r="T687" i="12"/>
  <c r="R687" i="12"/>
  <c r="O687" i="12"/>
  <c r="AC686" i="12"/>
  <c r="C686" i="12"/>
  <c r="AD686" i="12"/>
  <c r="Z686" i="12"/>
  <c r="AA686" i="12"/>
  <c r="P686" i="12"/>
  <c r="W686" i="12"/>
  <c r="X686" i="12"/>
  <c r="U686" i="12"/>
  <c r="V686" i="12"/>
  <c r="T686" i="12"/>
  <c r="R686" i="12"/>
  <c r="O686" i="12"/>
  <c r="AC685" i="12"/>
  <c r="C685" i="12"/>
  <c r="AD685" i="12"/>
  <c r="Z685" i="12"/>
  <c r="AA685" i="12"/>
  <c r="P685" i="12"/>
  <c r="W685" i="12"/>
  <c r="X685" i="12"/>
  <c r="U685" i="12"/>
  <c r="V685" i="12"/>
  <c r="T685" i="12"/>
  <c r="R685" i="12"/>
  <c r="O685" i="12"/>
  <c r="AC684" i="12"/>
  <c r="C684" i="12"/>
  <c r="AD684" i="12"/>
  <c r="Z684" i="12"/>
  <c r="AA684" i="12"/>
  <c r="P684" i="12"/>
  <c r="W684" i="12"/>
  <c r="X684" i="12"/>
  <c r="U684" i="12"/>
  <c r="V684" i="12"/>
  <c r="T684" i="12"/>
  <c r="R684" i="12"/>
  <c r="O684" i="12"/>
  <c r="AC683" i="12"/>
  <c r="C683" i="12"/>
  <c r="AD683" i="12"/>
  <c r="Z683" i="12"/>
  <c r="AA683" i="12"/>
  <c r="P683" i="12"/>
  <c r="W683" i="12"/>
  <c r="X683" i="12"/>
  <c r="U683" i="12"/>
  <c r="V683" i="12"/>
  <c r="T683" i="12"/>
  <c r="R683" i="12"/>
  <c r="O683" i="12"/>
  <c r="AC682" i="12"/>
  <c r="C682" i="12"/>
  <c r="AD682" i="12"/>
  <c r="Z682" i="12"/>
  <c r="AA682" i="12"/>
  <c r="P682" i="12"/>
  <c r="W682" i="12"/>
  <c r="X682" i="12"/>
  <c r="U682" i="12"/>
  <c r="V682" i="12"/>
  <c r="T682" i="12"/>
  <c r="R682" i="12"/>
  <c r="O682" i="12"/>
  <c r="AC681" i="12"/>
  <c r="C681" i="12"/>
  <c r="AD681" i="12"/>
  <c r="Z681" i="12"/>
  <c r="AA681" i="12"/>
  <c r="P681" i="12"/>
  <c r="W681" i="12"/>
  <c r="X681" i="12"/>
  <c r="U681" i="12"/>
  <c r="V681" i="12"/>
  <c r="T681" i="12"/>
  <c r="R681" i="12"/>
  <c r="O681" i="12"/>
  <c r="AC680" i="12"/>
  <c r="C680" i="12"/>
  <c r="AD680" i="12"/>
  <c r="Z680" i="12"/>
  <c r="AA680" i="12"/>
  <c r="P680" i="12"/>
  <c r="W680" i="12"/>
  <c r="X680" i="12"/>
  <c r="U680" i="12"/>
  <c r="V680" i="12"/>
  <c r="T680" i="12"/>
  <c r="R680" i="12"/>
  <c r="O680" i="12"/>
  <c r="AC679" i="12"/>
  <c r="C679" i="12"/>
  <c r="AD679" i="12"/>
  <c r="Z679" i="12"/>
  <c r="AA679" i="12"/>
  <c r="P679" i="12"/>
  <c r="W679" i="12"/>
  <c r="X679" i="12"/>
  <c r="U679" i="12"/>
  <c r="V679" i="12"/>
  <c r="T679" i="12"/>
  <c r="R679" i="12"/>
  <c r="O679" i="12"/>
  <c r="AC678" i="12"/>
  <c r="C678" i="12"/>
  <c r="AD678" i="12"/>
  <c r="Z678" i="12"/>
  <c r="AA678" i="12"/>
  <c r="P678" i="12"/>
  <c r="W678" i="12"/>
  <c r="X678" i="12"/>
  <c r="U678" i="12"/>
  <c r="V678" i="12"/>
  <c r="T678" i="12"/>
  <c r="R678" i="12"/>
  <c r="O678" i="12"/>
  <c r="AC677" i="12"/>
  <c r="C677" i="12"/>
  <c r="AD677" i="12"/>
  <c r="Z677" i="12"/>
  <c r="AA677" i="12"/>
  <c r="P677" i="12"/>
  <c r="W677" i="12"/>
  <c r="X677" i="12"/>
  <c r="U677" i="12"/>
  <c r="V677" i="12"/>
  <c r="T677" i="12"/>
  <c r="R677" i="12"/>
  <c r="O677" i="12"/>
  <c r="AC676" i="12"/>
  <c r="C676" i="12"/>
  <c r="AD676" i="12"/>
  <c r="Z676" i="12"/>
  <c r="AA676" i="12"/>
  <c r="P676" i="12"/>
  <c r="W676" i="12"/>
  <c r="X676" i="12"/>
  <c r="U676" i="12"/>
  <c r="V676" i="12"/>
  <c r="T676" i="12"/>
  <c r="R676" i="12"/>
  <c r="O676" i="12"/>
  <c r="AC675" i="12"/>
  <c r="C675" i="12"/>
  <c r="AD675" i="12"/>
  <c r="Z675" i="12"/>
  <c r="AA675" i="12"/>
  <c r="P675" i="12"/>
  <c r="W675" i="12"/>
  <c r="X675" i="12"/>
  <c r="U675" i="12"/>
  <c r="V675" i="12"/>
  <c r="T675" i="12"/>
  <c r="R675" i="12"/>
  <c r="O675" i="12"/>
  <c r="AC674" i="12"/>
  <c r="C674" i="12"/>
  <c r="AD674" i="12"/>
  <c r="Z674" i="12"/>
  <c r="AA674" i="12"/>
  <c r="P674" i="12"/>
  <c r="W674" i="12"/>
  <c r="X674" i="12"/>
  <c r="U674" i="12"/>
  <c r="V674" i="12"/>
  <c r="T674" i="12"/>
  <c r="R674" i="12"/>
  <c r="O674" i="12"/>
  <c r="AC673" i="12"/>
  <c r="C673" i="12"/>
  <c r="AD673" i="12"/>
  <c r="Z673" i="12"/>
  <c r="AA673" i="12"/>
  <c r="P673" i="12"/>
  <c r="W673" i="12"/>
  <c r="X673" i="12"/>
  <c r="U673" i="12"/>
  <c r="V673" i="12"/>
  <c r="T673" i="12"/>
  <c r="R673" i="12"/>
  <c r="O673" i="12"/>
  <c r="AC672" i="12"/>
  <c r="C672" i="12"/>
  <c r="AD672" i="12"/>
  <c r="Z672" i="12"/>
  <c r="AA672" i="12"/>
  <c r="P672" i="12"/>
  <c r="W672" i="12"/>
  <c r="X672" i="12"/>
  <c r="U672" i="12"/>
  <c r="V672" i="12"/>
  <c r="T672" i="12"/>
  <c r="R672" i="12"/>
  <c r="O672" i="12"/>
  <c r="AC671" i="12"/>
  <c r="C671" i="12"/>
  <c r="AD671" i="12"/>
  <c r="Z671" i="12"/>
  <c r="AA671" i="12"/>
  <c r="P671" i="12"/>
  <c r="W671" i="12"/>
  <c r="X671" i="12"/>
  <c r="U671" i="12"/>
  <c r="V671" i="12"/>
  <c r="T671" i="12"/>
  <c r="R671" i="12"/>
  <c r="O671" i="12"/>
  <c r="AC670" i="12"/>
  <c r="C670" i="12"/>
  <c r="AD670" i="12"/>
  <c r="Z670" i="12"/>
  <c r="AA670" i="12"/>
  <c r="P670" i="12"/>
  <c r="W670" i="12"/>
  <c r="X670" i="12"/>
  <c r="U670" i="12"/>
  <c r="V670" i="12"/>
  <c r="T670" i="12"/>
  <c r="R670" i="12"/>
  <c r="O670" i="12"/>
  <c r="AC669" i="12"/>
  <c r="C669" i="12"/>
  <c r="AD669" i="12"/>
  <c r="Z669" i="12"/>
  <c r="AA669" i="12"/>
  <c r="P669" i="12"/>
  <c r="W669" i="12"/>
  <c r="X669" i="12"/>
  <c r="U669" i="12"/>
  <c r="V669" i="12"/>
  <c r="T669" i="12"/>
  <c r="R669" i="12"/>
  <c r="O669" i="12"/>
  <c r="AC668" i="12"/>
  <c r="C668" i="12"/>
  <c r="AD668" i="12"/>
  <c r="Z668" i="12"/>
  <c r="AA668" i="12"/>
  <c r="P668" i="12"/>
  <c r="W668" i="12"/>
  <c r="X668" i="12"/>
  <c r="U668" i="12"/>
  <c r="V668" i="12"/>
  <c r="T668" i="12"/>
  <c r="R668" i="12"/>
  <c r="O668" i="12"/>
  <c r="AC667" i="12"/>
  <c r="C667" i="12"/>
  <c r="AD667" i="12"/>
  <c r="Z667" i="12"/>
  <c r="AA667" i="12"/>
  <c r="P667" i="12"/>
  <c r="W667" i="12"/>
  <c r="X667" i="12"/>
  <c r="U667" i="12"/>
  <c r="V667" i="12"/>
  <c r="T667" i="12"/>
  <c r="R667" i="12"/>
  <c r="O667" i="12"/>
  <c r="AC666" i="12"/>
  <c r="C666" i="12"/>
  <c r="AD666" i="12"/>
  <c r="Z666" i="12"/>
  <c r="AA666" i="12"/>
  <c r="P666" i="12"/>
  <c r="W666" i="12"/>
  <c r="X666" i="12"/>
  <c r="U666" i="12"/>
  <c r="V666" i="12"/>
  <c r="T666" i="12"/>
  <c r="R666" i="12"/>
  <c r="O666" i="12"/>
  <c r="AC665" i="12"/>
  <c r="C665" i="12"/>
  <c r="AD665" i="12"/>
  <c r="Z665" i="12"/>
  <c r="AA665" i="12"/>
  <c r="P665" i="12"/>
  <c r="W665" i="12"/>
  <c r="X665" i="12"/>
  <c r="U665" i="12"/>
  <c r="V665" i="12"/>
  <c r="T665" i="12"/>
  <c r="R665" i="12"/>
  <c r="O665" i="12"/>
  <c r="AC664" i="12"/>
  <c r="C664" i="12"/>
  <c r="AD664" i="12"/>
  <c r="Z664" i="12"/>
  <c r="AA664" i="12"/>
  <c r="P664" i="12"/>
  <c r="W664" i="12"/>
  <c r="X664" i="12"/>
  <c r="U664" i="12"/>
  <c r="V664" i="12"/>
  <c r="T664" i="12"/>
  <c r="R664" i="12"/>
  <c r="O664" i="12"/>
  <c r="AC663" i="12"/>
  <c r="C663" i="12"/>
  <c r="AD663" i="12"/>
  <c r="Z663" i="12"/>
  <c r="AA663" i="12"/>
  <c r="P663" i="12"/>
  <c r="W663" i="12"/>
  <c r="X663" i="12"/>
  <c r="U663" i="12"/>
  <c r="V663" i="12"/>
  <c r="T663" i="12"/>
  <c r="R663" i="12"/>
  <c r="O663" i="12"/>
  <c r="AC662" i="12"/>
  <c r="C662" i="12"/>
  <c r="AD662" i="12"/>
  <c r="Z662" i="12"/>
  <c r="AA662" i="12"/>
  <c r="P662" i="12"/>
  <c r="W662" i="12"/>
  <c r="X662" i="12"/>
  <c r="U662" i="12"/>
  <c r="V662" i="12"/>
  <c r="T662" i="12"/>
  <c r="R662" i="12"/>
  <c r="O662" i="12"/>
  <c r="AC661" i="12"/>
  <c r="C661" i="12"/>
  <c r="AD661" i="12"/>
  <c r="Z661" i="12"/>
  <c r="AA661" i="12"/>
  <c r="P661" i="12"/>
  <c r="W661" i="12"/>
  <c r="X661" i="12"/>
  <c r="U661" i="12"/>
  <c r="V661" i="12"/>
  <c r="T661" i="12"/>
  <c r="R661" i="12"/>
  <c r="O661" i="12"/>
  <c r="AC660" i="12"/>
  <c r="C660" i="12"/>
  <c r="AD660" i="12"/>
  <c r="Z660" i="12"/>
  <c r="AA660" i="12"/>
  <c r="P660" i="12"/>
  <c r="W660" i="12"/>
  <c r="X660" i="12"/>
  <c r="U660" i="12"/>
  <c r="V660" i="12"/>
  <c r="T660" i="12"/>
  <c r="R660" i="12"/>
  <c r="O660" i="12"/>
  <c r="AC659" i="12"/>
  <c r="C659" i="12"/>
  <c r="AD659" i="12"/>
  <c r="Z659" i="12"/>
  <c r="AA659" i="12"/>
  <c r="P659" i="12"/>
  <c r="W659" i="12"/>
  <c r="X659" i="12"/>
  <c r="U659" i="12"/>
  <c r="V659" i="12"/>
  <c r="T659" i="12"/>
  <c r="R659" i="12"/>
  <c r="O659" i="12"/>
  <c r="AC658" i="12"/>
  <c r="C658" i="12"/>
  <c r="AD658" i="12"/>
  <c r="Z658" i="12"/>
  <c r="AA658" i="12"/>
  <c r="P658" i="12"/>
  <c r="W658" i="12"/>
  <c r="X658" i="12"/>
  <c r="U658" i="12"/>
  <c r="V658" i="12"/>
  <c r="T658" i="12"/>
  <c r="R658" i="12"/>
  <c r="O658" i="12"/>
  <c r="AC657" i="12"/>
  <c r="C657" i="12"/>
  <c r="AD657" i="12"/>
  <c r="Z657" i="12"/>
  <c r="AA657" i="12"/>
  <c r="P657" i="12"/>
  <c r="W657" i="12"/>
  <c r="X657" i="12"/>
  <c r="U657" i="12"/>
  <c r="V657" i="12"/>
  <c r="T657" i="12"/>
  <c r="R657" i="12"/>
  <c r="O657" i="12"/>
  <c r="AC656" i="12"/>
  <c r="C656" i="12"/>
  <c r="AD656" i="12"/>
  <c r="Z656" i="12"/>
  <c r="AA656" i="12"/>
  <c r="P656" i="12"/>
  <c r="W656" i="12"/>
  <c r="X656" i="12"/>
  <c r="U656" i="12"/>
  <c r="V656" i="12"/>
  <c r="T656" i="12"/>
  <c r="R656" i="12"/>
  <c r="O656" i="12"/>
  <c r="AC655" i="12"/>
  <c r="C655" i="12"/>
  <c r="AD655" i="12"/>
  <c r="Z655" i="12"/>
  <c r="AA655" i="12"/>
  <c r="P655" i="12"/>
  <c r="W655" i="12"/>
  <c r="X655" i="12"/>
  <c r="U655" i="12"/>
  <c r="V655" i="12"/>
  <c r="T655" i="12"/>
  <c r="R655" i="12"/>
  <c r="O655" i="12"/>
  <c r="AC654" i="12"/>
  <c r="C654" i="12"/>
  <c r="AD654" i="12"/>
  <c r="Z654" i="12"/>
  <c r="AA654" i="12"/>
  <c r="P654" i="12"/>
  <c r="W654" i="12"/>
  <c r="X654" i="12"/>
  <c r="U654" i="12"/>
  <c r="V654" i="12"/>
  <c r="T654" i="12"/>
  <c r="R654" i="12"/>
  <c r="O654" i="12"/>
  <c r="AC653" i="12"/>
  <c r="C653" i="12"/>
  <c r="AD653" i="12"/>
  <c r="Z653" i="12"/>
  <c r="AA653" i="12"/>
  <c r="P653" i="12"/>
  <c r="W653" i="12"/>
  <c r="X653" i="12"/>
  <c r="U653" i="12"/>
  <c r="V653" i="12"/>
  <c r="T653" i="12"/>
  <c r="R653" i="12"/>
  <c r="O653" i="12"/>
  <c r="AC652" i="12"/>
  <c r="C652" i="12"/>
  <c r="AD652" i="12"/>
  <c r="Z652" i="12"/>
  <c r="AA652" i="12"/>
  <c r="P652" i="12"/>
  <c r="W652" i="12"/>
  <c r="X652" i="12"/>
  <c r="U652" i="12"/>
  <c r="V652" i="12"/>
  <c r="T652" i="12"/>
  <c r="R652" i="12"/>
  <c r="O652" i="12"/>
  <c r="AC651" i="12"/>
  <c r="C651" i="12"/>
  <c r="AD651" i="12"/>
  <c r="Z651" i="12"/>
  <c r="AA651" i="12"/>
  <c r="P651" i="12"/>
  <c r="W651" i="12"/>
  <c r="X651" i="12"/>
  <c r="U651" i="12"/>
  <c r="V651" i="12"/>
  <c r="T651" i="12"/>
  <c r="R651" i="12"/>
  <c r="O651" i="12"/>
  <c r="AC650" i="12"/>
  <c r="C650" i="12"/>
  <c r="AD650" i="12"/>
  <c r="Z650" i="12"/>
  <c r="AA650" i="12"/>
  <c r="P650" i="12"/>
  <c r="W650" i="12"/>
  <c r="X650" i="12"/>
  <c r="U650" i="12"/>
  <c r="V650" i="12"/>
  <c r="T650" i="12"/>
  <c r="R650" i="12"/>
  <c r="O650" i="12"/>
  <c r="AC649" i="12"/>
  <c r="C649" i="12"/>
  <c r="AD649" i="12"/>
  <c r="Z649" i="12"/>
  <c r="AA649" i="12"/>
  <c r="P649" i="12"/>
  <c r="W649" i="12"/>
  <c r="X649" i="12"/>
  <c r="U649" i="12"/>
  <c r="V649" i="12"/>
  <c r="T649" i="12"/>
  <c r="R649" i="12"/>
  <c r="O649" i="12"/>
  <c r="AC648" i="12"/>
  <c r="C648" i="12"/>
  <c r="AD648" i="12"/>
  <c r="Z648" i="12"/>
  <c r="AA648" i="12"/>
  <c r="P648" i="12"/>
  <c r="W648" i="12"/>
  <c r="X648" i="12"/>
  <c r="U648" i="12"/>
  <c r="V648" i="12"/>
  <c r="T648" i="12"/>
  <c r="R648" i="12"/>
  <c r="O648" i="12"/>
  <c r="AC647" i="12"/>
  <c r="C647" i="12"/>
  <c r="AD647" i="12"/>
  <c r="Z647" i="12"/>
  <c r="AA647" i="12"/>
  <c r="P647" i="12"/>
  <c r="W647" i="12"/>
  <c r="X647" i="12"/>
  <c r="U647" i="12"/>
  <c r="V647" i="12"/>
  <c r="T647" i="12"/>
  <c r="R647" i="12"/>
  <c r="O647" i="12"/>
  <c r="AC646" i="12"/>
  <c r="C646" i="12"/>
  <c r="AD646" i="12"/>
  <c r="Z646" i="12"/>
  <c r="AA646" i="12"/>
  <c r="P646" i="12"/>
  <c r="W646" i="12"/>
  <c r="X646" i="12"/>
  <c r="U646" i="12"/>
  <c r="V646" i="12"/>
  <c r="T646" i="12"/>
  <c r="R646" i="12"/>
  <c r="O646" i="12"/>
  <c r="AC645" i="12"/>
  <c r="C645" i="12"/>
  <c r="AD645" i="12"/>
  <c r="Z645" i="12"/>
  <c r="AA645" i="12"/>
  <c r="P645" i="12"/>
  <c r="W645" i="12"/>
  <c r="X645" i="12"/>
  <c r="U645" i="12"/>
  <c r="V645" i="12"/>
  <c r="T645" i="12"/>
  <c r="R645" i="12"/>
  <c r="O645" i="12"/>
  <c r="AC644" i="12"/>
  <c r="C644" i="12"/>
  <c r="AD644" i="12"/>
  <c r="Z644" i="12"/>
  <c r="AA644" i="12"/>
  <c r="P644" i="12"/>
  <c r="W644" i="12"/>
  <c r="X644" i="12"/>
  <c r="U644" i="12"/>
  <c r="V644" i="12"/>
  <c r="T644" i="12"/>
  <c r="R644" i="12"/>
  <c r="O644" i="12"/>
  <c r="AC643" i="12"/>
  <c r="C643" i="12"/>
  <c r="AD643" i="12"/>
  <c r="Z643" i="12"/>
  <c r="AA643" i="12"/>
  <c r="P643" i="12"/>
  <c r="W643" i="12"/>
  <c r="X643" i="12"/>
  <c r="U643" i="12"/>
  <c r="V643" i="12"/>
  <c r="T643" i="12"/>
  <c r="R643" i="12"/>
  <c r="O643" i="12"/>
  <c r="AC642" i="12"/>
  <c r="C642" i="12"/>
  <c r="AD642" i="12"/>
  <c r="Z642" i="12"/>
  <c r="AA642" i="12"/>
  <c r="P642" i="12"/>
  <c r="W642" i="12"/>
  <c r="X642" i="12"/>
  <c r="U642" i="12"/>
  <c r="V642" i="12"/>
  <c r="T642" i="12"/>
  <c r="R642" i="12"/>
  <c r="O642" i="12"/>
  <c r="AC641" i="12"/>
  <c r="C641" i="12"/>
  <c r="AD641" i="12"/>
  <c r="Z641" i="12"/>
  <c r="AA641" i="12"/>
  <c r="P641" i="12"/>
  <c r="W641" i="12"/>
  <c r="X641" i="12"/>
  <c r="U641" i="12"/>
  <c r="V641" i="12"/>
  <c r="T641" i="12"/>
  <c r="R641" i="12"/>
  <c r="O641" i="12"/>
  <c r="AC640" i="12"/>
  <c r="C640" i="12"/>
  <c r="AD640" i="12"/>
  <c r="Z640" i="12"/>
  <c r="AA640" i="12"/>
  <c r="P640" i="12"/>
  <c r="W640" i="12"/>
  <c r="X640" i="12"/>
  <c r="U640" i="12"/>
  <c r="V640" i="12"/>
  <c r="T640" i="12"/>
  <c r="R640" i="12"/>
  <c r="O640" i="12"/>
  <c r="AC639" i="12"/>
  <c r="C639" i="12"/>
  <c r="AD639" i="12"/>
  <c r="Z639" i="12"/>
  <c r="AA639" i="12"/>
  <c r="P639" i="12"/>
  <c r="W639" i="12"/>
  <c r="X639" i="12"/>
  <c r="U639" i="12"/>
  <c r="V639" i="12"/>
  <c r="T639" i="12"/>
  <c r="R639" i="12"/>
  <c r="O639" i="12"/>
  <c r="AC638" i="12"/>
  <c r="C638" i="12"/>
  <c r="AD638" i="12"/>
  <c r="Z638" i="12"/>
  <c r="AA638" i="12"/>
  <c r="P638" i="12"/>
  <c r="W638" i="12"/>
  <c r="X638" i="12"/>
  <c r="U638" i="12"/>
  <c r="V638" i="12"/>
  <c r="T638" i="12"/>
  <c r="R638" i="12"/>
  <c r="O638" i="12"/>
  <c r="AC637" i="12"/>
  <c r="C637" i="12"/>
  <c r="AD637" i="12"/>
  <c r="Z637" i="12"/>
  <c r="AA637" i="12"/>
  <c r="P637" i="12"/>
  <c r="W637" i="12"/>
  <c r="X637" i="12"/>
  <c r="U637" i="12"/>
  <c r="V637" i="12"/>
  <c r="T637" i="12"/>
  <c r="R637" i="12"/>
  <c r="O637" i="12"/>
  <c r="AC636" i="12"/>
  <c r="C636" i="12"/>
  <c r="AD636" i="12"/>
  <c r="Z636" i="12"/>
  <c r="AA636" i="12"/>
  <c r="P636" i="12"/>
  <c r="W636" i="12"/>
  <c r="X636" i="12"/>
  <c r="U636" i="12"/>
  <c r="V636" i="12"/>
  <c r="T636" i="12"/>
  <c r="R636" i="12"/>
  <c r="O636" i="12"/>
  <c r="AC635" i="12"/>
  <c r="C635" i="12"/>
  <c r="AD635" i="12"/>
  <c r="Z635" i="12"/>
  <c r="AA635" i="12"/>
  <c r="P635" i="12"/>
  <c r="W635" i="12"/>
  <c r="X635" i="12"/>
  <c r="U635" i="12"/>
  <c r="V635" i="12"/>
  <c r="T635" i="12"/>
  <c r="R635" i="12"/>
  <c r="O635" i="12"/>
  <c r="AC634" i="12"/>
  <c r="C634" i="12"/>
  <c r="AD634" i="12"/>
  <c r="Z634" i="12"/>
  <c r="AA634" i="12"/>
  <c r="P634" i="12"/>
  <c r="W634" i="12"/>
  <c r="X634" i="12"/>
  <c r="U634" i="12"/>
  <c r="V634" i="12"/>
  <c r="T634" i="12"/>
  <c r="R634" i="12"/>
  <c r="O634" i="12"/>
  <c r="AC633" i="12"/>
  <c r="C633" i="12"/>
  <c r="AD633" i="12"/>
  <c r="Z633" i="12"/>
  <c r="AA633" i="12"/>
  <c r="P633" i="12"/>
  <c r="W633" i="12"/>
  <c r="X633" i="12"/>
  <c r="U633" i="12"/>
  <c r="V633" i="12"/>
  <c r="T633" i="12"/>
  <c r="R633" i="12"/>
  <c r="O633" i="12"/>
  <c r="AC632" i="12"/>
  <c r="C632" i="12"/>
  <c r="AD632" i="12"/>
  <c r="Z632" i="12"/>
  <c r="AA632" i="12"/>
  <c r="P632" i="12"/>
  <c r="W632" i="12"/>
  <c r="X632" i="12"/>
  <c r="U632" i="12"/>
  <c r="V632" i="12"/>
  <c r="T632" i="12"/>
  <c r="R632" i="12"/>
  <c r="O632" i="12"/>
  <c r="AC631" i="12"/>
  <c r="C631" i="12"/>
  <c r="AD631" i="12"/>
  <c r="Z631" i="12"/>
  <c r="AA631" i="12"/>
  <c r="P631" i="12"/>
  <c r="W631" i="12"/>
  <c r="X631" i="12"/>
  <c r="U631" i="12"/>
  <c r="V631" i="12"/>
  <c r="T631" i="12"/>
  <c r="R631" i="12"/>
  <c r="O631" i="12"/>
  <c r="AC630" i="12"/>
  <c r="C630" i="12"/>
  <c r="AD630" i="12"/>
  <c r="Z630" i="12"/>
  <c r="AA630" i="12"/>
  <c r="P630" i="12"/>
  <c r="W630" i="12"/>
  <c r="X630" i="12"/>
  <c r="U630" i="12"/>
  <c r="V630" i="12"/>
  <c r="T630" i="12"/>
  <c r="R630" i="12"/>
  <c r="O630" i="12"/>
  <c r="AC629" i="12"/>
  <c r="C629" i="12"/>
  <c r="AD629" i="12"/>
  <c r="Z629" i="12"/>
  <c r="AA629" i="12"/>
  <c r="P629" i="12"/>
  <c r="W629" i="12"/>
  <c r="X629" i="12"/>
  <c r="U629" i="12"/>
  <c r="V629" i="12"/>
  <c r="T629" i="12"/>
  <c r="R629" i="12"/>
  <c r="O629" i="12"/>
  <c r="AC628" i="12"/>
  <c r="C628" i="12"/>
  <c r="AD628" i="12"/>
  <c r="Z628" i="12"/>
  <c r="AA628" i="12"/>
  <c r="P628" i="12"/>
  <c r="W628" i="12"/>
  <c r="X628" i="12"/>
  <c r="U628" i="12"/>
  <c r="V628" i="12"/>
  <c r="T628" i="12"/>
  <c r="R628" i="12"/>
  <c r="O628" i="12"/>
  <c r="AC627" i="12"/>
  <c r="C627" i="12"/>
  <c r="AD627" i="12"/>
  <c r="Z627" i="12"/>
  <c r="AA627" i="12"/>
  <c r="P627" i="12"/>
  <c r="W627" i="12"/>
  <c r="X627" i="12"/>
  <c r="U627" i="12"/>
  <c r="V627" i="12"/>
  <c r="T627" i="12"/>
  <c r="R627" i="12"/>
  <c r="O627" i="12"/>
  <c r="AC626" i="12"/>
  <c r="C626" i="12"/>
  <c r="AD626" i="12"/>
  <c r="Z626" i="12"/>
  <c r="AA626" i="12"/>
  <c r="P626" i="12"/>
  <c r="W626" i="12"/>
  <c r="X626" i="12"/>
  <c r="U626" i="12"/>
  <c r="V626" i="12"/>
  <c r="T626" i="12"/>
  <c r="R626" i="12"/>
  <c r="O626" i="12"/>
  <c r="AC625" i="12"/>
  <c r="C625" i="12"/>
  <c r="AD625" i="12"/>
  <c r="Z625" i="12"/>
  <c r="AA625" i="12"/>
  <c r="P625" i="12"/>
  <c r="W625" i="12"/>
  <c r="X625" i="12"/>
  <c r="U625" i="12"/>
  <c r="V625" i="12"/>
  <c r="T625" i="12"/>
  <c r="R625" i="12"/>
  <c r="O625" i="12"/>
  <c r="AC624" i="12"/>
  <c r="C624" i="12"/>
  <c r="AD624" i="12"/>
  <c r="Z624" i="12"/>
  <c r="AA624" i="12"/>
  <c r="P624" i="12"/>
  <c r="W624" i="12"/>
  <c r="X624" i="12"/>
  <c r="U624" i="12"/>
  <c r="V624" i="12"/>
  <c r="T624" i="12"/>
  <c r="R624" i="12"/>
  <c r="O624" i="12"/>
  <c r="AC623" i="12"/>
  <c r="C623" i="12"/>
  <c r="AD623" i="12"/>
  <c r="Z623" i="12"/>
  <c r="AA623" i="12"/>
  <c r="P623" i="12"/>
  <c r="W623" i="12"/>
  <c r="X623" i="12"/>
  <c r="U623" i="12"/>
  <c r="V623" i="12"/>
  <c r="T623" i="12"/>
  <c r="R623" i="12"/>
  <c r="O623" i="12"/>
  <c r="AC622" i="12"/>
  <c r="C622" i="12"/>
  <c r="AD622" i="12"/>
  <c r="Z622" i="12"/>
  <c r="AA622" i="12"/>
  <c r="P622" i="12"/>
  <c r="W622" i="12"/>
  <c r="X622" i="12"/>
  <c r="U622" i="12"/>
  <c r="V622" i="12"/>
  <c r="T622" i="12"/>
  <c r="R622" i="12"/>
  <c r="O622" i="12"/>
  <c r="AC621" i="12"/>
  <c r="C621" i="12"/>
  <c r="AD621" i="12"/>
  <c r="Z621" i="12"/>
  <c r="AA621" i="12"/>
  <c r="P621" i="12"/>
  <c r="W621" i="12"/>
  <c r="X621" i="12"/>
  <c r="U621" i="12"/>
  <c r="V621" i="12"/>
  <c r="T621" i="12"/>
  <c r="R621" i="12"/>
  <c r="O621" i="12"/>
  <c r="AC620" i="12"/>
  <c r="C620" i="12"/>
  <c r="AD620" i="12"/>
  <c r="Z620" i="12"/>
  <c r="AA620" i="12"/>
  <c r="P620" i="12"/>
  <c r="W620" i="12"/>
  <c r="X620" i="12"/>
  <c r="U620" i="12"/>
  <c r="V620" i="12"/>
  <c r="T620" i="12"/>
  <c r="R620" i="12"/>
  <c r="O620" i="12"/>
  <c r="AC619" i="12"/>
  <c r="C619" i="12"/>
  <c r="AD619" i="12"/>
  <c r="Z619" i="12"/>
  <c r="AA619" i="12"/>
  <c r="P619" i="12"/>
  <c r="W619" i="12"/>
  <c r="X619" i="12"/>
  <c r="U619" i="12"/>
  <c r="V619" i="12"/>
  <c r="T619" i="12"/>
  <c r="R619" i="12"/>
  <c r="O619" i="12"/>
  <c r="AC618" i="12"/>
  <c r="C618" i="12"/>
  <c r="AD618" i="12"/>
  <c r="Z618" i="12"/>
  <c r="AA618" i="12"/>
  <c r="P618" i="12"/>
  <c r="W618" i="12"/>
  <c r="X618" i="12"/>
  <c r="U618" i="12"/>
  <c r="V618" i="12"/>
  <c r="T618" i="12"/>
  <c r="R618" i="12"/>
  <c r="O618" i="12"/>
  <c r="AC617" i="12"/>
  <c r="C617" i="12"/>
  <c r="AD617" i="12"/>
  <c r="Z617" i="12"/>
  <c r="AA617" i="12"/>
  <c r="P617" i="12"/>
  <c r="W617" i="12"/>
  <c r="X617" i="12"/>
  <c r="U617" i="12"/>
  <c r="V617" i="12"/>
  <c r="T617" i="12"/>
  <c r="R617" i="12"/>
  <c r="O617" i="12"/>
  <c r="AC616" i="12"/>
  <c r="C616" i="12"/>
  <c r="AD616" i="12"/>
  <c r="Z616" i="12"/>
  <c r="AA616" i="12"/>
  <c r="P616" i="12"/>
  <c r="W616" i="12"/>
  <c r="X616" i="12"/>
  <c r="U616" i="12"/>
  <c r="V616" i="12"/>
  <c r="T616" i="12"/>
  <c r="R616" i="12"/>
  <c r="O616" i="12"/>
  <c r="AC615" i="12"/>
  <c r="C615" i="12"/>
  <c r="AD615" i="12"/>
  <c r="Z615" i="12"/>
  <c r="AA615" i="12"/>
  <c r="P615" i="12"/>
  <c r="W615" i="12"/>
  <c r="X615" i="12"/>
  <c r="U615" i="12"/>
  <c r="V615" i="12"/>
  <c r="T615" i="12"/>
  <c r="R615" i="12"/>
  <c r="O615" i="12"/>
  <c r="AC614" i="12"/>
  <c r="C614" i="12"/>
  <c r="AD614" i="12"/>
  <c r="Z614" i="12"/>
  <c r="AA614" i="12"/>
  <c r="P614" i="12"/>
  <c r="W614" i="12"/>
  <c r="X614" i="12"/>
  <c r="U614" i="12"/>
  <c r="V614" i="12"/>
  <c r="T614" i="12"/>
  <c r="R614" i="12"/>
  <c r="O614" i="12"/>
  <c r="AC613" i="12"/>
  <c r="C613" i="12"/>
  <c r="AD613" i="12"/>
  <c r="Z613" i="12"/>
  <c r="AA613" i="12"/>
  <c r="P613" i="12"/>
  <c r="W613" i="12"/>
  <c r="X613" i="12"/>
  <c r="U613" i="12"/>
  <c r="V613" i="12"/>
  <c r="T613" i="12"/>
  <c r="R613" i="12"/>
  <c r="O613" i="12"/>
  <c r="AC612" i="12"/>
  <c r="C612" i="12"/>
  <c r="AD612" i="12"/>
  <c r="Z612" i="12"/>
  <c r="AA612" i="12"/>
  <c r="P612" i="12"/>
  <c r="W612" i="12"/>
  <c r="X612" i="12"/>
  <c r="U612" i="12"/>
  <c r="V612" i="12"/>
  <c r="T612" i="12"/>
  <c r="R612" i="12"/>
  <c r="O612" i="12"/>
  <c r="AC611" i="12"/>
  <c r="C611" i="12"/>
  <c r="AD611" i="12"/>
  <c r="Z611" i="12"/>
  <c r="AA611" i="12"/>
  <c r="P611" i="12"/>
  <c r="W611" i="12"/>
  <c r="X611" i="12"/>
  <c r="U611" i="12"/>
  <c r="V611" i="12"/>
  <c r="T611" i="12"/>
  <c r="R611" i="12"/>
  <c r="O611" i="12"/>
  <c r="AC610" i="12"/>
  <c r="C610" i="12"/>
  <c r="AD610" i="12"/>
  <c r="Z610" i="12"/>
  <c r="AA610" i="12"/>
  <c r="P610" i="12"/>
  <c r="W610" i="12"/>
  <c r="X610" i="12"/>
  <c r="U610" i="12"/>
  <c r="V610" i="12"/>
  <c r="T610" i="12"/>
  <c r="R610" i="12"/>
  <c r="O610" i="12"/>
  <c r="AC609" i="12"/>
  <c r="C609" i="12"/>
  <c r="AD609" i="12"/>
  <c r="Z609" i="12"/>
  <c r="AA609" i="12"/>
  <c r="P609" i="12"/>
  <c r="W609" i="12"/>
  <c r="X609" i="12"/>
  <c r="U609" i="12"/>
  <c r="V609" i="12"/>
  <c r="T609" i="12"/>
  <c r="R609" i="12"/>
  <c r="O609" i="12"/>
  <c r="AC608" i="12"/>
  <c r="C608" i="12"/>
  <c r="AD608" i="12"/>
  <c r="Z608" i="12"/>
  <c r="AA608" i="12"/>
  <c r="P608" i="12"/>
  <c r="W608" i="12"/>
  <c r="X608" i="12"/>
  <c r="U608" i="12"/>
  <c r="V608" i="12"/>
  <c r="T608" i="12"/>
  <c r="R608" i="12"/>
  <c r="O608" i="12"/>
  <c r="AC607" i="12"/>
  <c r="C607" i="12"/>
  <c r="AD607" i="12"/>
  <c r="Z607" i="12"/>
  <c r="AA607" i="12"/>
  <c r="P607" i="12"/>
  <c r="W607" i="12"/>
  <c r="X607" i="12"/>
  <c r="U607" i="12"/>
  <c r="V607" i="12"/>
  <c r="T607" i="12"/>
  <c r="R607" i="12"/>
  <c r="O607" i="12"/>
  <c r="AC606" i="12"/>
  <c r="C606" i="12"/>
  <c r="AD606" i="12"/>
  <c r="Z606" i="12"/>
  <c r="AA606" i="12"/>
  <c r="P606" i="12"/>
  <c r="W606" i="12"/>
  <c r="X606" i="12"/>
  <c r="U606" i="12"/>
  <c r="V606" i="12"/>
  <c r="T606" i="12"/>
  <c r="R606" i="12"/>
  <c r="O606" i="12"/>
  <c r="AC605" i="12"/>
  <c r="C605" i="12"/>
  <c r="AD605" i="12"/>
  <c r="Z605" i="12"/>
  <c r="AA605" i="12"/>
  <c r="P605" i="12"/>
  <c r="W605" i="12"/>
  <c r="X605" i="12"/>
  <c r="U605" i="12"/>
  <c r="V605" i="12"/>
  <c r="T605" i="12"/>
  <c r="R605" i="12"/>
  <c r="O605" i="12"/>
  <c r="AC604" i="12"/>
  <c r="C604" i="12"/>
  <c r="AD604" i="12"/>
  <c r="Z604" i="12"/>
  <c r="AA604" i="12"/>
  <c r="P604" i="12"/>
  <c r="W604" i="12"/>
  <c r="X604" i="12"/>
  <c r="U604" i="12"/>
  <c r="V604" i="12"/>
  <c r="T604" i="12"/>
  <c r="R604" i="12"/>
  <c r="O604" i="12"/>
  <c r="AC603" i="12"/>
  <c r="C603" i="12"/>
  <c r="AD603" i="12"/>
  <c r="Z603" i="12"/>
  <c r="AA603" i="12"/>
  <c r="P603" i="12"/>
  <c r="W603" i="12"/>
  <c r="X603" i="12"/>
  <c r="U603" i="12"/>
  <c r="V603" i="12"/>
  <c r="T603" i="12"/>
  <c r="R603" i="12"/>
  <c r="O603" i="12"/>
  <c r="AC602" i="12"/>
  <c r="C602" i="12"/>
  <c r="AD602" i="12"/>
  <c r="Z602" i="12"/>
  <c r="AA602" i="12"/>
  <c r="P602" i="12"/>
  <c r="W602" i="12"/>
  <c r="X602" i="12"/>
  <c r="U602" i="12"/>
  <c r="V602" i="12"/>
  <c r="T602" i="12"/>
  <c r="R602" i="12"/>
  <c r="O602" i="12"/>
  <c r="AC601" i="12"/>
  <c r="C601" i="12"/>
  <c r="AD601" i="12"/>
  <c r="Z601" i="12"/>
  <c r="AA601" i="12"/>
  <c r="P601" i="12"/>
  <c r="W601" i="12"/>
  <c r="X601" i="12"/>
  <c r="U601" i="12"/>
  <c r="V601" i="12"/>
  <c r="T601" i="12"/>
  <c r="R601" i="12"/>
  <c r="O601" i="12"/>
  <c r="AC600" i="12"/>
  <c r="C600" i="12"/>
  <c r="AD600" i="12"/>
  <c r="Z600" i="12"/>
  <c r="AA600" i="12"/>
  <c r="P600" i="12"/>
  <c r="W600" i="12"/>
  <c r="X600" i="12"/>
  <c r="U600" i="12"/>
  <c r="V600" i="12"/>
  <c r="T600" i="12"/>
  <c r="R600" i="12"/>
  <c r="O600" i="12"/>
  <c r="AC599" i="12"/>
  <c r="C599" i="12"/>
  <c r="AD599" i="12"/>
  <c r="Z599" i="12"/>
  <c r="AA599" i="12"/>
  <c r="P599" i="12"/>
  <c r="W599" i="12"/>
  <c r="X599" i="12"/>
  <c r="U599" i="12"/>
  <c r="V599" i="12"/>
  <c r="T599" i="12"/>
  <c r="R599" i="12"/>
  <c r="O599" i="12"/>
  <c r="AC598" i="12"/>
  <c r="C598" i="12"/>
  <c r="AD598" i="12"/>
  <c r="Z598" i="12"/>
  <c r="AA598" i="12"/>
  <c r="P598" i="12"/>
  <c r="W598" i="12"/>
  <c r="X598" i="12"/>
  <c r="U598" i="12"/>
  <c r="V598" i="12"/>
  <c r="T598" i="12"/>
  <c r="R598" i="12"/>
  <c r="O598" i="12"/>
  <c r="AC597" i="12"/>
  <c r="C597" i="12"/>
  <c r="AD597" i="12"/>
  <c r="Z597" i="12"/>
  <c r="AA597" i="12"/>
  <c r="P597" i="12"/>
  <c r="W597" i="12"/>
  <c r="X597" i="12"/>
  <c r="U597" i="12"/>
  <c r="V597" i="12"/>
  <c r="T597" i="12"/>
  <c r="R597" i="12"/>
  <c r="O597" i="12"/>
  <c r="AC596" i="12"/>
  <c r="C596" i="12"/>
  <c r="AD596" i="12"/>
  <c r="Z596" i="12"/>
  <c r="AA596" i="12"/>
  <c r="P596" i="12"/>
  <c r="W596" i="12"/>
  <c r="X596" i="12"/>
  <c r="U596" i="12"/>
  <c r="V596" i="12"/>
  <c r="T596" i="12"/>
  <c r="R596" i="12"/>
  <c r="O596" i="12"/>
  <c r="AC595" i="12"/>
  <c r="C595" i="12"/>
  <c r="AD595" i="12"/>
  <c r="Z595" i="12"/>
  <c r="AA595" i="12"/>
  <c r="P595" i="12"/>
  <c r="W595" i="12"/>
  <c r="X595" i="12"/>
  <c r="U595" i="12"/>
  <c r="V595" i="12"/>
  <c r="T595" i="12"/>
  <c r="R595" i="12"/>
  <c r="O595" i="12"/>
  <c r="AC594" i="12"/>
  <c r="C594" i="12"/>
  <c r="AD594" i="12"/>
  <c r="Z594" i="12"/>
  <c r="AA594" i="12"/>
  <c r="P594" i="12"/>
  <c r="W594" i="12"/>
  <c r="X594" i="12"/>
  <c r="U594" i="12"/>
  <c r="V594" i="12"/>
  <c r="T594" i="12"/>
  <c r="R594" i="12"/>
  <c r="O594" i="12"/>
  <c r="AC593" i="12"/>
  <c r="C593" i="12"/>
  <c r="AD593" i="12"/>
  <c r="Z593" i="12"/>
  <c r="AA593" i="12"/>
  <c r="P593" i="12"/>
  <c r="W593" i="12"/>
  <c r="X593" i="12"/>
  <c r="U593" i="12"/>
  <c r="V593" i="12"/>
  <c r="T593" i="12"/>
  <c r="R593" i="12"/>
  <c r="O593" i="12"/>
  <c r="AC592" i="12"/>
  <c r="C592" i="12"/>
  <c r="AD592" i="12"/>
  <c r="Z592" i="12"/>
  <c r="AA592" i="12"/>
  <c r="P592" i="12"/>
  <c r="W592" i="12"/>
  <c r="X592" i="12"/>
  <c r="U592" i="12"/>
  <c r="V592" i="12"/>
  <c r="T592" i="12"/>
  <c r="R592" i="12"/>
  <c r="O592" i="12"/>
  <c r="AC591" i="12"/>
  <c r="C591" i="12"/>
  <c r="AD591" i="12"/>
  <c r="Z591" i="12"/>
  <c r="AA591" i="12"/>
  <c r="P591" i="12"/>
  <c r="W591" i="12"/>
  <c r="X591" i="12"/>
  <c r="N487" i="12"/>
  <c r="N488" i="12"/>
  <c r="N489" i="12"/>
  <c r="N490" i="12"/>
  <c r="N491" i="12"/>
  <c r="U591" i="12"/>
  <c r="T591" i="12"/>
  <c r="O5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AC590" i="12"/>
  <c r="C590" i="12"/>
  <c r="AD590" i="12"/>
  <c r="Z590" i="12"/>
  <c r="AA590" i="12"/>
  <c r="P590" i="12"/>
  <c r="W590" i="12"/>
  <c r="X590" i="12"/>
  <c r="U590" i="12"/>
  <c r="V590" i="12"/>
  <c r="S590" i="12"/>
  <c r="T590" i="12"/>
  <c r="O590" i="12"/>
  <c r="AC589" i="12"/>
  <c r="C589" i="12"/>
  <c r="AD589" i="12"/>
  <c r="Z589" i="12"/>
  <c r="AA589" i="12"/>
  <c r="P589" i="12"/>
  <c r="W589" i="12"/>
  <c r="X589" i="12"/>
  <c r="U589" i="12"/>
  <c r="V589" i="12"/>
  <c r="S589" i="12"/>
  <c r="T589" i="12"/>
  <c r="N442" i="12"/>
  <c r="N443" i="12"/>
  <c r="N444" i="12"/>
  <c r="N445" i="12"/>
  <c r="N446" i="12"/>
  <c r="N447" i="12"/>
  <c r="N448" i="12"/>
  <c r="S443" i="12"/>
  <c r="Q443" i="12"/>
  <c r="S444" i="12"/>
  <c r="Q444" i="12"/>
  <c r="S445" i="12"/>
  <c r="Q445" i="12"/>
  <c r="S446" i="12"/>
  <c r="Q446" i="12"/>
  <c r="S447" i="12"/>
  <c r="Q447" i="12"/>
  <c r="S448" i="12"/>
  <c r="Q448" i="12"/>
  <c r="S449" i="12"/>
  <c r="Q449" i="12"/>
  <c r="S450" i="12"/>
  <c r="Q450" i="12"/>
  <c r="S451" i="12"/>
  <c r="Q451" i="12"/>
  <c r="S452" i="12"/>
  <c r="Q452" i="12"/>
  <c r="S453" i="12"/>
  <c r="Q453" i="12"/>
  <c r="S454" i="12"/>
  <c r="Q454" i="12"/>
  <c r="S455" i="12"/>
  <c r="Q455" i="12"/>
  <c r="S456" i="12"/>
  <c r="Q456" i="12"/>
  <c r="S457" i="12"/>
  <c r="Q457" i="12"/>
  <c r="S458" i="12"/>
  <c r="Q458" i="12"/>
  <c r="S459" i="12"/>
  <c r="Q459" i="12"/>
  <c r="S460" i="12"/>
  <c r="Q460" i="12"/>
  <c r="S461" i="12"/>
  <c r="Q461" i="12"/>
  <c r="S462" i="12"/>
  <c r="Q462" i="12"/>
  <c r="S463" i="12"/>
  <c r="Q463" i="12"/>
  <c r="S464" i="12"/>
  <c r="Q464" i="12"/>
  <c r="S465" i="12"/>
  <c r="Q465" i="12"/>
  <c r="S466" i="12"/>
  <c r="Q466" i="12"/>
  <c r="S467" i="12"/>
  <c r="Q467" i="12"/>
  <c r="S468" i="12"/>
  <c r="Q468" i="12"/>
  <c r="S469" i="12"/>
  <c r="Q469" i="12"/>
  <c r="S470" i="12"/>
  <c r="Q470" i="12"/>
  <c r="S471" i="12"/>
  <c r="Q471" i="12"/>
  <c r="S472" i="12"/>
  <c r="Q472" i="12"/>
  <c r="S473" i="12"/>
  <c r="Q473" i="12"/>
  <c r="S474" i="12"/>
  <c r="Q474" i="12"/>
  <c r="S475" i="12"/>
  <c r="Q475" i="12"/>
  <c r="S476" i="12"/>
  <c r="Q476" i="12"/>
  <c r="S477" i="12"/>
  <c r="Q477" i="12"/>
  <c r="S478" i="12"/>
  <c r="Q478" i="12"/>
  <c r="S479" i="12"/>
  <c r="Q479" i="12"/>
  <c r="S480" i="12"/>
  <c r="Q480" i="12"/>
  <c r="S481" i="12"/>
  <c r="Q481" i="12"/>
  <c r="S482" i="12"/>
  <c r="Q482" i="12"/>
  <c r="S483" i="12"/>
  <c r="Q483" i="12"/>
  <c r="S484" i="12"/>
  <c r="Q484" i="12"/>
  <c r="S485" i="12"/>
  <c r="Q485" i="12"/>
  <c r="S486" i="12"/>
  <c r="Q486" i="12"/>
  <c r="S487" i="12"/>
  <c r="Q487" i="12"/>
  <c r="S488" i="12"/>
  <c r="Q488" i="12"/>
  <c r="S489" i="12"/>
  <c r="Q489" i="12"/>
  <c r="S490" i="12"/>
  <c r="Q490" i="12"/>
  <c r="S491" i="12"/>
  <c r="Q491" i="12"/>
  <c r="S492" i="12"/>
  <c r="Q492" i="12"/>
  <c r="S493" i="12"/>
  <c r="Q493" i="12"/>
  <c r="S494" i="12"/>
  <c r="Q494" i="12"/>
  <c r="S495" i="12"/>
  <c r="Q495" i="12"/>
  <c r="S496" i="12"/>
  <c r="Q496" i="12"/>
  <c r="S497" i="12"/>
  <c r="Q497" i="12"/>
  <c r="S498" i="12"/>
  <c r="Q498" i="12"/>
  <c r="S499" i="12"/>
  <c r="Q499" i="12"/>
  <c r="S500" i="12"/>
  <c r="Q500" i="12"/>
  <c r="S501" i="12"/>
  <c r="Q501" i="12"/>
  <c r="S502" i="12"/>
  <c r="Q502" i="12"/>
  <c r="S503" i="12"/>
  <c r="Q503" i="12"/>
  <c r="S504" i="12"/>
  <c r="Q504" i="12"/>
  <c r="S505" i="12"/>
  <c r="Q505" i="12"/>
  <c r="S506" i="12"/>
  <c r="Q506" i="12"/>
  <c r="S507" i="12"/>
  <c r="Q507" i="12"/>
  <c r="S508" i="12"/>
  <c r="Q508" i="12"/>
  <c r="S509" i="12"/>
  <c r="Q509" i="12"/>
  <c r="S510" i="12"/>
  <c r="Q510" i="12"/>
  <c r="S511" i="12"/>
  <c r="Q511" i="12"/>
  <c r="S512" i="12"/>
  <c r="Q512" i="12"/>
  <c r="S513" i="12"/>
  <c r="Q513" i="12"/>
  <c r="S514" i="12"/>
  <c r="Q514" i="12"/>
  <c r="S515" i="12"/>
  <c r="Q515" i="12"/>
  <c r="S516" i="12"/>
  <c r="Q516" i="12"/>
  <c r="S517" i="12"/>
  <c r="Q517" i="12"/>
  <c r="S518" i="12"/>
  <c r="Q518" i="12"/>
  <c r="S519" i="12"/>
  <c r="Q519" i="12"/>
  <c r="S520" i="12"/>
  <c r="Q520" i="12"/>
  <c r="S521" i="12"/>
  <c r="Q521" i="12"/>
  <c r="S522" i="12"/>
  <c r="Q522" i="12"/>
  <c r="S523" i="12"/>
  <c r="Q523" i="12"/>
  <c r="S524" i="12"/>
  <c r="Q524" i="12"/>
  <c r="S525" i="12"/>
  <c r="Q525" i="12"/>
  <c r="S526" i="12"/>
  <c r="Q526" i="12"/>
  <c r="S527" i="12"/>
  <c r="Q527" i="12"/>
  <c r="S528" i="12"/>
  <c r="Q528" i="12"/>
  <c r="S529" i="12"/>
  <c r="Q529" i="12"/>
  <c r="S530" i="12"/>
  <c r="Q530" i="12"/>
  <c r="S531" i="12"/>
  <c r="Q531" i="12"/>
  <c r="S532" i="12"/>
  <c r="Q532" i="12"/>
  <c r="S533" i="12"/>
  <c r="Q533" i="12"/>
  <c r="S534" i="12"/>
  <c r="Q534" i="12"/>
  <c r="S535" i="12"/>
  <c r="Q535" i="12"/>
  <c r="S536" i="12"/>
  <c r="Q536" i="12"/>
  <c r="S537" i="12"/>
  <c r="Q537" i="12"/>
  <c r="S538" i="12"/>
  <c r="Q538" i="12"/>
  <c r="S539" i="12"/>
  <c r="Q539" i="12"/>
  <c r="S540" i="12"/>
  <c r="Q540" i="12"/>
  <c r="S541" i="12"/>
  <c r="Q541" i="12"/>
  <c r="S542" i="12"/>
  <c r="Q542" i="12"/>
  <c r="S543" i="12"/>
  <c r="Q543" i="12"/>
  <c r="S544" i="12"/>
  <c r="Q544" i="12"/>
  <c r="S545" i="12"/>
  <c r="Q545" i="12"/>
  <c r="S546" i="12"/>
  <c r="Q546" i="12"/>
  <c r="S547" i="12"/>
  <c r="Q547" i="12"/>
  <c r="S548" i="12"/>
  <c r="Q548" i="12"/>
  <c r="S549" i="12"/>
  <c r="Q549" i="12"/>
  <c r="S550" i="12"/>
  <c r="Q550" i="12"/>
  <c r="S551" i="12"/>
  <c r="Q551" i="12"/>
  <c r="S552" i="12"/>
  <c r="Q552" i="12"/>
  <c r="S553" i="12"/>
  <c r="Q553" i="12"/>
  <c r="S554" i="12"/>
  <c r="Q554" i="12"/>
  <c r="S555" i="12"/>
  <c r="Q555" i="12"/>
  <c r="S556" i="12"/>
  <c r="Q556" i="12"/>
  <c r="S557" i="12"/>
  <c r="Q557" i="12"/>
  <c r="S558" i="12"/>
  <c r="Q558" i="12"/>
  <c r="S559" i="12"/>
  <c r="Q559" i="12"/>
  <c r="S560" i="12"/>
  <c r="Q560" i="12"/>
  <c r="S561" i="12"/>
  <c r="Q561" i="12"/>
  <c r="S562" i="12"/>
  <c r="Q562" i="12"/>
  <c r="S563" i="12"/>
  <c r="Q563" i="12"/>
  <c r="S564" i="12"/>
  <c r="Q564" i="12"/>
  <c r="S565" i="12"/>
  <c r="Q565" i="12"/>
  <c r="S566" i="12"/>
  <c r="Q566" i="12"/>
  <c r="S567" i="12"/>
  <c r="Q567" i="12"/>
  <c r="S568" i="12"/>
  <c r="Q568" i="12"/>
  <c r="S569" i="12"/>
  <c r="Q569" i="12"/>
  <c r="S570" i="12"/>
  <c r="Q570" i="12"/>
  <c r="S571" i="12"/>
  <c r="Q571" i="12"/>
  <c r="S572" i="12"/>
  <c r="Q572" i="12"/>
  <c r="S573" i="12"/>
  <c r="Q573" i="12"/>
  <c r="S574" i="12"/>
  <c r="Q574" i="12"/>
  <c r="S575" i="12"/>
  <c r="Q575" i="12"/>
  <c r="S576" i="12"/>
  <c r="Q576" i="12"/>
  <c r="S577" i="12"/>
  <c r="Q577" i="12"/>
  <c r="S578" i="12"/>
  <c r="Q578" i="12"/>
  <c r="S579" i="12"/>
  <c r="Q579" i="12"/>
  <c r="S580" i="12"/>
  <c r="Q580" i="12"/>
  <c r="S581" i="12"/>
  <c r="Q581" i="12"/>
  <c r="S582" i="12"/>
  <c r="Q582" i="12"/>
  <c r="S583" i="12"/>
  <c r="Q583" i="12"/>
  <c r="S584" i="12"/>
  <c r="Q584" i="12"/>
  <c r="S585" i="12"/>
  <c r="Q585" i="12"/>
  <c r="S586" i="12"/>
  <c r="Q586" i="12"/>
  <c r="S587" i="12"/>
  <c r="Q587" i="12"/>
  <c r="S588" i="12"/>
  <c r="Q588" i="12"/>
  <c r="Q589" i="12"/>
  <c r="R589" i="12"/>
  <c r="O589" i="12"/>
  <c r="AC588" i="12"/>
  <c r="C588" i="12"/>
  <c r="AD588" i="12"/>
  <c r="Z588" i="12"/>
  <c r="AA588" i="12"/>
  <c r="P588" i="12"/>
  <c r="W588" i="12"/>
  <c r="X588" i="12"/>
  <c r="U588" i="12"/>
  <c r="V588" i="12"/>
  <c r="T588" i="12"/>
  <c r="R588" i="12"/>
  <c r="O588" i="12"/>
  <c r="AC587" i="12"/>
  <c r="C587" i="12"/>
  <c r="AD587" i="12"/>
  <c r="Z587" i="12"/>
  <c r="AA587" i="12"/>
  <c r="P587" i="12"/>
  <c r="W587" i="12"/>
  <c r="X587" i="12"/>
  <c r="U587" i="12"/>
  <c r="V587" i="12"/>
  <c r="T587" i="12"/>
  <c r="R587" i="12"/>
  <c r="O587" i="12"/>
  <c r="AC586" i="12"/>
  <c r="C586" i="12"/>
  <c r="AD586" i="12"/>
  <c r="Z586" i="12"/>
  <c r="AA586" i="12"/>
  <c r="P586" i="12"/>
  <c r="W586" i="12"/>
  <c r="X586" i="12"/>
  <c r="U586" i="12"/>
  <c r="V586" i="12"/>
  <c r="T586" i="12"/>
  <c r="R586" i="12"/>
  <c r="O586" i="12"/>
  <c r="AC585" i="12"/>
  <c r="C585" i="12"/>
  <c r="AD585" i="12"/>
  <c r="Z585" i="12"/>
  <c r="AA585" i="12"/>
  <c r="P585" i="12"/>
  <c r="W585" i="12"/>
  <c r="X585" i="12"/>
  <c r="U585" i="12"/>
  <c r="V585" i="12"/>
  <c r="T585" i="12"/>
  <c r="R585" i="12"/>
  <c r="O585" i="12"/>
  <c r="AC584" i="12"/>
  <c r="C584" i="12"/>
  <c r="AD584" i="12"/>
  <c r="Z584" i="12"/>
  <c r="AA584" i="12"/>
  <c r="P584" i="12"/>
  <c r="W584" i="12"/>
  <c r="X584" i="12"/>
  <c r="U584" i="12"/>
  <c r="V584" i="12"/>
  <c r="T584" i="12"/>
  <c r="R584" i="12"/>
  <c r="O584" i="12"/>
  <c r="AC583" i="12"/>
  <c r="C583" i="12"/>
  <c r="AD583" i="12"/>
  <c r="Z583" i="12"/>
  <c r="AA583" i="12"/>
  <c r="P583" i="12"/>
  <c r="W583" i="12"/>
  <c r="X583" i="12"/>
  <c r="U583" i="12"/>
  <c r="V583" i="12"/>
  <c r="T583" i="12"/>
  <c r="R583" i="12"/>
  <c r="O583" i="12"/>
  <c r="AC582" i="12"/>
  <c r="C582" i="12"/>
  <c r="AD582" i="12"/>
  <c r="Z582" i="12"/>
  <c r="AA582" i="12"/>
  <c r="P582" i="12"/>
  <c r="W582" i="12"/>
  <c r="X582" i="12"/>
  <c r="U582" i="12"/>
  <c r="V582" i="12"/>
  <c r="T582" i="12"/>
  <c r="R582" i="12"/>
  <c r="O582" i="12"/>
  <c r="AC581" i="12"/>
  <c r="C581" i="12"/>
  <c r="AD581" i="12"/>
  <c r="Z581" i="12"/>
  <c r="AA581" i="12"/>
  <c r="P581" i="12"/>
  <c r="W581" i="12"/>
  <c r="X581" i="12"/>
  <c r="U581" i="12"/>
  <c r="V581" i="12"/>
  <c r="T581" i="12"/>
  <c r="R581" i="12"/>
  <c r="O581" i="12"/>
  <c r="AC580" i="12"/>
  <c r="C580" i="12"/>
  <c r="AD580" i="12"/>
  <c r="Z580" i="12"/>
  <c r="AA580" i="12"/>
  <c r="P580" i="12"/>
  <c r="W580" i="12"/>
  <c r="X580" i="12"/>
  <c r="U580" i="12"/>
  <c r="V580" i="12"/>
  <c r="T580" i="12"/>
  <c r="R580" i="12"/>
  <c r="O580" i="12"/>
  <c r="AC579" i="12"/>
  <c r="C579" i="12"/>
  <c r="AD579" i="12"/>
  <c r="Z579" i="12"/>
  <c r="AA579" i="12"/>
  <c r="P579" i="12"/>
  <c r="W579" i="12"/>
  <c r="X579" i="12"/>
  <c r="U579" i="12"/>
  <c r="V579" i="12"/>
  <c r="T579" i="12"/>
  <c r="R579" i="12"/>
  <c r="O579" i="12"/>
  <c r="AC578" i="12"/>
  <c r="C578" i="12"/>
  <c r="AD578" i="12"/>
  <c r="Z578" i="12"/>
  <c r="AA578" i="12"/>
  <c r="P578" i="12"/>
  <c r="W578" i="12"/>
  <c r="X578" i="12"/>
  <c r="U578" i="12"/>
  <c r="V578" i="12"/>
  <c r="T578" i="12"/>
  <c r="R578" i="12"/>
  <c r="O578" i="12"/>
  <c r="AC577" i="12"/>
  <c r="C577" i="12"/>
  <c r="AD577" i="12"/>
  <c r="Z577" i="12"/>
  <c r="AA577" i="12"/>
  <c r="P577" i="12"/>
  <c r="W577" i="12"/>
  <c r="X577" i="12"/>
  <c r="U577" i="12"/>
  <c r="V577" i="12"/>
  <c r="T577" i="12"/>
  <c r="R577" i="12"/>
  <c r="O577" i="12"/>
  <c r="AC576" i="12"/>
  <c r="C576" i="12"/>
  <c r="AD576" i="12"/>
  <c r="Z576" i="12"/>
  <c r="AA576" i="12"/>
  <c r="P576" i="12"/>
  <c r="W576" i="12"/>
  <c r="X576" i="12"/>
  <c r="U576" i="12"/>
  <c r="V576" i="12"/>
  <c r="T576" i="12"/>
  <c r="R576" i="12"/>
  <c r="O576" i="12"/>
  <c r="AC575" i="12"/>
  <c r="C575" i="12"/>
  <c r="AD575" i="12"/>
  <c r="Z575" i="12"/>
  <c r="AA575" i="12"/>
  <c r="P575" i="12"/>
  <c r="W575" i="12"/>
  <c r="X575" i="12"/>
  <c r="U575" i="12"/>
  <c r="V575" i="12"/>
  <c r="T575" i="12"/>
  <c r="R575" i="12"/>
  <c r="O575" i="12"/>
  <c r="AC574" i="12"/>
  <c r="C574" i="12"/>
  <c r="AD574" i="12"/>
  <c r="Z574" i="12"/>
  <c r="AA574" i="12"/>
  <c r="P574" i="12"/>
  <c r="W574" i="12"/>
  <c r="X574" i="12"/>
  <c r="U574" i="12"/>
  <c r="V574" i="12"/>
  <c r="T574" i="12"/>
  <c r="R574" i="12"/>
  <c r="O574" i="12"/>
  <c r="AC573" i="12"/>
  <c r="C573" i="12"/>
  <c r="AD573" i="12"/>
  <c r="Z573" i="12"/>
  <c r="AA573" i="12"/>
  <c r="P573" i="12"/>
  <c r="W573" i="12"/>
  <c r="X573" i="12"/>
  <c r="U573" i="12"/>
  <c r="V573" i="12"/>
  <c r="T573" i="12"/>
  <c r="R573" i="12"/>
  <c r="O573" i="12"/>
  <c r="AC572" i="12"/>
  <c r="C572" i="12"/>
  <c r="AD572" i="12"/>
  <c r="Z572" i="12"/>
  <c r="AA572" i="12"/>
  <c r="P572" i="12"/>
  <c r="W572" i="12"/>
  <c r="X572" i="12"/>
  <c r="U572" i="12"/>
  <c r="V572" i="12"/>
  <c r="T572" i="12"/>
  <c r="R572" i="12"/>
  <c r="O572" i="12"/>
  <c r="AC571" i="12"/>
  <c r="C571" i="12"/>
  <c r="AD571" i="12"/>
  <c r="Z571" i="12"/>
  <c r="AA571" i="12"/>
  <c r="P571" i="12"/>
  <c r="W571" i="12"/>
  <c r="X571" i="12"/>
  <c r="U571" i="12"/>
  <c r="V571" i="12"/>
  <c r="T571" i="12"/>
  <c r="R571" i="12"/>
  <c r="O571" i="12"/>
  <c r="AC570" i="12"/>
  <c r="C570" i="12"/>
  <c r="AD570" i="12"/>
  <c r="Z570" i="12"/>
  <c r="AA570" i="12"/>
  <c r="P570" i="12"/>
  <c r="W570" i="12"/>
  <c r="X570" i="12"/>
  <c r="U570" i="12"/>
  <c r="V570" i="12"/>
  <c r="T570" i="12"/>
  <c r="R570" i="12"/>
  <c r="O570" i="12"/>
  <c r="AC569" i="12"/>
  <c r="C569" i="12"/>
  <c r="AD569" i="12"/>
  <c r="Z569" i="12"/>
  <c r="AA569" i="12"/>
  <c r="P569" i="12"/>
  <c r="W569" i="12"/>
  <c r="X569" i="12"/>
  <c r="U569" i="12"/>
  <c r="V569" i="12"/>
  <c r="T569" i="12"/>
  <c r="R569" i="12"/>
  <c r="O569" i="12"/>
  <c r="AC568" i="12"/>
  <c r="C568" i="12"/>
  <c r="AD568" i="12"/>
  <c r="Z568" i="12"/>
  <c r="AA568" i="12"/>
  <c r="P568" i="12"/>
  <c r="W568" i="12"/>
  <c r="X568" i="12"/>
  <c r="U568" i="12"/>
  <c r="V568" i="12"/>
  <c r="T568" i="12"/>
  <c r="R568" i="12"/>
  <c r="O568" i="12"/>
  <c r="AC567" i="12"/>
  <c r="C567" i="12"/>
  <c r="AD567" i="12"/>
  <c r="Z567" i="12"/>
  <c r="AA567" i="12"/>
  <c r="P567" i="12"/>
  <c r="W567" i="12"/>
  <c r="X567" i="12"/>
  <c r="U567" i="12"/>
  <c r="V567" i="12"/>
  <c r="T567" i="12"/>
  <c r="R567" i="12"/>
  <c r="O567" i="12"/>
  <c r="AC566" i="12"/>
  <c r="C566" i="12"/>
  <c r="AD566" i="12"/>
  <c r="Z566" i="12"/>
  <c r="AA566" i="12"/>
  <c r="P566" i="12"/>
  <c r="W566" i="12"/>
  <c r="X566" i="12"/>
  <c r="U566" i="12"/>
  <c r="V566" i="12"/>
  <c r="T566" i="12"/>
  <c r="R566" i="12"/>
  <c r="O566" i="12"/>
  <c r="AC565" i="12"/>
  <c r="C565" i="12"/>
  <c r="AD565" i="12"/>
  <c r="Z565" i="12"/>
  <c r="AA565" i="12"/>
  <c r="P565" i="12"/>
  <c r="W565" i="12"/>
  <c r="X565" i="12"/>
  <c r="U565" i="12"/>
  <c r="V565" i="12"/>
  <c r="T565" i="12"/>
  <c r="R565" i="12"/>
  <c r="O565" i="12"/>
  <c r="AC564" i="12"/>
  <c r="C564" i="12"/>
  <c r="AD564" i="12"/>
  <c r="Z564" i="12"/>
  <c r="AA564" i="12"/>
  <c r="P564" i="12"/>
  <c r="W564" i="12"/>
  <c r="X564" i="12"/>
  <c r="U564" i="12"/>
  <c r="V564" i="12"/>
  <c r="T564" i="12"/>
  <c r="R564" i="12"/>
  <c r="O564" i="12"/>
  <c r="AC563" i="12"/>
  <c r="C563" i="12"/>
  <c r="AD563" i="12"/>
  <c r="Z563" i="12"/>
  <c r="AA563" i="12"/>
  <c r="P563" i="12"/>
  <c r="W563" i="12"/>
  <c r="X563" i="12"/>
  <c r="U563" i="12"/>
  <c r="V563" i="12"/>
  <c r="T563" i="12"/>
  <c r="R563" i="12"/>
  <c r="O563" i="12"/>
  <c r="AC562" i="12"/>
  <c r="C562" i="12"/>
  <c r="AD562" i="12"/>
  <c r="Z562" i="12"/>
  <c r="AA562" i="12"/>
  <c r="P562" i="12"/>
  <c r="W562" i="12"/>
  <c r="X562" i="12"/>
  <c r="U562" i="12"/>
  <c r="V562" i="12"/>
  <c r="T562" i="12"/>
  <c r="R562" i="12"/>
  <c r="O562" i="12"/>
  <c r="AC561" i="12"/>
  <c r="C561" i="12"/>
  <c r="AD561" i="12"/>
  <c r="Z561" i="12"/>
  <c r="AA561" i="12"/>
  <c r="P561" i="12"/>
  <c r="W561" i="12"/>
  <c r="X561" i="12"/>
  <c r="U561" i="12"/>
  <c r="V561" i="12"/>
  <c r="T561" i="12"/>
  <c r="R561" i="12"/>
  <c r="O561" i="12"/>
  <c r="AC560" i="12"/>
  <c r="C560" i="12"/>
  <c r="AD560" i="12"/>
  <c r="Z560" i="12"/>
  <c r="AA560" i="12"/>
  <c r="P560" i="12"/>
  <c r="W560" i="12"/>
  <c r="X560" i="12"/>
  <c r="U560" i="12"/>
  <c r="V560" i="12"/>
  <c r="T560" i="12"/>
  <c r="R560" i="12"/>
  <c r="O560" i="12"/>
  <c r="AC559" i="12"/>
  <c r="C559" i="12"/>
  <c r="AD559" i="12"/>
  <c r="Z559" i="12"/>
  <c r="AA559" i="12"/>
  <c r="P559" i="12"/>
  <c r="W559" i="12"/>
  <c r="X559" i="12"/>
  <c r="U559" i="12"/>
  <c r="V559" i="12"/>
  <c r="T559" i="12"/>
  <c r="R559" i="12"/>
  <c r="O559" i="12"/>
  <c r="AC558" i="12"/>
  <c r="C558" i="12"/>
  <c r="AD558" i="12"/>
  <c r="Z558" i="12"/>
  <c r="AA558" i="12"/>
  <c r="P558" i="12"/>
  <c r="W558" i="12"/>
  <c r="X558" i="12"/>
  <c r="U558" i="12"/>
  <c r="V558" i="12"/>
  <c r="T558" i="12"/>
  <c r="R558" i="12"/>
  <c r="O558" i="12"/>
  <c r="AC557" i="12"/>
  <c r="C557" i="12"/>
  <c r="AD557" i="12"/>
  <c r="Z557" i="12"/>
  <c r="AA557" i="12"/>
  <c r="P557" i="12"/>
  <c r="W557" i="12"/>
  <c r="X557" i="12"/>
  <c r="U557" i="12"/>
  <c r="V557" i="12"/>
  <c r="T557" i="12"/>
  <c r="R557" i="12"/>
  <c r="O557" i="12"/>
  <c r="AC556" i="12"/>
  <c r="C556" i="12"/>
  <c r="AD556" i="12"/>
  <c r="Z556" i="12"/>
  <c r="AA556" i="12"/>
  <c r="P556" i="12"/>
  <c r="W556" i="12"/>
  <c r="X556" i="12"/>
  <c r="U556" i="12"/>
  <c r="V556" i="12"/>
  <c r="T556" i="12"/>
  <c r="R556" i="12"/>
  <c r="O556" i="12"/>
  <c r="AC555" i="12"/>
  <c r="C555" i="12"/>
  <c r="AD555" i="12"/>
  <c r="Z555" i="12"/>
  <c r="AA555" i="12"/>
  <c r="P555" i="12"/>
  <c r="W555" i="12"/>
  <c r="X555" i="12"/>
  <c r="U555" i="12"/>
  <c r="V555" i="12"/>
  <c r="T555" i="12"/>
  <c r="R555" i="12"/>
  <c r="O555" i="12"/>
  <c r="AC554" i="12"/>
  <c r="C554" i="12"/>
  <c r="AD554" i="12"/>
  <c r="Z554" i="12"/>
  <c r="AA554" i="12"/>
  <c r="P554" i="12"/>
  <c r="W554" i="12"/>
  <c r="X554" i="12"/>
  <c r="U554" i="12"/>
  <c r="V554" i="12"/>
  <c r="T554" i="12"/>
  <c r="R554" i="12"/>
  <c r="O554" i="12"/>
  <c r="AC553" i="12"/>
  <c r="C553" i="12"/>
  <c r="AD553" i="12"/>
  <c r="Z553" i="12"/>
  <c r="AA553" i="12"/>
  <c r="P553" i="12"/>
  <c r="W553" i="12"/>
  <c r="X553" i="12"/>
  <c r="U553" i="12"/>
  <c r="V553" i="12"/>
  <c r="T553" i="12"/>
  <c r="R553" i="12"/>
  <c r="O553" i="12"/>
  <c r="AC552" i="12"/>
  <c r="C552" i="12"/>
  <c r="AD552" i="12"/>
  <c r="Z552" i="12"/>
  <c r="AA552" i="12"/>
  <c r="P552" i="12"/>
  <c r="W552" i="12"/>
  <c r="X552" i="12"/>
  <c r="U552" i="12"/>
  <c r="V552" i="12"/>
  <c r="T552" i="12"/>
  <c r="R552" i="12"/>
  <c r="O552" i="12"/>
  <c r="AC551" i="12"/>
  <c r="C551" i="12"/>
  <c r="AD551" i="12"/>
  <c r="Z551" i="12"/>
  <c r="AA551" i="12"/>
  <c r="P551" i="12"/>
  <c r="W551" i="12"/>
  <c r="X551" i="12"/>
  <c r="U551" i="12"/>
  <c r="V551" i="12"/>
  <c r="T551" i="12"/>
  <c r="R551" i="12"/>
  <c r="O551" i="12"/>
  <c r="AC550" i="12"/>
  <c r="C550" i="12"/>
  <c r="AD550" i="12"/>
  <c r="Z550" i="12"/>
  <c r="AA550" i="12"/>
  <c r="P550" i="12"/>
  <c r="W550" i="12"/>
  <c r="X550" i="12"/>
  <c r="U550" i="12"/>
  <c r="V550" i="12"/>
  <c r="T550" i="12"/>
  <c r="R550" i="12"/>
  <c r="O550" i="12"/>
  <c r="AC549" i="12"/>
  <c r="C549" i="12"/>
  <c r="AD549" i="12"/>
  <c r="Z549" i="12"/>
  <c r="AA549" i="12"/>
  <c r="P549" i="12"/>
  <c r="W549" i="12"/>
  <c r="X549" i="12"/>
  <c r="U549" i="12"/>
  <c r="V549" i="12"/>
  <c r="T549" i="12"/>
  <c r="R549" i="12"/>
  <c r="O549" i="12"/>
  <c r="AC548" i="12"/>
  <c r="C548" i="12"/>
  <c r="AD548" i="12"/>
  <c r="Z548" i="12"/>
  <c r="AA548" i="12"/>
  <c r="P548" i="12"/>
  <c r="W548" i="12"/>
  <c r="X548" i="12"/>
  <c r="U548" i="12"/>
  <c r="V548" i="12"/>
  <c r="T548" i="12"/>
  <c r="R548" i="12"/>
  <c r="O548" i="12"/>
  <c r="AC547" i="12"/>
  <c r="C547" i="12"/>
  <c r="AD547" i="12"/>
  <c r="Z547" i="12"/>
  <c r="AA547" i="12"/>
  <c r="P547" i="12"/>
  <c r="W547" i="12"/>
  <c r="X547" i="12"/>
  <c r="U547" i="12"/>
  <c r="V547" i="12"/>
  <c r="T547" i="12"/>
  <c r="R547" i="12"/>
  <c r="O547" i="12"/>
  <c r="AC546" i="12"/>
  <c r="C546" i="12"/>
  <c r="AD546" i="12"/>
  <c r="Z546" i="12"/>
  <c r="AA546" i="12"/>
  <c r="P546" i="12"/>
  <c r="W546" i="12"/>
  <c r="X546" i="12"/>
  <c r="U546" i="12"/>
  <c r="V546" i="12"/>
  <c r="T546" i="12"/>
  <c r="R546" i="12"/>
  <c r="O546" i="12"/>
  <c r="AC545" i="12"/>
  <c r="C545" i="12"/>
  <c r="AD545" i="12"/>
  <c r="Z545" i="12"/>
  <c r="AA545" i="12"/>
  <c r="P545" i="12"/>
  <c r="W545" i="12"/>
  <c r="X545" i="12"/>
  <c r="U545" i="12"/>
  <c r="V545" i="12"/>
  <c r="T545" i="12"/>
  <c r="R545" i="12"/>
  <c r="O545" i="12"/>
  <c r="AC544" i="12"/>
  <c r="C544" i="12"/>
  <c r="AD544" i="12"/>
  <c r="Z544" i="12"/>
  <c r="AA544" i="12"/>
  <c r="P544" i="12"/>
  <c r="W544" i="12"/>
  <c r="X544" i="12"/>
  <c r="U544" i="12"/>
  <c r="V544" i="12"/>
  <c r="T544" i="12"/>
  <c r="R544" i="12"/>
  <c r="O544" i="12"/>
  <c r="AC543" i="12"/>
  <c r="C543" i="12"/>
  <c r="AD543" i="12"/>
  <c r="Z543" i="12"/>
  <c r="AA543" i="12"/>
  <c r="P543" i="12"/>
  <c r="W543" i="12"/>
  <c r="X543" i="12"/>
  <c r="U543" i="12"/>
  <c r="V543" i="12"/>
  <c r="T543" i="12"/>
  <c r="R543" i="12"/>
  <c r="O543" i="12"/>
  <c r="AC542" i="12"/>
  <c r="C542" i="12"/>
  <c r="AD542" i="12"/>
  <c r="Z542" i="12"/>
  <c r="AA542" i="12"/>
  <c r="P542" i="12"/>
  <c r="W542" i="12"/>
  <c r="X542" i="12"/>
  <c r="U542" i="12"/>
  <c r="V542" i="12"/>
  <c r="T542" i="12"/>
  <c r="R542" i="12"/>
  <c r="O542" i="12"/>
  <c r="AC541" i="12"/>
  <c r="C541" i="12"/>
  <c r="AD541" i="12"/>
  <c r="Z541" i="12"/>
  <c r="AA541" i="12"/>
  <c r="P541" i="12"/>
  <c r="W541" i="12"/>
  <c r="X541" i="12"/>
  <c r="U541" i="12"/>
  <c r="V541" i="12"/>
  <c r="T541" i="12"/>
  <c r="R541" i="12"/>
  <c r="O541" i="12"/>
  <c r="AC540" i="12"/>
  <c r="C540" i="12"/>
  <c r="AD540" i="12"/>
  <c r="Z540" i="12"/>
  <c r="AA540" i="12"/>
  <c r="P540" i="12"/>
  <c r="W540" i="12"/>
  <c r="X540" i="12"/>
  <c r="U540" i="12"/>
  <c r="V540" i="12"/>
  <c r="T540" i="12"/>
  <c r="R540" i="12"/>
  <c r="O540" i="12"/>
  <c r="AC539" i="12"/>
  <c r="C539" i="12"/>
  <c r="AD539" i="12"/>
  <c r="Z539" i="12"/>
  <c r="AA539" i="12"/>
  <c r="P539" i="12"/>
  <c r="W539" i="12"/>
  <c r="X539" i="12"/>
  <c r="U539" i="12"/>
  <c r="V539" i="12"/>
  <c r="T539" i="12"/>
  <c r="R539" i="12"/>
  <c r="O539" i="12"/>
  <c r="AC538" i="12"/>
  <c r="C538" i="12"/>
  <c r="AD538" i="12"/>
  <c r="Z538" i="12"/>
  <c r="AA538" i="12"/>
  <c r="P538" i="12"/>
  <c r="W538" i="12"/>
  <c r="X538" i="12"/>
  <c r="U538" i="12"/>
  <c r="V538" i="12"/>
  <c r="T538" i="12"/>
  <c r="R538" i="12"/>
  <c r="O538" i="12"/>
  <c r="AC537" i="12"/>
  <c r="C537" i="12"/>
  <c r="AD537" i="12"/>
  <c r="Z537" i="12"/>
  <c r="AA537" i="12"/>
  <c r="P537" i="12"/>
  <c r="W537" i="12"/>
  <c r="X537" i="12"/>
  <c r="U537" i="12"/>
  <c r="V537" i="12"/>
  <c r="T537" i="12"/>
  <c r="R537" i="12"/>
  <c r="O537" i="12"/>
  <c r="AC536" i="12"/>
  <c r="C536" i="12"/>
  <c r="AD536" i="12"/>
  <c r="Z536" i="12"/>
  <c r="AA536" i="12"/>
  <c r="P536" i="12"/>
  <c r="W536" i="12"/>
  <c r="X536" i="12"/>
  <c r="U536" i="12"/>
  <c r="V536" i="12"/>
  <c r="T536" i="12"/>
  <c r="R536" i="12"/>
  <c r="O536" i="12"/>
  <c r="AC535" i="12"/>
  <c r="C535" i="12"/>
  <c r="AD535" i="12"/>
  <c r="Z535" i="12"/>
  <c r="AA535" i="12"/>
  <c r="P535" i="12"/>
  <c r="W535" i="12"/>
  <c r="X535" i="12"/>
  <c r="U535" i="12"/>
  <c r="V535" i="12"/>
  <c r="T535" i="12"/>
  <c r="R535" i="12"/>
  <c r="O535" i="12"/>
  <c r="AC534" i="12"/>
  <c r="C534" i="12"/>
  <c r="AD534" i="12"/>
  <c r="Z534" i="12"/>
  <c r="AA534" i="12"/>
  <c r="P534" i="12"/>
  <c r="W534" i="12"/>
  <c r="X534" i="12"/>
  <c r="U534" i="12"/>
  <c r="V534" i="12"/>
  <c r="T534" i="12"/>
  <c r="R534" i="12"/>
  <c r="O534" i="12"/>
  <c r="AC533" i="12"/>
  <c r="C533" i="12"/>
  <c r="AD533" i="12"/>
  <c r="Z533" i="12"/>
  <c r="AA533" i="12"/>
  <c r="P533" i="12"/>
  <c r="W533" i="12"/>
  <c r="X533" i="12"/>
  <c r="U533" i="12"/>
  <c r="V533" i="12"/>
  <c r="T533" i="12"/>
  <c r="R533" i="12"/>
  <c r="O533" i="12"/>
  <c r="AC532" i="12"/>
  <c r="C532" i="12"/>
  <c r="AD532" i="12"/>
  <c r="Z532" i="12"/>
  <c r="AA532" i="12"/>
  <c r="P532" i="12"/>
  <c r="W532" i="12"/>
  <c r="X532" i="12"/>
  <c r="U532" i="12"/>
  <c r="V532" i="12"/>
  <c r="T532" i="12"/>
  <c r="R532" i="12"/>
  <c r="O532" i="12"/>
  <c r="AC531" i="12"/>
  <c r="C531" i="12"/>
  <c r="AD531" i="12"/>
  <c r="Z531" i="12"/>
  <c r="AA531" i="12"/>
  <c r="P531" i="12"/>
  <c r="W531" i="12"/>
  <c r="X531" i="12"/>
  <c r="U531" i="12"/>
  <c r="V531" i="12"/>
  <c r="T531" i="12"/>
  <c r="R531" i="12"/>
  <c r="O531" i="12"/>
  <c r="AC530" i="12"/>
  <c r="C530" i="12"/>
  <c r="AD530" i="12"/>
  <c r="Z530" i="12"/>
  <c r="AA530" i="12"/>
  <c r="P530" i="12"/>
  <c r="W530" i="12"/>
  <c r="X530" i="12"/>
  <c r="U530" i="12"/>
  <c r="V530" i="12"/>
  <c r="T530" i="12"/>
  <c r="R530" i="12"/>
  <c r="O530" i="12"/>
  <c r="AC529" i="12"/>
  <c r="C529" i="12"/>
  <c r="AD529" i="12"/>
  <c r="Z529" i="12"/>
  <c r="AA529" i="12"/>
  <c r="P529" i="12"/>
  <c r="W529" i="12"/>
  <c r="X529" i="12"/>
  <c r="U529" i="12"/>
  <c r="V529" i="12"/>
  <c r="T529" i="12"/>
  <c r="R529" i="12"/>
  <c r="O529" i="12"/>
  <c r="AC528" i="12"/>
  <c r="C528" i="12"/>
  <c r="AD528" i="12"/>
  <c r="Z528" i="12"/>
  <c r="AA528" i="12"/>
  <c r="P528" i="12"/>
  <c r="W528" i="12"/>
  <c r="X528" i="12"/>
  <c r="U528" i="12"/>
  <c r="V528" i="12"/>
  <c r="T528" i="12"/>
  <c r="R528" i="12"/>
  <c r="O528" i="12"/>
  <c r="AC527" i="12"/>
  <c r="C527" i="12"/>
  <c r="AD527" i="12"/>
  <c r="Z527" i="12"/>
  <c r="AA527" i="12"/>
  <c r="P527" i="12"/>
  <c r="W527" i="12"/>
  <c r="X527" i="12"/>
  <c r="U527" i="12"/>
  <c r="V527" i="12"/>
  <c r="T527" i="12"/>
  <c r="R527" i="12"/>
  <c r="O527" i="12"/>
  <c r="AC526" i="12"/>
  <c r="C526" i="12"/>
  <c r="AD526" i="12"/>
  <c r="Z526" i="12"/>
  <c r="AA526" i="12"/>
  <c r="P526" i="12"/>
  <c r="W526" i="12"/>
  <c r="X526" i="12"/>
  <c r="U526" i="12"/>
  <c r="V526" i="12"/>
  <c r="T526" i="12"/>
  <c r="R526" i="12"/>
  <c r="O526" i="12"/>
  <c r="AC525" i="12"/>
  <c r="C525" i="12"/>
  <c r="AD525" i="12"/>
  <c r="Z525" i="12"/>
  <c r="AA525" i="12"/>
  <c r="P525" i="12"/>
  <c r="W525" i="12"/>
  <c r="X525" i="12"/>
  <c r="U525" i="12"/>
  <c r="V525" i="12"/>
  <c r="T525" i="12"/>
  <c r="R525" i="12"/>
  <c r="O525" i="12"/>
  <c r="AC524" i="12"/>
  <c r="C524" i="12"/>
  <c r="AD524" i="12"/>
  <c r="Z524" i="12"/>
  <c r="AA524" i="12"/>
  <c r="P524" i="12"/>
  <c r="W524" i="12"/>
  <c r="X524" i="12"/>
  <c r="U524" i="12"/>
  <c r="V524" i="12"/>
  <c r="T524" i="12"/>
  <c r="R524" i="12"/>
  <c r="O524" i="12"/>
  <c r="AC523" i="12"/>
  <c r="C523" i="12"/>
  <c r="AD523" i="12"/>
  <c r="Z523" i="12"/>
  <c r="AA523" i="12"/>
  <c r="P523" i="12"/>
  <c r="W523" i="12"/>
  <c r="X523" i="12"/>
  <c r="U523" i="12"/>
  <c r="V523" i="12"/>
  <c r="T523" i="12"/>
  <c r="R523" i="12"/>
  <c r="O523" i="12"/>
  <c r="AC522" i="12"/>
  <c r="C522" i="12"/>
  <c r="AD522" i="12"/>
  <c r="Z522" i="12"/>
  <c r="AA522" i="12"/>
  <c r="P522" i="12"/>
  <c r="W522" i="12"/>
  <c r="X522" i="12"/>
  <c r="U522" i="12"/>
  <c r="V522" i="12"/>
  <c r="T522" i="12"/>
  <c r="R522" i="12"/>
  <c r="O522" i="12"/>
  <c r="AC521" i="12"/>
  <c r="C521" i="12"/>
  <c r="AD521" i="12"/>
  <c r="Z521" i="12"/>
  <c r="AA521" i="12"/>
  <c r="P521" i="12"/>
  <c r="W521" i="12"/>
  <c r="X521" i="12"/>
  <c r="U521" i="12"/>
  <c r="V521" i="12"/>
  <c r="T521" i="12"/>
  <c r="R521" i="12"/>
  <c r="O521" i="12"/>
  <c r="AC520" i="12"/>
  <c r="C520" i="12"/>
  <c r="AD520" i="12"/>
  <c r="Z520" i="12"/>
  <c r="AA520" i="12"/>
  <c r="P520" i="12"/>
  <c r="W520" i="12"/>
  <c r="X520" i="12"/>
  <c r="U520" i="12"/>
  <c r="V520" i="12"/>
  <c r="T520" i="12"/>
  <c r="R520" i="12"/>
  <c r="O520" i="12"/>
  <c r="AC519" i="12"/>
  <c r="C519" i="12"/>
  <c r="AD519" i="12"/>
  <c r="Z519" i="12"/>
  <c r="AA519" i="12"/>
  <c r="P519" i="12"/>
  <c r="W519" i="12"/>
  <c r="X519" i="12"/>
  <c r="U519" i="12"/>
  <c r="V519" i="12"/>
  <c r="T519" i="12"/>
  <c r="R519" i="12"/>
  <c r="O519" i="12"/>
  <c r="AC518" i="12"/>
  <c r="C518" i="12"/>
  <c r="AD518" i="12"/>
  <c r="Z518" i="12"/>
  <c r="AA518" i="12"/>
  <c r="P518" i="12"/>
  <c r="W518" i="12"/>
  <c r="X518" i="12"/>
  <c r="U518" i="12"/>
  <c r="V518" i="12"/>
  <c r="T518" i="12"/>
  <c r="R518" i="12"/>
  <c r="O518" i="12"/>
  <c r="AC517" i="12"/>
  <c r="C517" i="12"/>
  <c r="AD517" i="12"/>
  <c r="Z517" i="12"/>
  <c r="AA517" i="12"/>
  <c r="P517" i="12"/>
  <c r="W517" i="12"/>
  <c r="X517" i="12"/>
  <c r="U517" i="12"/>
  <c r="V517" i="12"/>
  <c r="T517" i="12"/>
  <c r="R517" i="12"/>
  <c r="O517" i="12"/>
  <c r="AC516" i="12"/>
  <c r="C516" i="12"/>
  <c r="AD516" i="12"/>
  <c r="Z516" i="12"/>
  <c r="AA516" i="12"/>
  <c r="P516" i="12"/>
  <c r="W516" i="12"/>
  <c r="X516" i="12"/>
  <c r="U516" i="12"/>
  <c r="V516" i="12"/>
  <c r="T516" i="12"/>
  <c r="R516" i="12"/>
  <c r="O516" i="12"/>
  <c r="AC515" i="12"/>
  <c r="C515" i="12"/>
  <c r="AD515" i="12"/>
  <c r="Z515" i="12"/>
  <c r="AA515" i="12"/>
  <c r="P515" i="12"/>
  <c r="W515" i="12"/>
  <c r="X515" i="12"/>
  <c r="U515" i="12"/>
  <c r="V515" i="12"/>
  <c r="T515" i="12"/>
  <c r="R515" i="12"/>
  <c r="O515" i="12"/>
  <c r="AC514" i="12"/>
  <c r="C514" i="12"/>
  <c r="AD514" i="12"/>
  <c r="Z514" i="12"/>
  <c r="AA514" i="12"/>
  <c r="P514" i="12"/>
  <c r="W514" i="12"/>
  <c r="X514" i="12"/>
  <c r="U514" i="12"/>
  <c r="V514" i="12"/>
  <c r="T514" i="12"/>
  <c r="R514" i="12"/>
  <c r="O514" i="12"/>
  <c r="AC513" i="12"/>
  <c r="C513" i="12"/>
  <c r="AD513" i="12"/>
  <c r="Z513" i="12"/>
  <c r="AA513" i="12"/>
  <c r="P513" i="12"/>
  <c r="W513" i="12"/>
  <c r="X513" i="12"/>
  <c r="U513" i="12"/>
  <c r="V513" i="12"/>
  <c r="T513" i="12"/>
  <c r="R513" i="12"/>
  <c r="O513" i="12"/>
  <c r="AC512" i="12"/>
  <c r="C512" i="12"/>
  <c r="AD512" i="12"/>
  <c r="Z512" i="12"/>
  <c r="AA512" i="12"/>
  <c r="P512" i="12"/>
  <c r="W512" i="12"/>
  <c r="X512" i="12"/>
  <c r="U512" i="12"/>
  <c r="V512" i="12"/>
  <c r="T512" i="12"/>
  <c r="R512" i="12"/>
  <c r="O512" i="12"/>
  <c r="AC511" i="12"/>
  <c r="C511" i="12"/>
  <c r="AD511" i="12"/>
  <c r="Z511" i="12"/>
  <c r="AA511" i="12"/>
  <c r="P511" i="12"/>
  <c r="W511" i="12"/>
  <c r="X511" i="12"/>
  <c r="U511" i="12"/>
  <c r="V511" i="12"/>
  <c r="T511" i="12"/>
  <c r="R511" i="12"/>
  <c r="O511" i="12"/>
  <c r="AC510" i="12"/>
  <c r="C510" i="12"/>
  <c r="AD510" i="12"/>
  <c r="Z510" i="12"/>
  <c r="AA510" i="12"/>
  <c r="P510" i="12"/>
  <c r="W510" i="12"/>
  <c r="X510" i="12"/>
  <c r="U510" i="12"/>
  <c r="V510" i="12"/>
  <c r="T510" i="12"/>
  <c r="R510" i="12"/>
  <c r="O510" i="12"/>
  <c r="AC509" i="12"/>
  <c r="C509" i="12"/>
  <c r="AD509" i="12"/>
  <c r="Z509" i="12"/>
  <c r="AA509" i="12"/>
  <c r="P509" i="12"/>
  <c r="W509" i="12"/>
  <c r="X509" i="12"/>
  <c r="U509" i="12"/>
  <c r="V509" i="12"/>
  <c r="T509" i="12"/>
  <c r="R509" i="12"/>
  <c r="O509" i="12"/>
  <c r="AC508" i="12"/>
  <c r="C508" i="12"/>
  <c r="AD508" i="12"/>
  <c r="Z508" i="12"/>
  <c r="AA508" i="12"/>
  <c r="P508" i="12"/>
  <c r="W508" i="12"/>
  <c r="X508" i="12"/>
  <c r="U508" i="12"/>
  <c r="V508" i="12"/>
  <c r="T508" i="12"/>
  <c r="R508" i="12"/>
  <c r="O508" i="12"/>
  <c r="AC507" i="12"/>
  <c r="C507" i="12"/>
  <c r="AD507" i="12"/>
  <c r="Z507" i="12"/>
  <c r="AA507" i="12"/>
  <c r="P507" i="12"/>
  <c r="W507" i="12"/>
  <c r="X507" i="12"/>
  <c r="U507" i="12"/>
  <c r="V507" i="12"/>
  <c r="T507" i="12"/>
  <c r="R507" i="12"/>
  <c r="O507" i="12"/>
  <c r="AC506" i="12"/>
  <c r="C506" i="12"/>
  <c r="AD506" i="12"/>
  <c r="Z506" i="12"/>
  <c r="AA506" i="12"/>
  <c r="P506" i="12"/>
  <c r="W506" i="12"/>
  <c r="X506" i="12"/>
  <c r="U506" i="12"/>
  <c r="V506" i="12"/>
  <c r="T506" i="12"/>
  <c r="R506" i="12"/>
  <c r="O506" i="12"/>
  <c r="AC505" i="12"/>
  <c r="C505" i="12"/>
  <c r="AD505" i="12"/>
  <c r="Z505" i="12"/>
  <c r="AA505" i="12"/>
  <c r="P505" i="12"/>
  <c r="W505" i="12"/>
  <c r="X505" i="12"/>
  <c r="U505" i="12"/>
  <c r="V505" i="12"/>
  <c r="T505" i="12"/>
  <c r="R505" i="12"/>
  <c r="O505" i="12"/>
  <c r="AC504" i="12"/>
  <c r="C504" i="12"/>
  <c r="AD504" i="12"/>
  <c r="Z504" i="12"/>
  <c r="AA504" i="12"/>
  <c r="P504" i="12"/>
  <c r="W504" i="12"/>
  <c r="X504" i="12"/>
  <c r="U504" i="12"/>
  <c r="V504" i="12"/>
  <c r="T504" i="12"/>
  <c r="R504" i="12"/>
  <c r="O504" i="12"/>
  <c r="AC503" i="12"/>
  <c r="C503" i="12"/>
  <c r="AD503" i="12"/>
  <c r="Z503" i="12"/>
  <c r="AA503" i="12"/>
  <c r="P503" i="12"/>
  <c r="W503" i="12"/>
  <c r="X503" i="12"/>
  <c r="U503" i="12"/>
  <c r="V503" i="12"/>
  <c r="T503" i="12"/>
  <c r="R503" i="12"/>
  <c r="O503" i="12"/>
  <c r="AC502" i="12"/>
  <c r="C502" i="12"/>
  <c r="AD502" i="12"/>
  <c r="Z502" i="12"/>
  <c r="AA502" i="12"/>
  <c r="P502" i="12"/>
  <c r="W502" i="12"/>
  <c r="X502" i="12"/>
  <c r="U502" i="12"/>
  <c r="V502" i="12"/>
  <c r="T502" i="12"/>
  <c r="R502" i="12"/>
  <c r="O502" i="12"/>
  <c r="AC501" i="12"/>
  <c r="C501" i="12"/>
  <c r="AD501" i="12"/>
  <c r="Z501" i="12"/>
  <c r="AA501" i="12"/>
  <c r="P501" i="12"/>
  <c r="W501" i="12"/>
  <c r="X501" i="12"/>
  <c r="U501" i="12"/>
  <c r="V501" i="12"/>
  <c r="T501" i="12"/>
  <c r="R501" i="12"/>
  <c r="O501" i="12"/>
  <c r="AC500" i="12"/>
  <c r="C500" i="12"/>
  <c r="AD500" i="12"/>
  <c r="Z500" i="12"/>
  <c r="AA500" i="12"/>
  <c r="P500" i="12"/>
  <c r="W500" i="12"/>
  <c r="X500" i="12"/>
  <c r="U500" i="12"/>
  <c r="V500" i="12"/>
  <c r="T500" i="12"/>
  <c r="R500" i="12"/>
  <c r="O500" i="12"/>
  <c r="AC499" i="12"/>
  <c r="C499" i="12"/>
  <c r="AD499" i="12"/>
  <c r="Z499" i="12"/>
  <c r="AA499" i="12"/>
  <c r="P499" i="12"/>
  <c r="W499" i="12"/>
  <c r="X499" i="12"/>
  <c r="U499" i="12"/>
  <c r="V499" i="12"/>
  <c r="T499" i="12"/>
  <c r="R499" i="12"/>
  <c r="O499" i="12"/>
  <c r="AC498" i="12"/>
  <c r="C498" i="12"/>
  <c r="AD498" i="12"/>
  <c r="Z498" i="12"/>
  <c r="AA498" i="12"/>
  <c r="P498" i="12"/>
  <c r="W498" i="12"/>
  <c r="X498" i="12"/>
  <c r="U498" i="12"/>
  <c r="V498" i="12"/>
  <c r="T498" i="12"/>
  <c r="R498" i="12"/>
  <c r="O498" i="12"/>
  <c r="AC497" i="12"/>
  <c r="C497" i="12"/>
  <c r="AD497" i="12"/>
  <c r="Z497" i="12"/>
  <c r="AA497" i="12"/>
  <c r="P497" i="12"/>
  <c r="W497" i="12"/>
  <c r="X497" i="12"/>
  <c r="U497" i="12"/>
  <c r="V497" i="12"/>
  <c r="T497" i="12"/>
  <c r="R497" i="12"/>
  <c r="O497" i="12"/>
  <c r="AC496" i="12"/>
  <c r="C496" i="12"/>
  <c r="AD496" i="12"/>
  <c r="Z496" i="12"/>
  <c r="AA496" i="12"/>
  <c r="P496" i="12"/>
  <c r="W496" i="12"/>
  <c r="X496" i="12"/>
  <c r="U496" i="12"/>
  <c r="V496" i="12"/>
  <c r="T496" i="12"/>
  <c r="R496" i="12"/>
  <c r="O496" i="12"/>
  <c r="AC495" i="12"/>
  <c r="C495" i="12"/>
  <c r="AD495" i="12"/>
  <c r="Z495" i="12"/>
  <c r="AA495" i="12"/>
  <c r="P495" i="12"/>
  <c r="W495" i="12"/>
  <c r="X495" i="12"/>
  <c r="U495" i="12"/>
  <c r="V495" i="12"/>
  <c r="T495" i="12"/>
  <c r="R495" i="12"/>
  <c r="O495" i="12"/>
  <c r="AC494" i="12"/>
  <c r="C494" i="12"/>
  <c r="AD494" i="12"/>
  <c r="Z494" i="12"/>
  <c r="AA494" i="12"/>
  <c r="P494" i="12"/>
  <c r="W494" i="12"/>
  <c r="X494" i="12"/>
  <c r="U494" i="12"/>
  <c r="V494" i="12"/>
  <c r="T494" i="12"/>
  <c r="R494" i="12"/>
  <c r="O494" i="12"/>
  <c r="AC493" i="12"/>
  <c r="C493" i="12"/>
  <c r="AD493" i="12"/>
  <c r="Z493" i="12"/>
  <c r="AA493" i="12"/>
  <c r="P493" i="12"/>
  <c r="W493" i="12"/>
  <c r="X493" i="12"/>
  <c r="U493" i="12"/>
  <c r="V493" i="12"/>
  <c r="T493" i="12"/>
  <c r="R493" i="12"/>
  <c r="O493" i="12"/>
  <c r="AC492" i="12"/>
  <c r="C492" i="12"/>
  <c r="AD492" i="12"/>
  <c r="Z492" i="12"/>
  <c r="AA492" i="12"/>
  <c r="P492" i="12"/>
  <c r="W492" i="12"/>
  <c r="X492" i="12"/>
  <c r="U492" i="12"/>
  <c r="V492" i="12"/>
  <c r="T492" i="12"/>
  <c r="R492" i="12"/>
  <c r="O492" i="12"/>
  <c r="AC491" i="12"/>
  <c r="C491" i="12"/>
  <c r="AD491" i="12"/>
  <c r="Z491" i="12"/>
  <c r="AA491" i="12"/>
  <c r="P491" i="12"/>
  <c r="W491" i="12"/>
  <c r="X491" i="12"/>
  <c r="U491" i="12"/>
  <c r="V491" i="12"/>
  <c r="T491" i="12"/>
  <c r="R491" i="12"/>
  <c r="O491" i="12"/>
  <c r="AC490" i="12"/>
  <c r="C490" i="12"/>
  <c r="AD490" i="12"/>
  <c r="Z490" i="12"/>
  <c r="AA490" i="12"/>
  <c r="P490" i="12"/>
  <c r="W490" i="12"/>
  <c r="X490" i="12"/>
  <c r="U490" i="12"/>
  <c r="V490" i="12"/>
  <c r="T490" i="12"/>
  <c r="R490" i="12"/>
  <c r="O490" i="12"/>
  <c r="AC489" i="12"/>
  <c r="C489" i="12"/>
  <c r="AD489" i="12"/>
  <c r="Z489" i="12"/>
  <c r="AA489" i="12"/>
  <c r="P489" i="12"/>
  <c r="W489" i="12"/>
  <c r="X489" i="12"/>
  <c r="U489" i="12"/>
  <c r="V489" i="12"/>
  <c r="T489" i="12"/>
  <c r="R489" i="12"/>
  <c r="O489" i="12"/>
  <c r="AC488" i="12"/>
  <c r="C488" i="12"/>
  <c r="AD488" i="12"/>
  <c r="Z488" i="12"/>
  <c r="AA488" i="12"/>
  <c r="P488" i="12"/>
  <c r="W488" i="12"/>
  <c r="X488" i="12"/>
  <c r="U488" i="12"/>
  <c r="V488" i="12"/>
  <c r="T488" i="12"/>
  <c r="R488" i="12"/>
  <c r="O488" i="12"/>
  <c r="AC487" i="12"/>
  <c r="C487" i="12"/>
  <c r="AD487" i="12"/>
  <c r="Z487" i="12"/>
  <c r="AA487" i="12"/>
  <c r="P487" i="12"/>
  <c r="W487" i="12"/>
  <c r="X487" i="12"/>
  <c r="U487" i="12"/>
  <c r="V487" i="12"/>
  <c r="T487" i="12"/>
  <c r="R487" i="12"/>
  <c r="O487" i="12"/>
  <c r="AC486" i="12"/>
  <c r="C486" i="12"/>
  <c r="AD486" i="12"/>
  <c r="Z486" i="12"/>
  <c r="AA486" i="12"/>
  <c r="P486" i="12"/>
  <c r="W486" i="12"/>
  <c r="X486" i="12"/>
  <c r="U486" i="12"/>
  <c r="V486" i="12"/>
  <c r="T486" i="12"/>
  <c r="R486" i="12"/>
  <c r="O486" i="12"/>
  <c r="AC485" i="12"/>
  <c r="C485" i="12"/>
  <c r="AD485" i="12"/>
  <c r="Z485" i="12"/>
  <c r="AA485" i="12"/>
  <c r="P485" i="12"/>
  <c r="W485" i="12"/>
  <c r="X485" i="12"/>
  <c r="U485" i="12"/>
  <c r="V485" i="12"/>
  <c r="T485" i="12"/>
  <c r="R485" i="12"/>
  <c r="O485" i="12"/>
  <c r="AC484" i="12"/>
  <c r="C484" i="12"/>
  <c r="AD484" i="12"/>
  <c r="Z484" i="12"/>
  <c r="AA484" i="12"/>
  <c r="P484" i="12"/>
  <c r="W484" i="12"/>
  <c r="X484" i="12"/>
  <c r="U484" i="12"/>
  <c r="V484" i="12"/>
  <c r="T484" i="12"/>
  <c r="R484" i="12"/>
  <c r="O484" i="12"/>
  <c r="AC483" i="12"/>
  <c r="C483" i="12"/>
  <c r="AD483" i="12"/>
  <c r="Z483" i="12"/>
  <c r="AA483" i="12"/>
  <c r="P483" i="12"/>
  <c r="W483" i="12"/>
  <c r="X483" i="12"/>
  <c r="U483" i="12"/>
  <c r="V483" i="12"/>
  <c r="T483" i="12"/>
  <c r="R483" i="12"/>
  <c r="O483" i="12"/>
  <c r="AC482" i="12"/>
  <c r="C482" i="12"/>
  <c r="AD482" i="12"/>
  <c r="Z482" i="12"/>
  <c r="AA482" i="12"/>
  <c r="P482" i="12"/>
  <c r="W482" i="12"/>
  <c r="X482" i="12"/>
  <c r="U482" i="12"/>
  <c r="V482" i="12"/>
  <c r="T482" i="12"/>
  <c r="R482" i="12"/>
  <c r="O482" i="12"/>
  <c r="AC481" i="12"/>
  <c r="C481" i="12"/>
  <c r="AD481" i="12"/>
  <c r="Z481" i="12"/>
  <c r="AA481" i="12"/>
  <c r="P481" i="12"/>
  <c r="W481" i="12"/>
  <c r="X481" i="12"/>
  <c r="U481" i="12"/>
  <c r="V481" i="12"/>
  <c r="T481" i="12"/>
  <c r="R481" i="12"/>
  <c r="O481" i="12"/>
  <c r="AC480" i="12"/>
  <c r="C480" i="12"/>
  <c r="AD480" i="12"/>
  <c r="Z480" i="12"/>
  <c r="AA480" i="12"/>
  <c r="P480" i="12"/>
  <c r="W480" i="12"/>
  <c r="X480" i="12"/>
  <c r="U480" i="12"/>
  <c r="V480" i="12"/>
  <c r="T480" i="12"/>
  <c r="R480" i="12"/>
  <c r="O480" i="12"/>
  <c r="AC479" i="12"/>
  <c r="C479" i="12"/>
  <c r="AD479" i="12"/>
  <c r="Z479" i="12"/>
  <c r="AA479" i="12"/>
  <c r="P479" i="12"/>
  <c r="W479" i="12"/>
  <c r="X479" i="12"/>
  <c r="U479" i="12"/>
  <c r="V479" i="12"/>
  <c r="T479" i="12"/>
  <c r="R479" i="12"/>
  <c r="O479" i="12"/>
  <c r="AC478" i="12"/>
  <c r="C478" i="12"/>
  <c r="AD478" i="12"/>
  <c r="Z478" i="12"/>
  <c r="AA478" i="12"/>
  <c r="P478" i="12"/>
  <c r="W478" i="12"/>
  <c r="X478" i="12"/>
  <c r="U478" i="12"/>
  <c r="V478" i="12"/>
  <c r="T478" i="12"/>
  <c r="R478" i="12"/>
  <c r="O478" i="12"/>
  <c r="AC477" i="12"/>
  <c r="C477" i="12"/>
  <c r="AD477" i="12"/>
  <c r="Z477" i="12"/>
  <c r="AA477" i="12"/>
  <c r="P477" i="12"/>
  <c r="W477" i="12"/>
  <c r="X477" i="12"/>
  <c r="U477" i="12"/>
  <c r="V477" i="12"/>
  <c r="T477" i="12"/>
  <c r="R477" i="12"/>
  <c r="O477" i="12"/>
  <c r="AC476" i="12"/>
  <c r="C476" i="12"/>
  <c r="AD476" i="12"/>
  <c r="Z476" i="12"/>
  <c r="AA476" i="12"/>
  <c r="P476" i="12"/>
  <c r="W476" i="12"/>
  <c r="X476" i="12"/>
  <c r="U476" i="12"/>
  <c r="V476" i="12"/>
  <c r="T476" i="12"/>
  <c r="R476" i="12"/>
  <c r="O476" i="12"/>
  <c r="AC475" i="12"/>
  <c r="C475" i="12"/>
  <c r="AD475" i="12"/>
  <c r="Z475" i="12"/>
  <c r="AA475" i="12"/>
  <c r="P475" i="12"/>
  <c r="W475" i="12"/>
  <c r="X475" i="12"/>
  <c r="U475" i="12"/>
  <c r="V475" i="12"/>
  <c r="T475" i="12"/>
  <c r="R475" i="12"/>
  <c r="O475" i="12"/>
  <c r="AC474" i="12"/>
  <c r="C474" i="12"/>
  <c r="AD474" i="12"/>
  <c r="Z474" i="12"/>
  <c r="AA474" i="12"/>
  <c r="P474" i="12"/>
  <c r="W474" i="12"/>
  <c r="X474" i="12"/>
  <c r="U474" i="12"/>
  <c r="V474" i="12"/>
  <c r="T474" i="12"/>
  <c r="R474" i="12"/>
  <c r="O474" i="12"/>
  <c r="AC473" i="12"/>
  <c r="C473" i="12"/>
  <c r="AD473" i="12"/>
  <c r="Z473" i="12"/>
  <c r="AA473" i="12"/>
  <c r="P473" i="12"/>
  <c r="W473" i="12"/>
  <c r="X473" i="12"/>
  <c r="U473" i="12"/>
  <c r="V473" i="12"/>
  <c r="T473" i="12"/>
  <c r="R473" i="12"/>
  <c r="O473" i="12"/>
  <c r="AC472" i="12"/>
  <c r="C472" i="12"/>
  <c r="AD472" i="12"/>
  <c r="Z472" i="12"/>
  <c r="AA472" i="12"/>
  <c r="P472" i="12"/>
  <c r="W472" i="12"/>
  <c r="X472" i="12"/>
  <c r="U472" i="12"/>
  <c r="V472" i="12"/>
  <c r="T472" i="12"/>
  <c r="R472" i="12"/>
  <c r="O472" i="12"/>
  <c r="AC471" i="12"/>
  <c r="C471" i="12"/>
  <c r="AD471" i="12"/>
  <c r="Z471" i="12"/>
  <c r="AA471" i="12"/>
  <c r="P471" i="12"/>
  <c r="W471" i="12"/>
  <c r="X471" i="12"/>
  <c r="U471" i="12"/>
  <c r="V471" i="12"/>
  <c r="T471" i="12"/>
  <c r="R471" i="12"/>
  <c r="O471" i="12"/>
  <c r="AC470" i="12"/>
  <c r="C470" i="12"/>
  <c r="AD470" i="12"/>
  <c r="Z470" i="12"/>
  <c r="AA470" i="12"/>
  <c r="P470" i="12"/>
  <c r="W470" i="12"/>
  <c r="X470" i="12"/>
  <c r="U470" i="12"/>
  <c r="V470" i="12"/>
  <c r="T470" i="12"/>
  <c r="R470" i="12"/>
  <c r="O470" i="12"/>
  <c r="AC469" i="12"/>
  <c r="C469" i="12"/>
  <c r="AD469" i="12"/>
  <c r="Z469" i="12"/>
  <c r="AA469" i="12"/>
  <c r="P469" i="12"/>
  <c r="W469" i="12"/>
  <c r="X469" i="12"/>
  <c r="U469" i="12"/>
  <c r="V469" i="12"/>
  <c r="T469" i="12"/>
  <c r="R469" i="12"/>
  <c r="O469" i="12"/>
  <c r="AC468" i="12"/>
  <c r="C468" i="12"/>
  <c r="AD468" i="12"/>
  <c r="Z468" i="12"/>
  <c r="AA468" i="12"/>
  <c r="P468" i="12"/>
  <c r="W468" i="12"/>
  <c r="X468" i="12"/>
  <c r="U468" i="12"/>
  <c r="V468" i="12"/>
  <c r="T468" i="12"/>
  <c r="R468" i="12"/>
  <c r="O468" i="12"/>
  <c r="AC467" i="12"/>
  <c r="C467" i="12"/>
  <c r="AD467" i="12"/>
  <c r="Z467" i="12"/>
  <c r="AA467" i="12"/>
  <c r="P467" i="12"/>
  <c r="W467" i="12"/>
  <c r="X467" i="12"/>
  <c r="U467" i="12"/>
  <c r="V467" i="12"/>
  <c r="T467" i="12"/>
  <c r="R467" i="12"/>
  <c r="O467" i="12"/>
  <c r="AC466" i="12"/>
  <c r="C466" i="12"/>
  <c r="AD466" i="12"/>
  <c r="Z466" i="12"/>
  <c r="AA466" i="12"/>
  <c r="P466" i="12"/>
  <c r="W466" i="12"/>
  <c r="X466" i="12"/>
  <c r="U466" i="12"/>
  <c r="V466" i="12"/>
  <c r="T466" i="12"/>
  <c r="R466" i="12"/>
  <c r="O466" i="12"/>
  <c r="AC465" i="12"/>
  <c r="C465" i="12"/>
  <c r="AD465" i="12"/>
  <c r="Z465" i="12"/>
  <c r="AA465" i="12"/>
  <c r="P465" i="12"/>
  <c r="W465" i="12"/>
  <c r="X465" i="12"/>
  <c r="U465" i="12"/>
  <c r="V465" i="12"/>
  <c r="T465" i="12"/>
  <c r="R465" i="12"/>
  <c r="O465" i="12"/>
  <c r="AC464" i="12"/>
  <c r="C464" i="12"/>
  <c r="AD464" i="12"/>
  <c r="Z464" i="12"/>
  <c r="AA464" i="12"/>
  <c r="P464" i="12"/>
  <c r="W464" i="12"/>
  <c r="X464" i="12"/>
  <c r="U464" i="12"/>
  <c r="V464" i="12"/>
  <c r="T464" i="12"/>
  <c r="R464" i="12"/>
  <c r="O464" i="12"/>
  <c r="AC463" i="12"/>
  <c r="C463" i="12"/>
  <c r="AD463" i="12"/>
  <c r="Z463" i="12"/>
  <c r="AA463" i="12"/>
  <c r="P463" i="12"/>
  <c r="W463" i="12"/>
  <c r="X463" i="12"/>
  <c r="U463" i="12"/>
  <c r="V463" i="12"/>
  <c r="T463" i="12"/>
  <c r="R463" i="12"/>
  <c r="O463" i="12"/>
  <c r="AC462" i="12"/>
  <c r="C462" i="12"/>
  <c r="AD462" i="12"/>
  <c r="Z462" i="12"/>
  <c r="AA462" i="12"/>
  <c r="P462" i="12"/>
  <c r="W462" i="12"/>
  <c r="X462" i="12"/>
  <c r="U462" i="12"/>
  <c r="V462" i="12"/>
  <c r="T462" i="12"/>
  <c r="R462" i="12"/>
  <c r="O462" i="12"/>
  <c r="AC461" i="12"/>
  <c r="C461" i="12"/>
  <c r="AD461" i="12"/>
  <c r="Z461" i="12"/>
  <c r="AA461" i="12"/>
  <c r="P461" i="12"/>
  <c r="W461" i="12"/>
  <c r="X461" i="12"/>
  <c r="U461" i="12"/>
  <c r="V461" i="12"/>
  <c r="T461" i="12"/>
  <c r="R461" i="12"/>
  <c r="O461" i="12"/>
  <c r="AC460" i="12"/>
  <c r="C460" i="12"/>
  <c r="AD460" i="12"/>
  <c r="Z460" i="12"/>
  <c r="AA460" i="12"/>
  <c r="P460" i="12"/>
  <c r="W460" i="12"/>
  <c r="X460" i="12"/>
  <c r="U460" i="12"/>
  <c r="V460" i="12"/>
  <c r="T460" i="12"/>
  <c r="R460" i="12"/>
  <c r="O460" i="12"/>
  <c r="AC459" i="12"/>
  <c r="C459" i="12"/>
  <c r="AD459" i="12"/>
  <c r="Z459" i="12"/>
  <c r="AA459" i="12"/>
  <c r="P459" i="12"/>
  <c r="W459" i="12"/>
  <c r="X459" i="12"/>
  <c r="U459" i="12"/>
  <c r="V459" i="12"/>
  <c r="T459" i="12"/>
  <c r="R459" i="12"/>
  <c r="O459" i="12"/>
  <c r="AC458" i="12"/>
  <c r="C458" i="12"/>
  <c r="AD458" i="12"/>
  <c r="Z458" i="12"/>
  <c r="AA458" i="12"/>
  <c r="P458" i="12"/>
  <c r="W458" i="12"/>
  <c r="X458" i="12"/>
  <c r="U458" i="12"/>
  <c r="V458" i="12"/>
  <c r="T458" i="12"/>
  <c r="R458" i="12"/>
  <c r="O458" i="12"/>
  <c r="AC457" i="12"/>
  <c r="C457" i="12"/>
  <c r="AD457" i="12"/>
  <c r="Z457" i="12"/>
  <c r="AA457" i="12"/>
  <c r="P457" i="12"/>
  <c r="W457" i="12"/>
  <c r="X457" i="12"/>
  <c r="U457" i="12"/>
  <c r="V457" i="12"/>
  <c r="T457" i="12"/>
  <c r="R457" i="12"/>
  <c r="O457" i="12"/>
  <c r="AC456" i="12"/>
  <c r="C456" i="12"/>
  <c r="AD456" i="12"/>
  <c r="Z456" i="12"/>
  <c r="AA456" i="12"/>
  <c r="P456" i="12"/>
  <c r="W456" i="12"/>
  <c r="X456" i="12"/>
  <c r="U456" i="12"/>
  <c r="V456" i="12"/>
  <c r="T456" i="12"/>
  <c r="R456" i="12"/>
  <c r="O456" i="12"/>
  <c r="AC455" i="12"/>
  <c r="C455" i="12"/>
  <c r="AD455" i="12"/>
  <c r="Z455" i="12"/>
  <c r="AA455" i="12"/>
  <c r="P455" i="12"/>
  <c r="W455" i="12"/>
  <c r="X455" i="12"/>
  <c r="U455" i="12"/>
  <c r="V455" i="12"/>
  <c r="T455" i="12"/>
  <c r="R455" i="12"/>
  <c r="O455" i="12"/>
  <c r="AC454" i="12"/>
  <c r="C454" i="12"/>
  <c r="AD454" i="12"/>
  <c r="Z454" i="12"/>
  <c r="AA454" i="12"/>
  <c r="P454" i="12"/>
  <c r="W454" i="12"/>
  <c r="X454" i="12"/>
  <c r="U454" i="12"/>
  <c r="V454" i="12"/>
  <c r="T454" i="12"/>
  <c r="R454" i="12"/>
  <c r="O454" i="12"/>
  <c r="AC453" i="12"/>
  <c r="C453" i="12"/>
  <c r="AD453" i="12"/>
  <c r="Z453" i="12"/>
  <c r="AA453" i="12"/>
  <c r="P453" i="12"/>
  <c r="W453" i="12"/>
  <c r="X453" i="12"/>
  <c r="U453" i="12"/>
  <c r="V453" i="12"/>
  <c r="T453" i="12"/>
  <c r="R453" i="12"/>
  <c r="O453" i="12"/>
  <c r="AC452" i="12"/>
  <c r="C452" i="12"/>
  <c r="AD452" i="12"/>
  <c r="Z452" i="12"/>
  <c r="AA452" i="12"/>
  <c r="P452" i="12"/>
  <c r="W452" i="12"/>
  <c r="X452" i="12"/>
  <c r="U452" i="12"/>
  <c r="V452" i="12"/>
  <c r="T452" i="12"/>
  <c r="R452" i="12"/>
  <c r="O452" i="12"/>
  <c r="AC451" i="12"/>
  <c r="C451" i="12"/>
  <c r="AD451" i="12"/>
  <c r="Z451" i="12"/>
  <c r="AA451" i="12"/>
  <c r="P451" i="12"/>
  <c r="W451" i="12"/>
  <c r="X451" i="12"/>
  <c r="U451" i="12"/>
  <c r="V451" i="12"/>
  <c r="T451" i="12"/>
  <c r="R451" i="12"/>
  <c r="O451" i="12"/>
  <c r="AC450" i="12"/>
  <c r="C450" i="12"/>
  <c r="AD450" i="12"/>
  <c r="Z450" i="12"/>
  <c r="AA450" i="12"/>
  <c r="P450" i="12"/>
  <c r="W450" i="12"/>
  <c r="X450" i="12"/>
  <c r="U450" i="12"/>
  <c r="V450" i="12"/>
  <c r="T450" i="12"/>
  <c r="R450" i="12"/>
  <c r="O450" i="12"/>
  <c r="AC449" i="12"/>
  <c r="C449" i="12"/>
  <c r="AD449" i="12"/>
  <c r="Z449" i="12"/>
  <c r="AA449" i="12"/>
  <c r="P449" i="12"/>
  <c r="W449" i="12"/>
  <c r="X449" i="12"/>
  <c r="U449" i="12"/>
  <c r="V449" i="12"/>
  <c r="T449" i="12"/>
  <c r="R449" i="12"/>
  <c r="O449" i="12"/>
  <c r="AC448" i="12"/>
  <c r="C448" i="12"/>
  <c r="AD448" i="12"/>
  <c r="Z448" i="12"/>
  <c r="AA448" i="12"/>
  <c r="P448" i="12"/>
  <c r="W448" i="12"/>
  <c r="X448" i="12"/>
  <c r="U448" i="12"/>
  <c r="V448" i="12"/>
  <c r="T448" i="12"/>
  <c r="R448" i="12"/>
  <c r="O448" i="12"/>
  <c r="AC447" i="12"/>
  <c r="C447" i="12"/>
  <c r="AD447" i="12"/>
  <c r="Z447" i="12"/>
  <c r="AA447" i="12"/>
  <c r="P447" i="12"/>
  <c r="W447" i="12"/>
  <c r="X447" i="12"/>
  <c r="U447" i="12"/>
  <c r="V447" i="12"/>
  <c r="T447" i="12"/>
  <c r="R447" i="12"/>
  <c r="O447" i="12"/>
  <c r="AC446" i="12"/>
  <c r="C446" i="12"/>
  <c r="AD446" i="12"/>
  <c r="Z446" i="12"/>
  <c r="AA446" i="12"/>
  <c r="P446" i="12"/>
  <c r="W446" i="12"/>
  <c r="X446" i="12"/>
  <c r="U446" i="12"/>
  <c r="V446" i="12"/>
  <c r="T446" i="12"/>
  <c r="R446" i="12"/>
  <c r="O446" i="12"/>
  <c r="AC445" i="12"/>
  <c r="C445" i="12"/>
  <c r="AD445" i="12"/>
  <c r="Z445" i="12"/>
  <c r="AA445" i="12"/>
  <c r="P445" i="12"/>
  <c r="W445" i="12"/>
  <c r="X445" i="12"/>
  <c r="U445" i="12"/>
  <c r="V445" i="12"/>
  <c r="T445" i="12"/>
  <c r="R445" i="12"/>
  <c r="O445" i="12"/>
  <c r="AC444" i="12"/>
  <c r="C444" i="12"/>
  <c r="AD444" i="12"/>
  <c r="Z444" i="12"/>
  <c r="AA444" i="12"/>
  <c r="P444" i="12"/>
  <c r="W444" i="12"/>
  <c r="X444" i="12"/>
  <c r="U444" i="12"/>
  <c r="V444" i="12"/>
  <c r="T444" i="12"/>
  <c r="R444" i="12"/>
  <c r="O444" i="12"/>
  <c r="AC443" i="12"/>
  <c r="C443" i="12"/>
  <c r="AD443" i="12"/>
  <c r="Z443" i="12"/>
  <c r="AA443" i="12"/>
  <c r="P443" i="12"/>
  <c r="W443" i="12"/>
  <c r="X443" i="12"/>
  <c r="U443" i="12"/>
  <c r="V443" i="12"/>
  <c r="T443" i="12"/>
  <c r="R443" i="12"/>
  <c r="O443" i="12"/>
  <c r="AC442" i="12"/>
  <c r="C442" i="12"/>
  <c r="AD442" i="12"/>
  <c r="Z442" i="12"/>
  <c r="AA442" i="12"/>
  <c r="P442" i="12"/>
  <c r="W442" i="12"/>
  <c r="X442" i="12"/>
  <c r="N338" i="12"/>
  <c r="N339" i="12"/>
  <c r="N340" i="12"/>
  <c r="N341" i="12"/>
  <c r="N342" i="12"/>
  <c r="U442" i="12"/>
  <c r="T442" i="12"/>
  <c r="O4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M356" i="12"/>
  <c r="N356" i="12"/>
  <c r="M357" i="12"/>
  <c r="N357" i="12"/>
  <c r="M358" i="12"/>
  <c r="N358" i="12"/>
  <c r="M359" i="12"/>
  <c r="N359" i="12"/>
  <c r="M360" i="12"/>
  <c r="N360" i="12"/>
  <c r="M361" i="12"/>
  <c r="N361" i="12"/>
  <c r="M362" i="12"/>
  <c r="N362" i="12"/>
  <c r="M363" i="12"/>
  <c r="N363" i="12"/>
  <c r="M364" i="12"/>
  <c r="N364" i="12"/>
  <c r="M365" i="12"/>
  <c r="N365" i="12"/>
  <c r="M366" i="12"/>
  <c r="N366" i="12"/>
  <c r="M367" i="12"/>
  <c r="N367" i="12"/>
  <c r="M368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AC441" i="12"/>
  <c r="AD441" i="12"/>
  <c r="Z441" i="12"/>
  <c r="AA441" i="12"/>
  <c r="P441" i="12"/>
  <c r="W441" i="12"/>
  <c r="X441" i="12"/>
  <c r="U441" i="12"/>
  <c r="V441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S441" i="12"/>
  <c r="T441" i="12"/>
  <c r="O441" i="12"/>
  <c r="AC440" i="12"/>
  <c r="AD440" i="12"/>
  <c r="Z440" i="12"/>
  <c r="AA440" i="12"/>
  <c r="P440" i="12"/>
  <c r="W440" i="12"/>
  <c r="X440" i="12"/>
  <c r="U440" i="12"/>
  <c r="V440" i="12"/>
  <c r="S440" i="12"/>
  <c r="T440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S344" i="12"/>
  <c r="Q344" i="12"/>
  <c r="S345" i="12"/>
  <c r="Q345" i="12"/>
  <c r="S346" i="12"/>
  <c r="Q346" i="12"/>
  <c r="S347" i="12"/>
  <c r="Q347" i="12"/>
  <c r="S348" i="12"/>
  <c r="Q348" i="12"/>
  <c r="S349" i="12"/>
  <c r="Q349" i="12"/>
  <c r="S350" i="12"/>
  <c r="Q350" i="12"/>
  <c r="S351" i="12"/>
  <c r="Q351" i="12"/>
  <c r="S352" i="12"/>
  <c r="Q352" i="12"/>
  <c r="S353" i="12"/>
  <c r="Q353" i="12"/>
  <c r="S354" i="12"/>
  <c r="Q354" i="12"/>
  <c r="S355" i="12"/>
  <c r="Q355" i="12"/>
  <c r="S356" i="12"/>
  <c r="Q356" i="12"/>
  <c r="S357" i="12"/>
  <c r="Q357" i="12"/>
  <c r="S358" i="12"/>
  <c r="Q358" i="12"/>
  <c r="S359" i="12"/>
  <c r="Q359" i="12"/>
  <c r="S360" i="12"/>
  <c r="Q360" i="12"/>
  <c r="S361" i="12"/>
  <c r="Q361" i="12"/>
  <c r="S362" i="12"/>
  <c r="Q362" i="12"/>
  <c r="S363" i="12"/>
  <c r="Q363" i="12"/>
  <c r="S364" i="12"/>
  <c r="Q364" i="12"/>
  <c r="S365" i="12"/>
  <c r="Q365" i="12"/>
  <c r="S366" i="12"/>
  <c r="Q366" i="12"/>
  <c r="S367" i="12"/>
  <c r="Q367" i="12"/>
  <c r="S368" i="12"/>
  <c r="Q368" i="12"/>
  <c r="S369" i="12"/>
  <c r="Q369" i="12"/>
  <c r="S370" i="12"/>
  <c r="Q370" i="12"/>
  <c r="S371" i="12"/>
  <c r="Q371" i="12"/>
  <c r="S372" i="12"/>
  <c r="Q372" i="12"/>
  <c r="S373" i="12"/>
  <c r="Q373" i="12"/>
  <c r="S374" i="12"/>
  <c r="Q374" i="12"/>
  <c r="S375" i="12"/>
  <c r="Q375" i="12"/>
  <c r="S376" i="12"/>
  <c r="Q376" i="12"/>
  <c r="S377" i="12"/>
  <c r="Q377" i="12"/>
  <c r="S378" i="12"/>
  <c r="Q378" i="12"/>
  <c r="S379" i="12"/>
  <c r="Q379" i="12"/>
  <c r="S380" i="12"/>
  <c r="Q380" i="12"/>
  <c r="S381" i="12"/>
  <c r="Q381" i="12"/>
  <c r="S382" i="12"/>
  <c r="Q382" i="12"/>
  <c r="S383" i="12"/>
  <c r="Q383" i="12"/>
  <c r="S384" i="12"/>
  <c r="Q384" i="12"/>
  <c r="S385" i="12"/>
  <c r="Q385" i="12"/>
  <c r="S386" i="12"/>
  <c r="Q386" i="12"/>
  <c r="S387" i="12"/>
  <c r="Q387" i="12"/>
  <c r="S388" i="12"/>
  <c r="Q388" i="12"/>
  <c r="S389" i="12"/>
  <c r="Q389" i="12"/>
  <c r="S390" i="12"/>
  <c r="Q390" i="12"/>
  <c r="S391" i="12"/>
  <c r="Q391" i="12"/>
  <c r="S392" i="12"/>
  <c r="Q392" i="12"/>
  <c r="S393" i="12"/>
  <c r="Q393" i="12"/>
  <c r="S394" i="12"/>
  <c r="Q394" i="12"/>
  <c r="S395" i="12"/>
  <c r="Q395" i="12"/>
  <c r="S396" i="12"/>
  <c r="Q396" i="12"/>
  <c r="S397" i="12"/>
  <c r="Q397" i="12"/>
  <c r="S398" i="12"/>
  <c r="Q398" i="12"/>
  <c r="S399" i="12"/>
  <c r="Q399" i="12"/>
  <c r="S400" i="12"/>
  <c r="Q400" i="12"/>
  <c r="S401" i="12"/>
  <c r="Q401" i="12"/>
  <c r="S402" i="12"/>
  <c r="Q402" i="12"/>
  <c r="S403" i="12"/>
  <c r="Q403" i="12"/>
  <c r="S404" i="12"/>
  <c r="Q404" i="12"/>
  <c r="S405" i="12"/>
  <c r="Q405" i="12"/>
  <c r="S406" i="12"/>
  <c r="Q406" i="12"/>
  <c r="S407" i="12"/>
  <c r="Q407" i="12"/>
  <c r="S408" i="12"/>
  <c r="Q408" i="12"/>
  <c r="S409" i="12"/>
  <c r="Q409" i="12"/>
  <c r="S410" i="12"/>
  <c r="Q410" i="12"/>
  <c r="S411" i="12"/>
  <c r="Q411" i="12"/>
  <c r="S412" i="12"/>
  <c r="Q412" i="12"/>
  <c r="S413" i="12"/>
  <c r="Q413" i="12"/>
  <c r="S414" i="12"/>
  <c r="Q414" i="12"/>
  <c r="S415" i="12"/>
  <c r="Q415" i="12"/>
  <c r="S416" i="12"/>
  <c r="Q416" i="12"/>
  <c r="S417" i="12"/>
  <c r="Q417" i="12"/>
  <c r="S418" i="12"/>
  <c r="Q418" i="12"/>
  <c r="S419" i="12"/>
  <c r="Q419" i="12"/>
  <c r="S420" i="12"/>
  <c r="Q420" i="12"/>
  <c r="S421" i="12"/>
  <c r="Q421" i="12"/>
  <c r="S422" i="12"/>
  <c r="Q422" i="12"/>
  <c r="S423" i="12"/>
  <c r="Q423" i="12"/>
  <c r="S424" i="12"/>
  <c r="Q424" i="12"/>
  <c r="S425" i="12"/>
  <c r="Q425" i="12"/>
  <c r="S426" i="12"/>
  <c r="Q426" i="12"/>
  <c r="S427" i="12"/>
  <c r="Q427" i="12"/>
  <c r="S428" i="12"/>
  <c r="Q428" i="12"/>
  <c r="S429" i="12"/>
  <c r="Q429" i="12"/>
  <c r="S430" i="12"/>
  <c r="Q430" i="12"/>
  <c r="S431" i="12"/>
  <c r="Q431" i="12"/>
  <c r="S432" i="12"/>
  <c r="Q432" i="12"/>
  <c r="S433" i="12"/>
  <c r="Q433" i="12"/>
  <c r="S434" i="12"/>
  <c r="Q434" i="12"/>
  <c r="S435" i="12"/>
  <c r="Q435" i="12"/>
  <c r="S436" i="12"/>
  <c r="Q436" i="12"/>
  <c r="S437" i="12"/>
  <c r="Q437" i="12"/>
  <c r="S438" i="12"/>
  <c r="Q438" i="12"/>
  <c r="S439" i="12"/>
  <c r="Q439" i="12"/>
  <c r="Q440" i="12"/>
  <c r="R440" i="12"/>
  <c r="O440" i="12"/>
  <c r="AC439" i="12"/>
  <c r="AD439" i="12"/>
  <c r="Z439" i="12"/>
  <c r="AA439" i="12"/>
  <c r="P439" i="12"/>
  <c r="W439" i="12"/>
  <c r="X439" i="12"/>
  <c r="U439" i="12"/>
  <c r="V439" i="12"/>
  <c r="T439" i="12"/>
  <c r="R439" i="12"/>
  <c r="O439" i="12"/>
  <c r="AC438" i="12"/>
  <c r="AD438" i="12"/>
  <c r="Z438" i="12"/>
  <c r="AA438" i="12"/>
  <c r="P438" i="12"/>
  <c r="W438" i="12"/>
  <c r="X438" i="12"/>
  <c r="U438" i="12"/>
  <c r="V438" i="12"/>
  <c r="T438" i="12"/>
  <c r="R438" i="12"/>
  <c r="O438" i="12"/>
  <c r="AC437" i="12"/>
  <c r="AD437" i="12"/>
  <c r="Z437" i="12"/>
  <c r="AA437" i="12"/>
  <c r="P437" i="12"/>
  <c r="W437" i="12"/>
  <c r="X437" i="12"/>
  <c r="U437" i="12"/>
  <c r="V437" i="12"/>
  <c r="T437" i="12"/>
  <c r="R437" i="12"/>
  <c r="O437" i="12"/>
  <c r="AC436" i="12"/>
  <c r="AD436" i="12"/>
  <c r="Z436" i="12"/>
  <c r="AA436" i="12"/>
  <c r="P436" i="12"/>
  <c r="W436" i="12"/>
  <c r="X436" i="12"/>
  <c r="U436" i="12"/>
  <c r="V436" i="12"/>
  <c r="T436" i="12"/>
  <c r="R436" i="12"/>
  <c r="O436" i="12"/>
  <c r="AC435" i="12"/>
  <c r="AD435" i="12"/>
  <c r="Z435" i="12"/>
  <c r="AA435" i="12"/>
  <c r="P435" i="12"/>
  <c r="W435" i="12"/>
  <c r="X435" i="12"/>
  <c r="U435" i="12"/>
  <c r="V435" i="12"/>
  <c r="T435" i="12"/>
  <c r="R435" i="12"/>
  <c r="O435" i="12"/>
  <c r="AC434" i="12"/>
  <c r="AD434" i="12"/>
  <c r="Z434" i="12"/>
  <c r="AA434" i="12"/>
  <c r="P434" i="12"/>
  <c r="W434" i="12"/>
  <c r="X434" i="12"/>
  <c r="U434" i="12"/>
  <c r="V434" i="12"/>
  <c r="T434" i="12"/>
  <c r="R434" i="12"/>
  <c r="O434" i="12"/>
  <c r="AC433" i="12"/>
  <c r="AD433" i="12"/>
  <c r="Z433" i="12"/>
  <c r="AA433" i="12"/>
  <c r="P433" i="12"/>
  <c r="W433" i="12"/>
  <c r="X433" i="12"/>
  <c r="U433" i="12"/>
  <c r="V433" i="12"/>
  <c r="T433" i="12"/>
  <c r="R433" i="12"/>
  <c r="O433" i="12"/>
  <c r="AC432" i="12"/>
  <c r="AD432" i="12"/>
  <c r="Z432" i="12"/>
  <c r="AA432" i="12"/>
  <c r="P432" i="12"/>
  <c r="W432" i="12"/>
  <c r="X432" i="12"/>
  <c r="U432" i="12"/>
  <c r="V432" i="12"/>
  <c r="T432" i="12"/>
  <c r="R432" i="12"/>
  <c r="O432" i="12"/>
  <c r="AC431" i="12"/>
  <c r="AD431" i="12"/>
  <c r="Z431" i="12"/>
  <c r="AA431" i="12"/>
  <c r="P431" i="12"/>
  <c r="W431" i="12"/>
  <c r="X431" i="12"/>
  <c r="U431" i="12"/>
  <c r="V431" i="12"/>
  <c r="T431" i="12"/>
  <c r="R431" i="12"/>
  <c r="O431" i="12"/>
  <c r="AC430" i="12"/>
  <c r="AD430" i="12"/>
  <c r="Z430" i="12"/>
  <c r="AA430" i="12"/>
  <c r="P430" i="12"/>
  <c r="W430" i="12"/>
  <c r="X430" i="12"/>
  <c r="U430" i="12"/>
  <c r="V430" i="12"/>
  <c r="T430" i="12"/>
  <c r="R430" i="12"/>
  <c r="O430" i="12"/>
  <c r="AC429" i="12"/>
  <c r="AD429" i="12"/>
  <c r="Z429" i="12"/>
  <c r="AA429" i="12"/>
  <c r="P429" i="12"/>
  <c r="W429" i="12"/>
  <c r="X429" i="12"/>
  <c r="U429" i="12"/>
  <c r="V429" i="12"/>
  <c r="T429" i="12"/>
  <c r="R429" i="12"/>
  <c r="O429" i="12"/>
  <c r="AC428" i="12"/>
  <c r="AD428" i="12"/>
  <c r="Z428" i="12"/>
  <c r="AA428" i="12"/>
  <c r="P428" i="12"/>
  <c r="W428" i="12"/>
  <c r="X428" i="12"/>
  <c r="U428" i="12"/>
  <c r="V428" i="12"/>
  <c r="T428" i="12"/>
  <c r="R428" i="12"/>
  <c r="O428" i="12"/>
  <c r="AC427" i="12"/>
  <c r="AD427" i="12"/>
  <c r="Z427" i="12"/>
  <c r="AA427" i="12"/>
  <c r="P427" i="12"/>
  <c r="W427" i="12"/>
  <c r="X427" i="12"/>
  <c r="U427" i="12"/>
  <c r="V427" i="12"/>
  <c r="T427" i="12"/>
  <c r="R427" i="12"/>
  <c r="O427" i="12"/>
  <c r="AC426" i="12"/>
  <c r="AD426" i="12"/>
  <c r="Z426" i="12"/>
  <c r="AA426" i="12"/>
  <c r="P426" i="12"/>
  <c r="W426" i="12"/>
  <c r="X426" i="12"/>
  <c r="U426" i="12"/>
  <c r="V426" i="12"/>
  <c r="T426" i="12"/>
  <c r="R426" i="12"/>
  <c r="O426" i="12"/>
  <c r="AC425" i="12"/>
  <c r="AD425" i="12"/>
  <c r="Z425" i="12"/>
  <c r="AA425" i="12"/>
  <c r="P425" i="12"/>
  <c r="W425" i="12"/>
  <c r="X425" i="12"/>
  <c r="U425" i="12"/>
  <c r="V425" i="12"/>
  <c r="T425" i="12"/>
  <c r="R425" i="12"/>
  <c r="O425" i="12"/>
  <c r="AC424" i="12"/>
  <c r="AD424" i="12"/>
  <c r="Z424" i="12"/>
  <c r="AA424" i="12"/>
  <c r="P424" i="12"/>
  <c r="W424" i="12"/>
  <c r="X424" i="12"/>
  <c r="U424" i="12"/>
  <c r="V424" i="12"/>
  <c r="T424" i="12"/>
  <c r="R424" i="12"/>
  <c r="O424" i="12"/>
  <c r="AC423" i="12"/>
  <c r="AD423" i="12"/>
  <c r="Z423" i="12"/>
  <c r="AA423" i="12"/>
  <c r="P423" i="12"/>
  <c r="W423" i="12"/>
  <c r="X423" i="12"/>
  <c r="U423" i="12"/>
  <c r="V423" i="12"/>
  <c r="T423" i="12"/>
  <c r="R423" i="12"/>
  <c r="O423" i="12"/>
  <c r="AC422" i="12"/>
  <c r="AD422" i="12"/>
  <c r="Z422" i="12"/>
  <c r="AA422" i="12"/>
  <c r="P422" i="12"/>
  <c r="W422" i="12"/>
  <c r="X422" i="12"/>
  <c r="U422" i="12"/>
  <c r="V422" i="12"/>
  <c r="T422" i="12"/>
  <c r="R422" i="12"/>
  <c r="O422" i="12"/>
  <c r="AC421" i="12"/>
  <c r="AD421" i="12"/>
  <c r="Z421" i="12"/>
  <c r="AA421" i="12"/>
  <c r="P421" i="12"/>
  <c r="W421" i="12"/>
  <c r="X421" i="12"/>
  <c r="U421" i="12"/>
  <c r="V421" i="12"/>
  <c r="T421" i="12"/>
  <c r="R421" i="12"/>
  <c r="O421" i="12"/>
  <c r="AC420" i="12"/>
  <c r="AD420" i="12"/>
  <c r="Z420" i="12"/>
  <c r="AA420" i="12"/>
  <c r="P420" i="12"/>
  <c r="W420" i="12"/>
  <c r="X420" i="12"/>
  <c r="U420" i="12"/>
  <c r="V420" i="12"/>
  <c r="T420" i="12"/>
  <c r="R420" i="12"/>
  <c r="O420" i="12"/>
  <c r="AC419" i="12"/>
  <c r="AD419" i="12"/>
  <c r="Z419" i="12"/>
  <c r="AA419" i="12"/>
  <c r="P419" i="12"/>
  <c r="W419" i="12"/>
  <c r="X419" i="12"/>
  <c r="U419" i="12"/>
  <c r="V419" i="12"/>
  <c r="T419" i="12"/>
  <c r="R419" i="12"/>
  <c r="O419" i="12"/>
  <c r="AC418" i="12"/>
  <c r="AD418" i="12"/>
  <c r="Z418" i="12"/>
  <c r="AA418" i="12"/>
  <c r="P418" i="12"/>
  <c r="W418" i="12"/>
  <c r="X418" i="12"/>
  <c r="U418" i="12"/>
  <c r="V418" i="12"/>
  <c r="T418" i="12"/>
  <c r="R418" i="12"/>
  <c r="O418" i="12"/>
  <c r="AC417" i="12"/>
  <c r="AD417" i="12"/>
  <c r="Z417" i="12"/>
  <c r="AA417" i="12"/>
  <c r="P417" i="12"/>
  <c r="W417" i="12"/>
  <c r="X417" i="12"/>
  <c r="U417" i="12"/>
  <c r="V417" i="12"/>
  <c r="T417" i="12"/>
  <c r="R417" i="12"/>
  <c r="O417" i="12"/>
  <c r="AC416" i="12"/>
  <c r="AD416" i="12"/>
  <c r="Z416" i="12"/>
  <c r="AA416" i="12"/>
  <c r="P416" i="12"/>
  <c r="W416" i="12"/>
  <c r="X416" i="12"/>
  <c r="U416" i="12"/>
  <c r="V416" i="12"/>
  <c r="T416" i="12"/>
  <c r="R416" i="12"/>
  <c r="O416" i="12"/>
  <c r="AC415" i="12"/>
  <c r="AD415" i="12"/>
  <c r="Z415" i="12"/>
  <c r="AA415" i="12"/>
  <c r="P415" i="12"/>
  <c r="W415" i="12"/>
  <c r="X415" i="12"/>
  <c r="U415" i="12"/>
  <c r="V415" i="12"/>
  <c r="T415" i="12"/>
  <c r="R415" i="12"/>
  <c r="O415" i="12"/>
  <c r="AC414" i="12"/>
  <c r="AD414" i="12"/>
  <c r="Z414" i="12"/>
  <c r="AA414" i="12"/>
  <c r="P414" i="12"/>
  <c r="W414" i="12"/>
  <c r="X414" i="12"/>
  <c r="U414" i="12"/>
  <c r="V414" i="12"/>
  <c r="T414" i="12"/>
  <c r="R414" i="12"/>
  <c r="O414" i="12"/>
  <c r="AC413" i="12"/>
  <c r="AD413" i="12"/>
  <c r="Z413" i="12"/>
  <c r="AA413" i="12"/>
  <c r="P413" i="12"/>
  <c r="W413" i="12"/>
  <c r="X413" i="12"/>
  <c r="U413" i="12"/>
  <c r="V413" i="12"/>
  <c r="T413" i="12"/>
  <c r="R413" i="12"/>
  <c r="O413" i="12"/>
  <c r="AC412" i="12"/>
  <c r="AD412" i="12"/>
  <c r="Z412" i="12"/>
  <c r="AA412" i="12"/>
  <c r="P412" i="12"/>
  <c r="W412" i="12"/>
  <c r="X412" i="12"/>
  <c r="U412" i="12"/>
  <c r="V412" i="12"/>
  <c r="T412" i="12"/>
  <c r="R412" i="12"/>
  <c r="O412" i="12"/>
  <c r="AC411" i="12"/>
  <c r="AD411" i="12"/>
  <c r="Z411" i="12"/>
  <c r="AA411" i="12"/>
  <c r="P411" i="12"/>
  <c r="W411" i="12"/>
  <c r="X411" i="12"/>
  <c r="U411" i="12"/>
  <c r="V411" i="12"/>
  <c r="T411" i="12"/>
  <c r="R411" i="12"/>
  <c r="O411" i="12"/>
  <c r="AC410" i="12"/>
  <c r="AD410" i="12"/>
  <c r="Z410" i="12"/>
  <c r="AA410" i="12"/>
  <c r="P410" i="12"/>
  <c r="W410" i="12"/>
  <c r="X410" i="12"/>
  <c r="U410" i="12"/>
  <c r="V410" i="12"/>
  <c r="T410" i="12"/>
  <c r="R410" i="12"/>
  <c r="O410" i="12"/>
  <c r="AC409" i="12"/>
  <c r="AD409" i="12"/>
  <c r="Z409" i="12"/>
  <c r="AA409" i="12"/>
  <c r="P409" i="12"/>
  <c r="W409" i="12"/>
  <c r="X409" i="12"/>
  <c r="U409" i="12"/>
  <c r="V409" i="12"/>
  <c r="T409" i="12"/>
  <c r="R409" i="12"/>
  <c r="O409" i="12"/>
  <c r="AC408" i="12"/>
  <c r="AD408" i="12"/>
  <c r="Z408" i="12"/>
  <c r="AA408" i="12"/>
  <c r="P408" i="12"/>
  <c r="W408" i="12"/>
  <c r="X408" i="12"/>
  <c r="U408" i="12"/>
  <c r="V408" i="12"/>
  <c r="T408" i="12"/>
  <c r="R408" i="12"/>
  <c r="O408" i="12"/>
  <c r="AC407" i="12"/>
  <c r="AD407" i="12"/>
  <c r="Z407" i="12"/>
  <c r="AA407" i="12"/>
  <c r="P407" i="12"/>
  <c r="W407" i="12"/>
  <c r="X407" i="12"/>
  <c r="U407" i="12"/>
  <c r="V407" i="12"/>
  <c r="T407" i="12"/>
  <c r="R407" i="12"/>
  <c r="O407" i="12"/>
  <c r="AC406" i="12"/>
  <c r="AD406" i="12"/>
  <c r="Z406" i="12"/>
  <c r="AA406" i="12"/>
  <c r="P406" i="12"/>
  <c r="W406" i="12"/>
  <c r="X406" i="12"/>
  <c r="U406" i="12"/>
  <c r="V406" i="12"/>
  <c r="T406" i="12"/>
  <c r="R406" i="12"/>
  <c r="O406" i="12"/>
  <c r="AC405" i="12"/>
  <c r="AD405" i="12"/>
  <c r="Z405" i="12"/>
  <c r="AA405" i="12"/>
  <c r="P405" i="12"/>
  <c r="W405" i="12"/>
  <c r="X405" i="12"/>
  <c r="U405" i="12"/>
  <c r="V405" i="12"/>
  <c r="T405" i="12"/>
  <c r="R405" i="12"/>
  <c r="O405" i="12"/>
  <c r="AC404" i="12"/>
  <c r="AD404" i="12"/>
  <c r="Z404" i="12"/>
  <c r="AA404" i="12"/>
  <c r="P404" i="12"/>
  <c r="W404" i="12"/>
  <c r="X404" i="12"/>
  <c r="U404" i="12"/>
  <c r="V404" i="12"/>
  <c r="T404" i="12"/>
  <c r="R404" i="12"/>
  <c r="O404" i="12"/>
  <c r="AC403" i="12"/>
  <c r="AD403" i="12"/>
  <c r="Z403" i="12"/>
  <c r="AA403" i="12"/>
  <c r="P403" i="12"/>
  <c r="W403" i="12"/>
  <c r="X403" i="12"/>
  <c r="U403" i="12"/>
  <c r="V403" i="12"/>
  <c r="T403" i="12"/>
  <c r="R403" i="12"/>
  <c r="O403" i="12"/>
  <c r="AC402" i="12"/>
  <c r="AD402" i="12"/>
  <c r="Z402" i="12"/>
  <c r="AA402" i="12"/>
  <c r="P402" i="12"/>
  <c r="W402" i="12"/>
  <c r="X402" i="12"/>
  <c r="U402" i="12"/>
  <c r="V402" i="12"/>
  <c r="T402" i="12"/>
  <c r="R402" i="12"/>
  <c r="O402" i="12"/>
  <c r="AC401" i="12"/>
  <c r="AD401" i="12"/>
  <c r="Z401" i="12"/>
  <c r="AA401" i="12"/>
  <c r="P401" i="12"/>
  <c r="W401" i="12"/>
  <c r="X401" i="12"/>
  <c r="U401" i="12"/>
  <c r="V401" i="12"/>
  <c r="T401" i="12"/>
  <c r="R401" i="12"/>
  <c r="O401" i="12"/>
  <c r="AC400" i="12"/>
  <c r="AD400" i="12"/>
  <c r="Z400" i="12"/>
  <c r="AA400" i="12"/>
  <c r="P400" i="12"/>
  <c r="W400" i="12"/>
  <c r="X400" i="12"/>
  <c r="U400" i="12"/>
  <c r="V400" i="12"/>
  <c r="T400" i="12"/>
  <c r="R400" i="12"/>
  <c r="O400" i="12"/>
  <c r="AC399" i="12"/>
  <c r="AD399" i="12"/>
  <c r="Z399" i="12"/>
  <c r="AA399" i="12"/>
  <c r="P399" i="12"/>
  <c r="W399" i="12"/>
  <c r="X399" i="12"/>
  <c r="U399" i="12"/>
  <c r="V399" i="12"/>
  <c r="T399" i="12"/>
  <c r="R399" i="12"/>
  <c r="O399" i="12"/>
  <c r="AC398" i="12"/>
  <c r="AD398" i="12"/>
  <c r="Z398" i="12"/>
  <c r="AA398" i="12"/>
  <c r="P398" i="12"/>
  <c r="W398" i="12"/>
  <c r="X398" i="12"/>
  <c r="U398" i="12"/>
  <c r="V398" i="12"/>
  <c r="T398" i="12"/>
  <c r="R398" i="12"/>
  <c r="O398" i="12"/>
  <c r="AC397" i="12"/>
  <c r="AD397" i="12"/>
  <c r="Z397" i="12"/>
  <c r="AA397" i="12"/>
  <c r="P397" i="12"/>
  <c r="W397" i="12"/>
  <c r="X397" i="12"/>
  <c r="U397" i="12"/>
  <c r="V397" i="12"/>
  <c r="T397" i="12"/>
  <c r="R397" i="12"/>
  <c r="O397" i="12"/>
  <c r="AC396" i="12"/>
  <c r="AD396" i="12"/>
  <c r="Z396" i="12"/>
  <c r="AA396" i="12"/>
  <c r="P396" i="12"/>
  <c r="W396" i="12"/>
  <c r="X396" i="12"/>
  <c r="U396" i="12"/>
  <c r="V396" i="12"/>
  <c r="T396" i="12"/>
  <c r="R396" i="12"/>
  <c r="O396" i="12"/>
  <c r="AC395" i="12"/>
  <c r="AD395" i="12"/>
  <c r="Z395" i="12"/>
  <c r="AA395" i="12"/>
  <c r="P395" i="12"/>
  <c r="W395" i="12"/>
  <c r="X395" i="12"/>
  <c r="U395" i="12"/>
  <c r="V395" i="12"/>
  <c r="T395" i="12"/>
  <c r="R395" i="12"/>
  <c r="O395" i="12"/>
  <c r="AC394" i="12"/>
  <c r="AD394" i="12"/>
  <c r="Z394" i="12"/>
  <c r="AA394" i="12"/>
  <c r="P394" i="12"/>
  <c r="W394" i="12"/>
  <c r="X394" i="12"/>
  <c r="U394" i="12"/>
  <c r="V394" i="12"/>
  <c r="T394" i="12"/>
  <c r="R394" i="12"/>
  <c r="O394" i="12"/>
  <c r="AC393" i="12"/>
  <c r="AD393" i="12"/>
  <c r="Z393" i="12"/>
  <c r="AA393" i="12"/>
  <c r="P393" i="12"/>
  <c r="W393" i="12"/>
  <c r="X393" i="12"/>
  <c r="U393" i="12"/>
  <c r="V393" i="12"/>
  <c r="T393" i="12"/>
  <c r="R393" i="12"/>
  <c r="O393" i="12"/>
  <c r="AC392" i="12"/>
  <c r="AD392" i="12"/>
  <c r="Z392" i="12"/>
  <c r="AA392" i="12"/>
  <c r="P392" i="12"/>
  <c r="W392" i="12"/>
  <c r="X392" i="12"/>
  <c r="U392" i="12"/>
  <c r="V392" i="12"/>
  <c r="T392" i="12"/>
  <c r="R392" i="12"/>
  <c r="O392" i="12"/>
  <c r="AC391" i="12"/>
  <c r="AD391" i="12"/>
  <c r="Z391" i="12"/>
  <c r="AA391" i="12"/>
  <c r="P391" i="12"/>
  <c r="W391" i="12"/>
  <c r="X391" i="12"/>
  <c r="U391" i="12"/>
  <c r="V391" i="12"/>
  <c r="T391" i="12"/>
  <c r="R391" i="12"/>
  <c r="O391" i="12"/>
  <c r="AC390" i="12"/>
  <c r="AD390" i="12"/>
  <c r="Z390" i="12"/>
  <c r="AA390" i="12"/>
  <c r="P390" i="12"/>
  <c r="W390" i="12"/>
  <c r="X390" i="12"/>
  <c r="U390" i="12"/>
  <c r="V390" i="12"/>
  <c r="T390" i="12"/>
  <c r="R390" i="12"/>
  <c r="O390" i="12"/>
  <c r="AC389" i="12"/>
  <c r="AD389" i="12"/>
  <c r="Z389" i="12"/>
  <c r="AA389" i="12"/>
  <c r="P389" i="12"/>
  <c r="W389" i="12"/>
  <c r="X389" i="12"/>
  <c r="U389" i="12"/>
  <c r="V389" i="12"/>
  <c r="T389" i="12"/>
  <c r="R389" i="12"/>
  <c r="O389" i="12"/>
  <c r="AC388" i="12"/>
  <c r="AD388" i="12"/>
  <c r="Z388" i="12"/>
  <c r="AA388" i="12"/>
  <c r="P388" i="12"/>
  <c r="W388" i="12"/>
  <c r="X388" i="12"/>
  <c r="U388" i="12"/>
  <c r="V388" i="12"/>
  <c r="T388" i="12"/>
  <c r="R388" i="12"/>
  <c r="O388" i="12"/>
  <c r="AC387" i="12"/>
  <c r="AD387" i="12"/>
  <c r="Z387" i="12"/>
  <c r="AA387" i="12"/>
  <c r="P387" i="12"/>
  <c r="W387" i="12"/>
  <c r="X387" i="12"/>
  <c r="U387" i="12"/>
  <c r="V387" i="12"/>
  <c r="T387" i="12"/>
  <c r="R387" i="12"/>
  <c r="O387" i="12"/>
  <c r="AC386" i="12"/>
  <c r="AD386" i="12"/>
  <c r="Z386" i="12"/>
  <c r="AA386" i="12"/>
  <c r="P386" i="12"/>
  <c r="W386" i="12"/>
  <c r="X386" i="12"/>
  <c r="U386" i="12"/>
  <c r="V386" i="12"/>
  <c r="T386" i="12"/>
  <c r="R386" i="12"/>
  <c r="O386" i="12"/>
  <c r="AC385" i="12"/>
  <c r="AD385" i="12"/>
  <c r="Z385" i="12"/>
  <c r="AA385" i="12"/>
  <c r="P385" i="12"/>
  <c r="W385" i="12"/>
  <c r="X385" i="12"/>
  <c r="U385" i="12"/>
  <c r="V385" i="12"/>
  <c r="T385" i="12"/>
  <c r="R385" i="12"/>
  <c r="O385" i="12"/>
  <c r="AC384" i="12"/>
  <c r="AD384" i="12"/>
  <c r="Z384" i="12"/>
  <c r="AA384" i="12"/>
  <c r="P384" i="12"/>
  <c r="W384" i="12"/>
  <c r="X384" i="12"/>
  <c r="U384" i="12"/>
  <c r="V384" i="12"/>
  <c r="T384" i="12"/>
  <c r="R384" i="12"/>
  <c r="O384" i="12"/>
  <c r="AC383" i="12"/>
  <c r="AD383" i="12"/>
  <c r="Z383" i="12"/>
  <c r="AA383" i="12"/>
  <c r="P383" i="12"/>
  <c r="W383" i="12"/>
  <c r="X383" i="12"/>
  <c r="U383" i="12"/>
  <c r="V383" i="12"/>
  <c r="T383" i="12"/>
  <c r="R383" i="12"/>
  <c r="O383" i="12"/>
  <c r="AC382" i="12"/>
  <c r="AD382" i="12"/>
  <c r="Z382" i="12"/>
  <c r="AA382" i="12"/>
  <c r="P382" i="12"/>
  <c r="W382" i="12"/>
  <c r="X382" i="12"/>
  <c r="U382" i="12"/>
  <c r="V382" i="12"/>
  <c r="T382" i="12"/>
  <c r="R382" i="12"/>
  <c r="O382" i="12"/>
  <c r="AC381" i="12"/>
  <c r="AD381" i="12"/>
  <c r="Z381" i="12"/>
  <c r="AA381" i="12"/>
  <c r="P381" i="12"/>
  <c r="W381" i="12"/>
  <c r="X381" i="12"/>
  <c r="U381" i="12"/>
  <c r="V381" i="12"/>
  <c r="T381" i="12"/>
  <c r="R381" i="12"/>
  <c r="O381" i="12"/>
  <c r="AC380" i="12"/>
  <c r="AD380" i="12"/>
  <c r="Z380" i="12"/>
  <c r="AA380" i="12"/>
  <c r="P380" i="12"/>
  <c r="W380" i="12"/>
  <c r="X380" i="12"/>
  <c r="U380" i="12"/>
  <c r="V380" i="12"/>
  <c r="T380" i="12"/>
  <c r="R380" i="12"/>
  <c r="O380" i="12"/>
  <c r="AC379" i="12"/>
  <c r="AD379" i="12"/>
  <c r="Z379" i="12"/>
  <c r="AA379" i="12"/>
  <c r="P379" i="12"/>
  <c r="W379" i="12"/>
  <c r="X379" i="12"/>
  <c r="U379" i="12"/>
  <c r="V379" i="12"/>
  <c r="T379" i="12"/>
  <c r="R379" i="12"/>
  <c r="O379" i="12"/>
  <c r="AC378" i="12"/>
  <c r="AD378" i="12"/>
  <c r="Z378" i="12"/>
  <c r="AA378" i="12"/>
  <c r="P378" i="12"/>
  <c r="W378" i="12"/>
  <c r="X378" i="12"/>
  <c r="U378" i="12"/>
  <c r="V378" i="12"/>
  <c r="T378" i="12"/>
  <c r="R378" i="12"/>
  <c r="O378" i="12"/>
  <c r="AC377" i="12"/>
  <c r="AD377" i="12"/>
  <c r="Z377" i="12"/>
  <c r="AA377" i="12"/>
  <c r="P377" i="12"/>
  <c r="W377" i="12"/>
  <c r="X377" i="12"/>
  <c r="U377" i="12"/>
  <c r="V377" i="12"/>
  <c r="T377" i="12"/>
  <c r="R377" i="12"/>
  <c r="O377" i="12"/>
  <c r="AC376" i="12"/>
  <c r="AD376" i="12"/>
  <c r="Z376" i="12"/>
  <c r="AA376" i="12"/>
  <c r="P376" i="12"/>
  <c r="W376" i="12"/>
  <c r="X376" i="12"/>
  <c r="U376" i="12"/>
  <c r="V376" i="12"/>
  <c r="T376" i="12"/>
  <c r="R376" i="12"/>
  <c r="O376" i="12"/>
  <c r="AC375" i="12"/>
  <c r="AD375" i="12"/>
  <c r="Z375" i="12"/>
  <c r="AA375" i="12"/>
  <c r="P375" i="12"/>
  <c r="W375" i="12"/>
  <c r="X375" i="12"/>
  <c r="U375" i="12"/>
  <c r="V375" i="12"/>
  <c r="T375" i="12"/>
  <c r="R375" i="12"/>
  <c r="O375" i="12"/>
  <c r="AC374" i="12"/>
  <c r="AD374" i="12"/>
  <c r="Z374" i="12"/>
  <c r="AA374" i="12"/>
  <c r="P374" i="12"/>
  <c r="W374" i="12"/>
  <c r="X374" i="12"/>
  <c r="U374" i="12"/>
  <c r="V374" i="12"/>
  <c r="T374" i="12"/>
  <c r="R374" i="12"/>
  <c r="O374" i="12"/>
  <c r="AC373" i="12"/>
  <c r="AD373" i="12"/>
  <c r="Z373" i="12"/>
  <c r="AA373" i="12"/>
  <c r="P373" i="12"/>
  <c r="W373" i="12"/>
  <c r="X373" i="12"/>
  <c r="U373" i="12"/>
  <c r="V373" i="12"/>
  <c r="T373" i="12"/>
  <c r="R373" i="12"/>
  <c r="O373" i="12"/>
  <c r="AC372" i="12"/>
  <c r="AD372" i="12"/>
  <c r="Z372" i="12"/>
  <c r="AA372" i="12"/>
  <c r="P372" i="12"/>
  <c r="W372" i="12"/>
  <c r="X372" i="12"/>
  <c r="U372" i="12"/>
  <c r="V372" i="12"/>
  <c r="T372" i="12"/>
  <c r="R372" i="12"/>
  <c r="O372" i="12"/>
  <c r="AC371" i="12"/>
  <c r="AD371" i="12"/>
  <c r="Z371" i="12"/>
  <c r="AA371" i="12"/>
  <c r="P371" i="12"/>
  <c r="W371" i="12"/>
  <c r="X371" i="12"/>
  <c r="U371" i="12"/>
  <c r="V371" i="12"/>
  <c r="T371" i="12"/>
  <c r="R371" i="12"/>
  <c r="O371" i="12"/>
  <c r="AC370" i="12"/>
  <c r="AD370" i="12"/>
  <c r="Z370" i="12"/>
  <c r="AA370" i="12"/>
  <c r="P370" i="12"/>
  <c r="W370" i="12"/>
  <c r="X370" i="12"/>
  <c r="U370" i="12"/>
  <c r="V370" i="12"/>
  <c r="T370" i="12"/>
  <c r="R370" i="12"/>
  <c r="O370" i="12"/>
  <c r="AC369" i="12"/>
  <c r="AD369" i="12"/>
  <c r="Z369" i="12"/>
  <c r="AA369" i="12"/>
  <c r="P369" i="12"/>
  <c r="W369" i="12"/>
  <c r="X369" i="12"/>
  <c r="U369" i="12"/>
  <c r="V369" i="12"/>
  <c r="T369" i="12"/>
  <c r="R369" i="12"/>
  <c r="O369" i="12"/>
  <c r="AC368" i="12"/>
  <c r="AD368" i="12"/>
  <c r="Z368" i="12"/>
  <c r="AA368" i="12"/>
  <c r="P368" i="12"/>
  <c r="W368" i="12"/>
  <c r="X368" i="12"/>
  <c r="U368" i="12"/>
  <c r="V368" i="12"/>
  <c r="T368" i="12"/>
  <c r="R368" i="12"/>
  <c r="O368" i="12"/>
  <c r="AC367" i="12"/>
  <c r="AD367" i="12"/>
  <c r="Z367" i="12"/>
  <c r="AA367" i="12"/>
  <c r="P367" i="12"/>
  <c r="W367" i="12"/>
  <c r="X367" i="12"/>
  <c r="U367" i="12"/>
  <c r="V367" i="12"/>
  <c r="T367" i="12"/>
  <c r="R367" i="12"/>
  <c r="O367" i="12"/>
  <c r="AC366" i="12"/>
  <c r="AD366" i="12"/>
  <c r="Z366" i="12"/>
  <c r="AA366" i="12"/>
  <c r="P366" i="12"/>
  <c r="W366" i="12"/>
  <c r="X366" i="12"/>
  <c r="U366" i="12"/>
  <c r="V366" i="12"/>
  <c r="T366" i="12"/>
  <c r="R366" i="12"/>
  <c r="O366" i="12"/>
  <c r="AC365" i="12"/>
  <c r="AD365" i="12"/>
  <c r="Z365" i="12"/>
  <c r="AA365" i="12"/>
  <c r="P365" i="12"/>
  <c r="W365" i="12"/>
  <c r="X365" i="12"/>
  <c r="U365" i="12"/>
  <c r="V365" i="12"/>
  <c r="T365" i="12"/>
  <c r="R365" i="12"/>
  <c r="O365" i="12"/>
  <c r="AC364" i="12"/>
  <c r="AD364" i="12"/>
  <c r="Z364" i="12"/>
  <c r="AA364" i="12"/>
  <c r="P364" i="12"/>
  <c r="W364" i="12"/>
  <c r="X364" i="12"/>
  <c r="U364" i="12"/>
  <c r="V364" i="12"/>
  <c r="T364" i="12"/>
  <c r="R364" i="12"/>
  <c r="O364" i="12"/>
  <c r="AC363" i="12"/>
  <c r="AD363" i="12"/>
  <c r="Z363" i="12"/>
  <c r="AA363" i="12"/>
  <c r="P363" i="12"/>
  <c r="W363" i="12"/>
  <c r="X363" i="12"/>
  <c r="U363" i="12"/>
  <c r="V363" i="12"/>
  <c r="T363" i="12"/>
  <c r="R363" i="12"/>
  <c r="O363" i="12"/>
  <c r="AC362" i="12"/>
  <c r="AD362" i="12"/>
  <c r="Z362" i="12"/>
  <c r="AA362" i="12"/>
  <c r="P362" i="12"/>
  <c r="W362" i="12"/>
  <c r="X362" i="12"/>
  <c r="U362" i="12"/>
  <c r="V362" i="12"/>
  <c r="T362" i="12"/>
  <c r="R362" i="12"/>
  <c r="O362" i="12"/>
  <c r="AC361" i="12"/>
  <c r="AD361" i="12"/>
  <c r="Z361" i="12"/>
  <c r="AA361" i="12"/>
  <c r="P361" i="12"/>
  <c r="W361" i="12"/>
  <c r="X361" i="12"/>
  <c r="U361" i="12"/>
  <c r="V361" i="12"/>
  <c r="T361" i="12"/>
  <c r="R361" i="12"/>
  <c r="O361" i="12"/>
  <c r="AC360" i="12"/>
  <c r="AD360" i="12"/>
  <c r="Z360" i="12"/>
  <c r="AA360" i="12"/>
  <c r="P360" i="12"/>
  <c r="W360" i="12"/>
  <c r="X360" i="12"/>
  <c r="U360" i="12"/>
  <c r="V360" i="12"/>
  <c r="T360" i="12"/>
  <c r="R360" i="12"/>
  <c r="O360" i="12"/>
  <c r="AC359" i="12"/>
  <c r="AD359" i="12"/>
  <c r="Z359" i="12"/>
  <c r="AA359" i="12"/>
  <c r="P359" i="12"/>
  <c r="W359" i="12"/>
  <c r="X359" i="12"/>
  <c r="U359" i="12"/>
  <c r="V359" i="12"/>
  <c r="T359" i="12"/>
  <c r="R359" i="12"/>
  <c r="O359" i="12"/>
  <c r="AC358" i="12"/>
  <c r="AD358" i="12"/>
  <c r="Z358" i="12"/>
  <c r="AA358" i="12"/>
  <c r="P358" i="12"/>
  <c r="W358" i="12"/>
  <c r="X358" i="12"/>
  <c r="U358" i="12"/>
  <c r="V358" i="12"/>
  <c r="T358" i="12"/>
  <c r="R358" i="12"/>
  <c r="O358" i="12"/>
  <c r="AC357" i="12"/>
  <c r="AD357" i="12"/>
  <c r="Z357" i="12"/>
  <c r="AA357" i="12"/>
  <c r="P357" i="12"/>
  <c r="W357" i="12"/>
  <c r="X357" i="12"/>
  <c r="U357" i="12"/>
  <c r="V357" i="12"/>
  <c r="T357" i="12"/>
  <c r="R357" i="12"/>
  <c r="O357" i="12"/>
  <c r="AC356" i="12"/>
  <c r="AD356" i="12"/>
  <c r="Z356" i="12"/>
  <c r="AA356" i="12"/>
  <c r="P356" i="12"/>
  <c r="W356" i="12"/>
  <c r="X356" i="12"/>
  <c r="U356" i="12"/>
  <c r="V356" i="12"/>
  <c r="T356" i="12"/>
  <c r="R356" i="12"/>
  <c r="O356" i="12"/>
  <c r="AC355" i="12"/>
  <c r="AD355" i="12"/>
  <c r="Z355" i="12"/>
  <c r="AA355" i="12"/>
  <c r="P355" i="12"/>
  <c r="W355" i="12"/>
  <c r="X355" i="12"/>
  <c r="U355" i="12"/>
  <c r="V355" i="12"/>
  <c r="T355" i="12"/>
  <c r="R355" i="12"/>
  <c r="O355" i="12"/>
  <c r="AC354" i="12"/>
  <c r="AD354" i="12"/>
  <c r="Z354" i="12"/>
  <c r="AA354" i="12"/>
  <c r="P354" i="12"/>
  <c r="W354" i="12"/>
  <c r="X354" i="12"/>
  <c r="U354" i="12"/>
  <c r="V354" i="12"/>
  <c r="T354" i="12"/>
  <c r="R354" i="12"/>
  <c r="O354" i="12"/>
  <c r="AC353" i="12"/>
  <c r="AD353" i="12"/>
  <c r="Z353" i="12"/>
  <c r="AA353" i="12"/>
  <c r="P353" i="12"/>
  <c r="W353" i="12"/>
  <c r="X353" i="12"/>
  <c r="U353" i="12"/>
  <c r="V353" i="12"/>
  <c r="T353" i="12"/>
  <c r="R353" i="12"/>
  <c r="O353" i="12"/>
  <c r="AC352" i="12"/>
  <c r="AD352" i="12"/>
  <c r="Z352" i="12"/>
  <c r="AA352" i="12"/>
  <c r="P352" i="12"/>
  <c r="W352" i="12"/>
  <c r="X352" i="12"/>
  <c r="U352" i="12"/>
  <c r="V352" i="12"/>
  <c r="T352" i="12"/>
  <c r="R352" i="12"/>
  <c r="O352" i="12"/>
  <c r="AC351" i="12"/>
  <c r="AD351" i="12"/>
  <c r="Z351" i="12"/>
  <c r="AA351" i="12"/>
  <c r="P351" i="12"/>
  <c r="W351" i="12"/>
  <c r="X351" i="12"/>
  <c r="U351" i="12"/>
  <c r="V351" i="12"/>
  <c r="T351" i="12"/>
  <c r="R351" i="12"/>
  <c r="O351" i="12"/>
  <c r="AC350" i="12"/>
  <c r="AD350" i="12"/>
  <c r="Z350" i="12"/>
  <c r="AA350" i="12"/>
  <c r="P350" i="12"/>
  <c r="W350" i="12"/>
  <c r="X350" i="12"/>
  <c r="U350" i="12"/>
  <c r="V350" i="12"/>
  <c r="T350" i="12"/>
  <c r="R350" i="12"/>
  <c r="O350" i="12"/>
  <c r="AC349" i="12"/>
  <c r="AD349" i="12"/>
  <c r="Z349" i="12"/>
  <c r="AA349" i="12"/>
  <c r="P349" i="12"/>
  <c r="W349" i="12"/>
  <c r="X349" i="12"/>
  <c r="U349" i="12"/>
  <c r="V349" i="12"/>
  <c r="T349" i="12"/>
  <c r="R349" i="12"/>
  <c r="O349" i="12"/>
  <c r="AC348" i="12"/>
  <c r="AD348" i="12"/>
  <c r="Z348" i="12"/>
  <c r="AA348" i="12"/>
  <c r="P348" i="12"/>
  <c r="W348" i="12"/>
  <c r="X348" i="12"/>
  <c r="U348" i="12"/>
  <c r="V348" i="12"/>
  <c r="T348" i="12"/>
  <c r="R348" i="12"/>
  <c r="O348" i="12"/>
  <c r="AC347" i="12"/>
  <c r="AD347" i="12"/>
  <c r="Z347" i="12"/>
  <c r="AA347" i="12"/>
  <c r="P347" i="12"/>
  <c r="W347" i="12"/>
  <c r="X347" i="12"/>
  <c r="U347" i="12"/>
  <c r="V347" i="12"/>
  <c r="T347" i="12"/>
  <c r="R347" i="12"/>
  <c r="O347" i="12"/>
  <c r="AC346" i="12"/>
  <c r="AD346" i="12"/>
  <c r="Z346" i="12"/>
  <c r="AA346" i="12"/>
  <c r="P346" i="12"/>
  <c r="W346" i="12"/>
  <c r="X346" i="12"/>
  <c r="U346" i="12"/>
  <c r="V346" i="12"/>
  <c r="T346" i="12"/>
  <c r="R346" i="12"/>
  <c r="O346" i="12"/>
  <c r="AC345" i="12"/>
  <c r="AD345" i="12"/>
  <c r="Z345" i="12"/>
  <c r="AA345" i="12"/>
  <c r="P345" i="12"/>
  <c r="W345" i="12"/>
  <c r="X345" i="12"/>
  <c r="U345" i="12"/>
  <c r="V345" i="12"/>
  <c r="T345" i="12"/>
  <c r="R345" i="12"/>
  <c r="O345" i="12"/>
  <c r="AC344" i="12"/>
  <c r="AD344" i="12"/>
  <c r="Z344" i="12"/>
  <c r="AA344" i="12"/>
  <c r="P344" i="12"/>
  <c r="W344" i="12"/>
  <c r="X344" i="12"/>
  <c r="U344" i="12"/>
  <c r="V344" i="12"/>
  <c r="T344" i="12"/>
  <c r="R344" i="12"/>
  <c r="O344" i="12"/>
  <c r="AC343" i="12"/>
  <c r="AD343" i="12"/>
  <c r="Z343" i="12"/>
  <c r="AA343" i="12"/>
  <c r="P343" i="12"/>
  <c r="W343" i="12"/>
  <c r="X343" i="12"/>
  <c r="T343" i="12"/>
  <c r="O343" i="12"/>
  <c r="AC342" i="12"/>
  <c r="AD342" i="12"/>
  <c r="Z342" i="12"/>
  <c r="AA342" i="12"/>
  <c r="P342" i="12"/>
  <c r="W342" i="12"/>
  <c r="X342" i="12"/>
  <c r="U342" i="12"/>
  <c r="V342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S342" i="12"/>
  <c r="T342" i="12"/>
  <c r="O342" i="12"/>
  <c r="AC341" i="12"/>
  <c r="AD341" i="12"/>
  <c r="Z341" i="12"/>
  <c r="AA341" i="12"/>
  <c r="P341" i="12"/>
  <c r="W341" i="12"/>
  <c r="X341" i="12"/>
  <c r="U341" i="12"/>
  <c r="V341" i="12"/>
  <c r="S341" i="12"/>
  <c r="T341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S245" i="12"/>
  <c r="Q245" i="12"/>
  <c r="S246" i="12"/>
  <c r="Q246" i="12"/>
  <c r="S247" i="12"/>
  <c r="Q247" i="12"/>
  <c r="S248" i="12"/>
  <c r="Q248" i="12"/>
  <c r="S249" i="12"/>
  <c r="Q249" i="12"/>
  <c r="S250" i="12"/>
  <c r="Q250" i="12"/>
  <c r="S251" i="12"/>
  <c r="Q251" i="12"/>
  <c r="S252" i="12"/>
  <c r="Q252" i="12"/>
  <c r="S253" i="12"/>
  <c r="Q253" i="12"/>
  <c r="S254" i="12"/>
  <c r="Q254" i="12"/>
  <c r="S255" i="12"/>
  <c r="Q255" i="12"/>
  <c r="S256" i="12"/>
  <c r="Q256" i="12"/>
  <c r="S257" i="12"/>
  <c r="Q257" i="12"/>
  <c r="S258" i="12"/>
  <c r="Q258" i="12"/>
  <c r="S259" i="12"/>
  <c r="Q259" i="12"/>
  <c r="S260" i="12"/>
  <c r="Q260" i="12"/>
  <c r="S261" i="12"/>
  <c r="Q261" i="12"/>
  <c r="S262" i="12"/>
  <c r="Q262" i="12"/>
  <c r="S263" i="12"/>
  <c r="Q263" i="12"/>
  <c r="S264" i="12"/>
  <c r="Q264" i="12"/>
  <c r="S265" i="12"/>
  <c r="Q265" i="12"/>
  <c r="S266" i="12"/>
  <c r="Q266" i="12"/>
  <c r="S267" i="12"/>
  <c r="Q267" i="12"/>
  <c r="S268" i="12"/>
  <c r="Q268" i="12"/>
  <c r="S269" i="12"/>
  <c r="Q269" i="12"/>
  <c r="S270" i="12"/>
  <c r="Q270" i="12"/>
  <c r="S271" i="12"/>
  <c r="Q271" i="12"/>
  <c r="S272" i="12"/>
  <c r="Q272" i="12"/>
  <c r="S273" i="12"/>
  <c r="Q273" i="12"/>
  <c r="S274" i="12"/>
  <c r="Q274" i="12"/>
  <c r="S275" i="12"/>
  <c r="Q275" i="12"/>
  <c r="S276" i="12"/>
  <c r="Q276" i="12"/>
  <c r="S277" i="12"/>
  <c r="Q277" i="12"/>
  <c r="S278" i="12"/>
  <c r="Q278" i="12"/>
  <c r="S279" i="12"/>
  <c r="Q279" i="12"/>
  <c r="S280" i="12"/>
  <c r="Q280" i="12"/>
  <c r="S281" i="12"/>
  <c r="Q281" i="12"/>
  <c r="S282" i="12"/>
  <c r="Q282" i="12"/>
  <c r="S283" i="12"/>
  <c r="Q283" i="12"/>
  <c r="S284" i="12"/>
  <c r="Q284" i="12"/>
  <c r="S285" i="12"/>
  <c r="Q285" i="12"/>
  <c r="S286" i="12"/>
  <c r="Q286" i="12"/>
  <c r="S287" i="12"/>
  <c r="Q287" i="12"/>
  <c r="S288" i="12"/>
  <c r="Q288" i="12"/>
  <c r="S289" i="12"/>
  <c r="Q289" i="12"/>
  <c r="S290" i="12"/>
  <c r="Q290" i="12"/>
  <c r="S291" i="12"/>
  <c r="Q291" i="12"/>
  <c r="S292" i="12"/>
  <c r="Q292" i="12"/>
  <c r="S293" i="12"/>
  <c r="Q293" i="12"/>
  <c r="S294" i="12"/>
  <c r="Q294" i="12"/>
  <c r="S295" i="12"/>
  <c r="Q295" i="12"/>
  <c r="S296" i="12"/>
  <c r="Q296" i="12"/>
  <c r="S297" i="12"/>
  <c r="Q297" i="12"/>
  <c r="S298" i="12"/>
  <c r="Q298" i="12"/>
  <c r="S299" i="12"/>
  <c r="Q299" i="12"/>
  <c r="S300" i="12"/>
  <c r="Q300" i="12"/>
  <c r="S301" i="12"/>
  <c r="Q301" i="12"/>
  <c r="S302" i="12"/>
  <c r="Q302" i="12"/>
  <c r="S303" i="12"/>
  <c r="Q303" i="12"/>
  <c r="S304" i="12"/>
  <c r="Q304" i="12"/>
  <c r="S305" i="12"/>
  <c r="Q305" i="12"/>
  <c r="S306" i="12"/>
  <c r="Q306" i="12"/>
  <c r="S307" i="12"/>
  <c r="Q307" i="12"/>
  <c r="S308" i="12"/>
  <c r="Q308" i="12"/>
  <c r="S309" i="12"/>
  <c r="Q309" i="12"/>
  <c r="S310" i="12"/>
  <c r="Q310" i="12"/>
  <c r="S311" i="12"/>
  <c r="Q311" i="12"/>
  <c r="S312" i="12"/>
  <c r="Q312" i="12"/>
  <c r="S313" i="12"/>
  <c r="Q313" i="12"/>
  <c r="S314" i="12"/>
  <c r="Q314" i="12"/>
  <c r="S315" i="12"/>
  <c r="Q315" i="12"/>
  <c r="S316" i="12"/>
  <c r="Q316" i="12"/>
  <c r="S317" i="12"/>
  <c r="Q317" i="12"/>
  <c r="S318" i="12"/>
  <c r="Q318" i="12"/>
  <c r="S319" i="12"/>
  <c r="Q319" i="12"/>
  <c r="S320" i="12"/>
  <c r="Q320" i="12"/>
  <c r="S321" i="12"/>
  <c r="Q321" i="12"/>
  <c r="S322" i="12"/>
  <c r="Q322" i="12"/>
  <c r="S323" i="12"/>
  <c r="Q323" i="12"/>
  <c r="S324" i="12"/>
  <c r="Q324" i="12"/>
  <c r="S325" i="12"/>
  <c r="Q325" i="12"/>
  <c r="S326" i="12"/>
  <c r="Q326" i="12"/>
  <c r="S327" i="12"/>
  <c r="Q327" i="12"/>
  <c r="S328" i="12"/>
  <c r="Q328" i="12"/>
  <c r="S329" i="12"/>
  <c r="Q329" i="12"/>
  <c r="S330" i="12"/>
  <c r="Q330" i="12"/>
  <c r="S331" i="12"/>
  <c r="Q331" i="12"/>
  <c r="S332" i="12"/>
  <c r="Q332" i="12"/>
  <c r="S333" i="12"/>
  <c r="Q333" i="12"/>
  <c r="S334" i="12"/>
  <c r="Q334" i="12"/>
  <c r="S335" i="12"/>
  <c r="Q335" i="12"/>
  <c r="S336" i="12"/>
  <c r="Q336" i="12"/>
  <c r="S337" i="12"/>
  <c r="Q337" i="12"/>
  <c r="S338" i="12"/>
  <c r="Q338" i="12"/>
  <c r="S339" i="12"/>
  <c r="Q339" i="12"/>
  <c r="S340" i="12"/>
  <c r="Q340" i="12"/>
  <c r="Q341" i="12"/>
  <c r="R341" i="12"/>
  <c r="O341" i="12"/>
  <c r="AC340" i="12"/>
  <c r="AD340" i="12"/>
  <c r="Z340" i="12"/>
  <c r="AA340" i="12"/>
  <c r="P340" i="12"/>
  <c r="W340" i="12"/>
  <c r="X340" i="12"/>
  <c r="U340" i="12"/>
  <c r="V340" i="12"/>
  <c r="T340" i="12"/>
  <c r="R340" i="12"/>
  <c r="O340" i="12"/>
  <c r="AC339" i="12"/>
  <c r="AD339" i="12"/>
  <c r="Z339" i="12"/>
  <c r="AA339" i="12"/>
  <c r="P339" i="12"/>
  <c r="W339" i="12"/>
  <c r="X339" i="12"/>
  <c r="U339" i="12"/>
  <c r="V339" i="12"/>
  <c r="T339" i="12"/>
  <c r="R339" i="12"/>
  <c r="O339" i="12"/>
  <c r="AC338" i="12"/>
  <c r="AD338" i="12"/>
  <c r="Z338" i="12"/>
  <c r="AA338" i="12"/>
  <c r="P338" i="12"/>
  <c r="W338" i="12"/>
  <c r="X338" i="12"/>
  <c r="U338" i="12"/>
  <c r="V338" i="12"/>
  <c r="T338" i="12"/>
  <c r="R338" i="12"/>
  <c r="O338" i="12"/>
  <c r="AC337" i="12"/>
  <c r="AD337" i="12"/>
  <c r="Z337" i="12"/>
  <c r="AA337" i="12"/>
  <c r="P337" i="12"/>
  <c r="W337" i="12"/>
  <c r="X337" i="12"/>
  <c r="U337" i="12"/>
  <c r="V337" i="12"/>
  <c r="T337" i="12"/>
  <c r="R337" i="12"/>
  <c r="O337" i="12"/>
  <c r="AC336" i="12"/>
  <c r="AD336" i="12"/>
  <c r="Z336" i="12"/>
  <c r="AA336" i="12"/>
  <c r="P336" i="12"/>
  <c r="W336" i="12"/>
  <c r="X336" i="12"/>
  <c r="U336" i="12"/>
  <c r="V336" i="12"/>
  <c r="T336" i="12"/>
  <c r="R336" i="12"/>
  <c r="O336" i="12"/>
  <c r="AC335" i="12"/>
  <c r="AD335" i="12"/>
  <c r="Z335" i="12"/>
  <c r="AA335" i="12"/>
  <c r="P335" i="12"/>
  <c r="W335" i="12"/>
  <c r="X335" i="12"/>
  <c r="U335" i="12"/>
  <c r="V335" i="12"/>
  <c r="T335" i="12"/>
  <c r="R335" i="12"/>
  <c r="O335" i="12"/>
  <c r="AC334" i="12"/>
  <c r="AD334" i="12"/>
  <c r="Z334" i="12"/>
  <c r="AA334" i="12"/>
  <c r="P334" i="12"/>
  <c r="W334" i="12"/>
  <c r="X334" i="12"/>
  <c r="U334" i="12"/>
  <c r="V334" i="12"/>
  <c r="T334" i="12"/>
  <c r="R334" i="12"/>
  <c r="O334" i="12"/>
  <c r="AC333" i="12"/>
  <c r="AD333" i="12"/>
  <c r="Z333" i="12"/>
  <c r="AA333" i="12"/>
  <c r="P333" i="12"/>
  <c r="W333" i="12"/>
  <c r="X333" i="12"/>
  <c r="U333" i="12"/>
  <c r="V333" i="12"/>
  <c r="T333" i="12"/>
  <c r="R333" i="12"/>
  <c r="O333" i="12"/>
  <c r="AC332" i="12"/>
  <c r="AD332" i="12"/>
  <c r="Z332" i="12"/>
  <c r="AA332" i="12"/>
  <c r="P332" i="12"/>
  <c r="W332" i="12"/>
  <c r="X332" i="12"/>
  <c r="U332" i="12"/>
  <c r="V332" i="12"/>
  <c r="T332" i="12"/>
  <c r="R332" i="12"/>
  <c r="O332" i="12"/>
  <c r="AC331" i="12"/>
  <c r="AD331" i="12"/>
  <c r="Z331" i="12"/>
  <c r="AA331" i="12"/>
  <c r="P331" i="12"/>
  <c r="W331" i="12"/>
  <c r="X331" i="12"/>
  <c r="U331" i="12"/>
  <c r="V331" i="12"/>
  <c r="T331" i="12"/>
  <c r="R331" i="12"/>
  <c r="O331" i="12"/>
  <c r="AC330" i="12"/>
  <c r="AD330" i="12"/>
  <c r="Z330" i="12"/>
  <c r="AA330" i="12"/>
  <c r="P330" i="12"/>
  <c r="W330" i="12"/>
  <c r="X330" i="12"/>
  <c r="U330" i="12"/>
  <c r="V330" i="12"/>
  <c r="T330" i="12"/>
  <c r="R330" i="12"/>
  <c r="O330" i="12"/>
  <c r="AC329" i="12"/>
  <c r="AD329" i="12"/>
  <c r="Z329" i="12"/>
  <c r="AA329" i="12"/>
  <c r="P329" i="12"/>
  <c r="W329" i="12"/>
  <c r="X329" i="12"/>
  <c r="U329" i="12"/>
  <c r="V329" i="12"/>
  <c r="T329" i="12"/>
  <c r="R329" i="12"/>
  <c r="O329" i="12"/>
  <c r="AC328" i="12"/>
  <c r="AD328" i="12"/>
  <c r="Z328" i="12"/>
  <c r="AA328" i="12"/>
  <c r="P328" i="12"/>
  <c r="W328" i="12"/>
  <c r="X328" i="12"/>
  <c r="U328" i="12"/>
  <c r="V328" i="12"/>
  <c r="T328" i="12"/>
  <c r="R328" i="12"/>
  <c r="O328" i="12"/>
  <c r="AC327" i="12"/>
  <c r="AD327" i="12"/>
  <c r="Z327" i="12"/>
  <c r="AA327" i="12"/>
  <c r="P327" i="12"/>
  <c r="W327" i="12"/>
  <c r="X327" i="12"/>
  <c r="U327" i="12"/>
  <c r="V327" i="12"/>
  <c r="T327" i="12"/>
  <c r="R327" i="12"/>
  <c r="O327" i="12"/>
  <c r="AC326" i="12"/>
  <c r="AD326" i="12"/>
  <c r="Z326" i="12"/>
  <c r="AA326" i="12"/>
  <c r="P326" i="12"/>
  <c r="W326" i="12"/>
  <c r="X326" i="12"/>
  <c r="U326" i="12"/>
  <c r="V326" i="12"/>
  <c r="T326" i="12"/>
  <c r="R326" i="12"/>
  <c r="O326" i="12"/>
  <c r="AC325" i="12"/>
  <c r="AD325" i="12"/>
  <c r="Z325" i="12"/>
  <c r="AA325" i="12"/>
  <c r="P325" i="12"/>
  <c r="W325" i="12"/>
  <c r="X325" i="12"/>
  <c r="U325" i="12"/>
  <c r="V325" i="12"/>
  <c r="T325" i="12"/>
  <c r="R325" i="12"/>
  <c r="O325" i="12"/>
  <c r="AC324" i="12"/>
  <c r="AD324" i="12"/>
  <c r="Z324" i="12"/>
  <c r="AA324" i="12"/>
  <c r="P324" i="12"/>
  <c r="W324" i="12"/>
  <c r="X324" i="12"/>
  <c r="U324" i="12"/>
  <c r="V324" i="12"/>
  <c r="T324" i="12"/>
  <c r="R324" i="12"/>
  <c r="O324" i="12"/>
  <c r="AC323" i="12"/>
  <c r="AD323" i="12"/>
  <c r="Z323" i="12"/>
  <c r="AA323" i="12"/>
  <c r="P323" i="12"/>
  <c r="W323" i="12"/>
  <c r="X323" i="12"/>
  <c r="U323" i="12"/>
  <c r="V323" i="12"/>
  <c r="T323" i="12"/>
  <c r="R323" i="12"/>
  <c r="O323" i="12"/>
  <c r="AC322" i="12"/>
  <c r="AD322" i="12"/>
  <c r="Z322" i="12"/>
  <c r="AA322" i="12"/>
  <c r="P322" i="12"/>
  <c r="W322" i="12"/>
  <c r="X322" i="12"/>
  <c r="U322" i="12"/>
  <c r="V322" i="12"/>
  <c r="T322" i="12"/>
  <c r="R322" i="12"/>
  <c r="O322" i="12"/>
  <c r="AC321" i="12"/>
  <c r="AD321" i="12"/>
  <c r="Z321" i="12"/>
  <c r="AA321" i="12"/>
  <c r="P321" i="12"/>
  <c r="W321" i="12"/>
  <c r="X321" i="12"/>
  <c r="U321" i="12"/>
  <c r="V321" i="12"/>
  <c r="T321" i="12"/>
  <c r="R321" i="12"/>
  <c r="O321" i="12"/>
  <c r="AC320" i="12"/>
  <c r="AD320" i="12"/>
  <c r="Z320" i="12"/>
  <c r="AA320" i="12"/>
  <c r="P320" i="12"/>
  <c r="W320" i="12"/>
  <c r="X320" i="12"/>
  <c r="U320" i="12"/>
  <c r="V320" i="12"/>
  <c r="T320" i="12"/>
  <c r="R320" i="12"/>
  <c r="O320" i="12"/>
  <c r="AC319" i="12"/>
  <c r="AD319" i="12"/>
  <c r="Z319" i="12"/>
  <c r="AA319" i="12"/>
  <c r="P319" i="12"/>
  <c r="W319" i="12"/>
  <c r="X319" i="12"/>
  <c r="U319" i="12"/>
  <c r="V319" i="12"/>
  <c r="T319" i="12"/>
  <c r="R319" i="12"/>
  <c r="O319" i="12"/>
  <c r="AC318" i="12"/>
  <c r="AD318" i="12"/>
  <c r="Z318" i="12"/>
  <c r="AA318" i="12"/>
  <c r="P318" i="12"/>
  <c r="W318" i="12"/>
  <c r="X318" i="12"/>
  <c r="U318" i="12"/>
  <c r="V318" i="12"/>
  <c r="T318" i="12"/>
  <c r="R318" i="12"/>
  <c r="O318" i="12"/>
  <c r="AC317" i="12"/>
  <c r="AD317" i="12"/>
  <c r="Z317" i="12"/>
  <c r="AA317" i="12"/>
  <c r="P317" i="12"/>
  <c r="W317" i="12"/>
  <c r="X317" i="12"/>
  <c r="U317" i="12"/>
  <c r="V317" i="12"/>
  <c r="T317" i="12"/>
  <c r="R317" i="12"/>
  <c r="O317" i="12"/>
  <c r="AC316" i="12"/>
  <c r="AD316" i="12"/>
  <c r="Z316" i="12"/>
  <c r="AA316" i="12"/>
  <c r="P316" i="12"/>
  <c r="W316" i="12"/>
  <c r="X316" i="12"/>
  <c r="U316" i="12"/>
  <c r="V316" i="12"/>
  <c r="T316" i="12"/>
  <c r="R316" i="12"/>
  <c r="O316" i="12"/>
  <c r="AC315" i="12"/>
  <c r="AD315" i="12"/>
  <c r="Z315" i="12"/>
  <c r="AA315" i="12"/>
  <c r="P315" i="12"/>
  <c r="W315" i="12"/>
  <c r="X315" i="12"/>
  <c r="U315" i="12"/>
  <c r="V315" i="12"/>
  <c r="T315" i="12"/>
  <c r="R315" i="12"/>
  <c r="O315" i="12"/>
  <c r="AC314" i="12"/>
  <c r="AD314" i="12"/>
  <c r="Z314" i="12"/>
  <c r="AA314" i="12"/>
  <c r="P314" i="12"/>
  <c r="W314" i="12"/>
  <c r="X314" i="12"/>
  <c r="U314" i="12"/>
  <c r="V314" i="12"/>
  <c r="T314" i="12"/>
  <c r="R314" i="12"/>
  <c r="O314" i="12"/>
  <c r="AC313" i="12"/>
  <c r="AD313" i="12"/>
  <c r="Z313" i="12"/>
  <c r="AA313" i="12"/>
  <c r="P313" i="12"/>
  <c r="W313" i="12"/>
  <c r="X313" i="12"/>
  <c r="U313" i="12"/>
  <c r="V313" i="12"/>
  <c r="T313" i="12"/>
  <c r="R313" i="12"/>
  <c r="O313" i="12"/>
  <c r="AC312" i="12"/>
  <c r="AD312" i="12"/>
  <c r="Z312" i="12"/>
  <c r="AA312" i="12"/>
  <c r="P312" i="12"/>
  <c r="W312" i="12"/>
  <c r="X312" i="12"/>
  <c r="U312" i="12"/>
  <c r="V312" i="12"/>
  <c r="T312" i="12"/>
  <c r="R312" i="12"/>
  <c r="O312" i="12"/>
  <c r="AC311" i="12"/>
  <c r="AD311" i="12"/>
  <c r="Z311" i="12"/>
  <c r="AA311" i="12"/>
  <c r="P311" i="12"/>
  <c r="W311" i="12"/>
  <c r="X311" i="12"/>
  <c r="U311" i="12"/>
  <c r="V311" i="12"/>
  <c r="T311" i="12"/>
  <c r="R311" i="12"/>
  <c r="O311" i="12"/>
  <c r="AC310" i="12"/>
  <c r="AD310" i="12"/>
  <c r="Z310" i="12"/>
  <c r="AA310" i="12"/>
  <c r="P310" i="12"/>
  <c r="W310" i="12"/>
  <c r="X310" i="12"/>
  <c r="U310" i="12"/>
  <c r="V310" i="12"/>
  <c r="T310" i="12"/>
  <c r="R310" i="12"/>
  <c r="O310" i="12"/>
  <c r="AC309" i="12"/>
  <c r="AD309" i="12"/>
  <c r="Z309" i="12"/>
  <c r="AA309" i="12"/>
  <c r="P309" i="12"/>
  <c r="W309" i="12"/>
  <c r="X309" i="12"/>
  <c r="U309" i="12"/>
  <c r="V309" i="12"/>
  <c r="T309" i="12"/>
  <c r="R309" i="12"/>
  <c r="O309" i="12"/>
  <c r="AC308" i="12"/>
  <c r="AD308" i="12"/>
  <c r="Z308" i="12"/>
  <c r="AA308" i="12"/>
  <c r="P308" i="12"/>
  <c r="W308" i="12"/>
  <c r="X308" i="12"/>
  <c r="U308" i="12"/>
  <c r="V308" i="12"/>
  <c r="T308" i="12"/>
  <c r="R308" i="12"/>
  <c r="O308" i="12"/>
  <c r="AC307" i="12"/>
  <c r="AD307" i="12"/>
  <c r="Z307" i="12"/>
  <c r="AA307" i="12"/>
  <c r="P307" i="12"/>
  <c r="W307" i="12"/>
  <c r="X307" i="12"/>
  <c r="U307" i="12"/>
  <c r="V307" i="12"/>
  <c r="T307" i="12"/>
  <c r="R307" i="12"/>
  <c r="O307" i="12"/>
  <c r="AC306" i="12"/>
  <c r="AD306" i="12"/>
  <c r="Z306" i="12"/>
  <c r="AA306" i="12"/>
  <c r="P306" i="12"/>
  <c r="W306" i="12"/>
  <c r="X306" i="12"/>
  <c r="U306" i="12"/>
  <c r="V306" i="12"/>
  <c r="T306" i="12"/>
  <c r="R306" i="12"/>
  <c r="O306" i="12"/>
  <c r="AC305" i="12"/>
  <c r="AD305" i="12"/>
  <c r="Z305" i="12"/>
  <c r="AA305" i="12"/>
  <c r="P305" i="12"/>
  <c r="W305" i="12"/>
  <c r="X305" i="12"/>
  <c r="U305" i="12"/>
  <c r="V305" i="12"/>
  <c r="T305" i="12"/>
  <c r="R305" i="12"/>
  <c r="O305" i="12"/>
  <c r="AC304" i="12"/>
  <c r="AD304" i="12"/>
  <c r="Z304" i="12"/>
  <c r="AA304" i="12"/>
  <c r="P304" i="12"/>
  <c r="W304" i="12"/>
  <c r="X304" i="12"/>
  <c r="U304" i="12"/>
  <c r="V304" i="12"/>
  <c r="T304" i="12"/>
  <c r="R304" i="12"/>
  <c r="O304" i="12"/>
  <c r="AC303" i="12"/>
  <c r="AD303" i="12"/>
  <c r="Z303" i="12"/>
  <c r="AA303" i="12"/>
  <c r="P303" i="12"/>
  <c r="W303" i="12"/>
  <c r="X303" i="12"/>
  <c r="U303" i="12"/>
  <c r="V303" i="12"/>
  <c r="T303" i="12"/>
  <c r="R303" i="12"/>
  <c r="O303" i="12"/>
  <c r="AC302" i="12"/>
  <c r="AD302" i="12"/>
  <c r="Z302" i="12"/>
  <c r="AA302" i="12"/>
  <c r="P302" i="12"/>
  <c r="W302" i="12"/>
  <c r="X302" i="12"/>
  <c r="U302" i="12"/>
  <c r="V302" i="12"/>
  <c r="T302" i="12"/>
  <c r="R302" i="12"/>
  <c r="O302" i="12"/>
  <c r="AC301" i="12"/>
  <c r="AD301" i="12"/>
  <c r="Z301" i="12"/>
  <c r="AA301" i="12"/>
  <c r="P301" i="12"/>
  <c r="W301" i="12"/>
  <c r="X301" i="12"/>
  <c r="U301" i="12"/>
  <c r="V301" i="12"/>
  <c r="T301" i="12"/>
  <c r="R301" i="12"/>
  <c r="O301" i="12"/>
  <c r="AC300" i="12"/>
  <c r="AD300" i="12"/>
  <c r="Z300" i="12"/>
  <c r="AA300" i="12"/>
  <c r="P300" i="12"/>
  <c r="W300" i="12"/>
  <c r="X300" i="12"/>
  <c r="U300" i="12"/>
  <c r="V300" i="12"/>
  <c r="T300" i="12"/>
  <c r="R300" i="12"/>
  <c r="O300" i="12"/>
  <c r="AC299" i="12"/>
  <c r="AD299" i="12"/>
  <c r="Z299" i="12"/>
  <c r="AA299" i="12"/>
  <c r="P299" i="12"/>
  <c r="W299" i="12"/>
  <c r="X299" i="12"/>
  <c r="U299" i="12"/>
  <c r="V299" i="12"/>
  <c r="T299" i="12"/>
  <c r="R299" i="12"/>
  <c r="O299" i="12"/>
  <c r="AC298" i="12"/>
  <c r="AD298" i="12"/>
  <c r="Z298" i="12"/>
  <c r="AA298" i="12"/>
  <c r="P298" i="12"/>
  <c r="W298" i="12"/>
  <c r="X298" i="12"/>
  <c r="U298" i="12"/>
  <c r="V298" i="12"/>
  <c r="T298" i="12"/>
  <c r="R298" i="12"/>
  <c r="O298" i="12"/>
  <c r="AC297" i="12"/>
  <c r="AD297" i="12"/>
  <c r="Z297" i="12"/>
  <c r="AA297" i="12"/>
  <c r="P297" i="12"/>
  <c r="W297" i="12"/>
  <c r="X297" i="12"/>
  <c r="U297" i="12"/>
  <c r="V297" i="12"/>
  <c r="T297" i="12"/>
  <c r="R297" i="12"/>
  <c r="O297" i="12"/>
  <c r="AC296" i="12"/>
  <c r="AD296" i="12"/>
  <c r="Z296" i="12"/>
  <c r="AA296" i="12"/>
  <c r="P296" i="12"/>
  <c r="W296" i="12"/>
  <c r="X296" i="12"/>
  <c r="U296" i="12"/>
  <c r="V296" i="12"/>
  <c r="T296" i="12"/>
  <c r="R296" i="12"/>
  <c r="O296" i="12"/>
  <c r="AC295" i="12"/>
  <c r="AD295" i="12"/>
  <c r="Z295" i="12"/>
  <c r="AA295" i="12"/>
  <c r="P295" i="12"/>
  <c r="W295" i="12"/>
  <c r="X295" i="12"/>
  <c r="U295" i="12"/>
  <c r="V295" i="12"/>
  <c r="T295" i="12"/>
  <c r="R295" i="12"/>
  <c r="O295" i="12"/>
  <c r="AC294" i="12"/>
  <c r="AD294" i="12"/>
  <c r="Z294" i="12"/>
  <c r="AA294" i="12"/>
  <c r="P294" i="12"/>
  <c r="W294" i="12"/>
  <c r="X294" i="12"/>
  <c r="U294" i="12"/>
  <c r="V294" i="12"/>
  <c r="T294" i="12"/>
  <c r="R294" i="12"/>
  <c r="O294" i="12"/>
  <c r="AC293" i="12"/>
  <c r="AD293" i="12"/>
  <c r="Z293" i="12"/>
  <c r="AA293" i="12"/>
  <c r="P293" i="12"/>
  <c r="W293" i="12"/>
  <c r="X293" i="12"/>
  <c r="U293" i="12"/>
  <c r="V293" i="12"/>
  <c r="T293" i="12"/>
  <c r="R293" i="12"/>
  <c r="O293" i="12"/>
  <c r="AC292" i="12"/>
  <c r="AD292" i="12"/>
  <c r="Z292" i="12"/>
  <c r="AA292" i="12"/>
  <c r="P292" i="12"/>
  <c r="W292" i="12"/>
  <c r="X292" i="12"/>
  <c r="U292" i="12"/>
  <c r="V292" i="12"/>
  <c r="T292" i="12"/>
  <c r="R292" i="12"/>
  <c r="O292" i="12"/>
  <c r="AC291" i="12"/>
  <c r="AD291" i="12"/>
  <c r="Z291" i="12"/>
  <c r="AA291" i="12"/>
  <c r="P291" i="12"/>
  <c r="W291" i="12"/>
  <c r="X291" i="12"/>
  <c r="U291" i="12"/>
  <c r="V291" i="12"/>
  <c r="T291" i="12"/>
  <c r="R291" i="12"/>
  <c r="O291" i="12"/>
  <c r="AC290" i="12"/>
  <c r="AD290" i="12"/>
  <c r="Z290" i="12"/>
  <c r="AA290" i="12"/>
  <c r="P290" i="12"/>
  <c r="W290" i="12"/>
  <c r="X290" i="12"/>
  <c r="U290" i="12"/>
  <c r="V290" i="12"/>
  <c r="T290" i="12"/>
  <c r="R290" i="12"/>
  <c r="O290" i="12"/>
  <c r="AC289" i="12"/>
  <c r="AD289" i="12"/>
  <c r="Z289" i="12"/>
  <c r="AA289" i="12"/>
  <c r="P289" i="12"/>
  <c r="W289" i="12"/>
  <c r="X289" i="12"/>
  <c r="U289" i="12"/>
  <c r="V289" i="12"/>
  <c r="T289" i="12"/>
  <c r="R289" i="12"/>
  <c r="O289" i="12"/>
  <c r="AC288" i="12"/>
  <c r="AD288" i="12"/>
  <c r="Z288" i="12"/>
  <c r="AA288" i="12"/>
  <c r="P288" i="12"/>
  <c r="W288" i="12"/>
  <c r="X288" i="12"/>
  <c r="U288" i="12"/>
  <c r="V288" i="12"/>
  <c r="T288" i="12"/>
  <c r="R288" i="12"/>
  <c r="O288" i="12"/>
  <c r="AC287" i="12"/>
  <c r="AD287" i="12"/>
  <c r="Z287" i="12"/>
  <c r="AA287" i="12"/>
  <c r="P287" i="12"/>
  <c r="W287" i="12"/>
  <c r="X287" i="12"/>
  <c r="U287" i="12"/>
  <c r="V287" i="12"/>
  <c r="T287" i="12"/>
  <c r="R287" i="12"/>
  <c r="O287" i="12"/>
  <c r="AC286" i="12"/>
  <c r="AD286" i="12"/>
  <c r="Z286" i="12"/>
  <c r="AA286" i="12"/>
  <c r="P286" i="12"/>
  <c r="W286" i="12"/>
  <c r="X286" i="12"/>
  <c r="U286" i="12"/>
  <c r="V286" i="12"/>
  <c r="T286" i="12"/>
  <c r="R286" i="12"/>
  <c r="O286" i="12"/>
  <c r="AC285" i="12"/>
  <c r="AD285" i="12"/>
  <c r="Z285" i="12"/>
  <c r="AA285" i="12"/>
  <c r="P285" i="12"/>
  <c r="W285" i="12"/>
  <c r="X285" i="12"/>
  <c r="U285" i="12"/>
  <c r="V285" i="12"/>
  <c r="T285" i="12"/>
  <c r="R285" i="12"/>
  <c r="O285" i="12"/>
  <c r="AC284" i="12"/>
  <c r="AD284" i="12"/>
  <c r="Z284" i="12"/>
  <c r="AA284" i="12"/>
  <c r="P284" i="12"/>
  <c r="W284" i="12"/>
  <c r="X284" i="12"/>
  <c r="U284" i="12"/>
  <c r="V284" i="12"/>
  <c r="T284" i="12"/>
  <c r="R284" i="12"/>
  <c r="O284" i="12"/>
  <c r="AC283" i="12"/>
  <c r="AD283" i="12"/>
  <c r="Z283" i="12"/>
  <c r="AA283" i="12"/>
  <c r="P283" i="12"/>
  <c r="W283" i="12"/>
  <c r="X283" i="12"/>
  <c r="U283" i="12"/>
  <c r="V283" i="12"/>
  <c r="T283" i="12"/>
  <c r="R283" i="12"/>
  <c r="O283" i="12"/>
  <c r="AC282" i="12"/>
  <c r="AD282" i="12"/>
  <c r="Z282" i="12"/>
  <c r="AA282" i="12"/>
  <c r="P282" i="12"/>
  <c r="W282" i="12"/>
  <c r="X282" i="12"/>
  <c r="U282" i="12"/>
  <c r="V282" i="12"/>
  <c r="T282" i="12"/>
  <c r="R282" i="12"/>
  <c r="O282" i="12"/>
  <c r="AC281" i="12"/>
  <c r="AD281" i="12"/>
  <c r="Z281" i="12"/>
  <c r="AA281" i="12"/>
  <c r="P281" i="12"/>
  <c r="W281" i="12"/>
  <c r="X281" i="12"/>
  <c r="U281" i="12"/>
  <c r="V281" i="12"/>
  <c r="T281" i="12"/>
  <c r="R281" i="12"/>
  <c r="O281" i="12"/>
  <c r="AC280" i="12"/>
  <c r="AD280" i="12"/>
  <c r="Z280" i="12"/>
  <c r="AA280" i="12"/>
  <c r="P280" i="12"/>
  <c r="W280" i="12"/>
  <c r="X280" i="12"/>
  <c r="U280" i="12"/>
  <c r="V280" i="12"/>
  <c r="T280" i="12"/>
  <c r="R280" i="12"/>
  <c r="O280" i="12"/>
  <c r="AC279" i="12"/>
  <c r="AD279" i="12"/>
  <c r="Z279" i="12"/>
  <c r="AA279" i="12"/>
  <c r="P279" i="12"/>
  <c r="W279" i="12"/>
  <c r="X279" i="12"/>
  <c r="U279" i="12"/>
  <c r="V279" i="12"/>
  <c r="T279" i="12"/>
  <c r="R279" i="12"/>
  <c r="O279" i="12"/>
  <c r="AC278" i="12"/>
  <c r="AD278" i="12"/>
  <c r="Z278" i="12"/>
  <c r="AA278" i="12"/>
  <c r="P278" i="12"/>
  <c r="W278" i="12"/>
  <c r="X278" i="12"/>
  <c r="U278" i="12"/>
  <c r="V278" i="12"/>
  <c r="T278" i="12"/>
  <c r="R278" i="12"/>
  <c r="O278" i="12"/>
  <c r="AC277" i="12"/>
  <c r="AD277" i="12"/>
  <c r="Z277" i="12"/>
  <c r="AA277" i="12"/>
  <c r="P277" i="12"/>
  <c r="W277" i="12"/>
  <c r="X277" i="12"/>
  <c r="U277" i="12"/>
  <c r="V277" i="12"/>
  <c r="T277" i="12"/>
  <c r="R277" i="12"/>
  <c r="O277" i="12"/>
  <c r="AC276" i="12"/>
  <c r="AD276" i="12"/>
  <c r="Z276" i="12"/>
  <c r="AA276" i="12"/>
  <c r="P276" i="12"/>
  <c r="W276" i="12"/>
  <c r="X276" i="12"/>
  <c r="U276" i="12"/>
  <c r="V276" i="12"/>
  <c r="T276" i="12"/>
  <c r="R276" i="12"/>
  <c r="O276" i="12"/>
  <c r="AC275" i="12"/>
  <c r="AD275" i="12"/>
  <c r="Z275" i="12"/>
  <c r="AA275" i="12"/>
  <c r="P275" i="12"/>
  <c r="W275" i="12"/>
  <c r="X275" i="12"/>
  <c r="U275" i="12"/>
  <c r="V275" i="12"/>
  <c r="T275" i="12"/>
  <c r="R275" i="12"/>
  <c r="O275" i="12"/>
  <c r="AC274" i="12"/>
  <c r="AD274" i="12"/>
  <c r="Z274" i="12"/>
  <c r="AA274" i="12"/>
  <c r="P274" i="12"/>
  <c r="W274" i="12"/>
  <c r="X274" i="12"/>
  <c r="U274" i="12"/>
  <c r="V274" i="12"/>
  <c r="T274" i="12"/>
  <c r="R274" i="12"/>
  <c r="O274" i="12"/>
  <c r="AC273" i="12"/>
  <c r="AD273" i="12"/>
  <c r="Z273" i="12"/>
  <c r="AA273" i="12"/>
  <c r="P273" i="12"/>
  <c r="W273" i="12"/>
  <c r="X273" i="12"/>
  <c r="U273" i="12"/>
  <c r="V273" i="12"/>
  <c r="T273" i="12"/>
  <c r="R273" i="12"/>
  <c r="O273" i="12"/>
  <c r="AC272" i="12"/>
  <c r="AD272" i="12"/>
  <c r="Z272" i="12"/>
  <c r="AA272" i="12"/>
  <c r="P272" i="12"/>
  <c r="W272" i="12"/>
  <c r="X272" i="12"/>
  <c r="U272" i="12"/>
  <c r="V272" i="12"/>
  <c r="T272" i="12"/>
  <c r="R272" i="12"/>
  <c r="O272" i="12"/>
  <c r="AC271" i="12"/>
  <c r="AD271" i="12"/>
  <c r="Z271" i="12"/>
  <c r="AA271" i="12"/>
  <c r="P271" i="12"/>
  <c r="W271" i="12"/>
  <c r="X271" i="12"/>
  <c r="U271" i="12"/>
  <c r="V271" i="12"/>
  <c r="T271" i="12"/>
  <c r="R271" i="12"/>
  <c r="O271" i="12"/>
  <c r="AC270" i="12"/>
  <c r="AD270" i="12"/>
  <c r="Z270" i="12"/>
  <c r="AA270" i="12"/>
  <c r="P270" i="12"/>
  <c r="W270" i="12"/>
  <c r="X270" i="12"/>
  <c r="U270" i="12"/>
  <c r="V270" i="12"/>
  <c r="T270" i="12"/>
  <c r="R270" i="12"/>
  <c r="O270" i="12"/>
  <c r="AC269" i="12"/>
  <c r="AD269" i="12"/>
  <c r="Z269" i="12"/>
  <c r="AA269" i="12"/>
  <c r="P269" i="12"/>
  <c r="W269" i="12"/>
  <c r="X269" i="12"/>
  <c r="U269" i="12"/>
  <c r="V269" i="12"/>
  <c r="T269" i="12"/>
  <c r="R269" i="12"/>
  <c r="O269" i="12"/>
  <c r="AC268" i="12"/>
  <c r="AD268" i="12"/>
  <c r="Z268" i="12"/>
  <c r="AA268" i="12"/>
  <c r="P268" i="12"/>
  <c r="W268" i="12"/>
  <c r="X268" i="12"/>
  <c r="U268" i="12"/>
  <c r="V268" i="12"/>
  <c r="T268" i="12"/>
  <c r="R268" i="12"/>
  <c r="O268" i="12"/>
  <c r="AC267" i="12"/>
  <c r="AD267" i="12"/>
  <c r="Z267" i="12"/>
  <c r="AA267" i="12"/>
  <c r="P267" i="12"/>
  <c r="W267" i="12"/>
  <c r="X267" i="12"/>
  <c r="U267" i="12"/>
  <c r="V267" i="12"/>
  <c r="T267" i="12"/>
  <c r="R267" i="12"/>
  <c r="O267" i="12"/>
  <c r="AC266" i="12"/>
  <c r="AD266" i="12"/>
  <c r="Z266" i="12"/>
  <c r="AA266" i="12"/>
  <c r="P266" i="12"/>
  <c r="W266" i="12"/>
  <c r="X266" i="12"/>
  <c r="U266" i="12"/>
  <c r="V266" i="12"/>
  <c r="T266" i="12"/>
  <c r="R266" i="12"/>
  <c r="O266" i="12"/>
  <c r="AC265" i="12"/>
  <c r="AD265" i="12"/>
  <c r="Z265" i="12"/>
  <c r="AA265" i="12"/>
  <c r="P265" i="12"/>
  <c r="W265" i="12"/>
  <c r="X265" i="12"/>
  <c r="U265" i="12"/>
  <c r="V265" i="12"/>
  <c r="T265" i="12"/>
  <c r="R265" i="12"/>
  <c r="O265" i="12"/>
  <c r="AC264" i="12"/>
  <c r="AD264" i="12"/>
  <c r="Z264" i="12"/>
  <c r="AA264" i="12"/>
  <c r="P264" i="12"/>
  <c r="W264" i="12"/>
  <c r="X264" i="12"/>
  <c r="U264" i="12"/>
  <c r="V264" i="12"/>
  <c r="T264" i="12"/>
  <c r="R264" i="12"/>
  <c r="O264" i="12"/>
  <c r="AC263" i="12"/>
  <c r="AD263" i="12"/>
  <c r="Z263" i="12"/>
  <c r="AA263" i="12"/>
  <c r="P263" i="12"/>
  <c r="W263" i="12"/>
  <c r="X263" i="12"/>
  <c r="U263" i="12"/>
  <c r="V263" i="12"/>
  <c r="T263" i="12"/>
  <c r="R263" i="12"/>
  <c r="O263" i="12"/>
  <c r="AC262" i="12"/>
  <c r="AD262" i="12"/>
  <c r="Z262" i="12"/>
  <c r="AA262" i="12"/>
  <c r="P262" i="12"/>
  <c r="W262" i="12"/>
  <c r="X262" i="12"/>
  <c r="U262" i="12"/>
  <c r="V262" i="12"/>
  <c r="T262" i="12"/>
  <c r="R262" i="12"/>
  <c r="O262" i="12"/>
  <c r="AC261" i="12"/>
  <c r="AD261" i="12"/>
  <c r="Z261" i="12"/>
  <c r="AA261" i="12"/>
  <c r="P261" i="12"/>
  <c r="W261" i="12"/>
  <c r="X261" i="12"/>
  <c r="U261" i="12"/>
  <c r="V261" i="12"/>
  <c r="T261" i="12"/>
  <c r="R261" i="12"/>
  <c r="O261" i="12"/>
  <c r="AC260" i="12"/>
  <c r="AD260" i="12"/>
  <c r="Z260" i="12"/>
  <c r="AA260" i="12"/>
  <c r="P260" i="12"/>
  <c r="W260" i="12"/>
  <c r="X260" i="12"/>
  <c r="U260" i="12"/>
  <c r="V260" i="12"/>
  <c r="T260" i="12"/>
  <c r="R260" i="12"/>
  <c r="O260" i="12"/>
  <c r="AC259" i="12"/>
  <c r="AD259" i="12"/>
  <c r="Z259" i="12"/>
  <c r="AA259" i="12"/>
  <c r="P259" i="12"/>
  <c r="W259" i="12"/>
  <c r="X259" i="12"/>
  <c r="U259" i="12"/>
  <c r="V259" i="12"/>
  <c r="T259" i="12"/>
  <c r="R259" i="12"/>
  <c r="O259" i="12"/>
  <c r="AC258" i="12"/>
  <c r="AD258" i="12"/>
  <c r="Z258" i="12"/>
  <c r="AA258" i="12"/>
  <c r="P258" i="12"/>
  <c r="W258" i="12"/>
  <c r="X258" i="12"/>
  <c r="U258" i="12"/>
  <c r="V258" i="12"/>
  <c r="T258" i="12"/>
  <c r="R258" i="12"/>
  <c r="O258" i="12"/>
  <c r="AC257" i="12"/>
  <c r="AD257" i="12"/>
  <c r="Z257" i="12"/>
  <c r="AA257" i="12"/>
  <c r="P257" i="12"/>
  <c r="W257" i="12"/>
  <c r="X257" i="12"/>
  <c r="U257" i="12"/>
  <c r="V257" i="12"/>
  <c r="T257" i="12"/>
  <c r="R257" i="12"/>
  <c r="O257" i="12"/>
  <c r="AC256" i="12"/>
  <c r="AD256" i="12"/>
  <c r="Z256" i="12"/>
  <c r="AA256" i="12"/>
  <c r="P256" i="12"/>
  <c r="W256" i="12"/>
  <c r="X256" i="12"/>
  <c r="U256" i="12"/>
  <c r="V256" i="12"/>
  <c r="T256" i="12"/>
  <c r="R256" i="12"/>
  <c r="O256" i="12"/>
  <c r="AC255" i="12"/>
  <c r="AD255" i="12"/>
  <c r="Z255" i="12"/>
  <c r="AA255" i="12"/>
  <c r="P255" i="12"/>
  <c r="W255" i="12"/>
  <c r="X255" i="12"/>
  <c r="U255" i="12"/>
  <c r="V255" i="12"/>
  <c r="T255" i="12"/>
  <c r="R255" i="12"/>
  <c r="O255" i="12"/>
  <c r="AC254" i="12"/>
  <c r="AD254" i="12"/>
  <c r="Z254" i="12"/>
  <c r="AA254" i="12"/>
  <c r="P254" i="12"/>
  <c r="W254" i="12"/>
  <c r="X254" i="12"/>
  <c r="U254" i="12"/>
  <c r="V254" i="12"/>
  <c r="T254" i="12"/>
  <c r="R254" i="12"/>
  <c r="O254" i="12"/>
  <c r="AC253" i="12"/>
  <c r="AD253" i="12"/>
  <c r="Z253" i="12"/>
  <c r="AA253" i="12"/>
  <c r="P253" i="12"/>
  <c r="W253" i="12"/>
  <c r="X253" i="12"/>
  <c r="U253" i="12"/>
  <c r="V253" i="12"/>
  <c r="T253" i="12"/>
  <c r="R253" i="12"/>
  <c r="O253" i="12"/>
  <c r="AC252" i="12"/>
  <c r="AD252" i="12"/>
  <c r="Z252" i="12"/>
  <c r="AA252" i="12"/>
  <c r="P252" i="12"/>
  <c r="W252" i="12"/>
  <c r="X252" i="12"/>
  <c r="U252" i="12"/>
  <c r="V252" i="12"/>
  <c r="T252" i="12"/>
  <c r="R252" i="12"/>
  <c r="O252" i="12"/>
  <c r="AC251" i="12"/>
  <c r="AD251" i="12"/>
  <c r="Z251" i="12"/>
  <c r="AA251" i="12"/>
  <c r="P251" i="12"/>
  <c r="W251" i="12"/>
  <c r="X251" i="12"/>
  <c r="U251" i="12"/>
  <c r="V251" i="12"/>
  <c r="T251" i="12"/>
  <c r="R251" i="12"/>
  <c r="O251" i="12"/>
  <c r="AC250" i="12"/>
  <c r="AD250" i="12"/>
  <c r="Z250" i="12"/>
  <c r="AA250" i="12"/>
  <c r="P250" i="12"/>
  <c r="W250" i="12"/>
  <c r="X250" i="12"/>
  <c r="U250" i="12"/>
  <c r="V250" i="12"/>
  <c r="T250" i="12"/>
  <c r="R250" i="12"/>
  <c r="O250" i="12"/>
  <c r="AC249" i="12"/>
  <c r="AD249" i="12"/>
  <c r="Z249" i="12"/>
  <c r="AA249" i="12"/>
  <c r="P249" i="12"/>
  <c r="W249" i="12"/>
  <c r="X249" i="12"/>
  <c r="U249" i="12"/>
  <c r="V249" i="12"/>
  <c r="T249" i="12"/>
  <c r="R249" i="12"/>
  <c r="O249" i="12"/>
  <c r="AC248" i="12"/>
  <c r="AD248" i="12"/>
  <c r="Z248" i="12"/>
  <c r="AA248" i="12"/>
  <c r="P248" i="12"/>
  <c r="W248" i="12"/>
  <c r="X248" i="12"/>
  <c r="U248" i="12"/>
  <c r="V248" i="12"/>
  <c r="T248" i="12"/>
  <c r="R248" i="12"/>
  <c r="O248" i="12"/>
  <c r="AC247" i="12"/>
  <c r="AD247" i="12"/>
  <c r="Z247" i="12"/>
  <c r="AA247" i="12"/>
  <c r="P247" i="12"/>
  <c r="W247" i="12"/>
  <c r="X247" i="12"/>
  <c r="U247" i="12"/>
  <c r="V247" i="12"/>
  <c r="T247" i="12"/>
  <c r="R247" i="12"/>
  <c r="O247" i="12"/>
  <c r="AC246" i="12"/>
  <c r="AD246" i="12"/>
  <c r="Z246" i="12"/>
  <c r="AA246" i="12"/>
  <c r="P246" i="12"/>
  <c r="W246" i="12"/>
  <c r="X246" i="12"/>
  <c r="U246" i="12"/>
  <c r="V246" i="12"/>
  <c r="T246" i="12"/>
  <c r="R246" i="12"/>
  <c r="O246" i="12"/>
  <c r="AC245" i="12"/>
  <c r="AD245" i="12"/>
  <c r="Z245" i="12"/>
  <c r="AA245" i="12"/>
  <c r="P245" i="12"/>
  <c r="W245" i="12"/>
  <c r="X245" i="12"/>
  <c r="U245" i="12"/>
  <c r="V245" i="12"/>
  <c r="T245" i="12"/>
  <c r="R245" i="12"/>
  <c r="O245" i="12"/>
  <c r="AC244" i="12"/>
  <c r="AD244" i="12"/>
  <c r="Z244" i="12"/>
  <c r="AA244" i="12"/>
  <c r="P244" i="12"/>
  <c r="W244" i="12"/>
  <c r="X244" i="12"/>
  <c r="T244" i="12"/>
  <c r="O24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AC243" i="12"/>
  <c r="AD243" i="12"/>
  <c r="Z243" i="12"/>
  <c r="AA243" i="12"/>
  <c r="P243" i="12"/>
  <c r="W243" i="12"/>
  <c r="X243" i="12"/>
  <c r="U243" i="12"/>
  <c r="V243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S243" i="12"/>
  <c r="T243" i="12"/>
  <c r="O243" i="12"/>
  <c r="AC242" i="12"/>
  <c r="AD242" i="12"/>
  <c r="Z242" i="12"/>
  <c r="AA242" i="12"/>
  <c r="P242" i="12"/>
  <c r="W242" i="12"/>
  <c r="X242" i="12"/>
  <c r="U242" i="12"/>
  <c r="V242" i="12"/>
  <c r="S242" i="12"/>
  <c r="T242" i="12"/>
  <c r="S166" i="12"/>
  <c r="Q166" i="12"/>
  <c r="S167" i="12"/>
  <c r="Q167" i="12"/>
  <c r="S168" i="12"/>
  <c r="Q168" i="12"/>
  <c r="S169" i="12"/>
  <c r="Q169" i="12"/>
  <c r="S170" i="12"/>
  <c r="Q170" i="12"/>
  <c r="S171" i="12"/>
  <c r="Q171" i="12"/>
  <c r="S172" i="12"/>
  <c r="Q172" i="12"/>
  <c r="S173" i="12"/>
  <c r="Q173" i="12"/>
  <c r="S174" i="12"/>
  <c r="Q174" i="12"/>
  <c r="S175" i="12"/>
  <c r="Q175" i="12"/>
  <c r="S176" i="12"/>
  <c r="Q176" i="12"/>
  <c r="S177" i="12"/>
  <c r="Q177" i="12"/>
  <c r="S178" i="12"/>
  <c r="Q178" i="12"/>
  <c r="S179" i="12"/>
  <c r="Q179" i="12"/>
  <c r="S180" i="12"/>
  <c r="Q180" i="12"/>
  <c r="S181" i="12"/>
  <c r="Q181" i="12"/>
  <c r="S182" i="12"/>
  <c r="Q182" i="12"/>
  <c r="S183" i="12"/>
  <c r="Q183" i="12"/>
  <c r="S184" i="12"/>
  <c r="Q184" i="12"/>
  <c r="S185" i="12"/>
  <c r="Q185" i="12"/>
  <c r="S186" i="12"/>
  <c r="Q186" i="12"/>
  <c r="S187" i="12"/>
  <c r="Q187" i="12"/>
  <c r="S188" i="12"/>
  <c r="Q188" i="12"/>
  <c r="S189" i="12"/>
  <c r="Q189" i="12"/>
  <c r="S190" i="12"/>
  <c r="Q190" i="12"/>
  <c r="S191" i="12"/>
  <c r="Q191" i="12"/>
  <c r="S192" i="12"/>
  <c r="Q192" i="12"/>
  <c r="S193" i="12"/>
  <c r="Q193" i="12"/>
  <c r="S194" i="12"/>
  <c r="Q194" i="12"/>
  <c r="S195" i="12"/>
  <c r="Q195" i="12"/>
  <c r="S196" i="12"/>
  <c r="Q196" i="12"/>
  <c r="S197" i="12"/>
  <c r="Q197" i="12"/>
  <c r="S198" i="12"/>
  <c r="Q198" i="12"/>
  <c r="S199" i="12"/>
  <c r="Q199" i="12"/>
  <c r="S200" i="12"/>
  <c r="Q200" i="12"/>
  <c r="S201" i="12"/>
  <c r="Q201" i="12"/>
  <c r="S202" i="12"/>
  <c r="Q202" i="12"/>
  <c r="S203" i="12"/>
  <c r="Q203" i="12"/>
  <c r="S204" i="12"/>
  <c r="Q204" i="12"/>
  <c r="S205" i="12"/>
  <c r="Q205" i="12"/>
  <c r="S206" i="12"/>
  <c r="Q206" i="12"/>
  <c r="S207" i="12"/>
  <c r="Q207" i="12"/>
  <c r="S208" i="12"/>
  <c r="Q208" i="12"/>
  <c r="S209" i="12"/>
  <c r="Q209" i="12"/>
  <c r="S210" i="12"/>
  <c r="Q210" i="12"/>
  <c r="S211" i="12"/>
  <c r="Q211" i="12"/>
  <c r="S212" i="12"/>
  <c r="Q212" i="12"/>
  <c r="S213" i="12"/>
  <c r="Q213" i="12"/>
  <c r="S214" i="12"/>
  <c r="Q214" i="12"/>
  <c r="S215" i="12"/>
  <c r="Q215" i="12"/>
  <c r="S216" i="12"/>
  <c r="Q216" i="12"/>
  <c r="S217" i="12"/>
  <c r="Q217" i="12"/>
  <c r="S218" i="12"/>
  <c r="Q218" i="12"/>
  <c r="S219" i="12"/>
  <c r="Q219" i="12"/>
  <c r="S220" i="12"/>
  <c r="Q220" i="12"/>
  <c r="S221" i="12"/>
  <c r="Q221" i="12"/>
  <c r="S222" i="12"/>
  <c r="Q222" i="12"/>
  <c r="S223" i="12"/>
  <c r="Q223" i="12"/>
  <c r="S224" i="12"/>
  <c r="Q224" i="12"/>
  <c r="S225" i="12"/>
  <c r="Q225" i="12"/>
  <c r="S226" i="12"/>
  <c r="Q226" i="12"/>
  <c r="S227" i="12"/>
  <c r="Q227" i="12"/>
  <c r="S228" i="12"/>
  <c r="Q228" i="12"/>
  <c r="S229" i="12"/>
  <c r="Q229" i="12"/>
  <c r="S230" i="12"/>
  <c r="Q230" i="12"/>
  <c r="S231" i="12"/>
  <c r="Q231" i="12"/>
  <c r="S232" i="12"/>
  <c r="Q232" i="12"/>
  <c r="S233" i="12"/>
  <c r="Q233" i="12"/>
  <c r="S234" i="12"/>
  <c r="Q234" i="12"/>
  <c r="S235" i="12"/>
  <c r="Q235" i="12"/>
  <c r="S236" i="12"/>
  <c r="Q236" i="12"/>
  <c r="S237" i="12"/>
  <c r="Q237" i="12"/>
  <c r="S238" i="12"/>
  <c r="Q238" i="12"/>
  <c r="S239" i="12"/>
  <c r="Q239" i="12"/>
  <c r="S240" i="12"/>
  <c r="Q240" i="12"/>
  <c r="S241" i="12"/>
  <c r="Q241" i="12"/>
  <c r="Q242" i="12"/>
  <c r="R242" i="12"/>
  <c r="O242" i="12"/>
  <c r="AC241" i="12"/>
  <c r="AD241" i="12"/>
  <c r="Z241" i="12"/>
  <c r="AA241" i="12"/>
  <c r="P241" i="12"/>
  <c r="W241" i="12"/>
  <c r="X241" i="12"/>
  <c r="U241" i="12"/>
  <c r="V241" i="12"/>
  <c r="T241" i="12"/>
  <c r="R241" i="12"/>
  <c r="O241" i="12"/>
  <c r="AC240" i="12"/>
  <c r="AD240" i="12"/>
  <c r="Z240" i="12"/>
  <c r="AA240" i="12"/>
  <c r="P240" i="12"/>
  <c r="W240" i="12"/>
  <c r="X240" i="12"/>
  <c r="U240" i="12"/>
  <c r="V240" i="12"/>
  <c r="T240" i="12"/>
  <c r="R240" i="12"/>
  <c r="O240" i="12"/>
  <c r="AC239" i="12"/>
  <c r="AD239" i="12"/>
  <c r="Z239" i="12"/>
  <c r="AA239" i="12"/>
  <c r="P239" i="12"/>
  <c r="W239" i="12"/>
  <c r="X239" i="12"/>
  <c r="U239" i="12"/>
  <c r="V239" i="12"/>
  <c r="T239" i="12"/>
  <c r="R239" i="12"/>
  <c r="O239" i="12"/>
  <c r="AC238" i="12"/>
  <c r="AD238" i="12"/>
  <c r="Z238" i="12"/>
  <c r="AA238" i="12"/>
  <c r="P238" i="12"/>
  <c r="W238" i="12"/>
  <c r="X238" i="12"/>
  <c r="U238" i="12"/>
  <c r="V238" i="12"/>
  <c r="T238" i="12"/>
  <c r="R238" i="12"/>
  <c r="O238" i="12"/>
  <c r="AC237" i="12"/>
  <c r="AD237" i="12"/>
  <c r="Z237" i="12"/>
  <c r="AA237" i="12"/>
  <c r="P237" i="12"/>
  <c r="W237" i="12"/>
  <c r="X237" i="12"/>
  <c r="U237" i="12"/>
  <c r="V237" i="12"/>
  <c r="T237" i="12"/>
  <c r="R237" i="12"/>
  <c r="O237" i="12"/>
  <c r="AC236" i="12"/>
  <c r="AD236" i="12"/>
  <c r="Z236" i="12"/>
  <c r="AA236" i="12"/>
  <c r="P236" i="12"/>
  <c r="W236" i="12"/>
  <c r="X236" i="12"/>
  <c r="U236" i="12"/>
  <c r="V236" i="12"/>
  <c r="T236" i="12"/>
  <c r="R236" i="12"/>
  <c r="O236" i="12"/>
  <c r="AC235" i="12"/>
  <c r="AD235" i="12"/>
  <c r="Z235" i="12"/>
  <c r="AA235" i="12"/>
  <c r="P235" i="12"/>
  <c r="W235" i="12"/>
  <c r="X235" i="12"/>
  <c r="U235" i="12"/>
  <c r="V235" i="12"/>
  <c r="T235" i="12"/>
  <c r="R235" i="12"/>
  <c r="O235" i="12"/>
  <c r="AC234" i="12"/>
  <c r="AD234" i="12"/>
  <c r="Z234" i="12"/>
  <c r="AA234" i="12"/>
  <c r="P234" i="12"/>
  <c r="W234" i="12"/>
  <c r="X234" i="12"/>
  <c r="U234" i="12"/>
  <c r="V234" i="12"/>
  <c r="T234" i="12"/>
  <c r="R234" i="12"/>
  <c r="O234" i="12"/>
  <c r="AC233" i="12"/>
  <c r="AD233" i="12"/>
  <c r="Z233" i="12"/>
  <c r="AA233" i="12"/>
  <c r="P233" i="12"/>
  <c r="W233" i="12"/>
  <c r="X233" i="12"/>
  <c r="U233" i="12"/>
  <c r="V233" i="12"/>
  <c r="T233" i="12"/>
  <c r="R233" i="12"/>
  <c r="O233" i="12"/>
  <c r="AC232" i="12"/>
  <c r="AD232" i="12"/>
  <c r="Z232" i="12"/>
  <c r="AA232" i="12"/>
  <c r="P232" i="12"/>
  <c r="W232" i="12"/>
  <c r="X232" i="12"/>
  <c r="U232" i="12"/>
  <c r="V232" i="12"/>
  <c r="T232" i="12"/>
  <c r="R232" i="12"/>
  <c r="O232" i="12"/>
  <c r="AC231" i="12"/>
  <c r="AD231" i="12"/>
  <c r="Z231" i="12"/>
  <c r="AA231" i="12"/>
  <c r="P231" i="12"/>
  <c r="W231" i="12"/>
  <c r="X231" i="12"/>
  <c r="U231" i="12"/>
  <c r="V231" i="12"/>
  <c r="T231" i="12"/>
  <c r="R231" i="12"/>
  <c r="O231" i="12"/>
  <c r="AC230" i="12"/>
  <c r="AD230" i="12"/>
  <c r="Z230" i="12"/>
  <c r="AA230" i="12"/>
  <c r="P230" i="12"/>
  <c r="W230" i="12"/>
  <c r="X230" i="12"/>
  <c r="U230" i="12"/>
  <c r="V230" i="12"/>
  <c r="T230" i="12"/>
  <c r="R230" i="12"/>
  <c r="O230" i="12"/>
  <c r="AC229" i="12"/>
  <c r="AD229" i="12"/>
  <c r="Z229" i="12"/>
  <c r="AA229" i="12"/>
  <c r="P229" i="12"/>
  <c r="W229" i="12"/>
  <c r="X229" i="12"/>
  <c r="U229" i="12"/>
  <c r="V229" i="12"/>
  <c r="T229" i="12"/>
  <c r="R229" i="12"/>
  <c r="O229" i="12"/>
  <c r="AC228" i="12"/>
  <c r="AD228" i="12"/>
  <c r="Z228" i="12"/>
  <c r="AA228" i="12"/>
  <c r="P228" i="12"/>
  <c r="W228" i="12"/>
  <c r="X228" i="12"/>
  <c r="U228" i="12"/>
  <c r="V228" i="12"/>
  <c r="T228" i="12"/>
  <c r="R228" i="12"/>
  <c r="O228" i="12"/>
  <c r="AC227" i="12"/>
  <c r="AD227" i="12"/>
  <c r="Z227" i="12"/>
  <c r="AA227" i="12"/>
  <c r="P227" i="12"/>
  <c r="W227" i="12"/>
  <c r="X227" i="12"/>
  <c r="U227" i="12"/>
  <c r="V227" i="12"/>
  <c r="T227" i="12"/>
  <c r="R227" i="12"/>
  <c r="O227" i="12"/>
  <c r="AC226" i="12"/>
  <c r="AD226" i="12"/>
  <c r="Z226" i="12"/>
  <c r="AA226" i="12"/>
  <c r="P226" i="12"/>
  <c r="W226" i="12"/>
  <c r="X226" i="12"/>
  <c r="U226" i="12"/>
  <c r="V226" i="12"/>
  <c r="T226" i="12"/>
  <c r="R226" i="12"/>
  <c r="O226" i="12"/>
  <c r="AC225" i="12"/>
  <c r="AD225" i="12"/>
  <c r="Z225" i="12"/>
  <c r="AA225" i="12"/>
  <c r="P225" i="12"/>
  <c r="W225" i="12"/>
  <c r="X225" i="12"/>
  <c r="U225" i="12"/>
  <c r="V225" i="12"/>
  <c r="T225" i="12"/>
  <c r="R225" i="12"/>
  <c r="O225" i="12"/>
  <c r="AC224" i="12"/>
  <c r="AD224" i="12"/>
  <c r="Z224" i="12"/>
  <c r="AA224" i="12"/>
  <c r="P224" i="12"/>
  <c r="W224" i="12"/>
  <c r="X224" i="12"/>
  <c r="U224" i="12"/>
  <c r="V224" i="12"/>
  <c r="T224" i="12"/>
  <c r="R224" i="12"/>
  <c r="O224" i="12"/>
  <c r="AC223" i="12"/>
  <c r="AD223" i="12"/>
  <c r="Z223" i="12"/>
  <c r="AA223" i="12"/>
  <c r="P223" i="12"/>
  <c r="W223" i="12"/>
  <c r="X223" i="12"/>
  <c r="U223" i="12"/>
  <c r="V223" i="12"/>
  <c r="T223" i="12"/>
  <c r="R223" i="12"/>
  <c r="O223" i="12"/>
  <c r="AC222" i="12"/>
  <c r="AD222" i="12"/>
  <c r="Z222" i="12"/>
  <c r="AA222" i="12"/>
  <c r="P222" i="12"/>
  <c r="W222" i="12"/>
  <c r="X222" i="12"/>
  <c r="U222" i="12"/>
  <c r="V222" i="12"/>
  <c r="T222" i="12"/>
  <c r="R222" i="12"/>
  <c r="O222" i="12"/>
  <c r="AC221" i="12"/>
  <c r="AD221" i="12"/>
  <c r="Z221" i="12"/>
  <c r="AA221" i="12"/>
  <c r="P221" i="12"/>
  <c r="W221" i="12"/>
  <c r="X221" i="12"/>
  <c r="U221" i="12"/>
  <c r="V221" i="12"/>
  <c r="T221" i="12"/>
  <c r="R221" i="12"/>
  <c r="O221" i="12"/>
  <c r="AC220" i="12"/>
  <c r="AD220" i="12"/>
  <c r="Z220" i="12"/>
  <c r="AA220" i="12"/>
  <c r="P220" i="12"/>
  <c r="W220" i="12"/>
  <c r="X220" i="12"/>
  <c r="U220" i="12"/>
  <c r="V220" i="12"/>
  <c r="T220" i="12"/>
  <c r="R220" i="12"/>
  <c r="O220" i="12"/>
  <c r="AC219" i="12"/>
  <c r="AD219" i="12"/>
  <c r="Z219" i="12"/>
  <c r="AA219" i="12"/>
  <c r="P219" i="12"/>
  <c r="W219" i="12"/>
  <c r="X219" i="12"/>
  <c r="U219" i="12"/>
  <c r="V219" i="12"/>
  <c r="T219" i="12"/>
  <c r="R219" i="12"/>
  <c r="O219" i="12"/>
  <c r="AC218" i="12"/>
  <c r="AD218" i="12"/>
  <c r="Z218" i="12"/>
  <c r="AA218" i="12"/>
  <c r="P218" i="12"/>
  <c r="W218" i="12"/>
  <c r="X218" i="12"/>
  <c r="U218" i="12"/>
  <c r="V218" i="12"/>
  <c r="T218" i="12"/>
  <c r="R218" i="12"/>
  <c r="O218" i="12"/>
  <c r="AC217" i="12"/>
  <c r="AD217" i="12"/>
  <c r="Z217" i="12"/>
  <c r="AA217" i="12"/>
  <c r="P217" i="12"/>
  <c r="W217" i="12"/>
  <c r="X217" i="12"/>
  <c r="U217" i="12"/>
  <c r="V217" i="12"/>
  <c r="T217" i="12"/>
  <c r="R217" i="12"/>
  <c r="O217" i="12"/>
  <c r="AC216" i="12"/>
  <c r="AD216" i="12"/>
  <c r="Z216" i="12"/>
  <c r="AA216" i="12"/>
  <c r="P216" i="12"/>
  <c r="W216" i="12"/>
  <c r="X216" i="12"/>
  <c r="U216" i="12"/>
  <c r="V216" i="12"/>
  <c r="T216" i="12"/>
  <c r="R216" i="12"/>
  <c r="O216" i="12"/>
  <c r="AC215" i="12"/>
  <c r="AD215" i="12"/>
  <c r="Z215" i="12"/>
  <c r="AA215" i="12"/>
  <c r="P215" i="12"/>
  <c r="W215" i="12"/>
  <c r="X215" i="12"/>
  <c r="U215" i="12"/>
  <c r="V215" i="12"/>
  <c r="T215" i="12"/>
  <c r="R215" i="12"/>
  <c r="O215" i="12"/>
  <c r="AC214" i="12"/>
  <c r="AD214" i="12"/>
  <c r="Z214" i="12"/>
  <c r="AA214" i="12"/>
  <c r="P214" i="12"/>
  <c r="W214" i="12"/>
  <c r="X214" i="12"/>
  <c r="U214" i="12"/>
  <c r="V214" i="12"/>
  <c r="T214" i="12"/>
  <c r="R214" i="12"/>
  <c r="O214" i="12"/>
  <c r="AC213" i="12"/>
  <c r="AD213" i="12"/>
  <c r="Z213" i="12"/>
  <c r="AA213" i="12"/>
  <c r="P213" i="12"/>
  <c r="W213" i="12"/>
  <c r="X213" i="12"/>
  <c r="U213" i="12"/>
  <c r="V213" i="12"/>
  <c r="T213" i="12"/>
  <c r="R213" i="12"/>
  <c r="O213" i="12"/>
  <c r="AC212" i="12"/>
  <c r="AD212" i="12"/>
  <c r="Z212" i="12"/>
  <c r="AA212" i="12"/>
  <c r="P212" i="12"/>
  <c r="W212" i="12"/>
  <c r="X212" i="12"/>
  <c r="U212" i="12"/>
  <c r="V212" i="12"/>
  <c r="T212" i="12"/>
  <c r="R212" i="12"/>
  <c r="O212" i="12"/>
  <c r="AC211" i="12"/>
  <c r="AD211" i="12"/>
  <c r="Z211" i="12"/>
  <c r="AA211" i="12"/>
  <c r="P211" i="12"/>
  <c r="W211" i="12"/>
  <c r="X211" i="12"/>
  <c r="U211" i="12"/>
  <c r="V211" i="12"/>
  <c r="T211" i="12"/>
  <c r="R211" i="12"/>
  <c r="O211" i="12"/>
  <c r="AC210" i="12"/>
  <c r="AD210" i="12"/>
  <c r="Z210" i="12"/>
  <c r="AA210" i="12"/>
  <c r="P210" i="12"/>
  <c r="W210" i="12"/>
  <c r="X210" i="12"/>
  <c r="U210" i="12"/>
  <c r="V210" i="12"/>
  <c r="T210" i="12"/>
  <c r="R210" i="12"/>
  <c r="O210" i="12"/>
  <c r="AC209" i="12"/>
  <c r="AD209" i="12"/>
  <c r="Z209" i="12"/>
  <c r="AA209" i="12"/>
  <c r="P209" i="12"/>
  <c r="W209" i="12"/>
  <c r="X209" i="12"/>
  <c r="U209" i="12"/>
  <c r="V209" i="12"/>
  <c r="T209" i="12"/>
  <c r="R209" i="12"/>
  <c r="O209" i="12"/>
  <c r="AC208" i="12"/>
  <c r="AD208" i="12"/>
  <c r="Z208" i="12"/>
  <c r="AA208" i="12"/>
  <c r="P208" i="12"/>
  <c r="W208" i="12"/>
  <c r="X208" i="12"/>
  <c r="U208" i="12"/>
  <c r="V208" i="12"/>
  <c r="T208" i="12"/>
  <c r="R208" i="12"/>
  <c r="O208" i="12"/>
  <c r="AC207" i="12"/>
  <c r="AD207" i="12"/>
  <c r="Z207" i="12"/>
  <c r="AA207" i="12"/>
  <c r="P207" i="12"/>
  <c r="W207" i="12"/>
  <c r="X207" i="12"/>
  <c r="U207" i="12"/>
  <c r="V207" i="12"/>
  <c r="T207" i="12"/>
  <c r="R207" i="12"/>
  <c r="O207" i="12"/>
  <c r="AC206" i="12"/>
  <c r="AD206" i="12"/>
  <c r="Z206" i="12"/>
  <c r="AA206" i="12"/>
  <c r="P206" i="12"/>
  <c r="W206" i="12"/>
  <c r="X206" i="12"/>
  <c r="U206" i="12"/>
  <c r="V206" i="12"/>
  <c r="T206" i="12"/>
  <c r="R206" i="12"/>
  <c r="O206" i="12"/>
  <c r="AC205" i="12"/>
  <c r="AD205" i="12"/>
  <c r="Z205" i="12"/>
  <c r="AA205" i="12"/>
  <c r="P205" i="12"/>
  <c r="W205" i="12"/>
  <c r="X205" i="12"/>
  <c r="U205" i="12"/>
  <c r="V205" i="12"/>
  <c r="T205" i="12"/>
  <c r="R205" i="12"/>
  <c r="O205" i="12"/>
  <c r="AC204" i="12"/>
  <c r="AD204" i="12"/>
  <c r="Z204" i="12"/>
  <c r="AA204" i="12"/>
  <c r="P204" i="12"/>
  <c r="W204" i="12"/>
  <c r="X204" i="12"/>
  <c r="U204" i="12"/>
  <c r="V204" i="12"/>
  <c r="T204" i="12"/>
  <c r="R204" i="12"/>
  <c r="O204" i="12"/>
  <c r="AC203" i="12"/>
  <c r="AD203" i="12"/>
  <c r="Z203" i="12"/>
  <c r="AA203" i="12"/>
  <c r="P203" i="12"/>
  <c r="W203" i="12"/>
  <c r="X203" i="12"/>
  <c r="U203" i="12"/>
  <c r="V203" i="12"/>
  <c r="T203" i="12"/>
  <c r="R203" i="12"/>
  <c r="O203" i="12"/>
  <c r="AC202" i="12"/>
  <c r="AD202" i="12"/>
  <c r="Z202" i="12"/>
  <c r="AA202" i="12"/>
  <c r="P202" i="12"/>
  <c r="W202" i="12"/>
  <c r="X202" i="12"/>
  <c r="U202" i="12"/>
  <c r="V202" i="12"/>
  <c r="T202" i="12"/>
  <c r="R202" i="12"/>
  <c r="O202" i="12"/>
  <c r="AC201" i="12"/>
  <c r="AD201" i="12"/>
  <c r="Z201" i="12"/>
  <c r="AA201" i="12"/>
  <c r="P201" i="12"/>
  <c r="W201" i="12"/>
  <c r="X201" i="12"/>
  <c r="U201" i="12"/>
  <c r="V201" i="12"/>
  <c r="T201" i="12"/>
  <c r="R201" i="12"/>
  <c r="O201" i="12"/>
  <c r="AC200" i="12"/>
  <c r="AD200" i="12"/>
  <c r="Z200" i="12"/>
  <c r="AA200" i="12"/>
  <c r="P200" i="12"/>
  <c r="W200" i="12"/>
  <c r="X200" i="12"/>
  <c r="U200" i="12"/>
  <c r="V200" i="12"/>
  <c r="T200" i="12"/>
  <c r="R200" i="12"/>
  <c r="O200" i="12"/>
  <c r="AC199" i="12"/>
  <c r="AD199" i="12"/>
  <c r="Z199" i="12"/>
  <c r="AA199" i="12"/>
  <c r="P199" i="12"/>
  <c r="W199" i="12"/>
  <c r="X199" i="12"/>
  <c r="U199" i="12"/>
  <c r="V199" i="12"/>
  <c r="T199" i="12"/>
  <c r="R199" i="12"/>
  <c r="O199" i="12"/>
  <c r="AC198" i="12"/>
  <c r="AD198" i="12"/>
  <c r="Z198" i="12"/>
  <c r="AA198" i="12"/>
  <c r="P198" i="12"/>
  <c r="W198" i="12"/>
  <c r="X198" i="12"/>
  <c r="U198" i="12"/>
  <c r="V198" i="12"/>
  <c r="T198" i="12"/>
  <c r="R198" i="12"/>
  <c r="O198" i="12"/>
  <c r="AC197" i="12"/>
  <c r="AD197" i="12"/>
  <c r="Z197" i="12"/>
  <c r="AA197" i="12"/>
  <c r="P197" i="12"/>
  <c r="W197" i="12"/>
  <c r="X197" i="12"/>
  <c r="U197" i="12"/>
  <c r="V197" i="12"/>
  <c r="T197" i="12"/>
  <c r="R197" i="12"/>
  <c r="O197" i="12"/>
  <c r="AC196" i="12"/>
  <c r="AD196" i="12"/>
  <c r="Z196" i="12"/>
  <c r="AA196" i="12"/>
  <c r="P196" i="12"/>
  <c r="W196" i="12"/>
  <c r="X196" i="12"/>
  <c r="U196" i="12"/>
  <c r="V196" i="12"/>
  <c r="T196" i="12"/>
  <c r="R196" i="12"/>
  <c r="O196" i="12"/>
  <c r="AC195" i="12"/>
  <c r="AD195" i="12"/>
  <c r="Z195" i="12"/>
  <c r="AA195" i="12"/>
  <c r="P195" i="12"/>
  <c r="W195" i="12"/>
  <c r="X195" i="12"/>
  <c r="U195" i="12"/>
  <c r="V195" i="12"/>
  <c r="T195" i="12"/>
  <c r="R195" i="12"/>
  <c r="O195" i="12"/>
  <c r="AC194" i="12"/>
  <c r="AD194" i="12"/>
  <c r="Z194" i="12"/>
  <c r="AA194" i="12"/>
  <c r="P194" i="12"/>
  <c r="W194" i="12"/>
  <c r="X194" i="12"/>
  <c r="U194" i="12"/>
  <c r="V194" i="12"/>
  <c r="T194" i="12"/>
  <c r="R194" i="12"/>
  <c r="O194" i="12"/>
  <c r="AC193" i="12"/>
  <c r="AD193" i="12"/>
  <c r="Z193" i="12"/>
  <c r="AA193" i="12"/>
  <c r="P193" i="12"/>
  <c r="W193" i="12"/>
  <c r="X193" i="12"/>
  <c r="U193" i="12"/>
  <c r="V193" i="12"/>
  <c r="T193" i="12"/>
  <c r="R193" i="12"/>
  <c r="O193" i="12"/>
  <c r="AC192" i="12"/>
  <c r="AD192" i="12"/>
  <c r="Z192" i="12"/>
  <c r="AA192" i="12"/>
  <c r="P192" i="12"/>
  <c r="W192" i="12"/>
  <c r="X192" i="12"/>
  <c r="U192" i="12"/>
  <c r="V192" i="12"/>
  <c r="T192" i="12"/>
  <c r="R192" i="12"/>
  <c r="O192" i="12"/>
  <c r="AC191" i="12"/>
  <c r="AD191" i="12"/>
  <c r="Z191" i="12"/>
  <c r="AA191" i="12"/>
  <c r="P191" i="12"/>
  <c r="W191" i="12"/>
  <c r="X191" i="12"/>
  <c r="U191" i="12"/>
  <c r="V191" i="12"/>
  <c r="T191" i="12"/>
  <c r="R191" i="12"/>
  <c r="O191" i="12"/>
  <c r="AC190" i="12"/>
  <c r="AD190" i="12"/>
  <c r="Z190" i="12"/>
  <c r="AA190" i="12"/>
  <c r="P190" i="12"/>
  <c r="W190" i="12"/>
  <c r="X190" i="12"/>
  <c r="U190" i="12"/>
  <c r="V190" i="12"/>
  <c r="T190" i="12"/>
  <c r="R190" i="12"/>
  <c r="O190" i="12"/>
  <c r="AC189" i="12"/>
  <c r="AD189" i="12"/>
  <c r="Z189" i="12"/>
  <c r="AA189" i="12"/>
  <c r="P189" i="12"/>
  <c r="W189" i="12"/>
  <c r="X189" i="12"/>
  <c r="U189" i="12"/>
  <c r="V189" i="12"/>
  <c r="T189" i="12"/>
  <c r="R189" i="12"/>
  <c r="O189" i="12"/>
  <c r="AC188" i="12"/>
  <c r="AD188" i="12"/>
  <c r="Z188" i="12"/>
  <c r="AA188" i="12"/>
  <c r="P188" i="12"/>
  <c r="W188" i="12"/>
  <c r="X188" i="12"/>
  <c r="U188" i="12"/>
  <c r="V188" i="12"/>
  <c r="T188" i="12"/>
  <c r="R188" i="12"/>
  <c r="O188" i="12"/>
  <c r="AC187" i="12"/>
  <c r="AD187" i="12"/>
  <c r="Z187" i="12"/>
  <c r="AA187" i="12"/>
  <c r="P187" i="12"/>
  <c r="W187" i="12"/>
  <c r="X187" i="12"/>
  <c r="U187" i="12"/>
  <c r="V187" i="12"/>
  <c r="T187" i="12"/>
  <c r="R187" i="12"/>
  <c r="O187" i="12"/>
  <c r="AC186" i="12"/>
  <c r="AD186" i="12"/>
  <c r="Z186" i="12"/>
  <c r="AA186" i="12"/>
  <c r="P186" i="12"/>
  <c r="W186" i="12"/>
  <c r="X186" i="12"/>
  <c r="U186" i="12"/>
  <c r="V186" i="12"/>
  <c r="T186" i="12"/>
  <c r="R186" i="12"/>
  <c r="O186" i="12"/>
  <c r="AC185" i="12"/>
  <c r="AD185" i="12"/>
  <c r="Z185" i="12"/>
  <c r="AA185" i="12"/>
  <c r="P185" i="12"/>
  <c r="W185" i="12"/>
  <c r="X185" i="12"/>
  <c r="U185" i="12"/>
  <c r="V185" i="12"/>
  <c r="T185" i="12"/>
  <c r="R185" i="12"/>
  <c r="O185" i="12"/>
  <c r="AC184" i="12"/>
  <c r="AD184" i="12"/>
  <c r="Z184" i="12"/>
  <c r="AA184" i="12"/>
  <c r="P184" i="12"/>
  <c r="W184" i="12"/>
  <c r="X184" i="12"/>
  <c r="U184" i="12"/>
  <c r="V184" i="12"/>
  <c r="T184" i="12"/>
  <c r="R184" i="12"/>
  <c r="O184" i="12"/>
  <c r="AC183" i="12"/>
  <c r="AD183" i="12"/>
  <c r="Z183" i="12"/>
  <c r="AA183" i="12"/>
  <c r="P183" i="12"/>
  <c r="W183" i="12"/>
  <c r="X183" i="12"/>
  <c r="U183" i="12"/>
  <c r="V183" i="12"/>
  <c r="T183" i="12"/>
  <c r="R183" i="12"/>
  <c r="O183" i="12"/>
  <c r="AC182" i="12"/>
  <c r="AD182" i="12"/>
  <c r="Z182" i="12"/>
  <c r="AA182" i="12"/>
  <c r="P182" i="12"/>
  <c r="W182" i="12"/>
  <c r="X182" i="12"/>
  <c r="U182" i="12"/>
  <c r="V182" i="12"/>
  <c r="T182" i="12"/>
  <c r="R182" i="12"/>
  <c r="O182" i="12"/>
  <c r="AC181" i="12"/>
  <c r="AD181" i="12"/>
  <c r="Z181" i="12"/>
  <c r="AA181" i="12"/>
  <c r="P181" i="12"/>
  <c r="W181" i="12"/>
  <c r="X181" i="12"/>
  <c r="U181" i="12"/>
  <c r="V181" i="12"/>
  <c r="T181" i="12"/>
  <c r="R181" i="12"/>
  <c r="O181" i="12"/>
  <c r="AC180" i="12"/>
  <c r="AD180" i="12"/>
  <c r="Z180" i="12"/>
  <c r="AA180" i="12"/>
  <c r="P180" i="12"/>
  <c r="W180" i="12"/>
  <c r="X180" i="12"/>
  <c r="U180" i="12"/>
  <c r="V180" i="12"/>
  <c r="T180" i="12"/>
  <c r="R180" i="12"/>
  <c r="O180" i="12"/>
  <c r="AC179" i="12"/>
  <c r="AD179" i="12"/>
  <c r="Z179" i="12"/>
  <c r="AA179" i="12"/>
  <c r="P179" i="12"/>
  <c r="W179" i="12"/>
  <c r="X179" i="12"/>
  <c r="U179" i="12"/>
  <c r="V179" i="12"/>
  <c r="T179" i="12"/>
  <c r="R179" i="12"/>
  <c r="O179" i="12"/>
  <c r="AC178" i="12"/>
  <c r="AD178" i="12"/>
  <c r="Z178" i="12"/>
  <c r="AA178" i="12"/>
  <c r="P178" i="12"/>
  <c r="W178" i="12"/>
  <c r="X178" i="12"/>
  <c r="U178" i="12"/>
  <c r="V178" i="12"/>
  <c r="T178" i="12"/>
  <c r="R178" i="12"/>
  <c r="O178" i="12"/>
  <c r="AC177" i="12"/>
  <c r="AD177" i="12"/>
  <c r="Z177" i="12"/>
  <c r="AA177" i="12"/>
  <c r="P177" i="12"/>
  <c r="W177" i="12"/>
  <c r="X177" i="12"/>
  <c r="U177" i="12"/>
  <c r="V177" i="12"/>
  <c r="T177" i="12"/>
  <c r="R177" i="12"/>
  <c r="O177" i="12"/>
  <c r="AC176" i="12"/>
  <c r="AD176" i="12"/>
  <c r="Z176" i="12"/>
  <c r="AA176" i="12"/>
  <c r="P176" i="12"/>
  <c r="W176" i="12"/>
  <c r="X176" i="12"/>
  <c r="U176" i="12"/>
  <c r="V176" i="12"/>
  <c r="T176" i="12"/>
  <c r="R176" i="12"/>
  <c r="O176" i="12"/>
  <c r="AC175" i="12"/>
  <c r="AD175" i="12"/>
  <c r="Z175" i="12"/>
  <c r="AA175" i="12"/>
  <c r="P175" i="12"/>
  <c r="W175" i="12"/>
  <c r="X175" i="12"/>
  <c r="U175" i="12"/>
  <c r="V175" i="12"/>
  <c r="T175" i="12"/>
  <c r="R175" i="12"/>
  <c r="O175" i="12"/>
  <c r="AC174" i="12"/>
  <c r="AD174" i="12"/>
  <c r="Z174" i="12"/>
  <c r="AA174" i="12"/>
  <c r="P174" i="12"/>
  <c r="W174" i="12"/>
  <c r="X174" i="12"/>
  <c r="U174" i="12"/>
  <c r="V174" i="12"/>
  <c r="T174" i="12"/>
  <c r="R174" i="12"/>
  <c r="O174" i="12"/>
  <c r="AC173" i="12"/>
  <c r="AD173" i="12"/>
  <c r="Z173" i="12"/>
  <c r="AA173" i="12"/>
  <c r="P173" i="12"/>
  <c r="W173" i="12"/>
  <c r="X173" i="12"/>
  <c r="U173" i="12"/>
  <c r="V173" i="12"/>
  <c r="T173" i="12"/>
  <c r="R173" i="12"/>
  <c r="O173" i="12"/>
  <c r="AC172" i="12"/>
  <c r="AD172" i="12"/>
  <c r="Z172" i="12"/>
  <c r="AA172" i="12"/>
  <c r="P172" i="12"/>
  <c r="W172" i="12"/>
  <c r="X172" i="12"/>
  <c r="U172" i="12"/>
  <c r="V172" i="12"/>
  <c r="T172" i="12"/>
  <c r="R172" i="12"/>
  <c r="O172" i="12"/>
  <c r="AC171" i="12"/>
  <c r="AD171" i="12"/>
  <c r="Z171" i="12"/>
  <c r="AA171" i="12"/>
  <c r="P171" i="12"/>
  <c r="W171" i="12"/>
  <c r="X171" i="12"/>
  <c r="U171" i="12"/>
  <c r="V171" i="12"/>
  <c r="T171" i="12"/>
  <c r="R171" i="12"/>
  <c r="O171" i="12"/>
  <c r="AC170" i="12"/>
  <c r="AD170" i="12"/>
  <c r="Z170" i="12"/>
  <c r="AA170" i="12"/>
  <c r="P170" i="12"/>
  <c r="W170" i="12"/>
  <c r="X170" i="12"/>
  <c r="U170" i="12"/>
  <c r="V170" i="12"/>
  <c r="T170" i="12"/>
  <c r="R170" i="12"/>
  <c r="O170" i="12"/>
  <c r="AC169" i="12"/>
  <c r="AD169" i="12"/>
  <c r="Z169" i="12"/>
  <c r="AA169" i="12"/>
  <c r="P169" i="12"/>
  <c r="W169" i="12"/>
  <c r="X169" i="12"/>
  <c r="U169" i="12"/>
  <c r="V169" i="12"/>
  <c r="T169" i="12"/>
  <c r="R169" i="12"/>
  <c r="O169" i="12"/>
  <c r="AC168" i="12"/>
  <c r="AD168" i="12"/>
  <c r="Z168" i="12"/>
  <c r="AA168" i="12"/>
  <c r="P168" i="12"/>
  <c r="W168" i="12"/>
  <c r="X168" i="12"/>
  <c r="U168" i="12"/>
  <c r="V168" i="12"/>
  <c r="T168" i="12"/>
  <c r="R168" i="12"/>
  <c r="O168" i="12"/>
  <c r="AC167" i="12"/>
  <c r="AD167" i="12"/>
  <c r="Z167" i="12"/>
  <c r="AA167" i="12"/>
  <c r="P167" i="12"/>
  <c r="W167" i="12"/>
  <c r="X167" i="12"/>
  <c r="U167" i="12"/>
  <c r="V167" i="12"/>
  <c r="T167" i="12"/>
  <c r="R167" i="12"/>
  <c r="O167" i="12"/>
  <c r="AC166" i="12"/>
  <c r="AD166" i="12"/>
  <c r="Z166" i="12"/>
  <c r="AA166" i="12"/>
  <c r="P166" i="12"/>
  <c r="W166" i="12"/>
  <c r="X166" i="12"/>
  <c r="U166" i="12"/>
  <c r="V166" i="12"/>
  <c r="T166" i="12"/>
  <c r="R166" i="12"/>
  <c r="O166" i="12"/>
  <c r="AC165" i="12"/>
  <c r="AD165" i="12"/>
  <c r="Z165" i="12"/>
  <c r="AA165" i="12"/>
  <c r="P165" i="12"/>
  <c r="W165" i="12"/>
  <c r="X165" i="12"/>
  <c r="T165" i="12"/>
  <c r="O165" i="12"/>
  <c r="N148" i="12"/>
  <c r="N149" i="12"/>
  <c r="M150" i="12"/>
  <c r="N150" i="12"/>
  <c r="N151" i="12"/>
  <c r="M152" i="12"/>
  <c r="N152" i="12"/>
  <c r="N153" i="12"/>
  <c r="M154" i="12"/>
  <c r="N154" i="12"/>
  <c r="N155" i="12"/>
  <c r="M156" i="12"/>
  <c r="N156" i="12"/>
  <c r="N157" i="12"/>
  <c r="M158" i="12"/>
  <c r="N158" i="12"/>
  <c r="N159" i="12"/>
  <c r="M160" i="12"/>
  <c r="N160" i="12"/>
  <c r="N161" i="12"/>
  <c r="M162" i="12"/>
  <c r="N162" i="12"/>
  <c r="N163" i="12"/>
  <c r="M164" i="12"/>
  <c r="N164" i="12"/>
  <c r="AC164" i="12"/>
  <c r="AD164" i="12"/>
  <c r="Z164" i="12"/>
  <c r="AA164" i="12"/>
  <c r="P164" i="12"/>
  <c r="W164" i="12"/>
  <c r="X164" i="12"/>
  <c r="U164" i="12"/>
  <c r="V164" i="12"/>
  <c r="S164" i="12"/>
  <c r="T164" i="12"/>
  <c r="Q149" i="12"/>
  <c r="S150" i="12"/>
  <c r="Q150" i="12"/>
  <c r="Q151" i="12"/>
  <c r="S152" i="12"/>
  <c r="Q152" i="12"/>
  <c r="Q153" i="12"/>
  <c r="S154" i="12"/>
  <c r="Q154" i="12"/>
  <c r="Q155" i="12"/>
  <c r="S156" i="12"/>
  <c r="Q156" i="12"/>
  <c r="Q157" i="12"/>
  <c r="S158" i="12"/>
  <c r="Q158" i="12"/>
  <c r="Q159" i="12"/>
  <c r="S160" i="12"/>
  <c r="Q160" i="12"/>
  <c r="Q161" i="12"/>
  <c r="S162" i="12"/>
  <c r="Q162" i="12"/>
  <c r="Q163" i="12"/>
  <c r="Q164" i="12"/>
  <c r="R164" i="12"/>
  <c r="O164" i="12"/>
  <c r="AC163" i="12"/>
  <c r="AD163" i="12"/>
  <c r="Z163" i="12"/>
  <c r="AA163" i="12"/>
  <c r="P163" i="12"/>
  <c r="W163" i="12"/>
  <c r="X163" i="12"/>
  <c r="U163" i="12"/>
  <c r="V163" i="12"/>
  <c r="R163" i="12"/>
  <c r="O163" i="12"/>
  <c r="AC162" i="12"/>
  <c r="AD162" i="12"/>
  <c r="Z162" i="12"/>
  <c r="AA162" i="12"/>
  <c r="P162" i="12"/>
  <c r="W162" i="12"/>
  <c r="X162" i="12"/>
  <c r="U162" i="12"/>
  <c r="V162" i="12"/>
  <c r="T162" i="12"/>
  <c r="R162" i="12"/>
  <c r="O162" i="12"/>
  <c r="AC161" i="12"/>
  <c r="AD161" i="12"/>
  <c r="Z161" i="12"/>
  <c r="AA161" i="12"/>
  <c r="P161" i="12"/>
  <c r="W161" i="12"/>
  <c r="X161" i="12"/>
  <c r="U161" i="12"/>
  <c r="V161" i="12"/>
  <c r="R161" i="12"/>
  <c r="O161" i="12"/>
  <c r="AC160" i="12"/>
  <c r="AD160" i="12"/>
  <c r="Z160" i="12"/>
  <c r="AA160" i="12"/>
  <c r="P160" i="12"/>
  <c r="W160" i="12"/>
  <c r="X160" i="12"/>
  <c r="U160" i="12"/>
  <c r="V160" i="12"/>
  <c r="T160" i="12"/>
  <c r="R160" i="12"/>
  <c r="O160" i="12"/>
  <c r="AC159" i="12"/>
  <c r="AD159" i="12"/>
  <c r="Z159" i="12"/>
  <c r="AA159" i="12"/>
  <c r="P159" i="12"/>
  <c r="W159" i="12"/>
  <c r="X159" i="12"/>
  <c r="U159" i="12"/>
  <c r="V159" i="12"/>
  <c r="R159" i="12"/>
  <c r="O159" i="12"/>
  <c r="AC158" i="12"/>
  <c r="AD158" i="12"/>
  <c r="Z158" i="12"/>
  <c r="AA158" i="12"/>
  <c r="P158" i="12"/>
  <c r="W158" i="12"/>
  <c r="X158" i="12"/>
  <c r="U158" i="12"/>
  <c r="V158" i="12"/>
  <c r="T158" i="12"/>
  <c r="R158" i="12"/>
  <c r="O158" i="12"/>
  <c r="AC157" i="12"/>
  <c r="AD157" i="12"/>
  <c r="Z157" i="12"/>
  <c r="AA157" i="12"/>
  <c r="P157" i="12"/>
  <c r="W157" i="12"/>
  <c r="X157" i="12"/>
  <c r="U157" i="12"/>
  <c r="V157" i="12"/>
  <c r="R157" i="12"/>
  <c r="O157" i="12"/>
  <c r="AC156" i="12"/>
  <c r="AD156" i="12"/>
  <c r="Z156" i="12"/>
  <c r="AA156" i="12"/>
  <c r="P156" i="12"/>
  <c r="W156" i="12"/>
  <c r="X156" i="12"/>
  <c r="U156" i="12"/>
  <c r="V156" i="12"/>
  <c r="T156" i="12"/>
  <c r="R156" i="12"/>
  <c r="O156" i="12"/>
  <c r="AC155" i="12"/>
  <c r="AD155" i="12"/>
  <c r="Z155" i="12"/>
  <c r="AA155" i="12"/>
  <c r="P155" i="12"/>
  <c r="W155" i="12"/>
  <c r="X155" i="12"/>
  <c r="U155" i="12"/>
  <c r="V155" i="12"/>
  <c r="R155" i="12"/>
  <c r="O155" i="12"/>
  <c r="AC154" i="12"/>
  <c r="AD154" i="12"/>
  <c r="Z154" i="12"/>
  <c r="AA154" i="12"/>
  <c r="P154" i="12"/>
  <c r="W154" i="12"/>
  <c r="X154" i="12"/>
  <c r="U154" i="12"/>
  <c r="V154" i="12"/>
  <c r="T154" i="12"/>
  <c r="R154" i="12"/>
  <c r="O154" i="12"/>
  <c r="AC153" i="12"/>
  <c r="AD153" i="12"/>
  <c r="Z153" i="12"/>
  <c r="AA153" i="12"/>
  <c r="P153" i="12"/>
  <c r="W153" i="12"/>
  <c r="X153" i="12"/>
  <c r="U153" i="12"/>
  <c r="V153" i="12"/>
  <c r="R153" i="12"/>
  <c r="O153" i="12"/>
  <c r="AC152" i="12"/>
  <c r="AD152" i="12"/>
  <c r="Z152" i="12"/>
  <c r="AA152" i="12"/>
  <c r="P152" i="12"/>
  <c r="W152" i="12"/>
  <c r="X152" i="12"/>
  <c r="U152" i="12"/>
  <c r="V152" i="12"/>
  <c r="T152" i="12"/>
  <c r="R152" i="12"/>
  <c r="O152" i="12"/>
  <c r="AC151" i="12"/>
  <c r="AD151" i="12"/>
  <c r="Z151" i="12"/>
  <c r="AA151" i="12"/>
  <c r="P151" i="12"/>
  <c r="W151" i="12"/>
  <c r="X151" i="12"/>
  <c r="U151" i="12"/>
  <c r="V151" i="12"/>
  <c r="R151" i="12"/>
  <c r="O151" i="12"/>
  <c r="AC150" i="12"/>
  <c r="AD150" i="12"/>
  <c r="Z150" i="12"/>
  <c r="AA150" i="12"/>
  <c r="P150" i="12"/>
  <c r="W150" i="12"/>
  <c r="X150" i="12"/>
  <c r="U150" i="12"/>
  <c r="V150" i="12"/>
  <c r="T150" i="12"/>
  <c r="R150" i="12"/>
  <c r="O150" i="12"/>
  <c r="AC149" i="12"/>
  <c r="AD149" i="12"/>
  <c r="Z149" i="12"/>
  <c r="AA149" i="12"/>
  <c r="P149" i="12"/>
  <c r="W149" i="12"/>
  <c r="X149" i="12"/>
  <c r="U149" i="12"/>
  <c r="V149" i="12"/>
  <c r="T149" i="12"/>
  <c r="R149" i="12"/>
  <c r="O149" i="12"/>
  <c r="AC148" i="12"/>
  <c r="AD148" i="12"/>
  <c r="Z148" i="12"/>
  <c r="AA148" i="12"/>
  <c r="P148" i="12"/>
  <c r="W148" i="12"/>
  <c r="X148" i="12"/>
  <c r="U148" i="12"/>
  <c r="T148" i="12"/>
  <c r="O148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AC147" i="12"/>
  <c r="C147" i="12"/>
  <c r="AD147" i="12"/>
  <c r="Z147" i="12"/>
  <c r="AA147" i="12"/>
  <c r="P147" i="12"/>
  <c r="W147" i="12"/>
  <c r="X147" i="12"/>
  <c r="U147" i="12"/>
  <c r="V147" i="12"/>
  <c r="Q137" i="12"/>
  <c r="Q138" i="12"/>
  <c r="Q139" i="12"/>
  <c r="Q140" i="12"/>
  <c r="Q141" i="12"/>
  <c r="Q142" i="12"/>
  <c r="Q143" i="12"/>
  <c r="Q144" i="12"/>
  <c r="Q145" i="12"/>
  <c r="Q146" i="12"/>
  <c r="Q147" i="12"/>
  <c r="R147" i="12"/>
  <c r="O147" i="12"/>
  <c r="AC146" i="12"/>
  <c r="C146" i="12"/>
  <c r="AD146" i="12"/>
  <c r="Z146" i="12"/>
  <c r="AA146" i="12"/>
  <c r="P146" i="12"/>
  <c r="W146" i="12"/>
  <c r="X146" i="12"/>
  <c r="U146" i="12"/>
  <c r="V146" i="12"/>
  <c r="R146" i="12"/>
  <c r="O146" i="12"/>
  <c r="AC145" i="12"/>
  <c r="C145" i="12"/>
  <c r="AD145" i="12"/>
  <c r="Z145" i="12"/>
  <c r="AA145" i="12"/>
  <c r="P145" i="12"/>
  <c r="W145" i="12"/>
  <c r="X145" i="12"/>
  <c r="U145" i="12"/>
  <c r="V145" i="12"/>
  <c r="R145" i="12"/>
  <c r="O145" i="12"/>
  <c r="AC144" i="12"/>
  <c r="C144" i="12"/>
  <c r="AD144" i="12"/>
  <c r="Z144" i="12"/>
  <c r="AA144" i="12"/>
  <c r="P144" i="12"/>
  <c r="W144" i="12"/>
  <c r="X144" i="12"/>
  <c r="U144" i="12"/>
  <c r="V144" i="12"/>
  <c r="R144" i="12"/>
  <c r="O144" i="12"/>
  <c r="AC143" i="12"/>
  <c r="C143" i="12"/>
  <c r="AD143" i="12"/>
  <c r="Z143" i="12"/>
  <c r="AA143" i="12"/>
  <c r="P143" i="12"/>
  <c r="W143" i="12"/>
  <c r="X143" i="12"/>
  <c r="U143" i="12"/>
  <c r="V143" i="12"/>
  <c r="R143" i="12"/>
  <c r="O143" i="12"/>
  <c r="AC142" i="12"/>
  <c r="C142" i="12"/>
  <c r="AD142" i="12"/>
  <c r="Z142" i="12"/>
  <c r="AA142" i="12"/>
  <c r="P142" i="12"/>
  <c r="W142" i="12"/>
  <c r="X142" i="12"/>
  <c r="U142" i="12"/>
  <c r="V142" i="12"/>
  <c r="R142" i="12"/>
  <c r="O142" i="12"/>
  <c r="AC141" i="12"/>
  <c r="C141" i="12"/>
  <c r="AD141" i="12"/>
  <c r="Z141" i="12"/>
  <c r="AA141" i="12"/>
  <c r="P141" i="12"/>
  <c r="W141" i="12"/>
  <c r="X141" i="12"/>
  <c r="U141" i="12"/>
  <c r="V141" i="12"/>
  <c r="R141" i="12"/>
  <c r="O141" i="12"/>
  <c r="AC140" i="12"/>
  <c r="C140" i="12"/>
  <c r="AD140" i="12"/>
  <c r="Z140" i="12"/>
  <c r="AA140" i="12"/>
  <c r="P140" i="12"/>
  <c r="W140" i="12"/>
  <c r="X140" i="12"/>
  <c r="U140" i="12"/>
  <c r="V140" i="12"/>
  <c r="R140" i="12"/>
  <c r="O140" i="12"/>
  <c r="AC139" i="12"/>
  <c r="C139" i="12"/>
  <c r="AD139" i="12"/>
  <c r="Z139" i="12"/>
  <c r="AA139" i="12"/>
  <c r="P139" i="12"/>
  <c r="W139" i="12"/>
  <c r="X139" i="12"/>
  <c r="U139" i="12"/>
  <c r="V139" i="12"/>
  <c r="R139" i="12"/>
  <c r="O139" i="12"/>
  <c r="AC138" i="12"/>
  <c r="C138" i="12"/>
  <c r="AD138" i="12"/>
  <c r="Z138" i="12"/>
  <c r="AA138" i="12"/>
  <c r="P138" i="12"/>
  <c r="W138" i="12"/>
  <c r="X138" i="12"/>
  <c r="U138" i="12"/>
  <c r="V138" i="12"/>
  <c r="R138" i="12"/>
  <c r="O138" i="12"/>
  <c r="AC137" i="12"/>
  <c r="C137" i="12"/>
  <c r="AD137" i="12"/>
  <c r="Z137" i="12"/>
  <c r="AA137" i="12"/>
  <c r="P137" i="12"/>
  <c r="W137" i="12"/>
  <c r="X137" i="12"/>
  <c r="U137" i="12"/>
  <c r="V137" i="12"/>
  <c r="R137" i="12"/>
  <c r="O137" i="12"/>
  <c r="AC136" i="12"/>
  <c r="C136" i="12"/>
  <c r="AD136" i="12"/>
  <c r="Z136" i="12"/>
  <c r="AA136" i="12"/>
  <c r="P136" i="12"/>
  <c r="W136" i="12"/>
  <c r="X136" i="12"/>
  <c r="N129" i="12"/>
  <c r="N130" i="12"/>
  <c r="N131" i="12"/>
  <c r="N132" i="12"/>
  <c r="N133" i="12"/>
  <c r="N134" i="12"/>
  <c r="N135" i="12"/>
  <c r="U136" i="12"/>
  <c r="T136" i="12"/>
  <c r="O136" i="12"/>
  <c r="AC135" i="12"/>
  <c r="AD135" i="12"/>
  <c r="Z135" i="12"/>
  <c r="AA135" i="12"/>
  <c r="P135" i="12"/>
  <c r="W135" i="12"/>
  <c r="X135" i="12"/>
  <c r="U135" i="12"/>
  <c r="V135" i="12"/>
  <c r="S135" i="12"/>
  <c r="T135" i="12"/>
  <c r="Q130" i="12"/>
  <c r="S131" i="12"/>
  <c r="Q131" i="12"/>
  <c r="Q132" i="12"/>
  <c r="S133" i="12"/>
  <c r="Q133" i="12"/>
  <c r="Q134" i="12"/>
  <c r="Q135" i="12"/>
  <c r="R135" i="12"/>
  <c r="O135" i="12"/>
  <c r="AC134" i="12"/>
  <c r="AD134" i="12"/>
  <c r="Z134" i="12"/>
  <c r="AA134" i="12"/>
  <c r="P134" i="12"/>
  <c r="W134" i="12"/>
  <c r="X134" i="12"/>
  <c r="U134" i="12"/>
  <c r="V134" i="12"/>
  <c r="R134" i="12"/>
  <c r="O134" i="12"/>
  <c r="AC133" i="12"/>
  <c r="AD133" i="12"/>
  <c r="Z133" i="12"/>
  <c r="AA133" i="12"/>
  <c r="P133" i="12"/>
  <c r="W133" i="12"/>
  <c r="X133" i="12"/>
  <c r="U133" i="12"/>
  <c r="V133" i="12"/>
  <c r="R133" i="12"/>
  <c r="O133" i="12"/>
  <c r="AC132" i="12"/>
  <c r="AD132" i="12"/>
  <c r="Z132" i="12"/>
  <c r="AA132" i="12"/>
  <c r="P132" i="12"/>
  <c r="W132" i="12"/>
  <c r="X132" i="12"/>
  <c r="U132" i="12"/>
  <c r="V132" i="12"/>
  <c r="R132" i="12"/>
  <c r="O132" i="12"/>
  <c r="AC131" i="12"/>
  <c r="AD131" i="12"/>
  <c r="Z131" i="12"/>
  <c r="AA131" i="12"/>
  <c r="P131" i="12"/>
  <c r="W131" i="12"/>
  <c r="X131" i="12"/>
  <c r="U131" i="12"/>
  <c r="V131" i="12"/>
  <c r="R131" i="12"/>
  <c r="O131" i="12"/>
  <c r="AC130" i="12"/>
  <c r="AD130" i="12"/>
  <c r="Z130" i="12"/>
  <c r="AA130" i="12"/>
  <c r="P130" i="12"/>
  <c r="W130" i="12"/>
  <c r="X130" i="12"/>
  <c r="U130" i="12"/>
  <c r="V130" i="12"/>
  <c r="R130" i="12"/>
  <c r="O130" i="12"/>
  <c r="AC129" i="12"/>
  <c r="AD129" i="12"/>
  <c r="Z129" i="12"/>
  <c r="AA129" i="12"/>
  <c r="P129" i="12"/>
  <c r="W129" i="12"/>
  <c r="X129" i="12"/>
  <c r="U129" i="12"/>
  <c r="V129" i="12"/>
  <c r="T129" i="12"/>
  <c r="O129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AC128" i="12"/>
  <c r="AD128" i="12"/>
  <c r="Z128" i="12"/>
  <c r="AA128" i="12"/>
  <c r="P128" i="12"/>
  <c r="W128" i="12"/>
  <c r="X128" i="12"/>
  <c r="U128" i="12"/>
  <c r="V128" i="12"/>
  <c r="S128" i="12"/>
  <c r="T128" i="12"/>
  <c r="Q105" i="12"/>
  <c r="S106" i="12"/>
  <c r="Q106" i="12"/>
  <c r="Q107" i="12"/>
  <c r="S108" i="12"/>
  <c r="Q108" i="12"/>
  <c r="Q109" i="12"/>
  <c r="S110" i="12"/>
  <c r="Q110" i="12"/>
  <c r="Q111" i="12"/>
  <c r="S112" i="12"/>
  <c r="Q112" i="12"/>
  <c r="Q113" i="12"/>
  <c r="S114" i="12"/>
  <c r="Q114" i="12"/>
  <c r="Q115" i="12"/>
  <c r="S116" i="12"/>
  <c r="Q116" i="12"/>
  <c r="Q117" i="12"/>
  <c r="S118" i="12"/>
  <c r="Q118" i="12"/>
  <c r="Q119" i="12"/>
  <c r="S120" i="12"/>
  <c r="Q120" i="12"/>
  <c r="Q121" i="12"/>
  <c r="S122" i="12"/>
  <c r="Q122" i="12"/>
  <c r="Q123" i="12"/>
  <c r="S124" i="12"/>
  <c r="Q124" i="12"/>
  <c r="Q125" i="12"/>
  <c r="S126" i="12"/>
  <c r="Q126" i="12"/>
  <c r="Q127" i="12"/>
  <c r="Q128" i="12"/>
  <c r="R128" i="12"/>
  <c r="O128" i="12"/>
  <c r="AC127" i="12"/>
  <c r="AD127" i="12"/>
  <c r="Z127" i="12"/>
  <c r="AA127" i="12"/>
  <c r="P127" i="12"/>
  <c r="W127" i="12"/>
  <c r="X127" i="12"/>
  <c r="U127" i="12"/>
  <c r="V127" i="12"/>
  <c r="T127" i="12"/>
  <c r="R127" i="12"/>
  <c r="O127" i="12"/>
  <c r="AC126" i="12"/>
  <c r="AD126" i="12"/>
  <c r="Z126" i="12"/>
  <c r="AA126" i="12"/>
  <c r="P126" i="12"/>
  <c r="W126" i="12"/>
  <c r="X126" i="12"/>
  <c r="U126" i="12"/>
  <c r="V126" i="12"/>
  <c r="T126" i="12"/>
  <c r="R126" i="12"/>
  <c r="O126" i="12"/>
  <c r="AC125" i="12"/>
  <c r="AD125" i="12"/>
  <c r="Z125" i="12"/>
  <c r="AA125" i="12"/>
  <c r="P125" i="12"/>
  <c r="W125" i="12"/>
  <c r="X125" i="12"/>
  <c r="U125" i="12"/>
  <c r="V125" i="12"/>
  <c r="T125" i="12"/>
  <c r="R125" i="12"/>
  <c r="O125" i="12"/>
  <c r="AC124" i="12"/>
  <c r="AD124" i="12"/>
  <c r="Z124" i="12"/>
  <c r="AA124" i="12"/>
  <c r="P124" i="12"/>
  <c r="W124" i="12"/>
  <c r="X124" i="12"/>
  <c r="U124" i="12"/>
  <c r="V124" i="12"/>
  <c r="T124" i="12"/>
  <c r="R124" i="12"/>
  <c r="O124" i="12"/>
  <c r="AC123" i="12"/>
  <c r="AD123" i="12"/>
  <c r="Z123" i="12"/>
  <c r="AA123" i="12"/>
  <c r="P123" i="12"/>
  <c r="W123" i="12"/>
  <c r="X123" i="12"/>
  <c r="U123" i="12"/>
  <c r="V123" i="12"/>
  <c r="T123" i="12"/>
  <c r="R123" i="12"/>
  <c r="O123" i="12"/>
  <c r="AC122" i="12"/>
  <c r="AD122" i="12"/>
  <c r="Z122" i="12"/>
  <c r="AA122" i="12"/>
  <c r="P122" i="12"/>
  <c r="W122" i="12"/>
  <c r="X122" i="12"/>
  <c r="U122" i="12"/>
  <c r="V122" i="12"/>
  <c r="T122" i="12"/>
  <c r="R122" i="12"/>
  <c r="O122" i="12"/>
  <c r="AC121" i="12"/>
  <c r="AD121" i="12"/>
  <c r="Z121" i="12"/>
  <c r="AA121" i="12"/>
  <c r="P121" i="12"/>
  <c r="W121" i="12"/>
  <c r="X121" i="12"/>
  <c r="U121" i="12"/>
  <c r="V121" i="12"/>
  <c r="T121" i="12"/>
  <c r="R121" i="12"/>
  <c r="O121" i="12"/>
  <c r="AC120" i="12"/>
  <c r="AD120" i="12"/>
  <c r="Z120" i="12"/>
  <c r="AA120" i="12"/>
  <c r="P120" i="12"/>
  <c r="W120" i="12"/>
  <c r="X120" i="12"/>
  <c r="U120" i="12"/>
  <c r="V120" i="12"/>
  <c r="T120" i="12"/>
  <c r="R120" i="12"/>
  <c r="O120" i="12"/>
  <c r="AC119" i="12"/>
  <c r="AD119" i="12"/>
  <c r="Z119" i="12"/>
  <c r="AA119" i="12"/>
  <c r="P119" i="12"/>
  <c r="W119" i="12"/>
  <c r="X119" i="12"/>
  <c r="U119" i="12"/>
  <c r="V119" i="12"/>
  <c r="T119" i="12"/>
  <c r="R119" i="12"/>
  <c r="O119" i="12"/>
  <c r="AC118" i="12"/>
  <c r="AD118" i="12"/>
  <c r="Z118" i="12"/>
  <c r="AA118" i="12"/>
  <c r="P118" i="12"/>
  <c r="W118" i="12"/>
  <c r="X118" i="12"/>
  <c r="U118" i="12"/>
  <c r="V118" i="12"/>
  <c r="T118" i="12"/>
  <c r="R118" i="12"/>
  <c r="O118" i="12"/>
  <c r="AC117" i="12"/>
  <c r="AD117" i="12"/>
  <c r="Z117" i="12"/>
  <c r="AA117" i="12"/>
  <c r="P117" i="12"/>
  <c r="W117" i="12"/>
  <c r="X117" i="12"/>
  <c r="U117" i="12"/>
  <c r="V117" i="12"/>
  <c r="T117" i="12"/>
  <c r="R117" i="12"/>
  <c r="O117" i="12"/>
  <c r="AC116" i="12"/>
  <c r="AD116" i="12"/>
  <c r="Z116" i="12"/>
  <c r="AA116" i="12"/>
  <c r="P116" i="12"/>
  <c r="W116" i="12"/>
  <c r="X116" i="12"/>
  <c r="U116" i="12"/>
  <c r="V116" i="12"/>
  <c r="T116" i="12"/>
  <c r="R116" i="12"/>
  <c r="O116" i="12"/>
  <c r="AC115" i="12"/>
  <c r="AD115" i="12"/>
  <c r="Z115" i="12"/>
  <c r="AA115" i="12"/>
  <c r="P115" i="12"/>
  <c r="W115" i="12"/>
  <c r="X115" i="12"/>
  <c r="U115" i="12"/>
  <c r="V115" i="12"/>
  <c r="T115" i="12"/>
  <c r="R115" i="12"/>
  <c r="O115" i="12"/>
  <c r="AC114" i="12"/>
  <c r="AD114" i="12"/>
  <c r="Z114" i="12"/>
  <c r="AA114" i="12"/>
  <c r="P114" i="12"/>
  <c r="W114" i="12"/>
  <c r="X114" i="12"/>
  <c r="U114" i="12"/>
  <c r="V114" i="12"/>
  <c r="T114" i="12"/>
  <c r="R114" i="12"/>
  <c r="O114" i="12"/>
  <c r="AC113" i="12"/>
  <c r="AD113" i="12"/>
  <c r="Z113" i="12"/>
  <c r="AA113" i="12"/>
  <c r="P113" i="12"/>
  <c r="W113" i="12"/>
  <c r="X113" i="12"/>
  <c r="U113" i="12"/>
  <c r="V113" i="12"/>
  <c r="T113" i="12"/>
  <c r="R113" i="12"/>
  <c r="O113" i="12"/>
  <c r="AC112" i="12"/>
  <c r="AD112" i="12"/>
  <c r="Z112" i="12"/>
  <c r="AA112" i="12"/>
  <c r="P112" i="12"/>
  <c r="W112" i="12"/>
  <c r="X112" i="12"/>
  <c r="U112" i="12"/>
  <c r="V112" i="12"/>
  <c r="T112" i="12"/>
  <c r="R112" i="12"/>
  <c r="O112" i="12"/>
  <c r="AC111" i="12"/>
  <c r="AD111" i="12"/>
  <c r="Z111" i="12"/>
  <c r="AA111" i="12"/>
  <c r="P111" i="12"/>
  <c r="W111" i="12"/>
  <c r="X111" i="12"/>
  <c r="U111" i="12"/>
  <c r="V111" i="12"/>
  <c r="T111" i="12"/>
  <c r="R111" i="12"/>
  <c r="O111" i="12"/>
  <c r="AC110" i="12"/>
  <c r="AD110" i="12"/>
  <c r="Z110" i="12"/>
  <c r="AA110" i="12"/>
  <c r="P110" i="12"/>
  <c r="W110" i="12"/>
  <c r="X110" i="12"/>
  <c r="U110" i="12"/>
  <c r="V110" i="12"/>
  <c r="T110" i="12"/>
  <c r="R110" i="12"/>
  <c r="O110" i="12"/>
  <c r="AC109" i="12"/>
  <c r="AD109" i="12"/>
  <c r="Z109" i="12"/>
  <c r="AA109" i="12"/>
  <c r="P109" i="12"/>
  <c r="W109" i="12"/>
  <c r="X109" i="12"/>
  <c r="U109" i="12"/>
  <c r="V109" i="12"/>
  <c r="T109" i="12"/>
  <c r="R109" i="12"/>
  <c r="O109" i="12"/>
  <c r="AC108" i="12"/>
  <c r="AD108" i="12"/>
  <c r="Z108" i="12"/>
  <c r="AA108" i="12"/>
  <c r="P108" i="12"/>
  <c r="W108" i="12"/>
  <c r="X108" i="12"/>
  <c r="U108" i="12"/>
  <c r="V108" i="12"/>
  <c r="T108" i="12"/>
  <c r="R108" i="12"/>
  <c r="O108" i="12"/>
  <c r="AC107" i="12"/>
  <c r="AD107" i="12"/>
  <c r="Z107" i="12"/>
  <c r="AA107" i="12"/>
  <c r="P107" i="12"/>
  <c r="W107" i="12"/>
  <c r="X107" i="12"/>
  <c r="U107" i="12"/>
  <c r="V107" i="12"/>
  <c r="T107" i="12"/>
  <c r="R107" i="12"/>
  <c r="O107" i="12"/>
  <c r="AC106" i="12"/>
  <c r="AD106" i="12"/>
  <c r="Z106" i="12"/>
  <c r="AA106" i="12"/>
  <c r="P106" i="12"/>
  <c r="W106" i="12"/>
  <c r="X106" i="12"/>
  <c r="U106" i="12"/>
  <c r="V106" i="12"/>
  <c r="T106" i="12"/>
  <c r="R106" i="12"/>
  <c r="O106" i="12"/>
  <c r="AC105" i="12"/>
  <c r="AD105" i="12"/>
  <c r="Z105" i="12"/>
  <c r="AA105" i="12"/>
  <c r="P105" i="12"/>
  <c r="W105" i="12"/>
  <c r="X105" i="12"/>
  <c r="U105" i="12"/>
  <c r="V105" i="12"/>
  <c r="T105" i="12"/>
  <c r="R105" i="12"/>
  <c r="O105" i="12"/>
  <c r="AC104" i="12"/>
  <c r="AD104" i="12"/>
  <c r="Z104" i="12"/>
  <c r="AA104" i="12"/>
  <c r="P104" i="12"/>
  <c r="W104" i="12"/>
  <c r="X104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U104" i="12"/>
  <c r="T104" i="12"/>
  <c r="O104" i="12"/>
  <c r="AC103" i="12"/>
  <c r="C103" i="12"/>
  <c r="AD103" i="12"/>
  <c r="Z103" i="12"/>
  <c r="AA103" i="12"/>
  <c r="P103" i="12"/>
  <c r="W103" i="12"/>
  <c r="X103" i="12"/>
  <c r="U103" i="12"/>
  <c r="V103" i="12"/>
  <c r="T103" i="12"/>
  <c r="Q84" i="12"/>
  <c r="Q85" i="12"/>
  <c r="Q86" i="12"/>
  <c r="S87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R103" i="12"/>
  <c r="O103" i="12"/>
  <c r="AC102" i="12"/>
  <c r="C102" i="12"/>
  <c r="AD102" i="12"/>
  <c r="Z102" i="12"/>
  <c r="AA102" i="12"/>
  <c r="P102" i="12"/>
  <c r="W102" i="12"/>
  <c r="X102" i="12"/>
  <c r="U102" i="12"/>
  <c r="V102" i="12"/>
  <c r="T102" i="12"/>
  <c r="R102" i="12"/>
  <c r="O102" i="12"/>
  <c r="AC101" i="12"/>
  <c r="C101" i="12"/>
  <c r="AD101" i="12"/>
  <c r="Z101" i="12"/>
  <c r="AA101" i="12"/>
  <c r="P101" i="12"/>
  <c r="W101" i="12"/>
  <c r="X101" i="12"/>
  <c r="U101" i="12"/>
  <c r="V101" i="12"/>
  <c r="T101" i="12"/>
  <c r="R101" i="12"/>
  <c r="O101" i="12"/>
  <c r="AC100" i="12"/>
  <c r="C100" i="12"/>
  <c r="AD100" i="12"/>
  <c r="Z100" i="12"/>
  <c r="AA100" i="12"/>
  <c r="P100" i="12"/>
  <c r="W100" i="12"/>
  <c r="X100" i="12"/>
  <c r="U100" i="12"/>
  <c r="V100" i="12"/>
  <c r="T100" i="12"/>
  <c r="R100" i="12"/>
  <c r="O100" i="12"/>
  <c r="AC99" i="12"/>
  <c r="C99" i="12"/>
  <c r="AD99" i="12"/>
  <c r="Z99" i="12"/>
  <c r="AA99" i="12"/>
  <c r="P99" i="12"/>
  <c r="W99" i="12"/>
  <c r="X99" i="12"/>
  <c r="U99" i="12"/>
  <c r="V99" i="12"/>
  <c r="T99" i="12"/>
  <c r="R99" i="12"/>
  <c r="O99" i="12"/>
  <c r="AC98" i="12"/>
  <c r="C98" i="12"/>
  <c r="AD98" i="12"/>
  <c r="Z98" i="12"/>
  <c r="AA98" i="12"/>
  <c r="P98" i="12"/>
  <c r="W98" i="12"/>
  <c r="X98" i="12"/>
  <c r="U98" i="12"/>
  <c r="V98" i="12"/>
  <c r="T98" i="12"/>
  <c r="R98" i="12"/>
  <c r="O98" i="12"/>
  <c r="AC97" i="12"/>
  <c r="C97" i="12"/>
  <c r="AD97" i="12"/>
  <c r="Z97" i="12"/>
  <c r="AA97" i="12"/>
  <c r="P97" i="12"/>
  <c r="W97" i="12"/>
  <c r="X97" i="12"/>
  <c r="U97" i="12"/>
  <c r="V97" i="12"/>
  <c r="T97" i="12"/>
  <c r="R97" i="12"/>
  <c r="O97" i="12"/>
  <c r="AC96" i="12"/>
  <c r="C96" i="12"/>
  <c r="AD96" i="12"/>
  <c r="Z96" i="12"/>
  <c r="AA96" i="12"/>
  <c r="P96" i="12"/>
  <c r="W96" i="12"/>
  <c r="X96" i="12"/>
  <c r="U96" i="12"/>
  <c r="V96" i="12"/>
  <c r="T96" i="12"/>
  <c r="R96" i="12"/>
  <c r="O96" i="12"/>
  <c r="AC95" i="12"/>
  <c r="C95" i="12"/>
  <c r="AD95" i="12"/>
  <c r="Z95" i="12"/>
  <c r="AA95" i="12"/>
  <c r="P95" i="12"/>
  <c r="W95" i="12"/>
  <c r="X95" i="12"/>
  <c r="U95" i="12"/>
  <c r="V95" i="12"/>
  <c r="T95" i="12"/>
  <c r="R95" i="12"/>
  <c r="O95" i="12"/>
  <c r="AC94" i="12"/>
  <c r="C94" i="12"/>
  <c r="AD94" i="12"/>
  <c r="Z94" i="12"/>
  <c r="AA94" i="12"/>
  <c r="P94" i="12"/>
  <c r="W94" i="12"/>
  <c r="X94" i="12"/>
  <c r="U94" i="12"/>
  <c r="V94" i="12"/>
  <c r="T94" i="12"/>
  <c r="R94" i="12"/>
  <c r="O94" i="12"/>
  <c r="AC93" i="12"/>
  <c r="C93" i="12"/>
  <c r="AD93" i="12"/>
  <c r="Z93" i="12"/>
  <c r="AA93" i="12"/>
  <c r="P93" i="12"/>
  <c r="W93" i="12"/>
  <c r="X93" i="12"/>
  <c r="U93" i="12"/>
  <c r="V93" i="12"/>
  <c r="T93" i="12"/>
  <c r="R93" i="12"/>
  <c r="O93" i="12"/>
  <c r="AC92" i="12"/>
  <c r="C92" i="12"/>
  <c r="AD92" i="12"/>
  <c r="Z92" i="12"/>
  <c r="AA92" i="12"/>
  <c r="P92" i="12"/>
  <c r="W92" i="12"/>
  <c r="X92" i="12"/>
  <c r="U92" i="12"/>
  <c r="V92" i="12"/>
  <c r="T92" i="12"/>
  <c r="R92" i="12"/>
  <c r="O92" i="12"/>
  <c r="AC91" i="12"/>
  <c r="C91" i="12"/>
  <c r="AD91" i="12"/>
  <c r="Z91" i="12"/>
  <c r="AA91" i="12"/>
  <c r="P91" i="12"/>
  <c r="W91" i="12"/>
  <c r="X91" i="12"/>
  <c r="U91" i="12"/>
  <c r="V91" i="12"/>
  <c r="T91" i="12"/>
  <c r="R91" i="12"/>
  <c r="O91" i="12"/>
  <c r="AC90" i="12"/>
  <c r="C90" i="12"/>
  <c r="AD90" i="12"/>
  <c r="Z90" i="12"/>
  <c r="AA90" i="12"/>
  <c r="P90" i="12"/>
  <c r="W90" i="12"/>
  <c r="X90" i="12"/>
  <c r="U90" i="12"/>
  <c r="V90" i="12"/>
  <c r="T90" i="12"/>
  <c r="R90" i="12"/>
  <c r="O90" i="12"/>
  <c r="AC89" i="12"/>
  <c r="C89" i="12"/>
  <c r="AD89" i="12"/>
  <c r="Z89" i="12"/>
  <c r="AA89" i="12"/>
  <c r="P89" i="12"/>
  <c r="W89" i="12"/>
  <c r="X89" i="12"/>
  <c r="U89" i="12"/>
  <c r="V89" i="12"/>
  <c r="T89" i="12"/>
  <c r="R89" i="12"/>
  <c r="O89" i="12"/>
  <c r="AC88" i="12"/>
  <c r="C88" i="12"/>
  <c r="AD88" i="12"/>
  <c r="Z88" i="12"/>
  <c r="AA88" i="12"/>
  <c r="P88" i="12"/>
  <c r="W88" i="12"/>
  <c r="X88" i="12"/>
  <c r="U88" i="12"/>
  <c r="V88" i="12"/>
  <c r="T88" i="12"/>
  <c r="R88" i="12"/>
  <c r="O88" i="12"/>
  <c r="AC87" i="12"/>
  <c r="C87" i="12"/>
  <c r="AD87" i="12"/>
  <c r="Z87" i="12"/>
  <c r="AA87" i="12"/>
  <c r="P87" i="12"/>
  <c r="W87" i="12"/>
  <c r="X87" i="12"/>
  <c r="U87" i="12"/>
  <c r="V87" i="12"/>
  <c r="T87" i="12"/>
  <c r="R87" i="12"/>
  <c r="O87" i="12"/>
  <c r="AC86" i="12"/>
  <c r="C86" i="12"/>
  <c r="AD86" i="12"/>
  <c r="Z86" i="12"/>
  <c r="AA86" i="12"/>
  <c r="P86" i="12"/>
  <c r="W86" i="12"/>
  <c r="X86" i="12"/>
  <c r="U86" i="12"/>
  <c r="V86" i="12"/>
  <c r="T86" i="12"/>
  <c r="R86" i="12"/>
  <c r="O86" i="12"/>
  <c r="AC85" i="12"/>
  <c r="C85" i="12"/>
  <c r="AD85" i="12"/>
  <c r="Z85" i="12"/>
  <c r="AA85" i="12"/>
  <c r="P85" i="12"/>
  <c r="W85" i="12"/>
  <c r="X85" i="12"/>
  <c r="U85" i="12"/>
  <c r="V85" i="12"/>
  <c r="T85" i="12"/>
  <c r="R85" i="12"/>
  <c r="O85" i="12"/>
  <c r="AC84" i="12"/>
  <c r="C84" i="12"/>
  <c r="AD84" i="12"/>
  <c r="Z84" i="12"/>
  <c r="AA84" i="12"/>
  <c r="P84" i="12"/>
  <c r="W84" i="12"/>
  <c r="X84" i="12"/>
  <c r="U84" i="12"/>
  <c r="V84" i="12"/>
  <c r="T84" i="12"/>
  <c r="R84" i="12"/>
  <c r="O84" i="12"/>
  <c r="AC83" i="12"/>
  <c r="C83" i="12"/>
  <c r="AD83" i="12"/>
  <c r="Z83" i="12"/>
  <c r="AA83" i="12"/>
  <c r="P83" i="12"/>
  <c r="W83" i="12"/>
  <c r="X83" i="12"/>
  <c r="U83" i="12"/>
  <c r="T83" i="12"/>
  <c r="O83" i="12"/>
  <c r="N71" i="12"/>
  <c r="N72" i="12"/>
  <c r="N73" i="12"/>
  <c r="M74" i="12"/>
  <c r="N74" i="12"/>
  <c r="N75" i="12"/>
  <c r="M76" i="12"/>
  <c r="N76" i="12"/>
  <c r="N77" i="12"/>
  <c r="M78" i="12"/>
  <c r="N78" i="12"/>
  <c r="N79" i="12"/>
  <c r="M80" i="12"/>
  <c r="N80" i="12"/>
  <c r="N81" i="12"/>
  <c r="M82" i="12"/>
  <c r="N82" i="12"/>
  <c r="AC82" i="12"/>
  <c r="AD82" i="12"/>
  <c r="Z82" i="12"/>
  <c r="AA82" i="12"/>
  <c r="W82" i="12"/>
  <c r="X82" i="12"/>
  <c r="U82" i="12"/>
  <c r="V82" i="12"/>
  <c r="S82" i="12"/>
  <c r="T82" i="12"/>
  <c r="Q72" i="12"/>
  <c r="Q73" i="12"/>
  <c r="S74" i="12"/>
  <c r="Q74" i="12"/>
  <c r="Q75" i="12"/>
  <c r="S76" i="12"/>
  <c r="Q76" i="12"/>
  <c r="Q77" i="12"/>
  <c r="S78" i="12"/>
  <c r="Q78" i="12"/>
  <c r="Q79" i="12"/>
  <c r="S80" i="12"/>
  <c r="Q80" i="12"/>
  <c r="Q81" i="12"/>
  <c r="Q82" i="12"/>
  <c r="R82" i="12"/>
  <c r="P82" i="12"/>
  <c r="O82" i="12"/>
  <c r="AC81" i="12"/>
  <c r="AD81" i="12"/>
  <c r="Z81" i="12"/>
  <c r="AA81" i="12"/>
  <c r="W81" i="12"/>
  <c r="X81" i="12"/>
  <c r="U81" i="12"/>
  <c r="V81" i="12"/>
  <c r="T81" i="12"/>
  <c r="R81" i="12"/>
  <c r="P81" i="12"/>
  <c r="O81" i="12"/>
  <c r="AC80" i="12"/>
  <c r="AD80" i="12"/>
  <c r="Z80" i="12"/>
  <c r="AA80" i="12"/>
  <c r="W80" i="12"/>
  <c r="X80" i="12"/>
  <c r="U80" i="12"/>
  <c r="V80" i="12"/>
  <c r="T80" i="12"/>
  <c r="R80" i="12"/>
  <c r="P80" i="12"/>
  <c r="O80" i="12"/>
  <c r="AC79" i="12"/>
  <c r="AD79" i="12"/>
  <c r="Z79" i="12"/>
  <c r="AA79" i="12"/>
  <c r="W79" i="12"/>
  <c r="X79" i="12"/>
  <c r="U79" i="12"/>
  <c r="V79" i="12"/>
  <c r="T79" i="12"/>
  <c r="R79" i="12"/>
  <c r="P79" i="12"/>
  <c r="O79" i="12"/>
  <c r="AC78" i="12"/>
  <c r="AD78" i="12"/>
  <c r="Z78" i="12"/>
  <c r="AA78" i="12"/>
  <c r="W78" i="12"/>
  <c r="X78" i="12"/>
  <c r="U78" i="12"/>
  <c r="V78" i="12"/>
  <c r="T78" i="12"/>
  <c r="R78" i="12"/>
  <c r="P78" i="12"/>
  <c r="O78" i="12"/>
  <c r="AC77" i="12"/>
  <c r="AD77" i="12"/>
  <c r="Z77" i="12"/>
  <c r="AA77" i="12"/>
  <c r="W77" i="12"/>
  <c r="X77" i="12"/>
  <c r="U77" i="12"/>
  <c r="V77" i="12"/>
  <c r="T77" i="12"/>
  <c r="R77" i="12"/>
  <c r="P77" i="12"/>
  <c r="O77" i="12"/>
  <c r="AC76" i="12"/>
  <c r="AD76" i="12"/>
  <c r="Z76" i="12"/>
  <c r="AA76" i="12"/>
  <c r="W76" i="12"/>
  <c r="X76" i="12"/>
  <c r="U76" i="12"/>
  <c r="V76" i="12"/>
  <c r="T76" i="12"/>
  <c r="R76" i="12"/>
  <c r="P76" i="12"/>
  <c r="O76" i="12"/>
  <c r="AC75" i="12"/>
  <c r="AD75" i="12"/>
  <c r="Z75" i="12"/>
  <c r="AA75" i="12"/>
  <c r="W75" i="12"/>
  <c r="X75" i="12"/>
  <c r="U75" i="12"/>
  <c r="V75" i="12"/>
  <c r="T75" i="12"/>
  <c r="R75" i="12"/>
  <c r="P75" i="12"/>
  <c r="O75" i="12"/>
  <c r="AC74" i="12"/>
  <c r="AD74" i="12"/>
  <c r="Z74" i="12"/>
  <c r="AA74" i="12"/>
  <c r="W74" i="12"/>
  <c r="X74" i="12"/>
  <c r="U74" i="12"/>
  <c r="V74" i="12"/>
  <c r="T74" i="12"/>
  <c r="R74" i="12"/>
  <c r="P74" i="12"/>
  <c r="O74" i="12"/>
  <c r="AC73" i="12"/>
  <c r="AD73" i="12"/>
  <c r="Z73" i="12"/>
  <c r="AA73" i="12"/>
  <c r="W73" i="12"/>
  <c r="X73" i="12"/>
  <c r="U73" i="12"/>
  <c r="V73" i="12"/>
  <c r="T73" i="12"/>
  <c r="R73" i="12"/>
  <c r="P73" i="12"/>
  <c r="O73" i="12"/>
  <c r="AC72" i="12"/>
  <c r="AD72" i="12"/>
  <c r="Z72" i="12"/>
  <c r="AA72" i="12"/>
  <c r="W72" i="12"/>
  <c r="X72" i="12"/>
  <c r="U72" i="12"/>
  <c r="V72" i="12"/>
  <c r="T72" i="12"/>
  <c r="R72" i="12"/>
  <c r="P72" i="12"/>
  <c r="O72" i="12"/>
  <c r="AC71" i="12"/>
  <c r="AD71" i="12"/>
  <c r="Z71" i="12"/>
  <c r="AA71" i="12"/>
  <c r="W71" i="12"/>
  <c r="X71" i="12"/>
  <c r="T71" i="12"/>
  <c r="R71" i="12"/>
  <c r="P71" i="12"/>
  <c r="O71" i="12"/>
  <c r="N60" i="12"/>
  <c r="N61" i="12"/>
  <c r="N62" i="12"/>
  <c r="N63" i="12"/>
  <c r="N64" i="12"/>
  <c r="N65" i="12"/>
  <c r="N66" i="12"/>
  <c r="N67" i="12"/>
  <c r="N68" i="12"/>
  <c r="N69" i="12"/>
  <c r="N70" i="12"/>
  <c r="AC70" i="12"/>
  <c r="C70" i="12"/>
  <c r="AD70" i="12"/>
  <c r="Z70" i="12"/>
  <c r="AA70" i="12"/>
  <c r="P70" i="12"/>
  <c r="W70" i="12"/>
  <c r="X70" i="12"/>
  <c r="U70" i="12"/>
  <c r="V70" i="12"/>
  <c r="S70" i="12"/>
  <c r="T70" i="12"/>
  <c r="Q61" i="12"/>
  <c r="S62" i="12"/>
  <c r="Q62" i="12"/>
  <c r="Q63" i="12"/>
  <c r="S64" i="12"/>
  <c r="Q64" i="12"/>
  <c r="Q65" i="12"/>
  <c r="S66" i="12"/>
  <c r="Q66" i="12"/>
  <c r="Q67" i="12"/>
  <c r="S68" i="12"/>
  <c r="Q68" i="12"/>
  <c r="Q69" i="12"/>
  <c r="Q70" i="12"/>
  <c r="R70" i="12"/>
  <c r="O70" i="12"/>
  <c r="AC69" i="12"/>
  <c r="C69" i="12"/>
  <c r="AD69" i="12"/>
  <c r="Z69" i="12"/>
  <c r="AA69" i="12"/>
  <c r="P69" i="12"/>
  <c r="W69" i="12"/>
  <c r="X69" i="12"/>
  <c r="U69" i="12"/>
  <c r="V69" i="12"/>
  <c r="T69" i="12"/>
  <c r="R69" i="12"/>
  <c r="O69" i="12"/>
  <c r="AC68" i="12"/>
  <c r="C68" i="12"/>
  <c r="AD68" i="12"/>
  <c r="Z68" i="12"/>
  <c r="AA68" i="12"/>
  <c r="P68" i="12"/>
  <c r="W68" i="12"/>
  <c r="X68" i="12"/>
  <c r="U68" i="12"/>
  <c r="V68" i="12"/>
  <c r="T68" i="12"/>
  <c r="R68" i="12"/>
  <c r="O68" i="12"/>
  <c r="AC67" i="12"/>
  <c r="C67" i="12"/>
  <c r="AD67" i="12"/>
  <c r="Z67" i="12"/>
  <c r="AA67" i="12"/>
  <c r="P67" i="12"/>
  <c r="W67" i="12"/>
  <c r="X67" i="12"/>
  <c r="U67" i="12"/>
  <c r="V67" i="12"/>
  <c r="T67" i="12"/>
  <c r="R67" i="12"/>
  <c r="O67" i="12"/>
  <c r="AC66" i="12"/>
  <c r="C66" i="12"/>
  <c r="AD66" i="12"/>
  <c r="Z66" i="12"/>
  <c r="AA66" i="12"/>
  <c r="P66" i="12"/>
  <c r="W66" i="12"/>
  <c r="X66" i="12"/>
  <c r="U66" i="12"/>
  <c r="V66" i="12"/>
  <c r="T66" i="12"/>
  <c r="R66" i="12"/>
  <c r="O66" i="12"/>
  <c r="AC65" i="12"/>
  <c r="C65" i="12"/>
  <c r="AD65" i="12"/>
  <c r="Z65" i="12"/>
  <c r="AA65" i="12"/>
  <c r="P65" i="12"/>
  <c r="W65" i="12"/>
  <c r="X65" i="12"/>
  <c r="U65" i="12"/>
  <c r="V65" i="12"/>
  <c r="T65" i="12"/>
  <c r="R65" i="12"/>
  <c r="O65" i="12"/>
  <c r="AC64" i="12"/>
  <c r="C64" i="12"/>
  <c r="AD64" i="12"/>
  <c r="Z64" i="12"/>
  <c r="AA64" i="12"/>
  <c r="P64" i="12"/>
  <c r="W64" i="12"/>
  <c r="X64" i="12"/>
  <c r="U64" i="12"/>
  <c r="V64" i="12"/>
  <c r="T64" i="12"/>
  <c r="R64" i="12"/>
  <c r="O64" i="12"/>
  <c r="AC63" i="12"/>
  <c r="C63" i="12"/>
  <c r="AD63" i="12"/>
  <c r="Z63" i="12"/>
  <c r="AA63" i="12"/>
  <c r="P63" i="12"/>
  <c r="W63" i="12"/>
  <c r="X63" i="12"/>
  <c r="U63" i="12"/>
  <c r="V63" i="12"/>
  <c r="T63" i="12"/>
  <c r="R63" i="12"/>
  <c r="O63" i="12"/>
  <c r="AC62" i="12"/>
  <c r="C62" i="12"/>
  <c r="AD62" i="12"/>
  <c r="Z62" i="12"/>
  <c r="AA62" i="12"/>
  <c r="P62" i="12"/>
  <c r="W62" i="12"/>
  <c r="X62" i="12"/>
  <c r="U62" i="12"/>
  <c r="V62" i="12"/>
  <c r="T62" i="12"/>
  <c r="R62" i="12"/>
  <c r="O62" i="12"/>
  <c r="AC61" i="12"/>
  <c r="C61" i="12"/>
  <c r="AD61" i="12"/>
  <c r="Z61" i="12"/>
  <c r="AA61" i="12"/>
  <c r="P61" i="12"/>
  <c r="W61" i="12"/>
  <c r="X61" i="12"/>
  <c r="U61" i="12"/>
  <c r="V61" i="12"/>
  <c r="T61" i="12"/>
  <c r="R61" i="12"/>
  <c r="O61" i="12"/>
  <c r="AC60" i="12"/>
  <c r="C60" i="12"/>
  <c r="AD60" i="12"/>
  <c r="Z60" i="12"/>
  <c r="AA60" i="12"/>
  <c r="P60" i="12"/>
  <c r="W60" i="12"/>
  <c r="X60" i="12"/>
  <c r="T60" i="12"/>
  <c r="R60" i="12"/>
  <c r="O60" i="12"/>
  <c r="N53" i="12"/>
  <c r="N54" i="12"/>
  <c r="N55" i="12"/>
  <c r="N56" i="12"/>
  <c r="N57" i="12"/>
  <c r="N58" i="12"/>
  <c r="N59" i="12"/>
  <c r="AC59" i="12"/>
  <c r="AD59" i="12"/>
  <c r="Z59" i="12"/>
  <c r="AA59" i="12"/>
  <c r="P59" i="12"/>
  <c r="W59" i="12"/>
  <c r="X59" i="12"/>
  <c r="U59" i="12"/>
  <c r="V59" i="12"/>
  <c r="S59" i="12"/>
  <c r="T59" i="12"/>
  <c r="Q54" i="12"/>
  <c r="S55" i="12"/>
  <c r="Q55" i="12"/>
  <c r="Q56" i="12"/>
  <c r="S57" i="12"/>
  <c r="Q57" i="12"/>
  <c r="Q58" i="12"/>
  <c r="Q59" i="12"/>
  <c r="R59" i="12"/>
  <c r="O59" i="12"/>
  <c r="AC58" i="12"/>
  <c r="AD58" i="12"/>
  <c r="Z58" i="12"/>
  <c r="AA58" i="12"/>
  <c r="P58" i="12"/>
  <c r="W58" i="12"/>
  <c r="X58" i="12"/>
  <c r="U58" i="12"/>
  <c r="V58" i="12"/>
  <c r="T58" i="12"/>
  <c r="R58" i="12"/>
  <c r="O58" i="12"/>
  <c r="AC57" i="12"/>
  <c r="AD57" i="12"/>
  <c r="Z57" i="12"/>
  <c r="AA57" i="12"/>
  <c r="P57" i="12"/>
  <c r="W57" i="12"/>
  <c r="X57" i="12"/>
  <c r="U57" i="12"/>
  <c r="V57" i="12"/>
  <c r="T57" i="12"/>
  <c r="R57" i="12"/>
  <c r="O57" i="12"/>
  <c r="AC56" i="12"/>
  <c r="AD56" i="12"/>
  <c r="Z56" i="12"/>
  <c r="AA56" i="12"/>
  <c r="P56" i="12"/>
  <c r="W56" i="12"/>
  <c r="X56" i="12"/>
  <c r="U56" i="12"/>
  <c r="V56" i="12"/>
  <c r="T56" i="12"/>
  <c r="R56" i="12"/>
  <c r="O56" i="12"/>
  <c r="AC55" i="12"/>
  <c r="AD55" i="12"/>
  <c r="Z55" i="12"/>
  <c r="AA55" i="12"/>
  <c r="P55" i="12"/>
  <c r="W55" i="12"/>
  <c r="X55" i="12"/>
  <c r="U55" i="12"/>
  <c r="V55" i="12"/>
  <c r="T55" i="12"/>
  <c r="R55" i="12"/>
  <c r="O55" i="12"/>
  <c r="AC54" i="12"/>
  <c r="AD54" i="12"/>
  <c r="Z54" i="12"/>
  <c r="AA54" i="12"/>
  <c r="P54" i="12"/>
  <c r="W54" i="12"/>
  <c r="X54" i="12"/>
  <c r="U54" i="12"/>
  <c r="V54" i="12"/>
  <c r="T54" i="12"/>
  <c r="R54" i="12"/>
  <c r="O54" i="12"/>
  <c r="AC53" i="12"/>
  <c r="AD53" i="12"/>
  <c r="Z53" i="12"/>
  <c r="AA53" i="12"/>
  <c r="P53" i="12"/>
  <c r="W53" i="12"/>
  <c r="X53" i="12"/>
  <c r="T53" i="12"/>
  <c r="R53" i="12"/>
  <c r="O53" i="12"/>
  <c r="N43" i="12"/>
  <c r="N44" i="12"/>
  <c r="N45" i="12"/>
  <c r="N46" i="12"/>
  <c r="N47" i="12"/>
  <c r="N48" i="12"/>
  <c r="N49" i="12"/>
  <c r="N50" i="12"/>
  <c r="N51" i="12"/>
  <c r="N52" i="12"/>
  <c r="AC52" i="12"/>
  <c r="AD52" i="12"/>
  <c r="Z52" i="12"/>
  <c r="AA52" i="12"/>
  <c r="P52" i="12"/>
  <c r="W52" i="12"/>
  <c r="X52" i="12"/>
  <c r="U52" i="12"/>
  <c r="V52" i="12"/>
  <c r="S52" i="12"/>
  <c r="T52" i="12"/>
  <c r="Q44" i="12"/>
  <c r="Q45" i="12"/>
  <c r="Q46" i="12"/>
  <c r="Q47" i="12"/>
  <c r="S48" i="12"/>
  <c r="Q48" i="12"/>
  <c r="Q49" i="12"/>
  <c r="S50" i="12"/>
  <c r="Q50" i="12"/>
  <c r="Q51" i="12"/>
  <c r="Q52" i="12"/>
  <c r="R52" i="12"/>
  <c r="O52" i="12"/>
  <c r="AC51" i="12"/>
  <c r="AD51" i="12"/>
  <c r="Z51" i="12"/>
  <c r="AA51" i="12"/>
  <c r="P51" i="12"/>
  <c r="W51" i="12"/>
  <c r="X51" i="12"/>
  <c r="U51" i="12"/>
  <c r="V51" i="12"/>
  <c r="T51" i="12"/>
  <c r="R51" i="12"/>
  <c r="O51" i="12"/>
  <c r="AC50" i="12"/>
  <c r="AD50" i="12"/>
  <c r="Z50" i="12"/>
  <c r="AA50" i="12"/>
  <c r="P50" i="12"/>
  <c r="W50" i="12"/>
  <c r="X50" i="12"/>
  <c r="U50" i="12"/>
  <c r="V50" i="12"/>
  <c r="T50" i="12"/>
  <c r="R50" i="12"/>
  <c r="O50" i="12"/>
  <c r="AC49" i="12"/>
  <c r="AD49" i="12"/>
  <c r="Z49" i="12"/>
  <c r="AA49" i="12"/>
  <c r="P49" i="12"/>
  <c r="W49" i="12"/>
  <c r="X49" i="12"/>
  <c r="U49" i="12"/>
  <c r="V49" i="12"/>
  <c r="T49" i="12"/>
  <c r="R49" i="12"/>
  <c r="O49" i="12"/>
  <c r="AC48" i="12"/>
  <c r="AD48" i="12"/>
  <c r="Z48" i="12"/>
  <c r="AA48" i="12"/>
  <c r="P48" i="12"/>
  <c r="W48" i="12"/>
  <c r="X48" i="12"/>
  <c r="U48" i="12"/>
  <c r="V48" i="12"/>
  <c r="T48" i="12"/>
  <c r="R48" i="12"/>
  <c r="O48" i="12"/>
  <c r="AC47" i="12"/>
  <c r="AD47" i="12"/>
  <c r="Z47" i="12"/>
  <c r="AA47" i="12"/>
  <c r="P47" i="12"/>
  <c r="W47" i="12"/>
  <c r="X47" i="12"/>
  <c r="U47" i="12"/>
  <c r="V47" i="12"/>
  <c r="T47" i="12"/>
  <c r="R47" i="12"/>
  <c r="O47" i="12"/>
  <c r="AC46" i="12"/>
  <c r="AD46" i="12"/>
  <c r="Z46" i="12"/>
  <c r="AA46" i="12"/>
  <c r="P46" i="12"/>
  <c r="W46" i="12"/>
  <c r="X46" i="12"/>
  <c r="U46" i="12"/>
  <c r="V46" i="12"/>
  <c r="T46" i="12"/>
  <c r="R46" i="12"/>
  <c r="O46" i="12"/>
  <c r="AC45" i="12"/>
  <c r="AD45" i="12"/>
  <c r="Z45" i="12"/>
  <c r="AA45" i="12"/>
  <c r="P45" i="12"/>
  <c r="W45" i="12"/>
  <c r="X45" i="12"/>
  <c r="U45" i="12"/>
  <c r="V45" i="12"/>
  <c r="T45" i="12"/>
  <c r="R45" i="12"/>
  <c r="O45" i="12"/>
  <c r="AC44" i="12"/>
  <c r="AD44" i="12"/>
  <c r="Z44" i="12"/>
  <c r="AA44" i="12"/>
  <c r="P44" i="12"/>
  <c r="W44" i="12"/>
  <c r="X44" i="12"/>
  <c r="U44" i="12"/>
  <c r="V44" i="12"/>
  <c r="T44" i="12"/>
  <c r="R44" i="12"/>
  <c r="O44" i="12"/>
  <c r="AC43" i="12"/>
  <c r="AD43" i="12"/>
  <c r="Z43" i="12"/>
  <c r="AA43" i="12"/>
  <c r="P43" i="12"/>
  <c r="W43" i="12"/>
  <c r="X43" i="12"/>
  <c r="T43" i="12"/>
  <c r="R43" i="12"/>
  <c r="O43" i="12"/>
  <c r="N41" i="12"/>
  <c r="N42" i="12"/>
  <c r="AC42" i="12"/>
  <c r="AD42" i="12"/>
  <c r="Z42" i="12"/>
  <c r="AA42" i="12"/>
  <c r="P42" i="12"/>
  <c r="W42" i="12"/>
  <c r="X42" i="12"/>
  <c r="U42" i="12"/>
  <c r="V42" i="12"/>
  <c r="P41" i="12"/>
  <c r="S42" i="12"/>
  <c r="T42" i="12"/>
  <c r="Q42" i="12"/>
  <c r="R42" i="12"/>
  <c r="O42" i="12"/>
  <c r="AC41" i="12"/>
  <c r="AD41" i="12"/>
  <c r="Z41" i="12"/>
  <c r="AA41" i="12"/>
  <c r="W41" i="12"/>
  <c r="X41" i="12"/>
  <c r="T41" i="12"/>
  <c r="R41" i="12"/>
  <c r="O41" i="12"/>
  <c r="N39" i="12"/>
  <c r="N40" i="12"/>
  <c r="AC40" i="12"/>
  <c r="AD40" i="12"/>
  <c r="Z40" i="12"/>
  <c r="AA40" i="12"/>
  <c r="P40" i="12"/>
  <c r="W40" i="12"/>
  <c r="X40" i="12"/>
  <c r="U40" i="12"/>
  <c r="V40" i="12"/>
  <c r="P39" i="12"/>
  <c r="S40" i="12"/>
  <c r="T40" i="12"/>
  <c r="Q40" i="12"/>
  <c r="R40" i="12"/>
  <c r="O40" i="12"/>
  <c r="AC39" i="12"/>
  <c r="AD39" i="12"/>
  <c r="Z39" i="12"/>
  <c r="AA39" i="12"/>
  <c r="W39" i="12"/>
  <c r="X39" i="12"/>
  <c r="T39" i="12"/>
  <c r="R39" i="12"/>
  <c r="O39" i="12"/>
  <c r="N37" i="12"/>
  <c r="N38" i="12"/>
  <c r="AC38" i="12"/>
  <c r="AD38" i="12"/>
  <c r="Z38" i="12"/>
  <c r="AA38" i="12"/>
  <c r="P38" i="12"/>
  <c r="W38" i="12"/>
  <c r="X38" i="12"/>
  <c r="U38" i="12"/>
  <c r="V38" i="12"/>
  <c r="P37" i="12"/>
  <c r="S38" i="12"/>
  <c r="T38" i="12"/>
  <c r="Q38" i="12"/>
  <c r="R38" i="12"/>
  <c r="O38" i="12"/>
  <c r="AC37" i="12"/>
  <c r="AD37" i="12"/>
  <c r="Z37" i="12"/>
  <c r="AA37" i="12"/>
  <c r="W37" i="12"/>
  <c r="X37" i="12"/>
  <c r="T37" i="12"/>
  <c r="R37" i="12"/>
  <c r="O37" i="12"/>
  <c r="N35" i="12"/>
  <c r="N36" i="12"/>
  <c r="AC36" i="12"/>
  <c r="AD36" i="12"/>
  <c r="Z36" i="12"/>
  <c r="AA36" i="12"/>
  <c r="P36" i="12"/>
  <c r="W36" i="12"/>
  <c r="X36" i="12"/>
  <c r="U36" i="12"/>
  <c r="V36" i="12"/>
  <c r="P35" i="12"/>
  <c r="S36" i="12"/>
  <c r="T36" i="12"/>
  <c r="Q36" i="12"/>
  <c r="R36" i="12"/>
  <c r="O36" i="12"/>
  <c r="AC35" i="12"/>
  <c r="AD35" i="12"/>
  <c r="Z35" i="12"/>
  <c r="AA35" i="12"/>
  <c r="W35" i="12"/>
  <c r="X35" i="12"/>
  <c r="T35" i="12"/>
  <c r="R35" i="12"/>
  <c r="O35" i="12"/>
  <c r="N14" i="12"/>
  <c r="N15" i="12"/>
  <c r="N16" i="12"/>
  <c r="N17" i="12"/>
  <c r="N18" i="12"/>
  <c r="N19" i="12"/>
  <c r="N20" i="12"/>
  <c r="N21" i="12"/>
  <c r="N34" i="12"/>
  <c r="AC34" i="12"/>
  <c r="AD34" i="12"/>
  <c r="Z34" i="12"/>
  <c r="AA34" i="12"/>
  <c r="P34" i="12"/>
  <c r="W34" i="12"/>
  <c r="X34" i="12"/>
  <c r="U34" i="12"/>
  <c r="V34" i="12"/>
  <c r="N22" i="12"/>
  <c r="N23" i="12"/>
  <c r="N24" i="12"/>
  <c r="N29" i="12"/>
  <c r="N30" i="12"/>
  <c r="S34" i="12"/>
  <c r="T34" i="12"/>
  <c r="N33" i="12"/>
  <c r="N31" i="12"/>
  <c r="N32" i="12"/>
  <c r="N25" i="12"/>
  <c r="N26" i="12"/>
  <c r="N27" i="12"/>
  <c r="N28" i="12"/>
  <c r="Q15" i="12"/>
  <c r="Q16" i="12"/>
  <c r="Q17" i="12"/>
  <c r="S18" i="12"/>
  <c r="Q18" i="12"/>
  <c r="Q19" i="12"/>
  <c r="Q20" i="12"/>
  <c r="Q21" i="12"/>
  <c r="S22" i="12"/>
  <c r="Q22" i="12"/>
  <c r="Q23" i="12"/>
  <c r="Q24" i="12"/>
  <c r="Q25" i="12"/>
  <c r="S26" i="12"/>
  <c r="Q26" i="12"/>
  <c r="Q27" i="12"/>
  <c r="Q28" i="12"/>
  <c r="Q29" i="12"/>
  <c r="S30" i="12"/>
  <c r="Q30" i="12"/>
  <c r="Q31" i="12"/>
  <c r="Q32" i="12"/>
  <c r="Q33" i="12"/>
  <c r="Q34" i="12"/>
  <c r="R34" i="12"/>
  <c r="O34" i="12"/>
  <c r="AC33" i="12"/>
  <c r="AD33" i="12"/>
  <c r="Z33" i="12"/>
  <c r="AA33" i="12"/>
  <c r="P33" i="12"/>
  <c r="W33" i="12"/>
  <c r="X33" i="12"/>
  <c r="U33" i="12"/>
  <c r="V33" i="12"/>
  <c r="T33" i="12"/>
  <c r="R33" i="12"/>
  <c r="O33" i="12"/>
  <c r="AC32" i="12"/>
  <c r="AD32" i="12"/>
  <c r="Z32" i="12"/>
  <c r="AA32" i="12"/>
  <c r="P32" i="12"/>
  <c r="W32" i="12"/>
  <c r="X32" i="12"/>
  <c r="U32" i="12"/>
  <c r="V32" i="12"/>
  <c r="T32" i="12"/>
  <c r="R32" i="12"/>
  <c r="O32" i="12"/>
  <c r="AC31" i="12"/>
  <c r="AD31" i="12"/>
  <c r="Z31" i="12"/>
  <c r="AA31" i="12"/>
  <c r="P31" i="12"/>
  <c r="W31" i="12"/>
  <c r="X31" i="12"/>
  <c r="U31" i="12"/>
  <c r="V31" i="12"/>
  <c r="T31" i="12"/>
  <c r="R31" i="12"/>
  <c r="O31" i="12"/>
  <c r="AC30" i="12"/>
  <c r="AD30" i="12"/>
  <c r="Z30" i="12"/>
  <c r="AA30" i="12"/>
  <c r="P30" i="12"/>
  <c r="W30" i="12"/>
  <c r="X30" i="12"/>
  <c r="U30" i="12"/>
  <c r="V30" i="12"/>
  <c r="T30" i="12"/>
  <c r="R30" i="12"/>
  <c r="O30" i="12"/>
  <c r="AC29" i="12"/>
  <c r="AD29" i="12"/>
  <c r="Z29" i="12"/>
  <c r="AA29" i="12"/>
  <c r="P29" i="12"/>
  <c r="W29" i="12"/>
  <c r="X29" i="12"/>
  <c r="U29" i="12"/>
  <c r="V29" i="12"/>
  <c r="T29" i="12"/>
  <c r="R29" i="12"/>
  <c r="O29" i="12"/>
  <c r="AC28" i="12"/>
  <c r="AD28" i="12"/>
  <c r="Z28" i="12"/>
  <c r="AA28" i="12"/>
  <c r="P28" i="12"/>
  <c r="W28" i="12"/>
  <c r="X28" i="12"/>
  <c r="U28" i="12"/>
  <c r="V28" i="12"/>
  <c r="T28" i="12"/>
  <c r="R28" i="12"/>
  <c r="O28" i="12"/>
  <c r="AC27" i="12"/>
  <c r="AD27" i="12"/>
  <c r="Z27" i="12"/>
  <c r="AA27" i="12"/>
  <c r="P27" i="12"/>
  <c r="W27" i="12"/>
  <c r="X27" i="12"/>
  <c r="U27" i="12"/>
  <c r="V27" i="12"/>
  <c r="T27" i="12"/>
  <c r="R27" i="12"/>
  <c r="O27" i="12"/>
  <c r="AC26" i="12"/>
  <c r="AD26" i="12"/>
  <c r="Z26" i="12"/>
  <c r="AA26" i="12"/>
  <c r="P26" i="12"/>
  <c r="W26" i="12"/>
  <c r="X26" i="12"/>
  <c r="U26" i="12"/>
  <c r="V26" i="12"/>
  <c r="T26" i="12"/>
  <c r="R26" i="12"/>
  <c r="O26" i="12"/>
  <c r="AC25" i="12"/>
  <c r="AD25" i="12"/>
  <c r="Z25" i="12"/>
  <c r="AA25" i="12"/>
  <c r="P25" i="12"/>
  <c r="W25" i="12"/>
  <c r="X25" i="12"/>
  <c r="U25" i="12"/>
  <c r="V25" i="12"/>
  <c r="T25" i="12"/>
  <c r="R25" i="12"/>
  <c r="O25" i="12"/>
  <c r="AC24" i="12"/>
  <c r="AD24" i="12"/>
  <c r="Z24" i="12"/>
  <c r="AA24" i="12"/>
  <c r="P24" i="12"/>
  <c r="W24" i="12"/>
  <c r="X24" i="12"/>
  <c r="U24" i="12"/>
  <c r="V24" i="12"/>
  <c r="T24" i="12"/>
  <c r="R24" i="12"/>
  <c r="O24" i="12"/>
  <c r="AC23" i="12"/>
  <c r="AD23" i="12"/>
  <c r="Z23" i="12"/>
  <c r="AA23" i="12"/>
  <c r="P23" i="12"/>
  <c r="W23" i="12"/>
  <c r="X23" i="12"/>
  <c r="U23" i="12"/>
  <c r="V23" i="12"/>
  <c r="T23" i="12"/>
  <c r="R23" i="12"/>
  <c r="O23" i="12"/>
  <c r="AC22" i="12"/>
  <c r="AD22" i="12"/>
  <c r="Z22" i="12"/>
  <c r="AA22" i="12"/>
  <c r="P22" i="12"/>
  <c r="W22" i="12"/>
  <c r="X22" i="12"/>
  <c r="U22" i="12"/>
  <c r="V22" i="12"/>
  <c r="T22" i="12"/>
  <c r="R22" i="12"/>
  <c r="O22" i="12"/>
  <c r="AC21" i="12"/>
  <c r="AD21" i="12"/>
  <c r="Z21" i="12"/>
  <c r="AA21" i="12"/>
  <c r="P21" i="12"/>
  <c r="W21" i="12"/>
  <c r="X21" i="12"/>
  <c r="U21" i="12"/>
  <c r="V21" i="12"/>
  <c r="T21" i="12"/>
  <c r="R21" i="12"/>
  <c r="O21" i="12"/>
  <c r="AC20" i="12"/>
  <c r="AD20" i="12"/>
  <c r="Z20" i="12"/>
  <c r="AA20" i="12"/>
  <c r="P20" i="12"/>
  <c r="W20" i="12"/>
  <c r="X20" i="12"/>
  <c r="U20" i="12"/>
  <c r="V20" i="12"/>
  <c r="T20" i="12"/>
  <c r="R20" i="12"/>
  <c r="O20" i="12"/>
  <c r="AC19" i="12"/>
  <c r="AD19" i="12"/>
  <c r="Z19" i="12"/>
  <c r="AA19" i="12"/>
  <c r="P19" i="12"/>
  <c r="W19" i="12"/>
  <c r="X19" i="12"/>
  <c r="U19" i="12"/>
  <c r="V19" i="12"/>
  <c r="T19" i="12"/>
  <c r="R19" i="12"/>
  <c r="O19" i="12"/>
  <c r="AC18" i="12"/>
  <c r="AD18" i="12"/>
  <c r="Z18" i="12"/>
  <c r="AA18" i="12"/>
  <c r="P18" i="12"/>
  <c r="W18" i="12"/>
  <c r="X18" i="12"/>
  <c r="U18" i="12"/>
  <c r="V18" i="12"/>
  <c r="T18" i="12"/>
  <c r="R18" i="12"/>
  <c r="O18" i="12"/>
  <c r="AC17" i="12"/>
  <c r="AD17" i="12"/>
  <c r="Z17" i="12"/>
  <c r="AA17" i="12"/>
  <c r="P17" i="12"/>
  <c r="W17" i="12"/>
  <c r="X17" i="12"/>
  <c r="U17" i="12"/>
  <c r="V17" i="12"/>
  <c r="T17" i="12"/>
  <c r="R17" i="12"/>
  <c r="O17" i="12"/>
  <c r="AC16" i="12"/>
  <c r="AD16" i="12"/>
  <c r="Z16" i="12"/>
  <c r="AA16" i="12"/>
  <c r="P16" i="12"/>
  <c r="W16" i="12"/>
  <c r="X16" i="12"/>
  <c r="U16" i="12"/>
  <c r="V16" i="12"/>
  <c r="T16" i="12"/>
  <c r="R16" i="12"/>
  <c r="O16" i="12"/>
  <c r="AC15" i="12"/>
  <c r="AD15" i="12"/>
  <c r="Z15" i="12"/>
  <c r="AA15" i="12"/>
  <c r="P15" i="12"/>
  <c r="W15" i="12"/>
  <c r="X15" i="12"/>
  <c r="U15" i="12"/>
  <c r="V15" i="12"/>
  <c r="T15" i="12"/>
  <c r="R15" i="12"/>
  <c r="O15" i="12"/>
  <c r="AC14" i="12"/>
  <c r="AD14" i="12"/>
  <c r="Z14" i="12"/>
  <c r="AA14" i="12"/>
  <c r="P14" i="12"/>
  <c r="W14" i="12"/>
  <c r="X14" i="12"/>
  <c r="T14" i="12"/>
  <c r="R14" i="12"/>
  <c r="O14" i="12"/>
  <c r="J7" i="12"/>
  <c r="J8" i="12"/>
  <c r="J9" i="12"/>
  <c r="J10" i="12"/>
  <c r="J11" i="12"/>
  <c r="J12" i="12"/>
  <c r="J13" i="12"/>
  <c r="AL13" i="12"/>
  <c r="M13" i="12"/>
  <c r="M11" i="12"/>
  <c r="M7" i="12"/>
  <c r="AK13" i="12"/>
  <c r="AI13" i="12"/>
  <c r="AJ13" i="12"/>
  <c r="AG8" i="12"/>
  <c r="AG9" i="12"/>
  <c r="AG10" i="12"/>
  <c r="AG11" i="12"/>
  <c r="AG12" i="12"/>
  <c r="AG13" i="12"/>
  <c r="AH13" i="12"/>
  <c r="AE8" i="12"/>
  <c r="AE9" i="12"/>
  <c r="AE10" i="12"/>
  <c r="AE11" i="12"/>
  <c r="AE12" i="12"/>
  <c r="AE13" i="12"/>
  <c r="AF13" i="12"/>
  <c r="N7" i="12"/>
  <c r="M8" i="12"/>
  <c r="N8" i="12"/>
  <c r="M9" i="12"/>
  <c r="N9" i="12"/>
  <c r="M10" i="12"/>
  <c r="N10" i="12"/>
  <c r="N11" i="12"/>
  <c r="M12" i="12"/>
  <c r="N12" i="12"/>
  <c r="N13" i="12"/>
  <c r="AC13" i="12"/>
  <c r="AD13" i="12"/>
  <c r="Z13" i="12"/>
  <c r="AA13" i="12"/>
  <c r="S13" i="12"/>
  <c r="T13" i="12"/>
  <c r="S8" i="12"/>
  <c r="Q8" i="12"/>
  <c r="Q9" i="12"/>
  <c r="Q10" i="12"/>
  <c r="Q11" i="12"/>
  <c r="Q12" i="12"/>
  <c r="Q13" i="12"/>
  <c r="R13" i="12"/>
  <c r="P13" i="12"/>
  <c r="O13" i="12"/>
  <c r="AL12" i="12"/>
  <c r="AJ12" i="12"/>
  <c r="AH12" i="12"/>
  <c r="AF12" i="12"/>
  <c r="AC12" i="12"/>
  <c r="AD12" i="12"/>
  <c r="Z12" i="12"/>
  <c r="AA12" i="12"/>
  <c r="T12" i="12"/>
  <c r="R12" i="12"/>
  <c r="P12" i="12"/>
  <c r="O12" i="12"/>
  <c r="AL11" i="12"/>
  <c r="AJ11" i="12"/>
  <c r="AH11" i="12"/>
  <c r="AF11" i="12"/>
  <c r="AC11" i="12"/>
  <c r="AD11" i="12"/>
  <c r="Z11" i="12"/>
  <c r="AA11" i="12"/>
  <c r="T11" i="12"/>
  <c r="R11" i="12"/>
  <c r="P11" i="12"/>
  <c r="O11" i="12"/>
  <c r="AL10" i="12"/>
  <c r="AJ10" i="12"/>
  <c r="AH10" i="12"/>
  <c r="AF10" i="12"/>
  <c r="AC10" i="12"/>
  <c r="AD10" i="12"/>
  <c r="Z10" i="12"/>
  <c r="AA10" i="12"/>
  <c r="T10" i="12"/>
  <c r="R10" i="12"/>
  <c r="P10" i="12"/>
  <c r="O10" i="12"/>
  <c r="AL9" i="12"/>
  <c r="AJ9" i="12"/>
  <c r="AH9" i="12"/>
  <c r="AF9" i="12"/>
  <c r="AC9" i="12"/>
  <c r="AD9" i="12"/>
  <c r="Z9" i="12"/>
  <c r="AA9" i="12"/>
  <c r="T9" i="12"/>
  <c r="R9" i="12"/>
  <c r="P9" i="12"/>
  <c r="O9" i="12"/>
  <c r="AL8" i="12"/>
  <c r="AJ8" i="12"/>
  <c r="AH8" i="12"/>
  <c r="AF8" i="12"/>
  <c r="AC8" i="12"/>
  <c r="AD8" i="12"/>
  <c r="Z8" i="12"/>
  <c r="AA8" i="12"/>
  <c r="T8" i="12"/>
  <c r="R8" i="12"/>
  <c r="P8" i="12"/>
  <c r="O8" i="12"/>
  <c r="AC7" i="12"/>
  <c r="AD7" i="12"/>
  <c r="Z7" i="12"/>
  <c r="AA7" i="12"/>
  <c r="P7" i="12"/>
  <c r="O7" i="12"/>
  <c r="N4" i="12"/>
  <c r="N5" i="12"/>
  <c r="N6" i="12"/>
  <c r="AC6" i="12"/>
  <c r="AD6" i="12"/>
  <c r="Z6" i="12"/>
  <c r="AA6" i="12"/>
  <c r="P6" i="12"/>
  <c r="Q6" i="12"/>
  <c r="R6" i="12"/>
  <c r="O6" i="12"/>
  <c r="AC5" i="12"/>
  <c r="AD5" i="12"/>
  <c r="Z5" i="12"/>
  <c r="AA5" i="12"/>
  <c r="P5" i="12"/>
  <c r="Q5" i="12"/>
  <c r="R5" i="12"/>
  <c r="O5" i="12"/>
  <c r="AC4" i="12"/>
  <c r="AD4" i="12"/>
  <c r="Z4" i="12"/>
  <c r="AA4" i="12"/>
  <c r="P4" i="12"/>
  <c r="O4" i="12"/>
  <c r="N3" i="12"/>
  <c r="AC3" i="12"/>
  <c r="AD3" i="12"/>
  <c r="Z3" i="12"/>
  <c r="AA3" i="12"/>
  <c r="P3" i="12"/>
  <c r="W3" i="12"/>
  <c r="X3" i="12"/>
  <c r="T3" i="12"/>
  <c r="R3" i="12"/>
  <c r="O3" i="12"/>
  <c r="B1" i="12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M13" i="1"/>
  <c r="AK13" i="1"/>
  <c r="N7" i="1"/>
  <c r="N8" i="1"/>
  <c r="N9" i="1"/>
  <c r="N10" i="1"/>
  <c r="N11" i="1"/>
  <c r="N12" i="1"/>
  <c r="N13" i="1"/>
  <c r="AN13" i="1"/>
  <c r="AI8" i="1"/>
  <c r="AI9" i="1"/>
  <c r="AI10" i="1"/>
  <c r="AI11" i="1"/>
  <c r="AI12" i="1"/>
  <c r="AI13" i="1"/>
  <c r="AG8" i="1"/>
  <c r="AG9" i="1"/>
  <c r="AG10" i="1"/>
  <c r="AG11" i="1"/>
  <c r="AG12" i="1"/>
  <c r="AG13" i="1"/>
  <c r="AN9" i="1"/>
  <c r="AN10" i="1"/>
  <c r="AN11" i="1"/>
  <c r="AN12" i="1"/>
  <c r="AN8" i="1"/>
  <c r="AL9" i="1"/>
  <c r="AL10" i="1"/>
  <c r="AL11" i="1"/>
  <c r="AL12" i="1"/>
  <c r="AL13" i="1"/>
  <c r="AL8" i="1"/>
  <c r="AH9" i="1"/>
  <c r="AH10" i="1"/>
  <c r="AH11" i="1"/>
  <c r="AH12" i="1"/>
  <c r="AH13" i="1"/>
  <c r="AH8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C812" i="1"/>
  <c r="AE812" i="1"/>
  <c r="AF812" i="1"/>
  <c r="U812" i="1"/>
  <c r="V812" i="1"/>
  <c r="C811" i="1"/>
  <c r="AE811" i="1"/>
  <c r="AF811" i="1"/>
  <c r="U811" i="1"/>
  <c r="V811" i="1"/>
  <c r="C810" i="1"/>
  <c r="AE810" i="1"/>
  <c r="AF810" i="1"/>
  <c r="U810" i="1"/>
  <c r="V810" i="1"/>
  <c r="C809" i="1"/>
  <c r="AE809" i="1"/>
  <c r="AF809" i="1"/>
  <c r="U809" i="1"/>
  <c r="V809" i="1"/>
  <c r="C808" i="1"/>
  <c r="AE808" i="1"/>
  <c r="AF808" i="1"/>
  <c r="U808" i="1"/>
  <c r="V808" i="1"/>
  <c r="C807" i="1"/>
  <c r="AE807" i="1"/>
  <c r="AF807" i="1"/>
  <c r="U807" i="1"/>
  <c r="V807" i="1"/>
  <c r="C806" i="1"/>
  <c r="AE806" i="1"/>
  <c r="AF806" i="1"/>
  <c r="U806" i="1"/>
  <c r="V806" i="1"/>
  <c r="C805" i="1"/>
  <c r="AE805" i="1"/>
  <c r="AF805" i="1"/>
  <c r="U805" i="1"/>
  <c r="V805" i="1"/>
  <c r="C804" i="1"/>
  <c r="AE804" i="1"/>
  <c r="AF804" i="1"/>
  <c r="U804" i="1"/>
  <c r="V804" i="1"/>
  <c r="C803" i="1"/>
  <c r="AE803" i="1"/>
  <c r="AF803" i="1"/>
  <c r="U803" i="1"/>
  <c r="V803" i="1"/>
  <c r="C802" i="1"/>
  <c r="AE802" i="1"/>
  <c r="AF802" i="1"/>
  <c r="U802" i="1"/>
  <c r="V802" i="1"/>
  <c r="C801" i="1"/>
  <c r="AE801" i="1"/>
  <c r="AF801" i="1"/>
  <c r="U801" i="1"/>
  <c r="V801" i="1"/>
  <c r="C800" i="1"/>
  <c r="AE800" i="1"/>
  <c r="AF800" i="1"/>
  <c r="U800" i="1"/>
  <c r="V800" i="1"/>
  <c r="C799" i="1"/>
  <c r="AE799" i="1"/>
  <c r="AF799" i="1"/>
  <c r="U799" i="1"/>
  <c r="V799" i="1"/>
  <c r="C798" i="1"/>
  <c r="AE798" i="1"/>
  <c r="AF798" i="1"/>
  <c r="U798" i="1"/>
  <c r="V798" i="1"/>
  <c r="C797" i="1"/>
  <c r="AE797" i="1"/>
  <c r="AF797" i="1"/>
  <c r="U797" i="1"/>
  <c r="V797" i="1"/>
  <c r="C796" i="1"/>
  <c r="AE796" i="1"/>
  <c r="AF796" i="1"/>
  <c r="U796" i="1"/>
  <c r="V796" i="1"/>
  <c r="C795" i="1"/>
  <c r="AE795" i="1"/>
  <c r="AF795" i="1"/>
  <c r="U795" i="1"/>
  <c r="V795" i="1"/>
  <c r="C794" i="1"/>
  <c r="AE794" i="1"/>
  <c r="AF794" i="1"/>
  <c r="U794" i="1"/>
  <c r="V794" i="1"/>
  <c r="C793" i="1"/>
  <c r="AE793" i="1"/>
  <c r="AF793" i="1"/>
  <c r="U793" i="1"/>
  <c r="V793" i="1"/>
  <c r="C792" i="1"/>
  <c r="AE792" i="1"/>
  <c r="AF792" i="1"/>
  <c r="U792" i="1"/>
  <c r="V792" i="1"/>
  <c r="C791" i="1"/>
  <c r="AE791" i="1"/>
  <c r="AF791" i="1"/>
  <c r="U791" i="1"/>
  <c r="V791" i="1"/>
  <c r="C790" i="1"/>
  <c r="AE790" i="1"/>
  <c r="AF790" i="1"/>
  <c r="U790" i="1"/>
  <c r="V790" i="1"/>
  <c r="C789" i="1"/>
  <c r="AE789" i="1"/>
  <c r="AF789" i="1"/>
  <c r="U789" i="1"/>
  <c r="V789" i="1"/>
  <c r="C788" i="1"/>
  <c r="AE788" i="1"/>
  <c r="AF788" i="1"/>
  <c r="U788" i="1"/>
  <c r="V788" i="1"/>
  <c r="C787" i="1"/>
  <c r="AE787" i="1"/>
  <c r="AF787" i="1"/>
  <c r="U787" i="1"/>
  <c r="V787" i="1"/>
  <c r="C786" i="1"/>
  <c r="AE786" i="1"/>
  <c r="AF786" i="1"/>
  <c r="U786" i="1"/>
  <c r="V786" i="1"/>
  <c r="C785" i="1"/>
  <c r="AE785" i="1"/>
  <c r="AF785" i="1"/>
  <c r="U785" i="1"/>
  <c r="V785" i="1"/>
  <c r="C784" i="1"/>
  <c r="AE784" i="1"/>
  <c r="AF784" i="1"/>
  <c r="U784" i="1"/>
  <c r="V784" i="1"/>
  <c r="C783" i="1"/>
  <c r="AE783" i="1"/>
  <c r="AF783" i="1"/>
  <c r="U783" i="1"/>
  <c r="V783" i="1"/>
  <c r="C782" i="1"/>
  <c r="AE782" i="1"/>
  <c r="AF782" i="1"/>
  <c r="U782" i="1"/>
  <c r="V782" i="1"/>
  <c r="C781" i="1"/>
  <c r="AE781" i="1"/>
  <c r="AF781" i="1"/>
  <c r="U781" i="1"/>
  <c r="V781" i="1"/>
  <c r="C780" i="1"/>
  <c r="AE780" i="1"/>
  <c r="AF780" i="1"/>
  <c r="U780" i="1"/>
  <c r="V780" i="1"/>
  <c r="C779" i="1"/>
  <c r="AE779" i="1"/>
  <c r="AF779" i="1"/>
  <c r="U779" i="1"/>
  <c r="V779" i="1"/>
  <c r="C778" i="1"/>
  <c r="AE778" i="1"/>
  <c r="AF778" i="1"/>
  <c r="U778" i="1"/>
  <c r="V778" i="1"/>
  <c r="C777" i="1"/>
  <c r="AE777" i="1"/>
  <c r="AF777" i="1"/>
  <c r="U777" i="1"/>
  <c r="V777" i="1"/>
  <c r="C776" i="1"/>
  <c r="AE776" i="1"/>
  <c r="AF776" i="1"/>
  <c r="U776" i="1"/>
  <c r="V776" i="1"/>
  <c r="C775" i="1"/>
  <c r="AE775" i="1"/>
  <c r="AF775" i="1"/>
  <c r="U775" i="1"/>
  <c r="V775" i="1"/>
  <c r="C774" i="1"/>
  <c r="AE774" i="1"/>
  <c r="AF774" i="1"/>
  <c r="U774" i="1"/>
  <c r="V774" i="1"/>
  <c r="C773" i="1"/>
  <c r="AE773" i="1"/>
  <c r="AF773" i="1"/>
  <c r="U773" i="1"/>
  <c r="V773" i="1"/>
  <c r="C772" i="1"/>
  <c r="AE772" i="1"/>
  <c r="AF772" i="1"/>
  <c r="U772" i="1"/>
  <c r="V772" i="1"/>
  <c r="C771" i="1"/>
  <c r="AE771" i="1"/>
  <c r="AF771" i="1"/>
  <c r="U771" i="1"/>
  <c r="V771" i="1"/>
  <c r="C770" i="1"/>
  <c r="AE770" i="1"/>
  <c r="AF770" i="1"/>
  <c r="U770" i="1"/>
  <c r="V770" i="1"/>
  <c r="C769" i="1"/>
  <c r="AE769" i="1"/>
  <c r="AF769" i="1"/>
  <c r="U769" i="1"/>
  <c r="V769" i="1"/>
  <c r="C768" i="1"/>
  <c r="AE768" i="1"/>
  <c r="AF768" i="1"/>
  <c r="U768" i="1"/>
  <c r="V768" i="1"/>
  <c r="C767" i="1"/>
  <c r="AE767" i="1"/>
  <c r="AF767" i="1"/>
  <c r="U767" i="1"/>
  <c r="V767" i="1"/>
  <c r="C766" i="1"/>
  <c r="AE766" i="1"/>
  <c r="AF766" i="1"/>
  <c r="U766" i="1"/>
  <c r="V766" i="1"/>
  <c r="C765" i="1"/>
  <c r="AE765" i="1"/>
  <c r="AF765" i="1"/>
  <c r="U765" i="1"/>
  <c r="V765" i="1"/>
  <c r="C764" i="1"/>
  <c r="AE764" i="1"/>
  <c r="AF764" i="1"/>
  <c r="U764" i="1"/>
  <c r="V764" i="1"/>
  <c r="C763" i="1"/>
  <c r="AE763" i="1"/>
  <c r="AF763" i="1"/>
  <c r="U763" i="1"/>
  <c r="V763" i="1"/>
  <c r="C762" i="1"/>
  <c r="AE762" i="1"/>
  <c r="AF762" i="1"/>
  <c r="U762" i="1"/>
  <c r="V762" i="1"/>
  <c r="C761" i="1"/>
  <c r="AE761" i="1"/>
  <c r="AF761" i="1"/>
  <c r="U761" i="1"/>
  <c r="V761" i="1"/>
  <c r="C760" i="1"/>
  <c r="AE760" i="1"/>
  <c r="AF760" i="1"/>
  <c r="U760" i="1"/>
  <c r="V760" i="1"/>
  <c r="C759" i="1"/>
  <c r="AE759" i="1"/>
  <c r="AF759" i="1"/>
  <c r="U759" i="1"/>
  <c r="V759" i="1"/>
  <c r="C758" i="1"/>
  <c r="AE758" i="1"/>
  <c r="AF758" i="1"/>
  <c r="U758" i="1"/>
  <c r="V758" i="1"/>
  <c r="C757" i="1"/>
  <c r="AE757" i="1"/>
  <c r="AF757" i="1"/>
  <c r="U757" i="1"/>
  <c r="V757" i="1"/>
  <c r="C756" i="1"/>
  <c r="AE756" i="1"/>
  <c r="AF756" i="1"/>
  <c r="U756" i="1"/>
  <c r="V756" i="1"/>
  <c r="C755" i="1"/>
  <c r="AE755" i="1"/>
  <c r="AF755" i="1"/>
  <c r="U755" i="1"/>
  <c r="V755" i="1"/>
  <c r="C754" i="1"/>
  <c r="AE754" i="1"/>
  <c r="AF754" i="1"/>
  <c r="U754" i="1"/>
  <c r="V754" i="1"/>
  <c r="C753" i="1"/>
  <c r="AE753" i="1"/>
  <c r="AF753" i="1"/>
  <c r="U753" i="1"/>
  <c r="V753" i="1"/>
  <c r="C752" i="1"/>
  <c r="AE752" i="1"/>
  <c r="AF752" i="1"/>
  <c r="U752" i="1"/>
  <c r="V752" i="1"/>
  <c r="C751" i="1"/>
  <c r="AE751" i="1"/>
  <c r="AF751" i="1"/>
  <c r="U751" i="1"/>
  <c r="V751" i="1"/>
  <c r="C750" i="1"/>
  <c r="AE750" i="1"/>
  <c r="AF750" i="1"/>
  <c r="U750" i="1"/>
  <c r="V750" i="1"/>
  <c r="C749" i="1"/>
  <c r="AE749" i="1"/>
  <c r="AF749" i="1"/>
  <c r="U749" i="1"/>
  <c r="V749" i="1"/>
  <c r="C748" i="1"/>
  <c r="AE748" i="1"/>
  <c r="AF748" i="1"/>
  <c r="U748" i="1"/>
  <c r="V748" i="1"/>
  <c r="C747" i="1"/>
  <c r="AE747" i="1"/>
  <c r="AF747" i="1"/>
  <c r="U747" i="1"/>
  <c r="V747" i="1"/>
  <c r="C746" i="1"/>
  <c r="AE746" i="1"/>
  <c r="AF746" i="1"/>
  <c r="U746" i="1"/>
  <c r="V746" i="1"/>
  <c r="C745" i="1"/>
  <c r="AE745" i="1"/>
  <c r="AF745" i="1"/>
  <c r="U745" i="1"/>
  <c r="V745" i="1"/>
  <c r="C744" i="1"/>
  <c r="AE744" i="1"/>
  <c r="AF744" i="1"/>
  <c r="U744" i="1"/>
  <c r="V744" i="1"/>
  <c r="C743" i="1"/>
  <c r="AE743" i="1"/>
  <c r="AF743" i="1"/>
  <c r="U743" i="1"/>
  <c r="V743" i="1"/>
  <c r="C742" i="1"/>
  <c r="AE742" i="1"/>
  <c r="AF742" i="1"/>
  <c r="U742" i="1"/>
  <c r="V742" i="1"/>
  <c r="C741" i="1"/>
  <c r="AE741" i="1"/>
  <c r="AF741" i="1"/>
  <c r="U741" i="1"/>
  <c r="V741" i="1"/>
  <c r="C740" i="1"/>
  <c r="AE740" i="1"/>
  <c r="AF740" i="1"/>
  <c r="U740" i="1"/>
  <c r="V740" i="1"/>
  <c r="C739" i="1"/>
  <c r="AE739" i="1"/>
  <c r="AF739" i="1"/>
  <c r="U739" i="1"/>
  <c r="V739" i="1"/>
  <c r="C738" i="1"/>
  <c r="AE738" i="1"/>
  <c r="AF738" i="1"/>
  <c r="U738" i="1"/>
  <c r="V738" i="1"/>
  <c r="C737" i="1"/>
  <c r="AE737" i="1"/>
  <c r="AF737" i="1"/>
  <c r="U737" i="1"/>
  <c r="V737" i="1"/>
  <c r="C736" i="1"/>
  <c r="AE736" i="1"/>
  <c r="AF736" i="1"/>
  <c r="U736" i="1"/>
  <c r="V736" i="1"/>
  <c r="C735" i="1"/>
  <c r="AE735" i="1"/>
  <c r="AF735" i="1"/>
  <c r="U735" i="1"/>
  <c r="V735" i="1"/>
  <c r="C734" i="1"/>
  <c r="AE734" i="1"/>
  <c r="AF734" i="1"/>
  <c r="U734" i="1"/>
  <c r="V734" i="1"/>
  <c r="C733" i="1"/>
  <c r="AE733" i="1"/>
  <c r="AF733" i="1"/>
  <c r="U733" i="1"/>
  <c r="V733" i="1"/>
  <c r="C732" i="1"/>
  <c r="AE732" i="1"/>
  <c r="AF732" i="1"/>
  <c r="U732" i="1"/>
  <c r="V732" i="1"/>
  <c r="C731" i="1"/>
  <c r="AE731" i="1"/>
  <c r="AF731" i="1"/>
  <c r="U731" i="1"/>
  <c r="V731" i="1"/>
  <c r="C730" i="1"/>
  <c r="AE730" i="1"/>
  <c r="AF730" i="1"/>
  <c r="U730" i="1"/>
  <c r="V730" i="1"/>
  <c r="C729" i="1"/>
  <c r="AE729" i="1"/>
  <c r="AF729" i="1"/>
  <c r="U729" i="1"/>
  <c r="V729" i="1"/>
  <c r="C728" i="1"/>
  <c r="AE728" i="1"/>
  <c r="AF728" i="1"/>
  <c r="U728" i="1"/>
  <c r="V728" i="1"/>
  <c r="C727" i="1"/>
  <c r="AE727" i="1"/>
  <c r="AF727" i="1"/>
  <c r="U727" i="1"/>
  <c r="V727" i="1"/>
  <c r="C726" i="1"/>
  <c r="AE726" i="1"/>
  <c r="AF726" i="1"/>
  <c r="U726" i="1"/>
  <c r="V726" i="1"/>
  <c r="C725" i="1"/>
  <c r="AE725" i="1"/>
  <c r="AF725" i="1"/>
  <c r="U725" i="1"/>
  <c r="V725" i="1"/>
  <c r="C724" i="1"/>
  <c r="AE724" i="1"/>
  <c r="AF724" i="1"/>
  <c r="U724" i="1"/>
  <c r="V724" i="1"/>
  <c r="C723" i="1"/>
  <c r="AE723" i="1"/>
  <c r="AF723" i="1"/>
  <c r="U723" i="1"/>
  <c r="V723" i="1"/>
  <c r="C722" i="1"/>
  <c r="AE722" i="1"/>
  <c r="AF722" i="1"/>
  <c r="U722" i="1"/>
  <c r="V722" i="1"/>
  <c r="C721" i="1"/>
  <c r="AE721" i="1"/>
  <c r="AF721" i="1"/>
  <c r="U721" i="1"/>
  <c r="V721" i="1"/>
  <c r="C720" i="1"/>
  <c r="AE720" i="1"/>
  <c r="AF720" i="1"/>
  <c r="U720" i="1"/>
  <c r="V720" i="1"/>
  <c r="C719" i="1"/>
  <c r="AE719" i="1"/>
  <c r="AF719" i="1"/>
  <c r="U719" i="1"/>
  <c r="V719" i="1"/>
  <c r="C718" i="1"/>
  <c r="AE718" i="1"/>
  <c r="AF718" i="1"/>
  <c r="U718" i="1"/>
  <c r="V718" i="1"/>
  <c r="C717" i="1"/>
  <c r="AE717" i="1"/>
  <c r="AF717" i="1"/>
  <c r="U717" i="1"/>
  <c r="V717" i="1"/>
  <c r="C716" i="1"/>
  <c r="AE716" i="1"/>
  <c r="AF716" i="1"/>
  <c r="U716" i="1"/>
  <c r="V716" i="1"/>
  <c r="C715" i="1"/>
  <c r="AE715" i="1"/>
  <c r="AF715" i="1"/>
  <c r="U715" i="1"/>
  <c r="V715" i="1"/>
  <c r="C714" i="1"/>
  <c r="AE714" i="1"/>
  <c r="AF714" i="1"/>
  <c r="U714" i="1"/>
  <c r="V714" i="1"/>
  <c r="C713" i="1"/>
  <c r="AE713" i="1"/>
  <c r="AF713" i="1"/>
  <c r="U713" i="1"/>
  <c r="V713" i="1"/>
  <c r="C712" i="1"/>
  <c r="AE712" i="1"/>
  <c r="AF712" i="1"/>
  <c r="U712" i="1"/>
  <c r="V712" i="1"/>
  <c r="C711" i="1"/>
  <c r="AE711" i="1"/>
  <c r="AF711" i="1"/>
  <c r="U711" i="1"/>
  <c r="V711" i="1"/>
  <c r="C710" i="1"/>
  <c r="AE710" i="1"/>
  <c r="AF710" i="1"/>
  <c r="U710" i="1"/>
  <c r="V710" i="1"/>
  <c r="C709" i="1"/>
  <c r="AE709" i="1"/>
  <c r="AF709" i="1"/>
  <c r="U709" i="1"/>
  <c r="V709" i="1"/>
  <c r="C708" i="1"/>
  <c r="AE708" i="1"/>
  <c r="AF708" i="1"/>
  <c r="U708" i="1"/>
  <c r="V708" i="1"/>
  <c r="C707" i="1"/>
  <c r="AE707" i="1"/>
  <c r="AF707" i="1"/>
  <c r="U707" i="1"/>
  <c r="V707" i="1"/>
  <c r="C706" i="1"/>
  <c r="AE706" i="1"/>
  <c r="AF706" i="1"/>
  <c r="U706" i="1"/>
  <c r="V706" i="1"/>
  <c r="C705" i="1"/>
  <c r="AE705" i="1"/>
  <c r="AF705" i="1"/>
  <c r="U705" i="1"/>
  <c r="V705" i="1"/>
  <c r="C704" i="1"/>
  <c r="AE704" i="1"/>
  <c r="AF704" i="1"/>
  <c r="U704" i="1"/>
  <c r="V704" i="1"/>
  <c r="C703" i="1"/>
  <c r="AE703" i="1"/>
  <c r="AF703" i="1"/>
  <c r="U703" i="1"/>
  <c r="V703" i="1"/>
  <c r="C702" i="1"/>
  <c r="AE702" i="1"/>
  <c r="AF702" i="1"/>
  <c r="U702" i="1"/>
  <c r="V702" i="1"/>
  <c r="C701" i="1"/>
  <c r="AE701" i="1"/>
  <c r="AF701" i="1"/>
  <c r="U701" i="1"/>
  <c r="V701" i="1"/>
  <c r="C700" i="1"/>
  <c r="AE700" i="1"/>
  <c r="AF700" i="1"/>
  <c r="U700" i="1"/>
  <c r="V700" i="1"/>
  <c r="C699" i="1"/>
  <c r="AE699" i="1"/>
  <c r="AF699" i="1"/>
  <c r="U699" i="1"/>
  <c r="V699" i="1"/>
  <c r="C698" i="1"/>
  <c r="AE698" i="1"/>
  <c r="AF698" i="1"/>
  <c r="U698" i="1"/>
  <c r="V698" i="1"/>
  <c r="C697" i="1"/>
  <c r="AE697" i="1"/>
  <c r="AF697" i="1"/>
  <c r="U697" i="1"/>
  <c r="V697" i="1"/>
  <c r="C696" i="1"/>
  <c r="AE696" i="1"/>
  <c r="AF696" i="1"/>
  <c r="U696" i="1"/>
  <c r="V696" i="1"/>
  <c r="C695" i="1"/>
  <c r="AE695" i="1"/>
  <c r="AF695" i="1"/>
  <c r="U695" i="1"/>
  <c r="V695" i="1"/>
  <c r="C694" i="1"/>
  <c r="AE694" i="1"/>
  <c r="AF694" i="1"/>
  <c r="U694" i="1"/>
  <c r="V694" i="1"/>
  <c r="C693" i="1"/>
  <c r="AE693" i="1"/>
  <c r="AF693" i="1"/>
  <c r="U693" i="1"/>
  <c r="V693" i="1"/>
  <c r="C692" i="1"/>
  <c r="AE692" i="1"/>
  <c r="AF692" i="1"/>
  <c r="U692" i="1"/>
  <c r="V692" i="1"/>
  <c r="C691" i="1"/>
  <c r="AE691" i="1"/>
  <c r="AF691" i="1"/>
  <c r="U691" i="1"/>
  <c r="V691" i="1"/>
  <c r="C690" i="1"/>
  <c r="AE690" i="1"/>
  <c r="AF690" i="1"/>
  <c r="U690" i="1"/>
  <c r="V690" i="1"/>
  <c r="C689" i="1"/>
  <c r="AE689" i="1"/>
  <c r="AF689" i="1"/>
  <c r="U689" i="1"/>
  <c r="V689" i="1"/>
  <c r="C688" i="1"/>
  <c r="AE688" i="1"/>
  <c r="AF688" i="1"/>
  <c r="U688" i="1"/>
  <c r="V688" i="1"/>
  <c r="C687" i="1"/>
  <c r="AE687" i="1"/>
  <c r="AF687" i="1"/>
  <c r="U687" i="1"/>
  <c r="V687" i="1"/>
  <c r="C686" i="1"/>
  <c r="AE686" i="1"/>
  <c r="AF686" i="1"/>
  <c r="U686" i="1"/>
  <c r="V686" i="1"/>
  <c r="C685" i="1"/>
  <c r="AE685" i="1"/>
  <c r="AF685" i="1"/>
  <c r="U685" i="1"/>
  <c r="V685" i="1"/>
  <c r="C684" i="1"/>
  <c r="AE684" i="1"/>
  <c r="AF684" i="1"/>
  <c r="U684" i="1"/>
  <c r="V684" i="1"/>
  <c r="C683" i="1"/>
  <c r="AE683" i="1"/>
  <c r="AF683" i="1"/>
  <c r="U683" i="1"/>
  <c r="V683" i="1"/>
  <c r="C682" i="1"/>
  <c r="AE682" i="1"/>
  <c r="AF682" i="1"/>
  <c r="U682" i="1"/>
  <c r="V682" i="1"/>
  <c r="C681" i="1"/>
  <c r="AE681" i="1"/>
  <c r="AF681" i="1"/>
  <c r="U681" i="1"/>
  <c r="V681" i="1"/>
  <c r="C680" i="1"/>
  <c r="AE680" i="1"/>
  <c r="AF680" i="1"/>
  <c r="U680" i="1"/>
  <c r="V680" i="1"/>
  <c r="C679" i="1"/>
  <c r="AE679" i="1"/>
  <c r="AF679" i="1"/>
  <c r="U679" i="1"/>
  <c r="V679" i="1"/>
  <c r="C678" i="1"/>
  <c r="AE678" i="1"/>
  <c r="AF678" i="1"/>
  <c r="U678" i="1"/>
  <c r="V678" i="1"/>
  <c r="C677" i="1"/>
  <c r="AE677" i="1"/>
  <c r="AF677" i="1"/>
  <c r="U677" i="1"/>
  <c r="V677" i="1"/>
  <c r="C676" i="1"/>
  <c r="AE676" i="1"/>
  <c r="AF676" i="1"/>
  <c r="U676" i="1"/>
  <c r="V676" i="1"/>
  <c r="C675" i="1"/>
  <c r="AE675" i="1"/>
  <c r="AF675" i="1"/>
  <c r="U675" i="1"/>
  <c r="V675" i="1"/>
  <c r="C674" i="1"/>
  <c r="AE674" i="1"/>
  <c r="AF674" i="1"/>
  <c r="U674" i="1"/>
  <c r="V674" i="1"/>
  <c r="C673" i="1"/>
  <c r="AE673" i="1"/>
  <c r="AF673" i="1"/>
  <c r="U673" i="1"/>
  <c r="V673" i="1"/>
  <c r="C672" i="1"/>
  <c r="AE672" i="1"/>
  <c r="AF672" i="1"/>
  <c r="U672" i="1"/>
  <c r="V672" i="1"/>
  <c r="C671" i="1"/>
  <c r="AE671" i="1"/>
  <c r="AF671" i="1"/>
  <c r="U671" i="1"/>
  <c r="V671" i="1"/>
  <c r="C670" i="1"/>
  <c r="AE670" i="1"/>
  <c r="AF670" i="1"/>
  <c r="U670" i="1"/>
  <c r="V670" i="1"/>
  <c r="C669" i="1"/>
  <c r="AE669" i="1"/>
  <c r="AF669" i="1"/>
  <c r="U669" i="1"/>
  <c r="V669" i="1"/>
  <c r="C668" i="1"/>
  <c r="AE668" i="1"/>
  <c r="AF668" i="1"/>
  <c r="U668" i="1"/>
  <c r="V668" i="1"/>
  <c r="C667" i="1"/>
  <c r="AE667" i="1"/>
  <c r="AF667" i="1"/>
  <c r="U667" i="1"/>
  <c r="V667" i="1"/>
  <c r="C666" i="1"/>
  <c r="AE666" i="1"/>
  <c r="AF666" i="1"/>
  <c r="U666" i="1"/>
  <c r="V666" i="1"/>
  <c r="C665" i="1"/>
  <c r="AE665" i="1"/>
  <c r="AF665" i="1"/>
  <c r="U665" i="1"/>
  <c r="V665" i="1"/>
  <c r="C664" i="1"/>
  <c r="AE664" i="1"/>
  <c r="AF664" i="1"/>
  <c r="V664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C663" i="1"/>
  <c r="AE663" i="1"/>
  <c r="AF663" i="1"/>
  <c r="U663" i="1"/>
  <c r="V663" i="1"/>
  <c r="C662" i="1"/>
  <c r="AE662" i="1"/>
  <c r="AF662" i="1"/>
  <c r="U662" i="1"/>
  <c r="V662" i="1"/>
  <c r="C661" i="1"/>
  <c r="AE661" i="1"/>
  <c r="AF661" i="1"/>
  <c r="U661" i="1"/>
  <c r="V661" i="1"/>
  <c r="C660" i="1"/>
  <c r="AE660" i="1"/>
  <c r="AF660" i="1"/>
  <c r="U660" i="1"/>
  <c r="V660" i="1"/>
  <c r="C659" i="1"/>
  <c r="AE659" i="1"/>
  <c r="AF659" i="1"/>
  <c r="U659" i="1"/>
  <c r="V659" i="1"/>
  <c r="C658" i="1"/>
  <c r="AE658" i="1"/>
  <c r="AF658" i="1"/>
  <c r="U658" i="1"/>
  <c r="V658" i="1"/>
  <c r="C657" i="1"/>
  <c r="AE657" i="1"/>
  <c r="AF657" i="1"/>
  <c r="U657" i="1"/>
  <c r="V657" i="1"/>
  <c r="C656" i="1"/>
  <c r="AE656" i="1"/>
  <c r="AF656" i="1"/>
  <c r="U656" i="1"/>
  <c r="V656" i="1"/>
  <c r="C655" i="1"/>
  <c r="AE655" i="1"/>
  <c r="AF655" i="1"/>
  <c r="U655" i="1"/>
  <c r="V655" i="1"/>
  <c r="C654" i="1"/>
  <c r="AE654" i="1"/>
  <c r="AF654" i="1"/>
  <c r="U654" i="1"/>
  <c r="V654" i="1"/>
  <c r="C653" i="1"/>
  <c r="AE653" i="1"/>
  <c r="AF653" i="1"/>
  <c r="U653" i="1"/>
  <c r="V653" i="1"/>
  <c r="C652" i="1"/>
  <c r="AE652" i="1"/>
  <c r="AF652" i="1"/>
  <c r="U652" i="1"/>
  <c r="V652" i="1"/>
  <c r="C651" i="1"/>
  <c r="AE651" i="1"/>
  <c r="AF651" i="1"/>
  <c r="U651" i="1"/>
  <c r="V651" i="1"/>
  <c r="C650" i="1"/>
  <c r="AE650" i="1"/>
  <c r="AF650" i="1"/>
  <c r="U650" i="1"/>
  <c r="V650" i="1"/>
  <c r="C649" i="1"/>
  <c r="AE649" i="1"/>
  <c r="AF649" i="1"/>
  <c r="U649" i="1"/>
  <c r="V649" i="1"/>
  <c r="C648" i="1"/>
  <c r="AE648" i="1"/>
  <c r="AF648" i="1"/>
  <c r="U648" i="1"/>
  <c r="V648" i="1"/>
  <c r="C647" i="1"/>
  <c r="AE647" i="1"/>
  <c r="AF647" i="1"/>
  <c r="U647" i="1"/>
  <c r="V647" i="1"/>
  <c r="C646" i="1"/>
  <c r="AE646" i="1"/>
  <c r="AF646" i="1"/>
  <c r="U646" i="1"/>
  <c r="V646" i="1"/>
  <c r="C645" i="1"/>
  <c r="AE645" i="1"/>
  <c r="AF645" i="1"/>
  <c r="U645" i="1"/>
  <c r="V645" i="1"/>
  <c r="C644" i="1"/>
  <c r="AE644" i="1"/>
  <c r="AF644" i="1"/>
  <c r="U644" i="1"/>
  <c r="V644" i="1"/>
  <c r="C643" i="1"/>
  <c r="AE643" i="1"/>
  <c r="AF643" i="1"/>
  <c r="U643" i="1"/>
  <c r="V643" i="1"/>
  <c r="C642" i="1"/>
  <c r="AE642" i="1"/>
  <c r="AF642" i="1"/>
  <c r="U642" i="1"/>
  <c r="V642" i="1"/>
  <c r="C641" i="1"/>
  <c r="AE641" i="1"/>
  <c r="AF641" i="1"/>
  <c r="U641" i="1"/>
  <c r="V641" i="1"/>
  <c r="C640" i="1"/>
  <c r="AE640" i="1"/>
  <c r="AF640" i="1"/>
  <c r="U640" i="1"/>
  <c r="V640" i="1"/>
  <c r="C639" i="1"/>
  <c r="AE639" i="1"/>
  <c r="AF639" i="1"/>
  <c r="U639" i="1"/>
  <c r="V639" i="1"/>
  <c r="C638" i="1"/>
  <c r="AE638" i="1"/>
  <c r="AF638" i="1"/>
  <c r="U638" i="1"/>
  <c r="V638" i="1"/>
  <c r="C637" i="1"/>
  <c r="AE637" i="1"/>
  <c r="AF637" i="1"/>
  <c r="U637" i="1"/>
  <c r="V637" i="1"/>
  <c r="C636" i="1"/>
  <c r="AE636" i="1"/>
  <c r="AF636" i="1"/>
  <c r="U636" i="1"/>
  <c r="V636" i="1"/>
  <c r="C635" i="1"/>
  <c r="AE635" i="1"/>
  <c r="AF635" i="1"/>
  <c r="U635" i="1"/>
  <c r="V635" i="1"/>
  <c r="C634" i="1"/>
  <c r="AE634" i="1"/>
  <c r="AF634" i="1"/>
  <c r="U634" i="1"/>
  <c r="V634" i="1"/>
  <c r="C633" i="1"/>
  <c r="AE633" i="1"/>
  <c r="AF633" i="1"/>
  <c r="U633" i="1"/>
  <c r="V633" i="1"/>
  <c r="C632" i="1"/>
  <c r="AE632" i="1"/>
  <c r="AF632" i="1"/>
  <c r="U632" i="1"/>
  <c r="V632" i="1"/>
  <c r="C631" i="1"/>
  <c r="AE631" i="1"/>
  <c r="AF631" i="1"/>
  <c r="U631" i="1"/>
  <c r="V631" i="1"/>
  <c r="C630" i="1"/>
  <c r="AE630" i="1"/>
  <c r="AF630" i="1"/>
  <c r="U630" i="1"/>
  <c r="V630" i="1"/>
  <c r="C629" i="1"/>
  <c r="AE629" i="1"/>
  <c r="AF629" i="1"/>
  <c r="U629" i="1"/>
  <c r="V629" i="1"/>
  <c r="C628" i="1"/>
  <c r="AE628" i="1"/>
  <c r="AF628" i="1"/>
  <c r="U628" i="1"/>
  <c r="V628" i="1"/>
  <c r="C627" i="1"/>
  <c r="AE627" i="1"/>
  <c r="AF627" i="1"/>
  <c r="U627" i="1"/>
  <c r="V627" i="1"/>
  <c r="C626" i="1"/>
  <c r="AE626" i="1"/>
  <c r="AF626" i="1"/>
  <c r="U626" i="1"/>
  <c r="V626" i="1"/>
  <c r="C625" i="1"/>
  <c r="AE625" i="1"/>
  <c r="AF625" i="1"/>
  <c r="U625" i="1"/>
  <c r="V625" i="1"/>
  <c r="C624" i="1"/>
  <c r="AE624" i="1"/>
  <c r="AF624" i="1"/>
  <c r="U624" i="1"/>
  <c r="V624" i="1"/>
  <c r="C623" i="1"/>
  <c r="AE623" i="1"/>
  <c r="AF623" i="1"/>
  <c r="U623" i="1"/>
  <c r="V623" i="1"/>
  <c r="C622" i="1"/>
  <c r="AE622" i="1"/>
  <c r="AF622" i="1"/>
  <c r="U622" i="1"/>
  <c r="V622" i="1"/>
  <c r="C621" i="1"/>
  <c r="AE621" i="1"/>
  <c r="AF621" i="1"/>
  <c r="U621" i="1"/>
  <c r="V621" i="1"/>
  <c r="C620" i="1"/>
  <c r="AE620" i="1"/>
  <c r="AF620" i="1"/>
  <c r="U620" i="1"/>
  <c r="V620" i="1"/>
  <c r="C619" i="1"/>
  <c r="AE619" i="1"/>
  <c r="AF619" i="1"/>
  <c r="U619" i="1"/>
  <c r="V619" i="1"/>
  <c r="C618" i="1"/>
  <c r="AE618" i="1"/>
  <c r="AF618" i="1"/>
  <c r="U618" i="1"/>
  <c r="V618" i="1"/>
  <c r="C617" i="1"/>
  <c r="AE617" i="1"/>
  <c r="AF617" i="1"/>
  <c r="U617" i="1"/>
  <c r="V617" i="1"/>
  <c r="C616" i="1"/>
  <c r="AE616" i="1"/>
  <c r="AF616" i="1"/>
  <c r="U616" i="1"/>
  <c r="V616" i="1"/>
  <c r="C615" i="1"/>
  <c r="AE615" i="1"/>
  <c r="AF615" i="1"/>
  <c r="U615" i="1"/>
  <c r="V615" i="1"/>
  <c r="C614" i="1"/>
  <c r="AE614" i="1"/>
  <c r="AF614" i="1"/>
  <c r="U614" i="1"/>
  <c r="V614" i="1"/>
  <c r="C613" i="1"/>
  <c r="AE613" i="1"/>
  <c r="AF613" i="1"/>
  <c r="U613" i="1"/>
  <c r="V613" i="1"/>
  <c r="C612" i="1"/>
  <c r="AE612" i="1"/>
  <c r="AF612" i="1"/>
  <c r="U612" i="1"/>
  <c r="V612" i="1"/>
  <c r="C611" i="1"/>
  <c r="AE611" i="1"/>
  <c r="AF611" i="1"/>
  <c r="U611" i="1"/>
  <c r="V611" i="1"/>
  <c r="C610" i="1"/>
  <c r="AE610" i="1"/>
  <c r="AF610" i="1"/>
  <c r="U610" i="1"/>
  <c r="V610" i="1"/>
  <c r="C609" i="1"/>
  <c r="AE609" i="1"/>
  <c r="AF609" i="1"/>
  <c r="U609" i="1"/>
  <c r="V609" i="1"/>
  <c r="C608" i="1"/>
  <c r="AE608" i="1"/>
  <c r="AF608" i="1"/>
  <c r="U608" i="1"/>
  <c r="V608" i="1"/>
  <c r="C607" i="1"/>
  <c r="AE607" i="1"/>
  <c r="AF607" i="1"/>
  <c r="U607" i="1"/>
  <c r="V607" i="1"/>
  <c r="C606" i="1"/>
  <c r="AE606" i="1"/>
  <c r="AF606" i="1"/>
  <c r="U606" i="1"/>
  <c r="V606" i="1"/>
  <c r="C605" i="1"/>
  <c r="AE605" i="1"/>
  <c r="AF605" i="1"/>
  <c r="U605" i="1"/>
  <c r="V605" i="1"/>
  <c r="C604" i="1"/>
  <c r="AE604" i="1"/>
  <c r="AF604" i="1"/>
  <c r="U604" i="1"/>
  <c r="V604" i="1"/>
  <c r="C603" i="1"/>
  <c r="AE603" i="1"/>
  <c r="AF603" i="1"/>
  <c r="U603" i="1"/>
  <c r="V603" i="1"/>
  <c r="C602" i="1"/>
  <c r="AE602" i="1"/>
  <c r="AF602" i="1"/>
  <c r="U602" i="1"/>
  <c r="V602" i="1"/>
  <c r="C601" i="1"/>
  <c r="AE601" i="1"/>
  <c r="AF601" i="1"/>
  <c r="U601" i="1"/>
  <c r="V601" i="1"/>
  <c r="C600" i="1"/>
  <c r="AE600" i="1"/>
  <c r="AF600" i="1"/>
  <c r="U600" i="1"/>
  <c r="V600" i="1"/>
  <c r="C599" i="1"/>
  <c r="AE599" i="1"/>
  <c r="AF599" i="1"/>
  <c r="U599" i="1"/>
  <c r="V599" i="1"/>
  <c r="C598" i="1"/>
  <c r="AE598" i="1"/>
  <c r="AF598" i="1"/>
  <c r="U598" i="1"/>
  <c r="V598" i="1"/>
  <c r="C597" i="1"/>
  <c r="AE597" i="1"/>
  <c r="AF597" i="1"/>
  <c r="U597" i="1"/>
  <c r="V597" i="1"/>
  <c r="C596" i="1"/>
  <c r="AE596" i="1"/>
  <c r="AF596" i="1"/>
  <c r="U596" i="1"/>
  <c r="V596" i="1"/>
  <c r="C595" i="1"/>
  <c r="AE595" i="1"/>
  <c r="AF595" i="1"/>
  <c r="U595" i="1"/>
  <c r="V595" i="1"/>
  <c r="C594" i="1"/>
  <c r="AE594" i="1"/>
  <c r="AF594" i="1"/>
  <c r="U594" i="1"/>
  <c r="V594" i="1"/>
  <c r="C593" i="1"/>
  <c r="AE593" i="1"/>
  <c r="AF593" i="1"/>
  <c r="U593" i="1"/>
  <c r="V593" i="1"/>
  <c r="C592" i="1"/>
  <c r="AE592" i="1"/>
  <c r="AF592" i="1"/>
  <c r="U592" i="1"/>
  <c r="V592" i="1"/>
  <c r="C591" i="1"/>
  <c r="AE591" i="1"/>
  <c r="AF591" i="1"/>
  <c r="U591" i="1"/>
  <c r="V591" i="1"/>
  <c r="C590" i="1"/>
  <c r="AE590" i="1"/>
  <c r="AF590" i="1"/>
  <c r="U590" i="1"/>
  <c r="V590" i="1"/>
  <c r="C589" i="1"/>
  <c r="AE589" i="1"/>
  <c r="AF589" i="1"/>
  <c r="U589" i="1"/>
  <c r="V589" i="1"/>
  <c r="C588" i="1"/>
  <c r="AE588" i="1"/>
  <c r="AF588" i="1"/>
  <c r="U588" i="1"/>
  <c r="V588" i="1"/>
  <c r="C587" i="1"/>
  <c r="AE587" i="1"/>
  <c r="AF587" i="1"/>
  <c r="U587" i="1"/>
  <c r="V587" i="1"/>
  <c r="C586" i="1"/>
  <c r="AE586" i="1"/>
  <c r="AF586" i="1"/>
  <c r="U586" i="1"/>
  <c r="V586" i="1"/>
  <c r="C585" i="1"/>
  <c r="AE585" i="1"/>
  <c r="AF585" i="1"/>
  <c r="U585" i="1"/>
  <c r="V585" i="1"/>
  <c r="C584" i="1"/>
  <c r="AE584" i="1"/>
  <c r="AF584" i="1"/>
  <c r="U584" i="1"/>
  <c r="V584" i="1"/>
  <c r="C583" i="1"/>
  <c r="AE583" i="1"/>
  <c r="AF583" i="1"/>
  <c r="U583" i="1"/>
  <c r="V583" i="1"/>
  <c r="C582" i="1"/>
  <c r="AE582" i="1"/>
  <c r="AF582" i="1"/>
  <c r="U582" i="1"/>
  <c r="V582" i="1"/>
  <c r="C581" i="1"/>
  <c r="AE581" i="1"/>
  <c r="AF581" i="1"/>
  <c r="U581" i="1"/>
  <c r="V581" i="1"/>
  <c r="C580" i="1"/>
  <c r="AE580" i="1"/>
  <c r="AF580" i="1"/>
  <c r="U580" i="1"/>
  <c r="V580" i="1"/>
  <c r="C579" i="1"/>
  <c r="AE579" i="1"/>
  <c r="AF579" i="1"/>
  <c r="U579" i="1"/>
  <c r="V579" i="1"/>
  <c r="C578" i="1"/>
  <c r="AE578" i="1"/>
  <c r="AF578" i="1"/>
  <c r="U578" i="1"/>
  <c r="V578" i="1"/>
  <c r="C577" i="1"/>
  <c r="AE577" i="1"/>
  <c r="AF577" i="1"/>
  <c r="U577" i="1"/>
  <c r="V577" i="1"/>
  <c r="C576" i="1"/>
  <c r="AE576" i="1"/>
  <c r="AF576" i="1"/>
  <c r="U576" i="1"/>
  <c r="V576" i="1"/>
  <c r="C575" i="1"/>
  <c r="AE575" i="1"/>
  <c r="AF575" i="1"/>
  <c r="U575" i="1"/>
  <c r="V575" i="1"/>
  <c r="C574" i="1"/>
  <c r="AE574" i="1"/>
  <c r="AF574" i="1"/>
  <c r="U574" i="1"/>
  <c r="V574" i="1"/>
  <c r="C573" i="1"/>
  <c r="AE573" i="1"/>
  <c r="AF573" i="1"/>
  <c r="U573" i="1"/>
  <c r="V573" i="1"/>
  <c r="C572" i="1"/>
  <c r="AE572" i="1"/>
  <c r="AF572" i="1"/>
  <c r="U572" i="1"/>
  <c r="V572" i="1"/>
  <c r="C571" i="1"/>
  <c r="AE571" i="1"/>
  <c r="AF571" i="1"/>
  <c r="U571" i="1"/>
  <c r="V571" i="1"/>
  <c r="C570" i="1"/>
  <c r="AE570" i="1"/>
  <c r="AF570" i="1"/>
  <c r="U570" i="1"/>
  <c r="V570" i="1"/>
  <c r="C569" i="1"/>
  <c r="AE569" i="1"/>
  <c r="AF569" i="1"/>
  <c r="U569" i="1"/>
  <c r="V569" i="1"/>
  <c r="C568" i="1"/>
  <c r="AE568" i="1"/>
  <c r="AF568" i="1"/>
  <c r="U568" i="1"/>
  <c r="V568" i="1"/>
  <c r="C567" i="1"/>
  <c r="AE567" i="1"/>
  <c r="AF567" i="1"/>
  <c r="U567" i="1"/>
  <c r="V567" i="1"/>
  <c r="C566" i="1"/>
  <c r="AE566" i="1"/>
  <c r="AF566" i="1"/>
  <c r="U566" i="1"/>
  <c r="V566" i="1"/>
  <c r="C565" i="1"/>
  <c r="AE565" i="1"/>
  <c r="AF565" i="1"/>
  <c r="U565" i="1"/>
  <c r="V565" i="1"/>
  <c r="C564" i="1"/>
  <c r="AE564" i="1"/>
  <c r="AF564" i="1"/>
  <c r="U564" i="1"/>
  <c r="V564" i="1"/>
  <c r="C563" i="1"/>
  <c r="AE563" i="1"/>
  <c r="AF563" i="1"/>
  <c r="U563" i="1"/>
  <c r="V563" i="1"/>
  <c r="C562" i="1"/>
  <c r="AE562" i="1"/>
  <c r="AF562" i="1"/>
  <c r="U562" i="1"/>
  <c r="V562" i="1"/>
  <c r="C561" i="1"/>
  <c r="AE561" i="1"/>
  <c r="AF561" i="1"/>
  <c r="U561" i="1"/>
  <c r="V561" i="1"/>
  <c r="C560" i="1"/>
  <c r="AE560" i="1"/>
  <c r="AF560" i="1"/>
  <c r="U560" i="1"/>
  <c r="V560" i="1"/>
  <c r="C559" i="1"/>
  <c r="AE559" i="1"/>
  <c r="AF559" i="1"/>
  <c r="U559" i="1"/>
  <c r="V559" i="1"/>
  <c r="C558" i="1"/>
  <c r="AE558" i="1"/>
  <c r="AF558" i="1"/>
  <c r="U558" i="1"/>
  <c r="V558" i="1"/>
  <c r="C557" i="1"/>
  <c r="AE557" i="1"/>
  <c r="AF557" i="1"/>
  <c r="U557" i="1"/>
  <c r="V557" i="1"/>
  <c r="C556" i="1"/>
  <c r="AE556" i="1"/>
  <c r="AF556" i="1"/>
  <c r="U556" i="1"/>
  <c r="V556" i="1"/>
  <c r="C555" i="1"/>
  <c r="AE555" i="1"/>
  <c r="AF555" i="1"/>
  <c r="U555" i="1"/>
  <c r="V555" i="1"/>
  <c r="C554" i="1"/>
  <c r="AE554" i="1"/>
  <c r="AF554" i="1"/>
  <c r="U554" i="1"/>
  <c r="V554" i="1"/>
  <c r="C553" i="1"/>
  <c r="AE553" i="1"/>
  <c r="AF553" i="1"/>
  <c r="U553" i="1"/>
  <c r="V553" i="1"/>
  <c r="C552" i="1"/>
  <c r="AE552" i="1"/>
  <c r="AF552" i="1"/>
  <c r="U552" i="1"/>
  <c r="V552" i="1"/>
  <c r="C551" i="1"/>
  <c r="AE551" i="1"/>
  <c r="AF551" i="1"/>
  <c r="U551" i="1"/>
  <c r="V551" i="1"/>
  <c r="C550" i="1"/>
  <c r="AE550" i="1"/>
  <c r="AF550" i="1"/>
  <c r="U550" i="1"/>
  <c r="V550" i="1"/>
  <c r="C549" i="1"/>
  <c r="AE549" i="1"/>
  <c r="AF549" i="1"/>
  <c r="U549" i="1"/>
  <c r="V549" i="1"/>
  <c r="C548" i="1"/>
  <c r="AE548" i="1"/>
  <c r="AF548" i="1"/>
  <c r="U548" i="1"/>
  <c r="V548" i="1"/>
  <c r="C547" i="1"/>
  <c r="AE547" i="1"/>
  <c r="AF547" i="1"/>
  <c r="U547" i="1"/>
  <c r="V547" i="1"/>
  <c r="C546" i="1"/>
  <c r="AE546" i="1"/>
  <c r="AF546" i="1"/>
  <c r="U546" i="1"/>
  <c r="V546" i="1"/>
  <c r="C545" i="1"/>
  <c r="AE545" i="1"/>
  <c r="AF545" i="1"/>
  <c r="U545" i="1"/>
  <c r="V545" i="1"/>
  <c r="C544" i="1"/>
  <c r="AE544" i="1"/>
  <c r="AF544" i="1"/>
  <c r="U544" i="1"/>
  <c r="V544" i="1"/>
  <c r="C543" i="1"/>
  <c r="AE543" i="1"/>
  <c r="AF543" i="1"/>
  <c r="U543" i="1"/>
  <c r="V543" i="1"/>
  <c r="C542" i="1"/>
  <c r="AE542" i="1"/>
  <c r="AF542" i="1"/>
  <c r="U542" i="1"/>
  <c r="V542" i="1"/>
  <c r="C541" i="1"/>
  <c r="AE541" i="1"/>
  <c r="AF541" i="1"/>
  <c r="U541" i="1"/>
  <c r="V541" i="1"/>
  <c r="C540" i="1"/>
  <c r="AE540" i="1"/>
  <c r="AF540" i="1"/>
  <c r="U540" i="1"/>
  <c r="V540" i="1"/>
  <c r="C539" i="1"/>
  <c r="AE539" i="1"/>
  <c r="AF539" i="1"/>
  <c r="U539" i="1"/>
  <c r="V539" i="1"/>
  <c r="C538" i="1"/>
  <c r="AE538" i="1"/>
  <c r="AF538" i="1"/>
  <c r="U538" i="1"/>
  <c r="V538" i="1"/>
  <c r="C537" i="1"/>
  <c r="AE537" i="1"/>
  <c r="AF537" i="1"/>
  <c r="U537" i="1"/>
  <c r="V537" i="1"/>
  <c r="C536" i="1"/>
  <c r="AE536" i="1"/>
  <c r="AF536" i="1"/>
  <c r="U536" i="1"/>
  <c r="V536" i="1"/>
  <c r="C535" i="1"/>
  <c r="AE535" i="1"/>
  <c r="AF535" i="1"/>
  <c r="U535" i="1"/>
  <c r="V535" i="1"/>
  <c r="C534" i="1"/>
  <c r="AE534" i="1"/>
  <c r="AF534" i="1"/>
  <c r="U534" i="1"/>
  <c r="V534" i="1"/>
  <c r="C533" i="1"/>
  <c r="AE533" i="1"/>
  <c r="AF533" i="1"/>
  <c r="U533" i="1"/>
  <c r="V533" i="1"/>
  <c r="C532" i="1"/>
  <c r="AE532" i="1"/>
  <c r="AF532" i="1"/>
  <c r="U532" i="1"/>
  <c r="V532" i="1"/>
  <c r="C531" i="1"/>
  <c r="AE531" i="1"/>
  <c r="AF531" i="1"/>
  <c r="U531" i="1"/>
  <c r="V531" i="1"/>
  <c r="C530" i="1"/>
  <c r="AE530" i="1"/>
  <c r="AF530" i="1"/>
  <c r="U530" i="1"/>
  <c r="V530" i="1"/>
  <c r="C529" i="1"/>
  <c r="AE529" i="1"/>
  <c r="AF529" i="1"/>
  <c r="U529" i="1"/>
  <c r="V529" i="1"/>
  <c r="C528" i="1"/>
  <c r="AE528" i="1"/>
  <c r="AF528" i="1"/>
  <c r="U528" i="1"/>
  <c r="V528" i="1"/>
  <c r="C527" i="1"/>
  <c r="AE527" i="1"/>
  <c r="AF527" i="1"/>
  <c r="U527" i="1"/>
  <c r="V527" i="1"/>
  <c r="C526" i="1"/>
  <c r="AE526" i="1"/>
  <c r="AF526" i="1"/>
  <c r="U526" i="1"/>
  <c r="V526" i="1"/>
  <c r="C525" i="1"/>
  <c r="AE525" i="1"/>
  <c r="AF525" i="1"/>
  <c r="U525" i="1"/>
  <c r="V525" i="1"/>
  <c r="C524" i="1"/>
  <c r="AE524" i="1"/>
  <c r="AF524" i="1"/>
  <c r="U524" i="1"/>
  <c r="V524" i="1"/>
  <c r="C523" i="1"/>
  <c r="AE523" i="1"/>
  <c r="AF523" i="1"/>
  <c r="U523" i="1"/>
  <c r="V523" i="1"/>
  <c r="C522" i="1"/>
  <c r="AE522" i="1"/>
  <c r="AF522" i="1"/>
  <c r="U522" i="1"/>
  <c r="V522" i="1"/>
  <c r="C521" i="1"/>
  <c r="AE521" i="1"/>
  <c r="AF521" i="1"/>
  <c r="U521" i="1"/>
  <c r="V521" i="1"/>
  <c r="C520" i="1"/>
  <c r="AE520" i="1"/>
  <c r="AF520" i="1"/>
  <c r="U520" i="1"/>
  <c r="V520" i="1"/>
  <c r="C519" i="1"/>
  <c r="AE519" i="1"/>
  <c r="AF519" i="1"/>
  <c r="U519" i="1"/>
  <c r="V519" i="1"/>
  <c r="C518" i="1"/>
  <c r="AE518" i="1"/>
  <c r="AF518" i="1"/>
  <c r="U518" i="1"/>
  <c r="V518" i="1"/>
  <c r="C517" i="1"/>
  <c r="AE517" i="1"/>
  <c r="AF517" i="1"/>
  <c r="U517" i="1"/>
  <c r="V517" i="1"/>
  <c r="C516" i="1"/>
  <c r="AE516" i="1"/>
  <c r="AF516" i="1"/>
  <c r="U516" i="1"/>
  <c r="V516" i="1"/>
  <c r="C515" i="1"/>
  <c r="AE515" i="1"/>
  <c r="AF515" i="1"/>
  <c r="V515" i="1"/>
  <c r="C220" i="1"/>
  <c r="AE220" i="1"/>
  <c r="AF220" i="1"/>
  <c r="U220" i="1"/>
  <c r="V220" i="1"/>
  <c r="C219" i="1"/>
  <c r="AE219" i="1"/>
  <c r="AF219" i="1"/>
  <c r="C218" i="1"/>
  <c r="AE218" i="1"/>
  <c r="AF218" i="1"/>
  <c r="C217" i="1"/>
  <c r="AE217" i="1"/>
  <c r="AF217" i="1"/>
  <c r="C216" i="1"/>
  <c r="AE216" i="1"/>
  <c r="AF216" i="1"/>
  <c r="C215" i="1"/>
  <c r="AE215" i="1"/>
  <c r="AF215" i="1"/>
  <c r="C214" i="1"/>
  <c r="AE214" i="1"/>
  <c r="AF214" i="1"/>
  <c r="C213" i="1"/>
  <c r="AE213" i="1"/>
  <c r="AF213" i="1"/>
  <c r="C212" i="1"/>
  <c r="AE212" i="1"/>
  <c r="AF212" i="1"/>
  <c r="C211" i="1"/>
  <c r="AE211" i="1"/>
  <c r="AF211" i="1"/>
  <c r="C210" i="1"/>
  <c r="AE210" i="1"/>
  <c r="AF210" i="1"/>
  <c r="C209" i="1"/>
  <c r="AE209" i="1"/>
  <c r="AF209" i="1"/>
  <c r="V209" i="1"/>
  <c r="C176" i="1"/>
  <c r="AE176" i="1"/>
  <c r="AF176" i="1"/>
  <c r="U176" i="1"/>
  <c r="V176" i="1"/>
  <c r="C175" i="1"/>
  <c r="AE175" i="1"/>
  <c r="AF175" i="1"/>
  <c r="V175" i="1"/>
  <c r="C174" i="1"/>
  <c r="AE174" i="1"/>
  <c r="AF174" i="1"/>
  <c r="U174" i="1"/>
  <c r="V174" i="1"/>
  <c r="C173" i="1"/>
  <c r="AE173" i="1"/>
  <c r="AF173" i="1"/>
  <c r="V173" i="1"/>
  <c r="C172" i="1"/>
  <c r="AE172" i="1"/>
  <c r="AF172" i="1"/>
  <c r="U172" i="1"/>
  <c r="V172" i="1"/>
  <c r="C171" i="1"/>
  <c r="AE171" i="1"/>
  <c r="AF171" i="1"/>
  <c r="V171" i="1"/>
  <c r="C170" i="1"/>
  <c r="AE170" i="1"/>
  <c r="AF170" i="1"/>
  <c r="U170" i="1"/>
  <c r="V170" i="1"/>
  <c r="C169" i="1"/>
  <c r="AE169" i="1"/>
  <c r="AF169" i="1"/>
  <c r="V169" i="1"/>
  <c r="C168" i="1"/>
  <c r="AE168" i="1"/>
  <c r="AF168" i="1"/>
  <c r="U168" i="1"/>
  <c r="V168" i="1"/>
  <c r="C167" i="1"/>
  <c r="AE167" i="1"/>
  <c r="AF167" i="1"/>
  <c r="V167" i="1"/>
  <c r="C166" i="1"/>
  <c r="AE166" i="1"/>
  <c r="AF166" i="1"/>
  <c r="U166" i="1"/>
  <c r="V166" i="1"/>
  <c r="C165" i="1"/>
  <c r="AE165" i="1"/>
  <c r="AF165" i="1"/>
  <c r="V165" i="1"/>
  <c r="C164" i="1"/>
  <c r="AE164" i="1"/>
  <c r="AF164" i="1"/>
  <c r="U164" i="1"/>
  <c r="V164" i="1"/>
  <c r="C163" i="1"/>
  <c r="AE163" i="1"/>
  <c r="AF163" i="1"/>
  <c r="V163" i="1"/>
  <c r="C162" i="1"/>
  <c r="AE162" i="1"/>
  <c r="AF162" i="1"/>
  <c r="U162" i="1"/>
  <c r="V162" i="1"/>
  <c r="C161" i="1"/>
  <c r="AE161" i="1"/>
  <c r="AF161" i="1"/>
  <c r="V161" i="1"/>
  <c r="C160" i="1"/>
  <c r="AE160" i="1"/>
  <c r="AF160" i="1"/>
  <c r="U160" i="1"/>
  <c r="V160" i="1"/>
  <c r="C159" i="1"/>
  <c r="AE159" i="1"/>
  <c r="AF159" i="1"/>
  <c r="V159" i="1"/>
  <c r="C158" i="1"/>
  <c r="AE158" i="1"/>
  <c r="AF158" i="1"/>
  <c r="V158" i="1"/>
  <c r="C157" i="1"/>
  <c r="AE157" i="1"/>
  <c r="AF157" i="1"/>
  <c r="V157" i="1"/>
  <c r="C156" i="1"/>
  <c r="AE156" i="1"/>
  <c r="AF156" i="1"/>
  <c r="V156" i="1"/>
  <c r="C143" i="1"/>
  <c r="AE143" i="1"/>
  <c r="AF143" i="1"/>
  <c r="B137" i="1"/>
  <c r="B139" i="1"/>
  <c r="B141" i="1"/>
  <c r="U143" i="1"/>
  <c r="V143" i="1"/>
  <c r="C142" i="1"/>
  <c r="AE142" i="1"/>
  <c r="AF142" i="1"/>
  <c r="V142" i="1"/>
  <c r="C141" i="1"/>
  <c r="AE141" i="1"/>
  <c r="AF141" i="1"/>
  <c r="U141" i="1"/>
  <c r="V141" i="1"/>
  <c r="C140" i="1"/>
  <c r="AE140" i="1"/>
  <c r="AF140" i="1"/>
  <c r="V140" i="1"/>
  <c r="C139" i="1"/>
  <c r="AE139" i="1"/>
  <c r="AF139" i="1"/>
  <c r="U139" i="1"/>
  <c r="V139" i="1"/>
  <c r="C138" i="1"/>
  <c r="AE138" i="1"/>
  <c r="AF138" i="1"/>
  <c r="V138" i="1"/>
  <c r="C137" i="1"/>
  <c r="AE137" i="1"/>
  <c r="AF137" i="1"/>
  <c r="U137" i="1"/>
  <c r="V137" i="1"/>
  <c r="C136" i="1"/>
  <c r="AE136" i="1"/>
  <c r="AF136" i="1"/>
  <c r="V136" i="1"/>
  <c r="C135" i="1"/>
  <c r="AE135" i="1"/>
  <c r="AF135" i="1"/>
  <c r="U135" i="1"/>
  <c r="V135" i="1"/>
  <c r="C134" i="1"/>
  <c r="AE134" i="1"/>
  <c r="AF134" i="1"/>
  <c r="V134" i="1"/>
  <c r="C133" i="1"/>
  <c r="AE133" i="1"/>
  <c r="AF133" i="1"/>
  <c r="V133" i="1"/>
  <c r="AE514" i="1"/>
  <c r="AF514" i="1"/>
  <c r="AE513" i="1"/>
  <c r="AF513" i="1"/>
  <c r="AE512" i="1"/>
  <c r="AF512" i="1"/>
  <c r="AE511" i="1"/>
  <c r="AF511" i="1"/>
  <c r="AE510" i="1"/>
  <c r="AF510" i="1"/>
  <c r="AE509" i="1"/>
  <c r="AF509" i="1"/>
  <c r="AE508" i="1"/>
  <c r="AF508" i="1"/>
  <c r="AE507" i="1"/>
  <c r="AF507" i="1"/>
  <c r="AE506" i="1"/>
  <c r="AF506" i="1"/>
  <c r="AE505" i="1"/>
  <c r="AF505" i="1"/>
  <c r="AE504" i="1"/>
  <c r="AF504" i="1"/>
  <c r="AE503" i="1"/>
  <c r="AF503" i="1"/>
  <c r="AE502" i="1"/>
  <c r="AF502" i="1"/>
  <c r="AE501" i="1"/>
  <c r="AF501" i="1"/>
  <c r="AE500" i="1"/>
  <c r="AF500" i="1"/>
  <c r="AE499" i="1"/>
  <c r="AF499" i="1"/>
  <c r="AE498" i="1"/>
  <c r="AF498" i="1"/>
  <c r="AE497" i="1"/>
  <c r="AF497" i="1"/>
  <c r="AE496" i="1"/>
  <c r="AF496" i="1"/>
  <c r="AE495" i="1"/>
  <c r="AF495" i="1"/>
  <c r="AE494" i="1"/>
  <c r="AF494" i="1"/>
  <c r="AE493" i="1"/>
  <c r="AF493" i="1"/>
  <c r="AE492" i="1"/>
  <c r="AF492" i="1"/>
  <c r="AE491" i="1"/>
  <c r="AF491" i="1"/>
  <c r="AE490" i="1"/>
  <c r="AF490" i="1"/>
  <c r="AE489" i="1"/>
  <c r="AF489" i="1"/>
  <c r="AE488" i="1"/>
  <c r="AF488" i="1"/>
  <c r="AE487" i="1"/>
  <c r="AF487" i="1"/>
  <c r="AE486" i="1"/>
  <c r="AF486" i="1"/>
  <c r="AE485" i="1"/>
  <c r="AF485" i="1"/>
  <c r="AE484" i="1"/>
  <c r="AF484" i="1"/>
  <c r="AE483" i="1"/>
  <c r="AF483" i="1"/>
  <c r="AE482" i="1"/>
  <c r="AF482" i="1"/>
  <c r="AE481" i="1"/>
  <c r="AF481" i="1"/>
  <c r="AE480" i="1"/>
  <c r="AF480" i="1"/>
  <c r="AE479" i="1"/>
  <c r="AF479" i="1"/>
  <c r="AE478" i="1"/>
  <c r="AF478" i="1"/>
  <c r="AE477" i="1"/>
  <c r="AF477" i="1"/>
  <c r="AE476" i="1"/>
  <c r="AF476" i="1"/>
  <c r="AE475" i="1"/>
  <c r="AF475" i="1"/>
  <c r="AE474" i="1"/>
  <c r="AF474" i="1"/>
  <c r="AE473" i="1"/>
  <c r="AF473" i="1"/>
  <c r="AE472" i="1"/>
  <c r="AF472" i="1"/>
  <c r="AE471" i="1"/>
  <c r="AF471" i="1"/>
  <c r="AE470" i="1"/>
  <c r="AF470" i="1"/>
  <c r="AE469" i="1"/>
  <c r="AF469" i="1"/>
  <c r="AE468" i="1"/>
  <c r="AF468" i="1"/>
  <c r="AE467" i="1"/>
  <c r="AF467" i="1"/>
  <c r="AE466" i="1"/>
  <c r="AF466" i="1"/>
  <c r="AE465" i="1"/>
  <c r="AF465" i="1"/>
  <c r="AE464" i="1"/>
  <c r="AF464" i="1"/>
  <c r="AE463" i="1"/>
  <c r="AF463" i="1"/>
  <c r="AE462" i="1"/>
  <c r="AF462" i="1"/>
  <c r="AE461" i="1"/>
  <c r="AF461" i="1"/>
  <c r="AE460" i="1"/>
  <c r="AF460" i="1"/>
  <c r="AE459" i="1"/>
  <c r="AF459" i="1"/>
  <c r="AE458" i="1"/>
  <c r="AF458" i="1"/>
  <c r="AE457" i="1"/>
  <c r="AF457" i="1"/>
  <c r="AE456" i="1"/>
  <c r="AF456" i="1"/>
  <c r="AE455" i="1"/>
  <c r="AF455" i="1"/>
  <c r="AE454" i="1"/>
  <c r="AF454" i="1"/>
  <c r="AE453" i="1"/>
  <c r="AF453" i="1"/>
  <c r="AE452" i="1"/>
  <c r="AF452" i="1"/>
  <c r="AE451" i="1"/>
  <c r="AF451" i="1"/>
  <c r="AE450" i="1"/>
  <c r="AF450" i="1"/>
  <c r="AE449" i="1"/>
  <c r="AF449" i="1"/>
  <c r="AE448" i="1"/>
  <c r="AF448" i="1"/>
  <c r="AE447" i="1"/>
  <c r="AF447" i="1"/>
  <c r="AE446" i="1"/>
  <c r="AF446" i="1"/>
  <c r="AE445" i="1"/>
  <c r="AF445" i="1"/>
  <c r="AE444" i="1"/>
  <c r="AF444" i="1"/>
  <c r="AE443" i="1"/>
  <c r="AF443" i="1"/>
  <c r="AE442" i="1"/>
  <c r="AF442" i="1"/>
  <c r="AE441" i="1"/>
  <c r="AF441" i="1"/>
  <c r="AE440" i="1"/>
  <c r="AF440" i="1"/>
  <c r="AE439" i="1"/>
  <c r="AF439" i="1"/>
  <c r="AE438" i="1"/>
  <c r="AF438" i="1"/>
  <c r="AE437" i="1"/>
  <c r="AF437" i="1"/>
  <c r="AE436" i="1"/>
  <c r="AF436" i="1"/>
  <c r="AE435" i="1"/>
  <c r="AF435" i="1"/>
  <c r="AE434" i="1"/>
  <c r="AF434" i="1"/>
  <c r="AE433" i="1"/>
  <c r="AF433" i="1"/>
  <c r="AE432" i="1"/>
  <c r="AF432" i="1"/>
  <c r="AE431" i="1"/>
  <c r="AF431" i="1"/>
  <c r="AE430" i="1"/>
  <c r="AF430" i="1"/>
  <c r="AE429" i="1"/>
  <c r="AF429" i="1"/>
  <c r="AE428" i="1"/>
  <c r="AF428" i="1"/>
  <c r="AE427" i="1"/>
  <c r="AF427" i="1"/>
  <c r="AE426" i="1"/>
  <c r="AF426" i="1"/>
  <c r="AE425" i="1"/>
  <c r="AF425" i="1"/>
  <c r="AE424" i="1"/>
  <c r="AF424" i="1"/>
  <c r="AE423" i="1"/>
  <c r="AF423" i="1"/>
  <c r="AE422" i="1"/>
  <c r="AF422" i="1"/>
  <c r="AE421" i="1"/>
  <c r="AF421" i="1"/>
  <c r="AE420" i="1"/>
  <c r="AF420" i="1"/>
  <c r="AE419" i="1"/>
  <c r="AF419" i="1"/>
  <c r="AE418" i="1"/>
  <c r="AF418" i="1"/>
  <c r="AE417" i="1"/>
  <c r="AF417" i="1"/>
  <c r="AE416" i="1"/>
  <c r="AF416" i="1"/>
  <c r="AE415" i="1"/>
  <c r="AF415" i="1"/>
  <c r="AE414" i="1"/>
  <c r="AF414" i="1"/>
  <c r="AE413" i="1"/>
  <c r="AF413" i="1"/>
  <c r="AE412" i="1"/>
  <c r="AF412" i="1"/>
  <c r="AE411" i="1"/>
  <c r="AF411" i="1"/>
  <c r="AE410" i="1"/>
  <c r="AF410" i="1"/>
  <c r="AE409" i="1"/>
  <c r="AF409" i="1"/>
  <c r="AE408" i="1"/>
  <c r="AF408" i="1"/>
  <c r="AE407" i="1"/>
  <c r="AF407" i="1"/>
  <c r="AE406" i="1"/>
  <c r="AF406" i="1"/>
  <c r="AE405" i="1"/>
  <c r="AF405" i="1"/>
  <c r="AE404" i="1"/>
  <c r="AF404" i="1"/>
  <c r="AE403" i="1"/>
  <c r="AF403" i="1"/>
  <c r="AE402" i="1"/>
  <c r="AF402" i="1"/>
  <c r="AE401" i="1"/>
  <c r="AF401" i="1"/>
  <c r="AE400" i="1"/>
  <c r="AF400" i="1"/>
  <c r="AE399" i="1"/>
  <c r="AF399" i="1"/>
  <c r="AE398" i="1"/>
  <c r="AF398" i="1"/>
  <c r="AE397" i="1"/>
  <c r="AF397" i="1"/>
  <c r="AE396" i="1"/>
  <c r="AF396" i="1"/>
  <c r="AE395" i="1"/>
  <c r="AF395" i="1"/>
  <c r="AE394" i="1"/>
  <c r="AF394" i="1"/>
  <c r="AE393" i="1"/>
  <c r="AF393" i="1"/>
  <c r="AE392" i="1"/>
  <c r="AF392" i="1"/>
  <c r="AE391" i="1"/>
  <c r="AF391" i="1"/>
  <c r="AE390" i="1"/>
  <c r="AF390" i="1"/>
  <c r="AE389" i="1"/>
  <c r="AF389" i="1"/>
  <c r="AE388" i="1"/>
  <c r="AF388" i="1"/>
  <c r="AE387" i="1"/>
  <c r="AF387" i="1"/>
  <c r="AE386" i="1"/>
  <c r="AF386" i="1"/>
  <c r="AE385" i="1"/>
  <c r="AF385" i="1"/>
  <c r="AE384" i="1"/>
  <c r="AF384" i="1"/>
  <c r="AE383" i="1"/>
  <c r="AF383" i="1"/>
  <c r="AE382" i="1"/>
  <c r="AF382" i="1"/>
  <c r="AE381" i="1"/>
  <c r="AF381" i="1"/>
  <c r="AE380" i="1"/>
  <c r="AF380" i="1"/>
  <c r="AE379" i="1"/>
  <c r="AF379" i="1"/>
  <c r="AE378" i="1"/>
  <c r="AF378" i="1"/>
  <c r="AE377" i="1"/>
  <c r="AF377" i="1"/>
  <c r="AE376" i="1"/>
  <c r="AF376" i="1"/>
  <c r="AE375" i="1"/>
  <c r="AF375" i="1"/>
  <c r="AE374" i="1"/>
  <c r="AF374" i="1"/>
  <c r="AE373" i="1"/>
  <c r="AF373" i="1"/>
  <c r="AE372" i="1"/>
  <c r="AF372" i="1"/>
  <c r="AE371" i="1"/>
  <c r="AF371" i="1"/>
  <c r="AE370" i="1"/>
  <c r="AF370" i="1"/>
  <c r="AE369" i="1"/>
  <c r="AF369" i="1"/>
  <c r="AE368" i="1"/>
  <c r="AF368" i="1"/>
  <c r="AE367" i="1"/>
  <c r="AF367" i="1"/>
  <c r="AE366" i="1"/>
  <c r="AF366" i="1"/>
  <c r="AE365" i="1"/>
  <c r="AF365" i="1"/>
  <c r="AE364" i="1"/>
  <c r="AF364" i="1"/>
  <c r="AE363" i="1"/>
  <c r="AF363" i="1"/>
  <c r="AE362" i="1"/>
  <c r="AF362" i="1"/>
  <c r="AE361" i="1"/>
  <c r="AF361" i="1"/>
  <c r="AE360" i="1"/>
  <c r="AF360" i="1"/>
  <c r="AE359" i="1"/>
  <c r="AF359" i="1"/>
  <c r="AE358" i="1"/>
  <c r="AF358" i="1"/>
  <c r="AE357" i="1"/>
  <c r="AF357" i="1"/>
  <c r="AE356" i="1"/>
  <c r="AF356" i="1"/>
  <c r="AE355" i="1"/>
  <c r="AF355" i="1"/>
  <c r="AE354" i="1"/>
  <c r="AF354" i="1"/>
  <c r="AE353" i="1"/>
  <c r="AF353" i="1"/>
  <c r="AE352" i="1"/>
  <c r="AF352" i="1"/>
  <c r="AE351" i="1"/>
  <c r="AF351" i="1"/>
  <c r="AE350" i="1"/>
  <c r="AF350" i="1"/>
  <c r="AE349" i="1"/>
  <c r="AF349" i="1"/>
  <c r="AE348" i="1"/>
  <c r="AF348" i="1"/>
  <c r="AE347" i="1"/>
  <c r="AF347" i="1"/>
  <c r="AE346" i="1"/>
  <c r="AF346" i="1"/>
  <c r="AE345" i="1"/>
  <c r="AF345" i="1"/>
  <c r="AE344" i="1"/>
  <c r="AF344" i="1"/>
  <c r="AE343" i="1"/>
  <c r="AF343" i="1"/>
  <c r="AE342" i="1"/>
  <c r="AF342" i="1"/>
  <c r="AE341" i="1"/>
  <c r="AF341" i="1"/>
  <c r="AE340" i="1"/>
  <c r="AF340" i="1"/>
  <c r="AE339" i="1"/>
  <c r="AF339" i="1"/>
  <c r="AE338" i="1"/>
  <c r="AF338" i="1"/>
  <c r="AE337" i="1"/>
  <c r="AF337" i="1"/>
  <c r="AE336" i="1"/>
  <c r="AF336" i="1"/>
  <c r="AE335" i="1"/>
  <c r="AF335" i="1"/>
  <c r="AE334" i="1"/>
  <c r="AF334" i="1"/>
  <c r="AE333" i="1"/>
  <c r="AF333" i="1"/>
  <c r="AE332" i="1"/>
  <c r="AF332" i="1"/>
  <c r="AE331" i="1"/>
  <c r="AF331" i="1"/>
  <c r="AE330" i="1"/>
  <c r="AF330" i="1"/>
  <c r="AE329" i="1"/>
  <c r="AF329" i="1"/>
  <c r="AE328" i="1"/>
  <c r="AF328" i="1"/>
  <c r="AE327" i="1"/>
  <c r="AF327" i="1"/>
  <c r="AE326" i="1"/>
  <c r="AF326" i="1"/>
  <c r="AE325" i="1"/>
  <c r="AF325" i="1"/>
  <c r="AE324" i="1"/>
  <c r="AF324" i="1"/>
  <c r="AE323" i="1"/>
  <c r="AF323" i="1"/>
  <c r="AE322" i="1"/>
  <c r="AF322" i="1"/>
  <c r="AE321" i="1"/>
  <c r="AF321" i="1"/>
  <c r="AE320" i="1"/>
  <c r="AF320" i="1"/>
  <c r="AE319" i="1"/>
  <c r="AF319" i="1"/>
  <c r="AE318" i="1"/>
  <c r="AF318" i="1"/>
  <c r="AE317" i="1"/>
  <c r="AF317" i="1"/>
  <c r="AE316" i="1"/>
  <c r="AF316" i="1"/>
  <c r="AE315" i="1"/>
  <c r="AF315" i="1"/>
  <c r="AE314" i="1"/>
  <c r="AF314" i="1"/>
  <c r="AE313" i="1"/>
  <c r="AF313" i="1"/>
  <c r="AE312" i="1"/>
  <c r="AF312" i="1"/>
  <c r="AE311" i="1"/>
  <c r="AF311" i="1"/>
  <c r="AE310" i="1"/>
  <c r="AF310" i="1"/>
  <c r="AE309" i="1"/>
  <c r="AF309" i="1"/>
  <c r="AE308" i="1"/>
  <c r="AF308" i="1"/>
  <c r="AE307" i="1"/>
  <c r="AF307" i="1"/>
  <c r="AE306" i="1"/>
  <c r="AF306" i="1"/>
  <c r="AE305" i="1"/>
  <c r="AF305" i="1"/>
  <c r="AE304" i="1"/>
  <c r="AF304" i="1"/>
  <c r="AE303" i="1"/>
  <c r="AF303" i="1"/>
  <c r="AE302" i="1"/>
  <c r="AF302" i="1"/>
  <c r="AE301" i="1"/>
  <c r="AF301" i="1"/>
  <c r="AE300" i="1"/>
  <c r="AF300" i="1"/>
  <c r="AE299" i="1"/>
  <c r="AF299" i="1"/>
  <c r="AE298" i="1"/>
  <c r="AF298" i="1"/>
  <c r="AE297" i="1"/>
  <c r="AF297" i="1"/>
  <c r="AE296" i="1"/>
  <c r="AF296" i="1"/>
  <c r="AE295" i="1"/>
  <c r="AF295" i="1"/>
  <c r="AE294" i="1"/>
  <c r="AF294" i="1"/>
  <c r="AE293" i="1"/>
  <c r="AF293" i="1"/>
  <c r="AE292" i="1"/>
  <c r="AF292" i="1"/>
  <c r="AE291" i="1"/>
  <c r="AF291" i="1"/>
  <c r="AE290" i="1"/>
  <c r="AF290" i="1"/>
  <c r="AE289" i="1"/>
  <c r="AF289" i="1"/>
  <c r="AE288" i="1"/>
  <c r="AF288" i="1"/>
  <c r="AE287" i="1"/>
  <c r="AF287" i="1"/>
  <c r="AE286" i="1"/>
  <c r="AF286" i="1"/>
  <c r="AE285" i="1"/>
  <c r="AF285" i="1"/>
  <c r="AE284" i="1"/>
  <c r="AF284" i="1"/>
  <c r="AE283" i="1"/>
  <c r="AF283" i="1"/>
  <c r="AE282" i="1"/>
  <c r="AF282" i="1"/>
  <c r="AE281" i="1"/>
  <c r="AF281" i="1"/>
  <c r="AE280" i="1"/>
  <c r="AF280" i="1"/>
  <c r="AE279" i="1"/>
  <c r="AF279" i="1"/>
  <c r="AE278" i="1"/>
  <c r="AF278" i="1"/>
  <c r="AE277" i="1"/>
  <c r="AF277" i="1"/>
  <c r="AE276" i="1"/>
  <c r="AF276" i="1"/>
  <c r="AE275" i="1"/>
  <c r="AF275" i="1"/>
  <c r="AE274" i="1"/>
  <c r="AF274" i="1"/>
  <c r="AE273" i="1"/>
  <c r="AF273" i="1"/>
  <c r="AE272" i="1"/>
  <c r="AF272" i="1"/>
  <c r="AE271" i="1"/>
  <c r="AF271" i="1"/>
  <c r="AE270" i="1"/>
  <c r="AF270" i="1"/>
  <c r="AE269" i="1"/>
  <c r="AF269" i="1"/>
  <c r="AE268" i="1"/>
  <c r="AF268" i="1"/>
  <c r="AE267" i="1"/>
  <c r="AF267" i="1"/>
  <c r="AE266" i="1"/>
  <c r="AF266" i="1"/>
  <c r="AE265" i="1"/>
  <c r="AF265" i="1"/>
  <c r="AE264" i="1"/>
  <c r="AF264" i="1"/>
  <c r="AE263" i="1"/>
  <c r="AF263" i="1"/>
  <c r="AE262" i="1"/>
  <c r="AF262" i="1"/>
  <c r="AE261" i="1"/>
  <c r="AF261" i="1"/>
  <c r="AE260" i="1"/>
  <c r="AF260" i="1"/>
  <c r="AE259" i="1"/>
  <c r="AF259" i="1"/>
  <c r="AE258" i="1"/>
  <c r="AF258" i="1"/>
  <c r="AE257" i="1"/>
  <c r="AF257" i="1"/>
  <c r="AE256" i="1"/>
  <c r="AF256" i="1"/>
  <c r="AE255" i="1"/>
  <c r="AF255" i="1"/>
  <c r="AE254" i="1"/>
  <c r="AF254" i="1"/>
  <c r="AE253" i="1"/>
  <c r="AF253" i="1"/>
  <c r="AE252" i="1"/>
  <c r="AF252" i="1"/>
  <c r="AE251" i="1"/>
  <c r="AF251" i="1"/>
  <c r="AE250" i="1"/>
  <c r="AF250" i="1"/>
  <c r="AE249" i="1"/>
  <c r="AF249" i="1"/>
  <c r="AE248" i="1"/>
  <c r="AF248" i="1"/>
  <c r="AE247" i="1"/>
  <c r="AF247" i="1"/>
  <c r="AE246" i="1"/>
  <c r="AF246" i="1"/>
  <c r="AE245" i="1"/>
  <c r="AF245" i="1"/>
  <c r="AE244" i="1"/>
  <c r="AF244" i="1"/>
  <c r="AE243" i="1"/>
  <c r="AF243" i="1"/>
  <c r="AE242" i="1"/>
  <c r="AF242" i="1"/>
  <c r="AE241" i="1"/>
  <c r="AF241" i="1"/>
  <c r="AE240" i="1"/>
  <c r="AF240" i="1"/>
  <c r="AE239" i="1"/>
  <c r="AF239" i="1"/>
  <c r="AE238" i="1"/>
  <c r="AF238" i="1"/>
  <c r="AE237" i="1"/>
  <c r="AF237" i="1"/>
  <c r="AE236" i="1"/>
  <c r="AF236" i="1"/>
  <c r="AE235" i="1"/>
  <c r="AF235" i="1"/>
  <c r="AE234" i="1"/>
  <c r="AF234" i="1"/>
  <c r="AE233" i="1"/>
  <c r="AF233" i="1"/>
  <c r="AE232" i="1"/>
  <c r="AF232" i="1"/>
  <c r="AE231" i="1"/>
  <c r="AF231" i="1"/>
  <c r="AE230" i="1"/>
  <c r="AF230" i="1"/>
  <c r="AE229" i="1"/>
  <c r="AF229" i="1"/>
  <c r="AE228" i="1"/>
  <c r="AF228" i="1"/>
  <c r="AE227" i="1"/>
  <c r="AF227" i="1"/>
  <c r="AE226" i="1"/>
  <c r="AF226" i="1"/>
  <c r="AE225" i="1"/>
  <c r="AF225" i="1"/>
  <c r="AE224" i="1"/>
  <c r="AF224" i="1"/>
  <c r="AE223" i="1"/>
  <c r="AF223" i="1"/>
  <c r="AE222" i="1"/>
  <c r="AF222" i="1"/>
  <c r="AE221" i="1"/>
  <c r="AF221" i="1"/>
  <c r="AE208" i="1"/>
  <c r="AF208" i="1"/>
  <c r="AE207" i="1"/>
  <c r="AF207" i="1"/>
  <c r="AE206" i="1"/>
  <c r="AF206" i="1"/>
  <c r="AE205" i="1"/>
  <c r="AF205" i="1"/>
  <c r="AE204" i="1"/>
  <c r="AF204" i="1"/>
  <c r="AE203" i="1"/>
  <c r="AF203" i="1"/>
  <c r="AE202" i="1"/>
  <c r="AF202" i="1"/>
  <c r="AE201" i="1"/>
  <c r="AF201" i="1"/>
  <c r="AE200" i="1"/>
  <c r="AF200" i="1"/>
  <c r="AE199" i="1"/>
  <c r="AF199" i="1"/>
  <c r="AE198" i="1"/>
  <c r="AF198" i="1"/>
  <c r="AE197" i="1"/>
  <c r="AF197" i="1"/>
  <c r="AE196" i="1"/>
  <c r="AF196" i="1"/>
  <c r="AE195" i="1"/>
  <c r="AF195" i="1"/>
  <c r="AE194" i="1"/>
  <c r="AF194" i="1"/>
  <c r="AE193" i="1"/>
  <c r="AF193" i="1"/>
  <c r="AE192" i="1"/>
  <c r="AF192" i="1"/>
  <c r="AE191" i="1"/>
  <c r="AF191" i="1"/>
  <c r="AE190" i="1"/>
  <c r="AF190" i="1"/>
  <c r="AE189" i="1"/>
  <c r="AF189" i="1"/>
  <c r="AE188" i="1"/>
  <c r="AF188" i="1"/>
  <c r="AE187" i="1"/>
  <c r="AF187" i="1"/>
  <c r="AE186" i="1"/>
  <c r="AF186" i="1"/>
  <c r="AE185" i="1"/>
  <c r="AF185" i="1"/>
  <c r="AE184" i="1"/>
  <c r="AF184" i="1"/>
  <c r="AE183" i="1"/>
  <c r="AF183" i="1"/>
  <c r="AE182" i="1"/>
  <c r="AF182" i="1"/>
  <c r="AE181" i="1"/>
  <c r="AF181" i="1"/>
  <c r="AE180" i="1"/>
  <c r="AF180" i="1"/>
  <c r="AE179" i="1"/>
  <c r="AF179" i="1"/>
  <c r="AE178" i="1"/>
  <c r="AF178" i="1"/>
  <c r="AE177" i="1"/>
  <c r="AF177" i="1"/>
  <c r="AE155" i="1"/>
  <c r="AF155" i="1"/>
  <c r="AE154" i="1"/>
  <c r="AF154" i="1"/>
  <c r="AE153" i="1"/>
  <c r="AF153" i="1"/>
  <c r="AE152" i="1"/>
  <c r="AF152" i="1"/>
  <c r="AE151" i="1"/>
  <c r="AF151" i="1"/>
  <c r="AE150" i="1"/>
  <c r="AF150" i="1"/>
  <c r="AE149" i="1"/>
  <c r="AF149" i="1"/>
  <c r="AE148" i="1"/>
  <c r="AF148" i="1"/>
  <c r="AE147" i="1"/>
  <c r="AF147" i="1"/>
  <c r="AE146" i="1"/>
  <c r="AF146" i="1"/>
  <c r="AE145" i="1"/>
  <c r="AF145" i="1"/>
  <c r="AE144" i="1"/>
  <c r="AF144" i="1"/>
  <c r="AE59" i="1"/>
  <c r="AF59" i="1"/>
  <c r="AE58" i="1"/>
  <c r="AF58" i="1"/>
  <c r="AE57" i="1"/>
  <c r="AF57" i="1"/>
  <c r="AE56" i="1"/>
  <c r="AF56" i="1"/>
  <c r="AE55" i="1"/>
  <c r="AF55" i="1"/>
  <c r="AE54" i="1"/>
  <c r="AF54" i="1"/>
  <c r="AE53" i="1"/>
  <c r="AF53" i="1"/>
  <c r="AE52" i="1"/>
  <c r="AF52" i="1"/>
  <c r="AE51" i="1"/>
  <c r="AF51" i="1"/>
  <c r="AE50" i="1"/>
  <c r="AF50" i="1"/>
  <c r="AE49" i="1"/>
  <c r="AF49" i="1"/>
  <c r="AE48" i="1"/>
  <c r="AF48" i="1"/>
  <c r="AE47" i="1"/>
  <c r="AF47" i="1"/>
  <c r="AE46" i="1"/>
  <c r="AF46" i="1"/>
  <c r="AE45" i="1"/>
  <c r="AF45" i="1"/>
  <c r="AE44" i="1"/>
  <c r="AF44" i="1"/>
  <c r="AE43" i="1"/>
  <c r="AF43" i="1"/>
  <c r="AE42" i="1"/>
  <c r="AF42" i="1"/>
  <c r="AE41" i="1"/>
  <c r="AF41" i="1"/>
  <c r="AE40" i="1"/>
  <c r="AF40" i="1"/>
  <c r="AE39" i="1"/>
  <c r="AF39" i="1"/>
  <c r="AE38" i="1"/>
  <c r="AF38" i="1"/>
  <c r="AE37" i="1"/>
  <c r="AF37" i="1"/>
  <c r="AE36" i="1"/>
  <c r="AF36" i="1"/>
  <c r="AE35" i="1"/>
  <c r="AF35" i="1"/>
  <c r="AE34" i="1"/>
  <c r="AF34" i="1"/>
  <c r="AE33" i="1"/>
  <c r="AF33" i="1"/>
  <c r="AE32" i="1"/>
  <c r="AF32" i="1"/>
  <c r="AE31" i="1"/>
  <c r="AF31" i="1"/>
  <c r="AE30" i="1"/>
  <c r="AF30" i="1"/>
  <c r="AE29" i="1"/>
  <c r="AF29" i="1"/>
  <c r="AE28" i="1"/>
  <c r="AF28" i="1"/>
  <c r="AE27" i="1"/>
  <c r="AF27" i="1"/>
  <c r="AE26" i="1"/>
  <c r="AF26" i="1"/>
  <c r="AE25" i="1"/>
  <c r="AF25" i="1"/>
  <c r="AE24" i="1"/>
  <c r="AF24" i="1"/>
  <c r="AE23" i="1"/>
  <c r="AF23" i="1"/>
  <c r="AE22" i="1"/>
  <c r="AF22" i="1"/>
  <c r="AE21" i="1"/>
  <c r="AF21" i="1"/>
  <c r="AE20" i="1"/>
  <c r="AF20" i="1"/>
  <c r="AE19" i="1"/>
  <c r="AF19" i="1"/>
  <c r="AE18" i="1"/>
  <c r="AF18" i="1"/>
  <c r="AE17" i="1"/>
  <c r="AF17" i="1"/>
  <c r="AE16" i="1"/>
  <c r="AF16" i="1"/>
  <c r="AE15" i="1"/>
  <c r="AF15" i="1"/>
  <c r="AE14" i="1"/>
  <c r="AF14" i="1"/>
  <c r="AE13" i="1"/>
  <c r="AF13" i="1"/>
  <c r="AE12" i="1"/>
  <c r="AF12" i="1"/>
  <c r="AE11" i="1"/>
  <c r="AF11" i="1"/>
  <c r="AE10" i="1"/>
  <c r="AF10" i="1"/>
  <c r="AE9" i="1"/>
  <c r="AF9" i="1"/>
  <c r="AE8" i="1"/>
  <c r="AF8" i="1"/>
  <c r="AE7" i="1"/>
  <c r="AF7" i="1"/>
  <c r="AE6" i="1"/>
  <c r="AF6" i="1"/>
  <c r="AE5" i="1"/>
  <c r="AF5" i="1"/>
  <c r="AB812" i="1"/>
  <c r="AC812" i="1"/>
  <c r="AB811" i="1"/>
  <c r="AC811" i="1"/>
  <c r="AB810" i="1"/>
  <c r="AC810" i="1"/>
  <c r="AB809" i="1"/>
  <c r="AC809" i="1"/>
  <c r="AB808" i="1"/>
  <c r="AC808" i="1"/>
  <c r="AB807" i="1"/>
  <c r="AC807" i="1"/>
  <c r="AB806" i="1"/>
  <c r="AC806" i="1"/>
  <c r="AB805" i="1"/>
  <c r="AC805" i="1"/>
  <c r="AB804" i="1"/>
  <c r="AC804" i="1"/>
  <c r="AB803" i="1"/>
  <c r="AC803" i="1"/>
  <c r="AB802" i="1"/>
  <c r="AC802" i="1"/>
  <c r="AB801" i="1"/>
  <c r="AC801" i="1"/>
  <c r="AB800" i="1"/>
  <c r="AC800" i="1"/>
  <c r="AB799" i="1"/>
  <c r="AC799" i="1"/>
  <c r="AB798" i="1"/>
  <c r="AC798" i="1"/>
  <c r="AB797" i="1"/>
  <c r="AC797" i="1"/>
  <c r="AB796" i="1"/>
  <c r="AC796" i="1"/>
  <c r="AB795" i="1"/>
  <c r="AC795" i="1"/>
  <c r="AB794" i="1"/>
  <c r="AC794" i="1"/>
  <c r="AB793" i="1"/>
  <c r="AC793" i="1"/>
  <c r="AB792" i="1"/>
  <c r="AC792" i="1"/>
  <c r="AB791" i="1"/>
  <c r="AC791" i="1"/>
  <c r="AB790" i="1"/>
  <c r="AC790" i="1"/>
  <c r="AB789" i="1"/>
  <c r="AC789" i="1"/>
  <c r="AB788" i="1"/>
  <c r="AC788" i="1"/>
  <c r="AB787" i="1"/>
  <c r="AC787" i="1"/>
  <c r="AB786" i="1"/>
  <c r="AC786" i="1"/>
  <c r="AB785" i="1"/>
  <c r="AC785" i="1"/>
  <c r="AB784" i="1"/>
  <c r="AC784" i="1"/>
  <c r="AB783" i="1"/>
  <c r="AC783" i="1"/>
  <c r="AB782" i="1"/>
  <c r="AC782" i="1"/>
  <c r="AB781" i="1"/>
  <c r="AC781" i="1"/>
  <c r="AB780" i="1"/>
  <c r="AC780" i="1"/>
  <c r="AB779" i="1"/>
  <c r="AC779" i="1"/>
  <c r="AB778" i="1"/>
  <c r="AC778" i="1"/>
  <c r="AB777" i="1"/>
  <c r="AC777" i="1"/>
  <c r="AB776" i="1"/>
  <c r="AC776" i="1"/>
  <c r="AB775" i="1"/>
  <c r="AC775" i="1"/>
  <c r="AB774" i="1"/>
  <c r="AC774" i="1"/>
  <c r="AB773" i="1"/>
  <c r="AC773" i="1"/>
  <c r="AB772" i="1"/>
  <c r="AC772" i="1"/>
  <c r="AB771" i="1"/>
  <c r="AC771" i="1"/>
  <c r="AB770" i="1"/>
  <c r="AC770" i="1"/>
  <c r="AB769" i="1"/>
  <c r="AC769" i="1"/>
  <c r="AB768" i="1"/>
  <c r="AC768" i="1"/>
  <c r="AB767" i="1"/>
  <c r="AC767" i="1"/>
  <c r="AB766" i="1"/>
  <c r="AC766" i="1"/>
  <c r="AB765" i="1"/>
  <c r="AC765" i="1"/>
  <c r="AB764" i="1"/>
  <c r="AC764" i="1"/>
  <c r="AB763" i="1"/>
  <c r="AC763" i="1"/>
  <c r="AB762" i="1"/>
  <c r="AC762" i="1"/>
  <c r="AB761" i="1"/>
  <c r="AC761" i="1"/>
  <c r="AB760" i="1"/>
  <c r="AC760" i="1"/>
  <c r="AB759" i="1"/>
  <c r="AC759" i="1"/>
  <c r="AB758" i="1"/>
  <c r="AC758" i="1"/>
  <c r="AB757" i="1"/>
  <c r="AC757" i="1"/>
  <c r="AB756" i="1"/>
  <c r="AC756" i="1"/>
  <c r="AB755" i="1"/>
  <c r="AC755" i="1"/>
  <c r="AB754" i="1"/>
  <c r="AC754" i="1"/>
  <c r="AB753" i="1"/>
  <c r="AC753" i="1"/>
  <c r="AB752" i="1"/>
  <c r="AC752" i="1"/>
  <c r="AB751" i="1"/>
  <c r="AC751" i="1"/>
  <c r="AB750" i="1"/>
  <c r="AC750" i="1"/>
  <c r="AB749" i="1"/>
  <c r="AC749" i="1"/>
  <c r="AB748" i="1"/>
  <c r="AC748" i="1"/>
  <c r="AB747" i="1"/>
  <c r="AC747" i="1"/>
  <c r="AB746" i="1"/>
  <c r="AC746" i="1"/>
  <c r="AB745" i="1"/>
  <c r="AC745" i="1"/>
  <c r="AB744" i="1"/>
  <c r="AC744" i="1"/>
  <c r="AB743" i="1"/>
  <c r="AC743" i="1"/>
  <c r="AB742" i="1"/>
  <c r="AC742" i="1"/>
  <c r="AB741" i="1"/>
  <c r="AC741" i="1"/>
  <c r="AB740" i="1"/>
  <c r="AC740" i="1"/>
  <c r="AB739" i="1"/>
  <c r="AC739" i="1"/>
  <c r="AB738" i="1"/>
  <c r="AC738" i="1"/>
  <c r="AB737" i="1"/>
  <c r="AC737" i="1"/>
  <c r="AB736" i="1"/>
  <c r="AC736" i="1"/>
  <c r="AB735" i="1"/>
  <c r="AC735" i="1"/>
  <c r="AB734" i="1"/>
  <c r="AC734" i="1"/>
  <c r="AB733" i="1"/>
  <c r="AC733" i="1"/>
  <c r="AB732" i="1"/>
  <c r="AC732" i="1"/>
  <c r="AB731" i="1"/>
  <c r="AC731" i="1"/>
  <c r="AB730" i="1"/>
  <c r="AC730" i="1"/>
  <c r="AB729" i="1"/>
  <c r="AC729" i="1"/>
  <c r="AB728" i="1"/>
  <c r="AC728" i="1"/>
  <c r="AB727" i="1"/>
  <c r="AC727" i="1"/>
  <c r="AB726" i="1"/>
  <c r="AC726" i="1"/>
  <c r="AB725" i="1"/>
  <c r="AC725" i="1"/>
  <c r="AB724" i="1"/>
  <c r="AC724" i="1"/>
  <c r="AB723" i="1"/>
  <c r="AC723" i="1"/>
  <c r="AB722" i="1"/>
  <c r="AC722" i="1"/>
  <c r="AB721" i="1"/>
  <c r="AC721" i="1"/>
  <c r="AB720" i="1"/>
  <c r="AC720" i="1"/>
  <c r="AB719" i="1"/>
  <c r="AC719" i="1"/>
  <c r="AB718" i="1"/>
  <c r="AC718" i="1"/>
  <c r="AB717" i="1"/>
  <c r="AC717" i="1"/>
  <c r="AB716" i="1"/>
  <c r="AC716" i="1"/>
  <c r="AB715" i="1"/>
  <c r="AC715" i="1"/>
  <c r="AB714" i="1"/>
  <c r="AC714" i="1"/>
  <c r="AB713" i="1"/>
  <c r="AC713" i="1"/>
  <c r="AB712" i="1"/>
  <c r="AC712" i="1"/>
  <c r="AB711" i="1"/>
  <c r="AC711" i="1"/>
  <c r="AB710" i="1"/>
  <c r="AC710" i="1"/>
  <c r="AB709" i="1"/>
  <c r="AC709" i="1"/>
  <c r="AB708" i="1"/>
  <c r="AC708" i="1"/>
  <c r="AB707" i="1"/>
  <c r="AC707" i="1"/>
  <c r="AB706" i="1"/>
  <c r="AC706" i="1"/>
  <c r="AB705" i="1"/>
  <c r="AC705" i="1"/>
  <c r="AB704" i="1"/>
  <c r="AC704" i="1"/>
  <c r="AB703" i="1"/>
  <c r="AC703" i="1"/>
  <c r="AB702" i="1"/>
  <c r="AC702" i="1"/>
  <c r="AB701" i="1"/>
  <c r="AC701" i="1"/>
  <c r="AB700" i="1"/>
  <c r="AC700" i="1"/>
  <c r="AB699" i="1"/>
  <c r="AC699" i="1"/>
  <c r="AB698" i="1"/>
  <c r="AC698" i="1"/>
  <c r="AB697" i="1"/>
  <c r="AC697" i="1"/>
  <c r="AB696" i="1"/>
  <c r="AC696" i="1"/>
  <c r="AB695" i="1"/>
  <c r="AC695" i="1"/>
  <c r="AB694" i="1"/>
  <c r="AC694" i="1"/>
  <c r="AB693" i="1"/>
  <c r="AC693" i="1"/>
  <c r="AB692" i="1"/>
  <c r="AC692" i="1"/>
  <c r="AB691" i="1"/>
  <c r="AC691" i="1"/>
  <c r="AB690" i="1"/>
  <c r="AC690" i="1"/>
  <c r="AB689" i="1"/>
  <c r="AC689" i="1"/>
  <c r="AB688" i="1"/>
  <c r="AC688" i="1"/>
  <c r="AB687" i="1"/>
  <c r="AC687" i="1"/>
  <c r="AB686" i="1"/>
  <c r="AC686" i="1"/>
  <c r="AB685" i="1"/>
  <c r="AC685" i="1"/>
  <c r="AB684" i="1"/>
  <c r="AC684" i="1"/>
  <c r="AB683" i="1"/>
  <c r="AC683" i="1"/>
  <c r="AB682" i="1"/>
  <c r="AC682" i="1"/>
  <c r="AB681" i="1"/>
  <c r="AC681" i="1"/>
  <c r="AB680" i="1"/>
  <c r="AC680" i="1"/>
  <c r="AB679" i="1"/>
  <c r="AC679" i="1"/>
  <c r="AB678" i="1"/>
  <c r="AC678" i="1"/>
  <c r="AB677" i="1"/>
  <c r="AC677" i="1"/>
  <c r="AB676" i="1"/>
  <c r="AC676" i="1"/>
  <c r="AB675" i="1"/>
  <c r="AC675" i="1"/>
  <c r="AB674" i="1"/>
  <c r="AC674" i="1"/>
  <c r="AB673" i="1"/>
  <c r="AC673" i="1"/>
  <c r="AB672" i="1"/>
  <c r="AC672" i="1"/>
  <c r="AB671" i="1"/>
  <c r="AC671" i="1"/>
  <c r="AB670" i="1"/>
  <c r="AC670" i="1"/>
  <c r="AB669" i="1"/>
  <c r="AC669" i="1"/>
  <c r="AB668" i="1"/>
  <c r="AC668" i="1"/>
  <c r="AB667" i="1"/>
  <c r="AC667" i="1"/>
  <c r="AB666" i="1"/>
  <c r="AC666" i="1"/>
  <c r="AB665" i="1"/>
  <c r="AC665" i="1"/>
  <c r="AB664" i="1"/>
  <c r="AC664" i="1"/>
  <c r="AB663" i="1"/>
  <c r="AC663" i="1"/>
  <c r="AB662" i="1"/>
  <c r="AC662" i="1"/>
  <c r="AB661" i="1"/>
  <c r="AC661" i="1"/>
  <c r="AB660" i="1"/>
  <c r="AC660" i="1"/>
  <c r="AB659" i="1"/>
  <c r="AC659" i="1"/>
  <c r="AB658" i="1"/>
  <c r="AC658" i="1"/>
  <c r="AB657" i="1"/>
  <c r="AC657" i="1"/>
  <c r="AB656" i="1"/>
  <c r="AC656" i="1"/>
  <c r="AB655" i="1"/>
  <c r="AC655" i="1"/>
  <c r="AB654" i="1"/>
  <c r="AC654" i="1"/>
  <c r="AB653" i="1"/>
  <c r="AC653" i="1"/>
  <c r="AB652" i="1"/>
  <c r="AC652" i="1"/>
  <c r="AB651" i="1"/>
  <c r="AC651" i="1"/>
  <c r="AB650" i="1"/>
  <c r="AC650" i="1"/>
  <c r="AB649" i="1"/>
  <c r="AC649" i="1"/>
  <c r="AB648" i="1"/>
  <c r="AC648" i="1"/>
  <c r="AB647" i="1"/>
  <c r="AC647" i="1"/>
  <c r="AB646" i="1"/>
  <c r="AC646" i="1"/>
  <c r="AB645" i="1"/>
  <c r="AC645" i="1"/>
  <c r="AB644" i="1"/>
  <c r="AC644" i="1"/>
  <c r="AB643" i="1"/>
  <c r="AC643" i="1"/>
  <c r="AB642" i="1"/>
  <c r="AC642" i="1"/>
  <c r="AB641" i="1"/>
  <c r="AC641" i="1"/>
  <c r="AB640" i="1"/>
  <c r="AC640" i="1"/>
  <c r="AB639" i="1"/>
  <c r="AC639" i="1"/>
  <c r="AB638" i="1"/>
  <c r="AC638" i="1"/>
  <c r="AB637" i="1"/>
  <c r="AC637" i="1"/>
  <c r="AB636" i="1"/>
  <c r="AC636" i="1"/>
  <c r="AB635" i="1"/>
  <c r="AC635" i="1"/>
  <c r="AB634" i="1"/>
  <c r="AC634" i="1"/>
  <c r="AB633" i="1"/>
  <c r="AC633" i="1"/>
  <c r="AB632" i="1"/>
  <c r="AC632" i="1"/>
  <c r="AB631" i="1"/>
  <c r="AC631" i="1"/>
  <c r="AB630" i="1"/>
  <c r="AC630" i="1"/>
  <c r="AB629" i="1"/>
  <c r="AC629" i="1"/>
  <c r="AB628" i="1"/>
  <c r="AC628" i="1"/>
  <c r="AB627" i="1"/>
  <c r="AC627" i="1"/>
  <c r="AB626" i="1"/>
  <c r="AC626" i="1"/>
  <c r="AB625" i="1"/>
  <c r="AC625" i="1"/>
  <c r="AB624" i="1"/>
  <c r="AC624" i="1"/>
  <c r="AB623" i="1"/>
  <c r="AC623" i="1"/>
  <c r="AB622" i="1"/>
  <c r="AC622" i="1"/>
  <c r="AB621" i="1"/>
  <c r="AC621" i="1"/>
  <c r="AB620" i="1"/>
  <c r="AC620" i="1"/>
  <c r="AB619" i="1"/>
  <c r="AC619" i="1"/>
  <c r="AB618" i="1"/>
  <c r="AC618" i="1"/>
  <c r="AB617" i="1"/>
  <c r="AC617" i="1"/>
  <c r="AB616" i="1"/>
  <c r="AC616" i="1"/>
  <c r="AB615" i="1"/>
  <c r="AC615" i="1"/>
  <c r="AB614" i="1"/>
  <c r="AC614" i="1"/>
  <c r="AB613" i="1"/>
  <c r="AC613" i="1"/>
  <c r="AB612" i="1"/>
  <c r="AC612" i="1"/>
  <c r="AB611" i="1"/>
  <c r="AC611" i="1"/>
  <c r="AB610" i="1"/>
  <c r="AC610" i="1"/>
  <c r="AB609" i="1"/>
  <c r="AC609" i="1"/>
  <c r="AB608" i="1"/>
  <c r="AC608" i="1"/>
  <c r="AB607" i="1"/>
  <c r="AC607" i="1"/>
  <c r="AB606" i="1"/>
  <c r="AC606" i="1"/>
  <c r="AB605" i="1"/>
  <c r="AC605" i="1"/>
  <c r="AB604" i="1"/>
  <c r="AC604" i="1"/>
  <c r="AB603" i="1"/>
  <c r="AC603" i="1"/>
  <c r="AB602" i="1"/>
  <c r="AC602" i="1"/>
  <c r="AB601" i="1"/>
  <c r="AC601" i="1"/>
  <c r="AB600" i="1"/>
  <c r="AC600" i="1"/>
  <c r="AB599" i="1"/>
  <c r="AC599" i="1"/>
  <c r="AB598" i="1"/>
  <c r="AC598" i="1"/>
  <c r="AB597" i="1"/>
  <c r="AC597" i="1"/>
  <c r="AB596" i="1"/>
  <c r="AC596" i="1"/>
  <c r="AB595" i="1"/>
  <c r="AC595" i="1"/>
  <c r="AB594" i="1"/>
  <c r="AC594" i="1"/>
  <c r="AB593" i="1"/>
  <c r="AC593" i="1"/>
  <c r="AB592" i="1"/>
  <c r="AC592" i="1"/>
  <c r="AB591" i="1"/>
  <c r="AC591" i="1"/>
  <c r="AB590" i="1"/>
  <c r="AC590" i="1"/>
  <c r="AB589" i="1"/>
  <c r="AC589" i="1"/>
  <c r="AB588" i="1"/>
  <c r="AC588" i="1"/>
  <c r="AB587" i="1"/>
  <c r="AC587" i="1"/>
  <c r="AB586" i="1"/>
  <c r="AC586" i="1"/>
  <c r="AB585" i="1"/>
  <c r="AC585" i="1"/>
  <c r="AB584" i="1"/>
  <c r="AC584" i="1"/>
  <c r="AB583" i="1"/>
  <c r="AC583" i="1"/>
  <c r="AB582" i="1"/>
  <c r="AC582" i="1"/>
  <c r="AB581" i="1"/>
  <c r="AC581" i="1"/>
  <c r="AB580" i="1"/>
  <c r="AC580" i="1"/>
  <c r="AB579" i="1"/>
  <c r="AC579" i="1"/>
  <c r="AB578" i="1"/>
  <c r="AC578" i="1"/>
  <c r="AB577" i="1"/>
  <c r="AC577" i="1"/>
  <c r="AB576" i="1"/>
  <c r="AC576" i="1"/>
  <c r="AB575" i="1"/>
  <c r="AC575" i="1"/>
  <c r="AB574" i="1"/>
  <c r="AC574" i="1"/>
  <c r="AB573" i="1"/>
  <c r="AC573" i="1"/>
  <c r="AB572" i="1"/>
  <c r="AC572" i="1"/>
  <c r="AB571" i="1"/>
  <c r="AC571" i="1"/>
  <c r="AB570" i="1"/>
  <c r="AC570" i="1"/>
  <c r="AB569" i="1"/>
  <c r="AC569" i="1"/>
  <c r="AB568" i="1"/>
  <c r="AC568" i="1"/>
  <c r="AB567" i="1"/>
  <c r="AC567" i="1"/>
  <c r="AB566" i="1"/>
  <c r="AC566" i="1"/>
  <c r="AB565" i="1"/>
  <c r="AC565" i="1"/>
  <c r="AB564" i="1"/>
  <c r="AC564" i="1"/>
  <c r="AB563" i="1"/>
  <c r="AC563" i="1"/>
  <c r="AB562" i="1"/>
  <c r="AC562" i="1"/>
  <c r="AB561" i="1"/>
  <c r="AC561" i="1"/>
  <c r="AB560" i="1"/>
  <c r="AC560" i="1"/>
  <c r="AB559" i="1"/>
  <c r="AC559" i="1"/>
  <c r="AB558" i="1"/>
  <c r="AC558" i="1"/>
  <c r="AB557" i="1"/>
  <c r="AC557" i="1"/>
  <c r="AB556" i="1"/>
  <c r="AC556" i="1"/>
  <c r="AB555" i="1"/>
  <c r="AC555" i="1"/>
  <c r="AB554" i="1"/>
  <c r="AC554" i="1"/>
  <c r="AB553" i="1"/>
  <c r="AC553" i="1"/>
  <c r="AB552" i="1"/>
  <c r="AC552" i="1"/>
  <c r="AB551" i="1"/>
  <c r="AC551" i="1"/>
  <c r="AB550" i="1"/>
  <c r="AC550" i="1"/>
  <c r="AB549" i="1"/>
  <c r="AC549" i="1"/>
  <c r="AB548" i="1"/>
  <c r="AC548" i="1"/>
  <c r="AB547" i="1"/>
  <c r="AC547" i="1"/>
  <c r="AB546" i="1"/>
  <c r="AC546" i="1"/>
  <c r="AB545" i="1"/>
  <c r="AC545" i="1"/>
  <c r="AB544" i="1"/>
  <c r="AC544" i="1"/>
  <c r="AB543" i="1"/>
  <c r="AC543" i="1"/>
  <c r="AB542" i="1"/>
  <c r="AC542" i="1"/>
  <c r="AB541" i="1"/>
  <c r="AC541" i="1"/>
  <c r="AB540" i="1"/>
  <c r="AC540" i="1"/>
  <c r="AB539" i="1"/>
  <c r="AC539" i="1"/>
  <c r="AB538" i="1"/>
  <c r="AC538" i="1"/>
  <c r="AB537" i="1"/>
  <c r="AC537" i="1"/>
  <c r="AB536" i="1"/>
  <c r="AC536" i="1"/>
  <c r="AB535" i="1"/>
  <c r="AC535" i="1"/>
  <c r="AB534" i="1"/>
  <c r="AC534" i="1"/>
  <c r="AB533" i="1"/>
  <c r="AC533" i="1"/>
  <c r="AB532" i="1"/>
  <c r="AC532" i="1"/>
  <c r="AB531" i="1"/>
  <c r="AC531" i="1"/>
  <c r="AB530" i="1"/>
  <c r="AC530" i="1"/>
  <c r="AB529" i="1"/>
  <c r="AC529" i="1"/>
  <c r="AB528" i="1"/>
  <c r="AC528" i="1"/>
  <c r="AB527" i="1"/>
  <c r="AC527" i="1"/>
  <c r="AB526" i="1"/>
  <c r="AC526" i="1"/>
  <c r="AB525" i="1"/>
  <c r="AC525" i="1"/>
  <c r="AB524" i="1"/>
  <c r="AC524" i="1"/>
  <c r="AB523" i="1"/>
  <c r="AC523" i="1"/>
  <c r="AB522" i="1"/>
  <c r="AC522" i="1"/>
  <c r="AB521" i="1"/>
  <c r="AC521" i="1"/>
  <c r="AB520" i="1"/>
  <c r="AC520" i="1"/>
  <c r="AB519" i="1"/>
  <c r="AC519" i="1"/>
  <c r="AB518" i="1"/>
  <c r="AC518" i="1"/>
  <c r="AB517" i="1"/>
  <c r="AC517" i="1"/>
  <c r="AB516" i="1"/>
  <c r="AC516" i="1"/>
  <c r="AB515" i="1"/>
  <c r="AC515" i="1"/>
  <c r="AB514" i="1"/>
  <c r="AC514" i="1"/>
  <c r="AB513" i="1"/>
  <c r="AC513" i="1"/>
  <c r="AB512" i="1"/>
  <c r="AC512" i="1"/>
  <c r="AB511" i="1"/>
  <c r="AC511" i="1"/>
  <c r="AB510" i="1"/>
  <c r="AC510" i="1"/>
  <c r="AB509" i="1"/>
  <c r="AC509" i="1"/>
  <c r="AB508" i="1"/>
  <c r="AC508" i="1"/>
  <c r="AB507" i="1"/>
  <c r="AC507" i="1"/>
  <c r="AB506" i="1"/>
  <c r="AC506" i="1"/>
  <c r="AB505" i="1"/>
  <c r="AC505" i="1"/>
  <c r="AB504" i="1"/>
  <c r="AC504" i="1"/>
  <c r="AB503" i="1"/>
  <c r="AC503" i="1"/>
  <c r="AB502" i="1"/>
  <c r="AC502" i="1"/>
  <c r="AB501" i="1"/>
  <c r="AC501" i="1"/>
  <c r="AB500" i="1"/>
  <c r="AC500" i="1"/>
  <c r="AB499" i="1"/>
  <c r="AC499" i="1"/>
  <c r="AB498" i="1"/>
  <c r="AC498" i="1"/>
  <c r="AB497" i="1"/>
  <c r="AC497" i="1"/>
  <c r="AB496" i="1"/>
  <c r="AC496" i="1"/>
  <c r="AB495" i="1"/>
  <c r="AC495" i="1"/>
  <c r="AB494" i="1"/>
  <c r="AC494" i="1"/>
  <c r="AB493" i="1"/>
  <c r="AC493" i="1"/>
  <c r="AB492" i="1"/>
  <c r="AC492" i="1"/>
  <c r="AB491" i="1"/>
  <c r="AC491" i="1"/>
  <c r="AB490" i="1"/>
  <c r="AC490" i="1"/>
  <c r="AB489" i="1"/>
  <c r="AC489" i="1"/>
  <c r="AB488" i="1"/>
  <c r="AC488" i="1"/>
  <c r="AB487" i="1"/>
  <c r="AC487" i="1"/>
  <c r="AB486" i="1"/>
  <c r="AC486" i="1"/>
  <c r="AB485" i="1"/>
  <c r="AC485" i="1"/>
  <c r="AB484" i="1"/>
  <c r="AC484" i="1"/>
  <c r="AB483" i="1"/>
  <c r="AC483" i="1"/>
  <c r="AB482" i="1"/>
  <c r="AC482" i="1"/>
  <c r="AB481" i="1"/>
  <c r="AC481" i="1"/>
  <c r="AB480" i="1"/>
  <c r="AC480" i="1"/>
  <c r="AB479" i="1"/>
  <c r="AC479" i="1"/>
  <c r="AB478" i="1"/>
  <c r="AC478" i="1"/>
  <c r="AB477" i="1"/>
  <c r="AC477" i="1"/>
  <c r="AB476" i="1"/>
  <c r="AC476" i="1"/>
  <c r="AB475" i="1"/>
  <c r="AC475" i="1"/>
  <c r="AB474" i="1"/>
  <c r="AC474" i="1"/>
  <c r="AB473" i="1"/>
  <c r="AC473" i="1"/>
  <c r="AB472" i="1"/>
  <c r="AC472" i="1"/>
  <c r="AB471" i="1"/>
  <c r="AC471" i="1"/>
  <c r="AB470" i="1"/>
  <c r="AC470" i="1"/>
  <c r="AB469" i="1"/>
  <c r="AC469" i="1"/>
  <c r="AB468" i="1"/>
  <c r="AC468" i="1"/>
  <c r="AB467" i="1"/>
  <c r="AC467" i="1"/>
  <c r="AB466" i="1"/>
  <c r="AC466" i="1"/>
  <c r="AB465" i="1"/>
  <c r="AC465" i="1"/>
  <c r="AB464" i="1"/>
  <c r="AC464" i="1"/>
  <c r="AB463" i="1"/>
  <c r="AC463" i="1"/>
  <c r="AB462" i="1"/>
  <c r="AC462" i="1"/>
  <c r="AB461" i="1"/>
  <c r="AC461" i="1"/>
  <c r="AB460" i="1"/>
  <c r="AC460" i="1"/>
  <c r="AB459" i="1"/>
  <c r="AC459" i="1"/>
  <c r="AB458" i="1"/>
  <c r="AC458" i="1"/>
  <c r="AB457" i="1"/>
  <c r="AC457" i="1"/>
  <c r="AB456" i="1"/>
  <c r="AC456" i="1"/>
  <c r="AB455" i="1"/>
  <c r="AC455" i="1"/>
  <c r="AB454" i="1"/>
  <c r="AC454" i="1"/>
  <c r="AB453" i="1"/>
  <c r="AC453" i="1"/>
  <c r="AB452" i="1"/>
  <c r="AC452" i="1"/>
  <c r="AB451" i="1"/>
  <c r="AC451" i="1"/>
  <c r="AB450" i="1"/>
  <c r="AC450" i="1"/>
  <c r="AB449" i="1"/>
  <c r="AC449" i="1"/>
  <c r="AB448" i="1"/>
  <c r="AC448" i="1"/>
  <c r="AB447" i="1"/>
  <c r="AC447" i="1"/>
  <c r="AB446" i="1"/>
  <c r="AC446" i="1"/>
  <c r="AB445" i="1"/>
  <c r="AC445" i="1"/>
  <c r="AB444" i="1"/>
  <c r="AC444" i="1"/>
  <c r="AB443" i="1"/>
  <c r="AC443" i="1"/>
  <c r="AB442" i="1"/>
  <c r="AC442" i="1"/>
  <c r="AB441" i="1"/>
  <c r="AC441" i="1"/>
  <c r="AB440" i="1"/>
  <c r="AC440" i="1"/>
  <c r="AB439" i="1"/>
  <c r="AC439" i="1"/>
  <c r="AB438" i="1"/>
  <c r="AC438" i="1"/>
  <c r="AB437" i="1"/>
  <c r="AC437" i="1"/>
  <c r="AB436" i="1"/>
  <c r="AC436" i="1"/>
  <c r="AB435" i="1"/>
  <c r="AC435" i="1"/>
  <c r="AB434" i="1"/>
  <c r="AC434" i="1"/>
  <c r="AB433" i="1"/>
  <c r="AC433" i="1"/>
  <c r="AB432" i="1"/>
  <c r="AC432" i="1"/>
  <c r="AB431" i="1"/>
  <c r="AC431" i="1"/>
  <c r="AB430" i="1"/>
  <c r="AC430" i="1"/>
  <c r="AB429" i="1"/>
  <c r="AC429" i="1"/>
  <c r="AB428" i="1"/>
  <c r="AC428" i="1"/>
  <c r="AB427" i="1"/>
  <c r="AC427" i="1"/>
  <c r="AB426" i="1"/>
  <c r="AC426" i="1"/>
  <c r="AB425" i="1"/>
  <c r="AC425" i="1"/>
  <c r="AB424" i="1"/>
  <c r="AC424" i="1"/>
  <c r="AB423" i="1"/>
  <c r="AC423" i="1"/>
  <c r="AB422" i="1"/>
  <c r="AC422" i="1"/>
  <c r="AB421" i="1"/>
  <c r="AC421" i="1"/>
  <c r="AB420" i="1"/>
  <c r="AC420" i="1"/>
  <c r="AB419" i="1"/>
  <c r="AC419" i="1"/>
  <c r="AB418" i="1"/>
  <c r="AC418" i="1"/>
  <c r="AB417" i="1"/>
  <c r="AC417" i="1"/>
  <c r="AB416" i="1"/>
  <c r="AC416" i="1"/>
  <c r="AB415" i="1"/>
  <c r="AC415" i="1"/>
  <c r="AB414" i="1"/>
  <c r="AC414" i="1"/>
  <c r="AB413" i="1"/>
  <c r="AC413" i="1"/>
  <c r="AB412" i="1"/>
  <c r="AC412" i="1"/>
  <c r="AB411" i="1"/>
  <c r="AC411" i="1"/>
  <c r="AB410" i="1"/>
  <c r="AC410" i="1"/>
  <c r="AB409" i="1"/>
  <c r="AC409" i="1"/>
  <c r="AB408" i="1"/>
  <c r="AC408" i="1"/>
  <c r="AB407" i="1"/>
  <c r="AC407" i="1"/>
  <c r="AB406" i="1"/>
  <c r="AC406" i="1"/>
  <c r="AB405" i="1"/>
  <c r="AC405" i="1"/>
  <c r="AB404" i="1"/>
  <c r="AC404" i="1"/>
  <c r="AB403" i="1"/>
  <c r="AC403" i="1"/>
  <c r="AB402" i="1"/>
  <c r="AC402" i="1"/>
  <c r="AB401" i="1"/>
  <c r="AC401" i="1"/>
  <c r="AB400" i="1"/>
  <c r="AC400" i="1"/>
  <c r="AB399" i="1"/>
  <c r="AC399" i="1"/>
  <c r="AB398" i="1"/>
  <c r="AC398" i="1"/>
  <c r="AB397" i="1"/>
  <c r="AC397" i="1"/>
  <c r="AB396" i="1"/>
  <c r="AC396" i="1"/>
  <c r="AB395" i="1"/>
  <c r="AC395" i="1"/>
  <c r="AB394" i="1"/>
  <c r="AC394" i="1"/>
  <c r="AB393" i="1"/>
  <c r="AC393" i="1"/>
  <c r="AB392" i="1"/>
  <c r="AC392" i="1"/>
  <c r="AB391" i="1"/>
  <c r="AC391" i="1"/>
  <c r="AB390" i="1"/>
  <c r="AC390" i="1"/>
  <c r="AB389" i="1"/>
  <c r="AC389" i="1"/>
  <c r="AB388" i="1"/>
  <c r="AC388" i="1"/>
  <c r="AB387" i="1"/>
  <c r="AC387" i="1"/>
  <c r="AB386" i="1"/>
  <c r="AC386" i="1"/>
  <c r="AB385" i="1"/>
  <c r="AC385" i="1"/>
  <c r="AB384" i="1"/>
  <c r="AC384" i="1"/>
  <c r="AB383" i="1"/>
  <c r="AC383" i="1"/>
  <c r="AB382" i="1"/>
  <c r="AC382" i="1"/>
  <c r="AB381" i="1"/>
  <c r="AC381" i="1"/>
  <c r="AB380" i="1"/>
  <c r="AC380" i="1"/>
  <c r="AB379" i="1"/>
  <c r="AC379" i="1"/>
  <c r="AB378" i="1"/>
  <c r="AC378" i="1"/>
  <c r="AB377" i="1"/>
  <c r="AC377" i="1"/>
  <c r="AB376" i="1"/>
  <c r="AC376" i="1"/>
  <c r="AB375" i="1"/>
  <c r="AC375" i="1"/>
  <c r="AB374" i="1"/>
  <c r="AC374" i="1"/>
  <c r="AB373" i="1"/>
  <c r="AC373" i="1"/>
  <c r="AB372" i="1"/>
  <c r="AC372" i="1"/>
  <c r="AB371" i="1"/>
  <c r="AC371" i="1"/>
  <c r="AB370" i="1"/>
  <c r="AC370" i="1"/>
  <c r="AB369" i="1"/>
  <c r="AC369" i="1"/>
  <c r="AB368" i="1"/>
  <c r="AC368" i="1"/>
  <c r="AB367" i="1"/>
  <c r="AC367" i="1"/>
  <c r="AB366" i="1"/>
  <c r="AC366" i="1"/>
  <c r="AB365" i="1"/>
  <c r="AC365" i="1"/>
  <c r="AB364" i="1"/>
  <c r="AC364" i="1"/>
  <c r="AB363" i="1"/>
  <c r="AC363" i="1"/>
  <c r="AB362" i="1"/>
  <c r="AC362" i="1"/>
  <c r="AB361" i="1"/>
  <c r="AC361" i="1"/>
  <c r="AB360" i="1"/>
  <c r="AC360" i="1"/>
  <c r="AB359" i="1"/>
  <c r="AC359" i="1"/>
  <c r="AB358" i="1"/>
  <c r="AC358" i="1"/>
  <c r="AB357" i="1"/>
  <c r="AC357" i="1"/>
  <c r="AB356" i="1"/>
  <c r="AC356" i="1"/>
  <c r="AB355" i="1"/>
  <c r="AC355" i="1"/>
  <c r="AB354" i="1"/>
  <c r="AC354" i="1"/>
  <c r="AB353" i="1"/>
  <c r="AC353" i="1"/>
  <c r="AB352" i="1"/>
  <c r="AC352" i="1"/>
  <c r="AB351" i="1"/>
  <c r="AC351" i="1"/>
  <c r="AB350" i="1"/>
  <c r="AC350" i="1"/>
  <c r="AB349" i="1"/>
  <c r="AC349" i="1"/>
  <c r="AB348" i="1"/>
  <c r="AC348" i="1"/>
  <c r="AB347" i="1"/>
  <c r="AC347" i="1"/>
  <c r="AB346" i="1"/>
  <c r="AC346" i="1"/>
  <c r="AB345" i="1"/>
  <c r="AC345" i="1"/>
  <c r="AB344" i="1"/>
  <c r="AC344" i="1"/>
  <c r="AB343" i="1"/>
  <c r="AC343" i="1"/>
  <c r="AB342" i="1"/>
  <c r="AC342" i="1"/>
  <c r="AB341" i="1"/>
  <c r="AC341" i="1"/>
  <c r="AB340" i="1"/>
  <c r="AC340" i="1"/>
  <c r="AB339" i="1"/>
  <c r="AC339" i="1"/>
  <c r="AB338" i="1"/>
  <c r="AC338" i="1"/>
  <c r="AB337" i="1"/>
  <c r="AC337" i="1"/>
  <c r="AB336" i="1"/>
  <c r="AC336" i="1"/>
  <c r="AB335" i="1"/>
  <c r="AC335" i="1"/>
  <c r="AB334" i="1"/>
  <c r="AC334" i="1"/>
  <c r="AB333" i="1"/>
  <c r="AC333" i="1"/>
  <c r="AB332" i="1"/>
  <c r="AC332" i="1"/>
  <c r="AB331" i="1"/>
  <c r="AC331" i="1"/>
  <c r="AB330" i="1"/>
  <c r="AC330" i="1"/>
  <c r="AB329" i="1"/>
  <c r="AC329" i="1"/>
  <c r="AB328" i="1"/>
  <c r="AC328" i="1"/>
  <c r="AB327" i="1"/>
  <c r="AC327" i="1"/>
  <c r="AB326" i="1"/>
  <c r="AC326" i="1"/>
  <c r="AB325" i="1"/>
  <c r="AC325" i="1"/>
  <c r="AB324" i="1"/>
  <c r="AC324" i="1"/>
  <c r="AB323" i="1"/>
  <c r="AC323" i="1"/>
  <c r="AB322" i="1"/>
  <c r="AC322" i="1"/>
  <c r="AB321" i="1"/>
  <c r="AC321" i="1"/>
  <c r="AB320" i="1"/>
  <c r="AC320" i="1"/>
  <c r="AB319" i="1"/>
  <c r="AC319" i="1"/>
  <c r="AB318" i="1"/>
  <c r="AC318" i="1"/>
  <c r="AB317" i="1"/>
  <c r="AC317" i="1"/>
  <c r="AB316" i="1"/>
  <c r="AC316" i="1"/>
  <c r="AB315" i="1"/>
  <c r="AC315" i="1"/>
  <c r="AB314" i="1"/>
  <c r="AC314" i="1"/>
  <c r="AB313" i="1"/>
  <c r="AC313" i="1"/>
  <c r="AB312" i="1"/>
  <c r="AC312" i="1"/>
  <c r="AB311" i="1"/>
  <c r="AC311" i="1"/>
  <c r="AB310" i="1"/>
  <c r="AC310" i="1"/>
  <c r="AB309" i="1"/>
  <c r="AC309" i="1"/>
  <c r="AB308" i="1"/>
  <c r="AC308" i="1"/>
  <c r="AB307" i="1"/>
  <c r="AC307" i="1"/>
  <c r="AB306" i="1"/>
  <c r="AC306" i="1"/>
  <c r="AB305" i="1"/>
  <c r="AC305" i="1"/>
  <c r="AB304" i="1"/>
  <c r="AC304" i="1"/>
  <c r="AB303" i="1"/>
  <c r="AC303" i="1"/>
  <c r="AB302" i="1"/>
  <c r="AC302" i="1"/>
  <c r="AB301" i="1"/>
  <c r="AC301" i="1"/>
  <c r="AB300" i="1"/>
  <c r="AC300" i="1"/>
  <c r="AB299" i="1"/>
  <c r="AC299" i="1"/>
  <c r="AB298" i="1"/>
  <c r="AC298" i="1"/>
  <c r="AB297" i="1"/>
  <c r="AC297" i="1"/>
  <c r="AB296" i="1"/>
  <c r="AC296" i="1"/>
  <c r="AB295" i="1"/>
  <c r="AC295" i="1"/>
  <c r="AB294" i="1"/>
  <c r="AC294" i="1"/>
  <c r="AB293" i="1"/>
  <c r="AC293" i="1"/>
  <c r="AB292" i="1"/>
  <c r="AC292" i="1"/>
  <c r="AB291" i="1"/>
  <c r="AC291" i="1"/>
  <c r="AB290" i="1"/>
  <c r="AC290" i="1"/>
  <c r="AB289" i="1"/>
  <c r="AC289" i="1"/>
  <c r="AB288" i="1"/>
  <c r="AC288" i="1"/>
  <c r="AB287" i="1"/>
  <c r="AC287" i="1"/>
  <c r="AB286" i="1"/>
  <c r="AC286" i="1"/>
  <c r="AB285" i="1"/>
  <c r="AC285" i="1"/>
  <c r="AB284" i="1"/>
  <c r="AC284" i="1"/>
  <c r="AB283" i="1"/>
  <c r="AC283" i="1"/>
  <c r="AB282" i="1"/>
  <c r="AC282" i="1"/>
  <c r="AB281" i="1"/>
  <c r="AC281" i="1"/>
  <c r="AB280" i="1"/>
  <c r="AC280" i="1"/>
  <c r="AB279" i="1"/>
  <c r="AC279" i="1"/>
  <c r="AB278" i="1"/>
  <c r="AC278" i="1"/>
  <c r="AB277" i="1"/>
  <c r="AC277" i="1"/>
  <c r="AB276" i="1"/>
  <c r="AC276" i="1"/>
  <c r="AB275" i="1"/>
  <c r="AC275" i="1"/>
  <c r="AB274" i="1"/>
  <c r="AC274" i="1"/>
  <c r="AB273" i="1"/>
  <c r="AC273" i="1"/>
  <c r="AB272" i="1"/>
  <c r="AC272" i="1"/>
  <c r="AB271" i="1"/>
  <c r="AC271" i="1"/>
  <c r="AB270" i="1"/>
  <c r="AC270" i="1"/>
  <c r="AB269" i="1"/>
  <c r="AC269" i="1"/>
  <c r="AB268" i="1"/>
  <c r="AC268" i="1"/>
  <c r="AB267" i="1"/>
  <c r="AC267" i="1"/>
  <c r="AB266" i="1"/>
  <c r="AC266" i="1"/>
  <c r="AB265" i="1"/>
  <c r="AC265" i="1"/>
  <c r="AB264" i="1"/>
  <c r="AC264" i="1"/>
  <c r="AB263" i="1"/>
  <c r="AC263" i="1"/>
  <c r="AB262" i="1"/>
  <c r="AC262" i="1"/>
  <c r="AB261" i="1"/>
  <c r="AC261" i="1"/>
  <c r="AB260" i="1"/>
  <c r="AC260" i="1"/>
  <c r="AB259" i="1"/>
  <c r="AC259" i="1"/>
  <c r="AB258" i="1"/>
  <c r="AC258" i="1"/>
  <c r="AB257" i="1"/>
  <c r="AC257" i="1"/>
  <c r="AB256" i="1"/>
  <c r="AC256" i="1"/>
  <c r="AB255" i="1"/>
  <c r="AC255" i="1"/>
  <c r="AB254" i="1"/>
  <c r="AC254" i="1"/>
  <c r="AB253" i="1"/>
  <c r="AC253" i="1"/>
  <c r="AB252" i="1"/>
  <c r="AC252" i="1"/>
  <c r="AB251" i="1"/>
  <c r="AC251" i="1"/>
  <c r="AB250" i="1"/>
  <c r="AC250" i="1"/>
  <c r="AB249" i="1"/>
  <c r="AC249" i="1"/>
  <c r="AB248" i="1"/>
  <c r="AC248" i="1"/>
  <c r="AB247" i="1"/>
  <c r="AC247" i="1"/>
  <c r="AB246" i="1"/>
  <c r="AC246" i="1"/>
  <c r="AB245" i="1"/>
  <c r="AC245" i="1"/>
  <c r="AB244" i="1"/>
  <c r="AC244" i="1"/>
  <c r="AB243" i="1"/>
  <c r="AC243" i="1"/>
  <c r="AB242" i="1"/>
  <c r="AC242" i="1"/>
  <c r="AB241" i="1"/>
  <c r="AC241" i="1"/>
  <c r="AB240" i="1"/>
  <c r="AC240" i="1"/>
  <c r="AB239" i="1"/>
  <c r="AC239" i="1"/>
  <c r="AB238" i="1"/>
  <c r="AC238" i="1"/>
  <c r="AB237" i="1"/>
  <c r="AC237" i="1"/>
  <c r="AB236" i="1"/>
  <c r="AC236" i="1"/>
  <c r="AB235" i="1"/>
  <c r="AC235" i="1"/>
  <c r="AB234" i="1"/>
  <c r="AC234" i="1"/>
  <c r="AB233" i="1"/>
  <c r="AC233" i="1"/>
  <c r="AB232" i="1"/>
  <c r="AC232" i="1"/>
  <c r="AB231" i="1"/>
  <c r="AC231" i="1"/>
  <c r="AB230" i="1"/>
  <c r="AC230" i="1"/>
  <c r="AB229" i="1"/>
  <c r="AC229" i="1"/>
  <c r="AB228" i="1"/>
  <c r="AC228" i="1"/>
  <c r="AB227" i="1"/>
  <c r="AC227" i="1"/>
  <c r="AB226" i="1"/>
  <c r="AC226" i="1"/>
  <c r="AB225" i="1"/>
  <c r="AC225" i="1"/>
  <c r="AB224" i="1"/>
  <c r="AC224" i="1"/>
  <c r="AB223" i="1"/>
  <c r="AC223" i="1"/>
  <c r="AB222" i="1"/>
  <c r="AC222" i="1"/>
  <c r="AB221" i="1"/>
  <c r="AC221" i="1"/>
  <c r="AB220" i="1"/>
  <c r="AC220" i="1"/>
  <c r="AB219" i="1"/>
  <c r="AC219" i="1"/>
  <c r="AB218" i="1"/>
  <c r="AC218" i="1"/>
  <c r="AB217" i="1"/>
  <c r="AC217" i="1"/>
  <c r="AB216" i="1"/>
  <c r="AC216" i="1"/>
  <c r="AB215" i="1"/>
  <c r="AC215" i="1"/>
  <c r="AB214" i="1"/>
  <c r="AC214" i="1"/>
  <c r="AB213" i="1"/>
  <c r="AC213" i="1"/>
  <c r="AB212" i="1"/>
  <c r="AC212" i="1"/>
  <c r="AB211" i="1"/>
  <c r="AC211" i="1"/>
  <c r="AB210" i="1"/>
  <c r="AC210" i="1"/>
  <c r="AB209" i="1"/>
  <c r="AC209" i="1"/>
  <c r="AB208" i="1"/>
  <c r="AC208" i="1"/>
  <c r="AB207" i="1"/>
  <c r="AC207" i="1"/>
  <c r="AB206" i="1"/>
  <c r="AC206" i="1"/>
  <c r="AB205" i="1"/>
  <c r="AC205" i="1"/>
  <c r="AB204" i="1"/>
  <c r="AC204" i="1"/>
  <c r="AB203" i="1"/>
  <c r="AC203" i="1"/>
  <c r="AB202" i="1"/>
  <c r="AC202" i="1"/>
  <c r="AB201" i="1"/>
  <c r="AC201" i="1"/>
  <c r="AB200" i="1"/>
  <c r="AC200" i="1"/>
  <c r="AB199" i="1"/>
  <c r="AC199" i="1"/>
  <c r="AB198" i="1"/>
  <c r="AC198" i="1"/>
  <c r="AB197" i="1"/>
  <c r="AC197" i="1"/>
  <c r="AB196" i="1"/>
  <c r="AC196" i="1"/>
  <c r="AB195" i="1"/>
  <c r="AC195" i="1"/>
  <c r="AB194" i="1"/>
  <c r="AC194" i="1"/>
  <c r="AB193" i="1"/>
  <c r="AC193" i="1"/>
  <c r="AB192" i="1"/>
  <c r="AC192" i="1"/>
  <c r="AB191" i="1"/>
  <c r="AC191" i="1"/>
  <c r="AB190" i="1"/>
  <c r="AC190" i="1"/>
  <c r="AB189" i="1"/>
  <c r="AC189" i="1"/>
  <c r="AB188" i="1"/>
  <c r="AC188" i="1"/>
  <c r="AB187" i="1"/>
  <c r="AC187" i="1"/>
  <c r="AB186" i="1"/>
  <c r="AC186" i="1"/>
  <c r="AB185" i="1"/>
  <c r="AC185" i="1"/>
  <c r="AB184" i="1"/>
  <c r="AC184" i="1"/>
  <c r="AB183" i="1"/>
  <c r="AC183" i="1"/>
  <c r="AB182" i="1"/>
  <c r="AC182" i="1"/>
  <c r="AB181" i="1"/>
  <c r="AC181" i="1"/>
  <c r="AB180" i="1"/>
  <c r="AC180" i="1"/>
  <c r="AB179" i="1"/>
  <c r="AC179" i="1"/>
  <c r="AB178" i="1"/>
  <c r="AC178" i="1"/>
  <c r="AB177" i="1"/>
  <c r="AC177" i="1"/>
  <c r="AB176" i="1"/>
  <c r="AC176" i="1"/>
  <c r="AB175" i="1"/>
  <c r="AC175" i="1"/>
  <c r="AB174" i="1"/>
  <c r="AC174" i="1"/>
  <c r="AB173" i="1"/>
  <c r="AC173" i="1"/>
  <c r="AB172" i="1"/>
  <c r="AC172" i="1"/>
  <c r="AB171" i="1"/>
  <c r="AC171" i="1"/>
  <c r="AB170" i="1"/>
  <c r="AC170" i="1"/>
  <c r="AB169" i="1"/>
  <c r="AC169" i="1"/>
  <c r="AB168" i="1"/>
  <c r="AC168" i="1"/>
  <c r="AB167" i="1"/>
  <c r="AC167" i="1"/>
  <c r="AB166" i="1"/>
  <c r="AC166" i="1"/>
  <c r="AB165" i="1"/>
  <c r="AC165" i="1"/>
  <c r="AB164" i="1"/>
  <c r="AC164" i="1"/>
  <c r="AB163" i="1"/>
  <c r="AC163" i="1"/>
  <c r="AB162" i="1"/>
  <c r="AC162" i="1"/>
  <c r="AB161" i="1"/>
  <c r="AC161" i="1"/>
  <c r="AB160" i="1"/>
  <c r="AC160" i="1"/>
  <c r="AB159" i="1"/>
  <c r="AC159" i="1"/>
  <c r="AB158" i="1"/>
  <c r="AC158" i="1"/>
  <c r="AB157" i="1"/>
  <c r="AC157" i="1"/>
  <c r="AB156" i="1"/>
  <c r="AC156" i="1"/>
  <c r="AB155" i="1"/>
  <c r="AC155" i="1"/>
  <c r="AB154" i="1"/>
  <c r="AC154" i="1"/>
  <c r="AB153" i="1"/>
  <c r="AC153" i="1"/>
  <c r="AB152" i="1"/>
  <c r="AC152" i="1"/>
  <c r="AB151" i="1"/>
  <c r="AC151" i="1"/>
  <c r="AB150" i="1"/>
  <c r="AC150" i="1"/>
  <c r="AB149" i="1"/>
  <c r="AC149" i="1"/>
  <c r="AB148" i="1"/>
  <c r="AC148" i="1"/>
  <c r="AB147" i="1"/>
  <c r="AC147" i="1"/>
  <c r="AB146" i="1"/>
  <c r="AC146" i="1"/>
  <c r="AB145" i="1"/>
  <c r="AC145" i="1"/>
  <c r="AB144" i="1"/>
  <c r="AC144" i="1"/>
  <c r="AB143" i="1"/>
  <c r="AC143" i="1"/>
  <c r="AB142" i="1"/>
  <c r="AC142" i="1"/>
  <c r="AB141" i="1"/>
  <c r="AC141" i="1"/>
  <c r="AB140" i="1"/>
  <c r="AC140" i="1"/>
  <c r="AB139" i="1"/>
  <c r="AC139" i="1"/>
  <c r="AB138" i="1"/>
  <c r="AC138" i="1"/>
  <c r="AB137" i="1"/>
  <c r="AC137" i="1"/>
  <c r="AB136" i="1"/>
  <c r="AC136" i="1"/>
  <c r="AB135" i="1"/>
  <c r="AC135" i="1"/>
  <c r="AB134" i="1"/>
  <c r="AC134" i="1"/>
  <c r="AB133" i="1"/>
  <c r="AC133" i="1"/>
  <c r="AB59" i="1"/>
  <c r="AC59" i="1"/>
  <c r="AB58" i="1"/>
  <c r="AC58" i="1"/>
  <c r="AB57" i="1"/>
  <c r="AC57" i="1"/>
  <c r="AB56" i="1"/>
  <c r="AC56" i="1"/>
  <c r="AB55" i="1"/>
  <c r="AC55" i="1"/>
  <c r="AB54" i="1"/>
  <c r="AC54" i="1"/>
  <c r="AB53" i="1"/>
  <c r="AC53" i="1"/>
  <c r="AB52" i="1"/>
  <c r="AC52" i="1"/>
  <c r="AB51" i="1"/>
  <c r="AC51" i="1"/>
  <c r="AB50" i="1"/>
  <c r="AC50" i="1"/>
  <c r="AB49" i="1"/>
  <c r="AC49" i="1"/>
  <c r="AB48" i="1"/>
  <c r="AC48" i="1"/>
  <c r="AB47" i="1"/>
  <c r="AC47" i="1"/>
  <c r="AB46" i="1"/>
  <c r="AC46" i="1"/>
  <c r="AB45" i="1"/>
  <c r="AC45" i="1"/>
  <c r="AB44" i="1"/>
  <c r="AC44" i="1"/>
  <c r="AB43" i="1"/>
  <c r="AC43" i="1"/>
  <c r="AB42" i="1"/>
  <c r="AC42" i="1"/>
  <c r="AB41" i="1"/>
  <c r="AC41" i="1"/>
  <c r="AB40" i="1"/>
  <c r="AC40" i="1"/>
  <c r="AB39" i="1"/>
  <c r="AC39" i="1"/>
  <c r="AB38" i="1"/>
  <c r="AC38" i="1"/>
  <c r="AB37" i="1"/>
  <c r="AC37" i="1"/>
  <c r="AB36" i="1"/>
  <c r="AC36" i="1"/>
  <c r="AB35" i="1"/>
  <c r="AC35" i="1"/>
  <c r="AB34" i="1"/>
  <c r="AC34" i="1"/>
  <c r="AB33" i="1"/>
  <c r="AC33" i="1"/>
  <c r="AB32" i="1"/>
  <c r="AC32" i="1"/>
  <c r="AB31" i="1"/>
  <c r="AC31" i="1"/>
  <c r="AB30" i="1"/>
  <c r="AC30" i="1"/>
  <c r="AB29" i="1"/>
  <c r="AC29" i="1"/>
  <c r="AB28" i="1"/>
  <c r="AC28" i="1"/>
  <c r="AB27" i="1"/>
  <c r="AC27" i="1"/>
  <c r="AB26" i="1"/>
  <c r="AC26" i="1"/>
  <c r="AB25" i="1"/>
  <c r="AC25" i="1"/>
  <c r="AB24" i="1"/>
  <c r="AC24" i="1"/>
  <c r="AB23" i="1"/>
  <c r="AC23" i="1"/>
  <c r="AB22" i="1"/>
  <c r="AC22" i="1"/>
  <c r="AB21" i="1"/>
  <c r="AC21" i="1"/>
  <c r="AB20" i="1"/>
  <c r="AC20" i="1"/>
  <c r="AB19" i="1"/>
  <c r="AC19" i="1"/>
  <c r="AB18" i="1"/>
  <c r="AC18" i="1"/>
  <c r="AB17" i="1"/>
  <c r="AC17" i="1"/>
  <c r="AB16" i="1"/>
  <c r="AC16" i="1"/>
  <c r="AB15" i="1"/>
  <c r="AC15" i="1"/>
  <c r="AB14" i="1"/>
  <c r="AC14" i="1"/>
  <c r="AB13" i="1"/>
  <c r="AC13" i="1"/>
  <c r="AB12" i="1"/>
  <c r="AC12" i="1"/>
  <c r="AB11" i="1"/>
  <c r="AC11" i="1"/>
  <c r="AB10" i="1"/>
  <c r="AC10" i="1"/>
  <c r="AB9" i="1"/>
  <c r="AC9" i="1"/>
  <c r="AB8" i="1"/>
  <c r="AC8" i="1"/>
  <c r="AB7" i="1"/>
  <c r="AC7" i="1"/>
  <c r="AE4" i="1"/>
  <c r="AF4" i="1"/>
  <c r="AB5" i="1"/>
  <c r="AC5" i="1"/>
  <c r="AB6" i="1"/>
  <c r="AC6" i="1"/>
  <c r="AB4" i="1"/>
  <c r="AC4" i="1"/>
  <c r="W239" i="1"/>
  <c r="S15" i="1"/>
  <c r="S16" i="1"/>
  <c r="T16" i="1"/>
  <c r="V16" i="1"/>
  <c r="T37" i="1"/>
  <c r="V37" i="1"/>
  <c r="J435" i="4"/>
  <c r="J319" i="4"/>
  <c r="R37" i="1"/>
  <c r="J318" i="4"/>
  <c r="U8" i="1"/>
  <c r="S8" i="1"/>
  <c r="S9" i="1"/>
  <c r="S10" i="1"/>
  <c r="S11" i="1"/>
  <c r="S12" i="1"/>
  <c r="U13" i="1"/>
  <c r="S13" i="1"/>
  <c r="T13" i="1"/>
  <c r="V13" i="1"/>
  <c r="S44" i="1"/>
  <c r="S45" i="1"/>
  <c r="S46" i="1"/>
  <c r="S47" i="1"/>
  <c r="U48" i="1"/>
  <c r="S48" i="1"/>
  <c r="S49" i="1"/>
  <c r="T49" i="1"/>
  <c r="V49" i="1"/>
  <c r="S222" i="1"/>
  <c r="U223" i="1"/>
  <c r="S223" i="1"/>
  <c r="S224" i="1"/>
  <c r="U225" i="1"/>
  <c r="S225" i="1"/>
  <c r="S226" i="1"/>
  <c r="U227" i="1"/>
  <c r="S227" i="1"/>
  <c r="S228" i="1"/>
  <c r="T228" i="1"/>
  <c r="B239" i="1"/>
  <c r="B240" i="1"/>
  <c r="B241" i="1"/>
  <c r="B242" i="1"/>
  <c r="B243" i="1"/>
  <c r="B244" i="1"/>
  <c r="U239" i="1"/>
  <c r="S239" i="1"/>
  <c r="U240" i="1"/>
  <c r="S240" i="1"/>
  <c r="U241" i="1"/>
  <c r="S241" i="1"/>
  <c r="U242" i="1"/>
  <c r="S242" i="1"/>
  <c r="U243" i="1"/>
  <c r="S243" i="1"/>
  <c r="U244" i="1"/>
  <c r="S244" i="1"/>
  <c r="T244" i="1"/>
  <c r="V244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U318" i="1"/>
  <c r="S318" i="1"/>
  <c r="U319" i="1"/>
  <c r="S319" i="1"/>
  <c r="U320" i="1"/>
  <c r="S320" i="1"/>
  <c r="U321" i="1"/>
  <c r="S321" i="1"/>
  <c r="U322" i="1"/>
  <c r="S322" i="1"/>
  <c r="U323" i="1"/>
  <c r="S323" i="1"/>
  <c r="U324" i="1"/>
  <c r="S324" i="1"/>
  <c r="U325" i="1"/>
  <c r="S325" i="1"/>
  <c r="U326" i="1"/>
  <c r="S326" i="1"/>
  <c r="U327" i="1"/>
  <c r="S327" i="1"/>
  <c r="U328" i="1"/>
  <c r="S328" i="1"/>
  <c r="U329" i="1"/>
  <c r="S329" i="1"/>
  <c r="T329" i="1"/>
  <c r="V329" i="1"/>
  <c r="S516" i="1"/>
  <c r="S517" i="1"/>
  <c r="S518" i="1"/>
  <c r="S519" i="1"/>
  <c r="S520" i="1"/>
  <c r="S521" i="1"/>
  <c r="T521" i="1"/>
  <c r="S157" i="1"/>
  <c r="S158" i="1"/>
  <c r="S159" i="1"/>
  <c r="T159" i="1"/>
  <c r="S178" i="1"/>
  <c r="U179" i="1"/>
  <c r="S179" i="1"/>
  <c r="S180" i="1"/>
  <c r="U181" i="1"/>
  <c r="S181" i="1"/>
  <c r="S182" i="1"/>
  <c r="U183" i="1"/>
  <c r="S183" i="1"/>
  <c r="S184" i="1"/>
  <c r="U185" i="1"/>
  <c r="S185" i="1"/>
  <c r="S186" i="1"/>
  <c r="T186" i="1"/>
  <c r="V186" i="1"/>
  <c r="S203" i="1"/>
  <c r="U204" i="1"/>
  <c r="S204" i="1"/>
  <c r="S205" i="1"/>
  <c r="T205" i="1"/>
  <c r="S210" i="1"/>
  <c r="T210" i="1"/>
  <c r="R41" i="1"/>
  <c r="U42" i="1"/>
  <c r="S42" i="1"/>
  <c r="T42" i="1"/>
  <c r="V42" i="1"/>
  <c r="J434" i="4"/>
  <c r="J14" i="4"/>
  <c r="J15" i="4"/>
  <c r="I15" i="4"/>
  <c r="R39" i="1"/>
  <c r="U40" i="1"/>
  <c r="S40" i="1"/>
  <c r="T40" i="1"/>
  <c r="T41" i="1"/>
  <c r="I14" i="4"/>
  <c r="R42" i="1"/>
  <c r="J13" i="4"/>
  <c r="H13" i="4"/>
  <c r="R40" i="1"/>
  <c r="I13" i="4"/>
  <c r="T12" i="1"/>
  <c r="V12" i="1"/>
  <c r="T47" i="1"/>
  <c r="V47" i="1"/>
  <c r="T226" i="1"/>
  <c r="T241" i="1"/>
  <c r="V241" i="1"/>
  <c r="T326" i="1"/>
  <c r="V326" i="1"/>
  <c r="T518" i="1"/>
  <c r="T158" i="1"/>
  <c r="T180" i="1"/>
  <c r="V180" i="1"/>
  <c r="V40" i="1"/>
  <c r="I434" i="4"/>
  <c r="H15" i="4"/>
  <c r="T39" i="1"/>
  <c r="H14" i="4"/>
  <c r="R35" i="1"/>
  <c r="U36" i="1"/>
  <c r="S36" i="1"/>
  <c r="T36" i="1"/>
  <c r="V36" i="1"/>
  <c r="T14" i="1"/>
  <c r="V14" i="1"/>
  <c r="H435" i="4"/>
  <c r="H319" i="4"/>
  <c r="R36" i="1"/>
  <c r="H318" i="4"/>
  <c r="T35" i="1"/>
  <c r="G319" i="4"/>
  <c r="G318" i="4"/>
  <c r="Z42" i="1"/>
  <c r="W42" i="1"/>
  <c r="X42" i="1"/>
  <c r="Q42" i="1"/>
  <c r="Z41" i="1"/>
  <c r="V41" i="1"/>
  <c r="Q41" i="1"/>
  <c r="Z40" i="1"/>
  <c r="W40" i="1"/>
  <c r="X40" i="1"/>
  <c r="Q40" i="1"/>
  <c r="Z39" i="1"/>
  <c r="V39" i="1"/>
  <c r="Q39" i="1"/>
  <c r="R38" i="1"/>
  <c r="Z38" i="1"/>
  <c r="W38" i="1"/>
  <c r="X38" i="1"/>
  <c r="U38" i="1"/>
  <c r="V38" i="1"/>
  <c r="S38" i="1"/>
  <c r="T38" i="1"/>
  <c r="Q38" i="1"/>
  <c r="Z37" i="1"/>
  <c r="Q37" i="1"/>
  <c r="Z36" i="1"/>
  <c r="W36" i="1"/>
  <c r="X36" i="1"/>
  <c r="Q36" i="1"/>
  <c r="Z35" i="1"/>
  <c r="V35" i="1"/>
  <c r="Q35" i="1"/>
  <c r="T157" i="1"/>
  <c r="T11" i="1"/>
  <c r="V11" i="1"/>
  <c r="T46" i="1"/>
  <c r="V46" i="1"/>
  <c r="T224" i="1"/>
  <c r="V238" i="1"/>
  <c r="T323" i="1"/>
  <c r="V323" i="1"/>
  <c r="H434" i="4"/>
  <c r="T10" i="1"/>
  <c r="V10" i="1"/>
  <c r="T45" i="1"/>
  <c r="V45" i="1"/>
  <c r="T222" i="1"/>
  <c r="V222" i="1"/>
  <c r="T320" i="1"/>
  <c r="V320" i="1"/>
  <c r="G434" i="4"/>
  <c r="T15" i="1"/>
  <c r="V15" i="1"/>
  <c r="I435" i="4"/>
  <c r="J32" i="4"/>
  <c r="S145" i="1"/>
  <c r="S146" i="1"/>
  <c r="T146" i="1"/>
  <c r="J31" i="4"/>
  <c r="R146" i="1"/>
  <c r="R159" i="1"/>
  <c r="R49" i="1"/>
  <c r="R228" i="1"/>
  <c r="R186" i="1"/>
  <c r="R205" i="1"/>
  <c r="R209" i="1"/>
  <c r="J30" i="4"/>
  <c r="I32" i="4"/>
  <c r="T145" i="1"/>
  <c r="I31" i="4"/>
  <c r="R145" i="1"/>
  <c r="R158" i="1"/>
  <c r="R47" i="1"/>
  <c r="R226" i="1"/>
  <c r="R180" i="1"/>
  <c r="I30" i="4"/>
  <c r="R144" i="1"/>
  <c r="R157" i="1"/>
  <c r="R46" i="1"/>
  <c r="R224" i="1"/>
  <c r="H30" i="4"/>
  <c r="H32" i="4"/>
  <c r="T144" i="1"/>
  <c r="H31" i="4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Q157" i="1"/>
  <c r="W157" i="1"/>
  <c r="X157" i="1"/>
  <c r="Z157" i="1"/>
  <c r="Z158" i="1"/>
  <c r="W158" i="1"/>
  <c r="X158" i="1"/>
  <c r="Q158" i="1"/>
  <c r="Z159" i="1"/>
  <c r="W159" i="1"/>
  <c r="X159" i="1"/>
  <c r="Q159" i="1"/>
  <c r="U147" i="1"/>
  <c r="S147" i="1"/>
  <c r="S148" i="1"/>
  <c r="U149" i="1"/>
  <c r="S149" i="1"/>
  <c r="S150" i="1"/>
  <c r="U151" i="1"/>
  <c r="S151" i="1"/>
  <c r="S152" i="1"/>
  <c r="U153" i="1"/>
  <c r="S153" i="1"/>
  <c r="S154" i="1"/>
  <c r="U155" i="1"/>
  <c r="S155" i="1"/>
  <c r="Z146" i="1"/>
  <c r="W146" i="1"/>
  <c r="X146" i="1"/>
  <c r="V146" i="1"/>
  <c r="Q146" i="1"/>
  <c r="S17" i="1"/>
  <c r="U18" i="1"/>
  <c r="S18" i="1"/>
  <c r="S19" i="1"/>
  <c r="S20" i="1"/>
  <c r="T20" i="1"/>
  <c r="J374" i="4"/>
  <c r="R20" i="1"/>
  <c r="J373" i="4"/>
  <c r="T19" i="1"/>
  <c r="I374" i="4"/>
  <c r="R19" i="1"/>
  <c r="I373" i="4"/>
  <c r="T18" i="1"/>
  <c r="H374" i="4"/>
  <c r="R18" i="1"/>
  <c r="H373" i="4"/>
  <c r="U34" i="1"/>
  <c r="U30" i="1"/>
  <c r="U26" i="1"/>
  <c r="U22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R28" i="1"/>
  <c r="Z28" i="1"/>
  <c r="W28" i="1"/>
  <c r="X28" i="1"/>
  <c r="V28" i="1"/>
  <c r="T28" i="1"/>
  <c r="Q28" i="1"/>
  <c r="R27" i="1"/>
  <c r="Z27" i="1"/>
  <c r="W27" i="1"/>
  <c r="X27" i="1"/>
  <c r="V27" i="1"/>
  <c r="T27" i="1"/>
  <c r="Q27" i="1"/>
  <c r="R26" i="1"/>
  <c r="Z26" i="1"/>
  <c r="W26" i="1"/>
  <c r="X26" i="1"/>
  <c r="V26" i="1"/>
  <c r="T26" i="1"/>
  <c r="Q26" i="1"/>
  <c r="R25" i="1"/>
  <c r="Z25" i="1"/>
  <c r="W25" i="1"/>
  <c r="X25" i="1"/>
  <c r="V25" i="1"/>
  <c r="T25" i="1"/>
  <c r="Q25" i="1"/>
  <c r="R32" i="1"/>
  <c r="Z32" i="1"/>
  <c r="W32" i="1"/>
  <c r="X32" i="1"/>
  <c r="V32" i="1"/>
  <c r="T32" i="1"/>
  <c r="Q32" i="1"/>
  <c r="R31" i="1"/>
  <c r="Z31" i="1"/>
  <c r="W31" i="1"/>
  <c r="X31" i="1"/>
  <c r="V31" i="1"/>
  <c r="T31" i="1"/>
  <c r="Q31" i="1"/>
  <c r="R30" i="1"/>
  <c r="Z30" i="1"/>
  <c r="W30" i="1"/>
  <c r="X30" i="1"/>
  <c r="V30" i="1"/>
  <c r="T30" i="1"/>
  <c r="Q30" i="1"/>
  <c r="R29" i="1"/>
  <c r="Z29" i="1"/>
  <c r="W29" i="1"/>
  <c r="X29" i="1"/>
  <c r="V29" i="1"/>
  <c r="T29" i="1"/>
  <c r="Q29" i="1"/>
  <c r="R24" i="1"/>
  <c r="Z24" i="1"/>
  <c r="W24" i="1"/>
  <c r="X24" i="1"/>
  <c r="V24" i="1"/>
  <c r="T24" i="1"/>
  <c r="Q24" i="1"/>
  <c r="R23" i="1"/>
  <c r="Z23" i="1"/>
  <c r="W23" i="1"/>
  <c r="X23" i="1"/>
  <c r="V23" i="1"/>
  <c r="T23" i="1"/>
  <c r="Q23" i="1"/>
  <c r="R22" i="1"/>
  <c r="Z22" i="1"/>
  <c r="W22" i="1"/>
  <c r="X22" i="1"/>
  <c r="V22" i="1"/>
  <c r="T22" i="1"/>
  <c r="Q22" i="1"/>
  <c r="R21" i="1"/>
  <c r="Z21" i="1"/>
  <c r="W21" i="1"/>
  <c r="X21" i="1"/>
  <c r="V21" i="1"/>
  <c r="T21" i="1"/>
  <c r="Q21" i="1"/>
  <c r="R34" i="1"/>
  <c r="Z34" i="1"/>
  <c r="W34" i="1"/>
  <c r="X34" i="1"/>
  <c r="V34" i="1"/>
  <c r="T34" i="1"/>
  <c r="Q34" i="1"/>
  <c r="R33" i="1"/>
  <c r="Z33" i="1"/>
  <c r="W33" i="1"/>
  <c r="X33" i="1"/>
  <c r="V33" i="1"/>
  <c r="T33" i="1"/>
  <c r="Q33" i="1"/>
  <c r="Z20" i="1"/>
  <c r="W20" i="1"/>
  <c r="X20" i="1"/>
  <c r="V20" i="1"/>
  <c r="Q20" i="1"/>
  <c r="Z19" i="1"/>
  <c r="W19" i="1"/>
  <c r="X19" i="1"/>
  <c r="V19" i="1"/>
  <c r="Q19" i="1"/>
  <c r="Z18" i="1"/>
  <c r="W18" i="1"/>
  <c r="X18" i="1"/>
  <c r="V18" i="1"/>
  <c r="Q18" i="1"/>
  <c r="R17" i="1"/>
  <c r="Z17" i="1"/>
  <c r="W17" i="1"/>
  <c r="X17" i="1"/>
  <c r="V17" i="1"/>
  <c r="T17" i="1"/>
  <c r="Q17" i="1"/>
  <c r="R16" i="1"/>
  <c r="Z16" i="1"/>
  <c r="W16" i="1"/>
  <c r="X16" i="1"/>
  <c r="Q16" i="1"/>
  <c r="R15" i="1"/>
  <c r="Z15" i="1"/>
  <c r="W15" i="1"/>
  <c r="X15" i="1"/>
  <c r="Q15" i="1"/>
  <c r="R14" i="1"/>
  <c r="Z14" i="1"/>
  <c r="Q14" i="1"/>
  <c r="J10" i="4"/>
  <c r="I10" i="4"/>
  <c r="H10" i="4"/>
  <c r="R670" i="1"/>
  <c r="R54" i="1"/>
  <c r="R428" i="1"/>
  <c r="J325" i="4"/>
  <c r="R667" i="1"/>
  <c r="R425" i="1"/>
  <c r="I325" i="4"/>
  <c r="R664" i="1"/>
  <c r="R422" i="1"/>
  <c r="H325" i="4"/>
  <c r="R812" i="1"/>
  <c r="Z812" i="1"/>
  <c r="W812" i="1"/>
  <c r="X812" i="1"/>
  <c r="Q812" i="1"/>
  <c r="R811" i="1"/>
  <c r="Z811" i="1"/>
  <c r="W811" i="1"/>
  <c r="X811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T811" i="1"/>
  <c r="Q811" i="1"/>
  <c r="R810" i="1"/>
  <c r="Z810" i="1"/>
  <c r="W810" i="1"/>
  <c r="X810" i="1"/>
  <c r="T810" i="1"/>
  <c r="Q810" i="1"/>
  <c r="R809" i="1"/>
  <c r="Z809" i="1"/>
  <c r="W809" i="1"/>
  <c r="X809" i="1"/>
  <c r="T809" i="1"/>
  <c r="Q809" i="1"/>
  <c r="R808" i="1"/>
  <c r="Z808" i="1"/>
  <c r="W808" i="1"/>
  <c r="X808" i="1"/>
  <c r="T808" i="1"/>
  <c r="Q808" i="1"/>
  <c r="R807" i="1"/>
  <c r="Z807" i="1"/>
  <c r="W807" i="1"/>
  <c r="X807" i="1"/>
  <c r="T807" i="1"/>
  <c r="Q807" i="1"/>
  <c r="R806" i="1"/>
  <c r="Z806" i="1"/>
  <c r="W806" i="1"/>
  <c r="X806" i="1"/>
  <c r="T806" i="1"/>
  <c r="Q806" i="1"/>
  <c r="R805" i="1"/>
  <c r="Z805" i="1"/>
  <c r="W805" i="1"/>
  <c r="X805" i="1"/>
  <c r="T805" i="1"/>
  <c r="Q805" i="1"/>
  <c r="R804" i="1"/>
  <c r="Z804" i="1"/>
  <c r="W804" i="1"/>
  <c r="X804" i="1"/>
  <c r="T804" i="1"/>
  <c r="Q804" i="1"/>
  <c r="R803" i="1"/>
  <c r="Z803" i="1"/>
  <c r="W803" i="1"/>
  <c r="X803" i="1"/>
  <c r="T803" i="1"/>
  <c r="Q803" i="1"/>
  <c r="R802" i="1"/>
  <c r="Z802" i="1"/>
  <c r="W802" i="1"/>
  <c r="X802" i="1"/>
  <c r="T802" i="1"/>
  <c r="Q802" i="1"/>
  <c r="R801" i="1"/>
  <c r="Z801" i="1"/>
  <c r="W801" i="1"/>
  <c r="X801" i="1"/>
  <c r="T801" i="1"/>
  <c r="Q801" i="1"/>
  <c r="R800" i="1"/>
  <c r="Z800" i="1"/>
  <c r="W800" i="1"/>
  <c r="X800" i="1"/>
  <c r="T800" i="1"/>
  <c r="Q800" i="1"/>
  <c r="R799" i="1"/>
  <c r="Z799" i="1"/>
  <c r="W799" i="1"/>
  <c r="X799" i="1"/>
  <c r="T799" i="1"/>
  <c r="Q799" i="1"/>
  <c r="R798" i="1"/>
  <c r="Z798" i="1"/>
  <c r="W798" i="1"/>
  <c r="X798" i="1"/>
  <c r="T798" i="1"/>
  <c r="Q798" i="1"/>
  <c r="R797" i="1"/>
  <c r="Z797" i="1"/>
  <c r="W797" i="1"/>
  <c r="X797" i="1"/>
  <c r="T797" i="1"/>
  <c r="Q797" i="1"/>
  <c r="R796" i="1"/>
  <c r="Z796" i="1"/>
  <c r="W796" i="1"/>
  <c r="X796" i="1"/>
  <c r="T796" i="1"/>
  <c r="Q796" i="1"/>
  <c r="R795" i="1"/>
  <c r="Z795" i="1"/>
  <c r="W795" i="1"/>
  <c r="X795" i="1"/>
  <c r="T795" i="1"/>
  <c r="Q795" i="1"/>
  <c r="R794" i="1"/>
  <c r="Z794" i="1"/>
  <c r="W794" i="1"/>
  <c r="X794" i="1"/>
  <c r="T794" i="1"/>
  <c r="Q794" i="1"/>
  <c r="R793" i="1"/>
  <c r="Z793" i="1"/>
  <c r="W793" i="1"/>
  <c r="X793" i="1"/>
  <c r="T793" i="1"/>
  <c r="Q793" i="1"/>
  <c r="R792" i="1"/>
  <c r="Z792" i="1"/>
  <c r="W792" i="1"/>
  <c r="X792" i="1"/>
  <c r="T792" i="1"/>
  <c r="Q792" i="1"/>
  <c r="R791" i="1"/>
  <c r="Z791" i="1"/>
  <c r="W791" i="1"/>
  <c r="X791" i="1"/>
  <c r="T791" i="1"/>
  <c r="Q791" i="1"/>
  <c r="R790" i="1"/>
  <c r="Z790" i="1"/>
  <c r="W790" i="1"/>
  <c r="X790" i="1"/>
  <c r="T790" i="1"/>
  <c r="Q790" i="1"/>
  <c r="R789" i="1"/>
  <c r="Z789" i="1"/>
  <c r="W789" i="1"/>
  <c r="X789" i="1"/>
  <c r="T789" i="1"/>
  <c r="Q789" i="1"/>
  <c r="R788" i="1"/>
  <c r="Z788" i="1"/>
  <c r="W788" i="1"/>
  <c r="X788" i="1"/>
  <c r="T788" i="1"/>
  <c r="Q788" i="1"/>
  <c r="R787" i="1"/>
  <c r="Z787" i="1"/>
  <c r="W787" i="1"/>
  <c r="X787" i="1"/>
  <c r="T787" i="1"/>
  <c r="Q787" i="1"/>
  <c r="R786" i="1"/>
  <c r="Z786" i="1"/>
  <c r="W786" i="1"/>
  <c r="X786" i="1"/>
  <c r="T786" i="1"/>
  <c r="Q786" i="1"/>
  <c r="R785" i="1"/>
  <c r="Z785" i="1"/>
  <c r="W785" i="1"/>
  <c r="X785" i="1"/>
  <c r="T785" i="1"/>
  <c r="Q785" i="1"/>
  <c r="R784" i="1"/>
  <c r="Z784" i="1"/>
  <c r="W784" i="1"/>
  <c r="X784" i="1"/>
  <c r="T784" i="1"/>
  <c r="Q784" i="1"/>
  <c r="R783" i="1"/>
  <c r="Z783" i="1"/>
  <c r="W783" i="1"/>
  <c r="X783" i="1"/>
  <c r="T783" i="1"/>
  <c r="Q783" i="1"/>
  <c r="R782" i="1"/>
  <c r="Z782" i="1"/>
  <c r="W782" i="1"/>
  <c r="X782" i="1"/>
  <c r="T782" i="1"/>
  <c r="Q782" i="1"/>
  <c r="R781" i="1"/>
  <c r="Z781" i="1"/>
  <c r="W781" i="1"/>
  <c r="X781" i="1"/>
  <c r="T781" i="1"/>
  <c r="Q781" i="1"/>
  <c r="R780" i="1"/>
  <c r="Z780" i="1"/>
  <c r="W780" i="1"/>
  <c r="X780" i="1"/>
  <c r="T780" i="1"/>
  <c r="Q780" i="1"/>
  <c r="R779" i="1"/>
  <c r="Z779" i="1"/>
  <c r="W779" i="1"/>
  <c r="X779" i="1"/>
  <c r="T779" i="1"/>
  <c r="Q779" i="1"/>
  <c r="R778" i="1"/>
  <c r="Z778" i="1"/>
  <c r="W778" i="1"/>
  <c r="X778" i="1"/>
  <c r="T778" i="1"/>
  <c r="Q778" i="1"/>
  <c r="R777" i="1"/>
  <c r="Z777" i="1"/>
  <c r="W777" i="1"/>
  <c r="X777" i="1"/>
  <c r="T777" i="1"/>
  <c r="Q777" i="1"/>
  <c r="R776" i="1"/>
  <c r="Z776" i="1"/>
  <c r="W776" i="1"/>
  <c r="X776" i="1"/>
  <c r="T776" i="1"/>
  <c r="Q776" i="1"/>
  <c r="R775" i="1"/>
  <c r="Z775" i="1"/>
  <c r="W775" i="1"/>
  <c r="X775" i="1"/>
  <c r="T775" i="1"/>
  <c r="Q775" i="1"/>
  <c r="R774" i="1"/>
  <c r="Z774" i="1"/>
  <c r="W774" i="1"/>
  <c r="X774" i="1"/>
  <c r="T774" i="1"/>
  <c r="Q774" i="1"/>
  <c r="R773" i="1"/>
  <c r="Z773" i="1"/>
  <c r="W773" i="1"/>
  <c r="X773" i="1"/>
  <c r="T773" i="1"/>
  <c r="Q773" i="1"/>
  <c r="R772" i="1"/>
  <c r="Z772" i="1"/>
  <c r="W772" i="1"/>
  <c r="X772" i="1"/>
  <c r="T772" i="1"/>
  <c r="Q772" i="1"/>
  <c r="R771" i="1"/>
  <c r="Z771" i="1"/>
  <c r="W771" i="1"/>
  <c r="X771" i="1"/>
  <c r="T771" i="1"/>
  <c r="Q771" i="1"/>
  <c r="R770" i="1"/>
  <c r="Z770" i="1"/>
  <c r="W770" i="1"/>
  <c r="X770" i="1"/>
  <c r="T770" i="1"/>
  <c r="Q770" i="1"/>
  <c r="R769" i="1"/>
  <c r="Z769" i="1"/>
  <c r="W769" i="1"/>
  <c r="X769" i="1"/>
  <c r="T769" i="1"/>
  <c r="Q769" i="1"/>
  <c r="R768" i="1"/>
  <c r="Z768" i="1"/>
  <c r="W768" i="1"/>
  <c r="X768" i="1"/>
  <c r="T768" i="1"/>
  <c r="Q768" i="1"/>
  <c r="R767" i="1"/>
  <c r="Z767" i="1"/>
  <c r="W767" i="1"/>
  <c r="X767" i="1"/>
  <c r="T767" i="1"/>
  <c r="Q767" i="1"/>
  <c r="R766" i="1"/>
  <c r="Z766" i="1"/>
  <c r="W766" i="1"/>
  <c r="X766" i="1"/>
  <c r="T766" i="1"/>
  <c r="Q766" i="1"/>
  <c r="R765" i="1"/>
  <c r="Z765" i="1"/>
  <c r="W765" i="1"/>
  <c r="X765" i="1"/>
  <c r="T765" i="1"/>
  <c r="Q765" i="1"/>
  <c r="R764" i="1"/>
  <c r="Z764" i="1"/>
  <c r="W764" i="1"/>
  <c r="X764" i="1"/>
  <c r="T764" i="1"/>
  <c r="Q764" i="1"/>
  <c r="R763" i="1"/>
  <c r="Z763" i="1"/>
  <c r="W763" i="1"/>
  <c r="X763" i="1"/>
  <c r="T763" i="1"/>
  <c r="Q763" i="1"/>
  <c r="R762" i="1"/>
  <c r="Z762" i="1"/>
  <c r="W762" i="1"/>
  <c r="X762" i="1"/>
  <c r="T762" i="1"/>
  <c r="Q762" i="1"/>
  <c r="R761" i="1"/>
  <c r="Z761" i="1"/>
  <c r="W761" i="1"/>
  <c r="X761" i="1"/>
  <c r="T761" i="1"/>
  <c r="Q761" i="1"/>
  <c r="R760" i="1"/>
  <c r="Z760" i="1"/>
  <c r="W760" i="1"/>
  <c r="X760" i="1"/>
  <c r="T760" i="1"/>
  <c r="Q760" i="1"/>
  <c r="R759" i="1"/>
  <c r="Z759" i="1"/>
  <c r="W759" i="1"/>
  <c r="X759" i="1"/>
  <c r="T759" i="1"/>
  <c r="Q759" i="1"/>
  <c r="R758" i="1"/>
  <c r="Z758" i="1"/>
  <c r="W758" i="1"/>
  <c r="X758" i="1"/>
  <c r="T758" i="1"/>
  <c r="Q758" i="1"/>
  <c r="R757" i="1"/>
  <c r="Z757" i="1"/>
  <c r="W757" i="1"/>
  <c r="X757" i="1"/>
  <c r="T757" i="1"/>
  <c r="Q757" i="1"/>
  <c r="R756" i="1"/>
  <c r="Z756" i="1"/>
  <c r="W756" i="1"/>
  <c r="X756" i="1"/>
  <c r="T756" i="1"/>
  <c r="Q756" i="1"/>
  <c r="R755" i="1"/>
  <c r="Z755" i="1"/>
  <c r="W755" i="1"/>
  <c r="X755" i="1"/>
  <c r="T755" i="1"/>
  <c r="Q755" i="1"/>
  <c r="R754" i="1"/>
  <c r="Z754" i="1"/>
  <c r="W754" i="1"/>
  <c r="X754" i="1"/>
  <c r="T754" i="1"/>
  <c r="Q754" i="1"/>
  <c r="R753" i="1"/>
  <c r="Z753" i="1"/>
  <c r="W753" i="1"/>
  <c r="X753" i="1"/>
  <c r="T753" i="1"/>
  <c r="Q753" i="1"/>
  <c r="R752" i="1"/>
  <c r="Z752" i="1"/>
  <c r="W752" i="1"/>
  <c r="X752" i="1"/>
  <c r="T752" i="1"/>
  <c r="Q752" i="1"/>
  <c r="R751" i="1"/>
  <c r="Z751" i="1"/>
  <c r="W751" i="1"/>
  <c r="X751" i="1"/>
  <c r="T751" i="1"/>
  <c r="Q751" i="1"/>
  <c r="R750" i="1"/>
  <c r="Z750" i="1"/>
  <c r="W750" i="1"/>
  <c r="X750" i="1"/>
  <c r="T750" i="1"/>
  <c r="Q750" i="1"/>
  <c r="R749" i="1"/>
  <c r="Z749" i="1"/>
  <c r="W749" i="1"/>
  <c r="X749" i="1"/>
  <c r="T749" i="1"/>
  <c r="Q749" i="1"/>
  <c r="R748" i="1"/>
  <c r="Z748" i="1"/>
  <c r="W748" i="1"/>
  <c r="X748" i="1"/>
  <c r="T748" i="1"/>
  <c r="Q748" i="1"/>
  <c r="R747" i="1"/>
  <c r="Z747" i="1"/>
  <c r="W747" i="1"/>
  <c r="X747" i="1"/>
  <c r="T747" i="1"/>
  <c r="Q747" i="1"/>
  <c r="R746" i="1"/>
  <c r="Z746" i="1"/>
  <c r="W746" i="1"/>
  <c r="X746" i="1"/>
  <c r="T746" i="1"/>
  <c r="Q746" i="1"/>
  <c r="R745" i="1"/>
  <c r="Z745" i="1"/>
  <c r="W745" i="1"/>
  <c r="X745" i="1"/>
  <c r="T745" i="1"/>
  <c r="Q745" i="1"/>
  <c r="R744" i="1"/>
  <c r="Z744" i="1"/>
  <c r="W744" i="1"/>
  <c r="X744" i="1"/>
  <c r="T744" i="1"/>
  <c r="Q744" i="1"/>
  <c r="R743" i="1"/>
  <c r="Z743" i="1"/>
  <c r="W743" i="1"/>
  <c r="X743" i="1"/>
  <c r="T743" i="1"/>
  <c r="Q743" i="1"/>
  <c r="R742" i="1"/>
  <c r="Z742" i="1"/>
  <c r="W742" i="1"/>
  <c r="X742" i="1"/>
  <c r="T742" i="1"/>
  <c r="Q742" i="1"/>
  <c r="R741" i="1"/>
  <c r="Z741" i="1"/>
  <c r="W741" i="1"/>
  <c r="X741" i="1"/>
  <c r="T741" i="1"/>
  <c r="Q741" i="1"/>
  <c r="R740" i="1"/>
  <c r="Z740" i="1"/>
  <c r="W740" i="1"/>
  <c r="X740" i="1"/>
  <c r="T740" i="1"/>
  <c r="Q740" i="1"/>
  <c r="R739" i="1"/>
  <c r="Z739" i="1"/>
  <c r="W739" i="1"/>
  <c r="X739" i="1"/>
  <c r="T739" i="1"/>
  <c r="Q739" i="1"/>
  <c r="R738" i="1"/>
  <c r="Z738" i="1"/>
  <c r="W738" i="1"/>
  <c r="X738" i="1"/>
  <c r="T738" i="1"/>
  <c r="Q738" i="1"/>
  <c r="R737" i="1"/>
  <c r="Z737" i="1"/>
  <c r="W737" i="1"/>
  <c r="X737" i="1"/>
  <c r="T737" i="1"/>
  <c r="Q737" i="1"/>
  <c r="R736" i="1"/>
  <c r="Z736" i="1"/>
  <c r="W736" i="1"/>
  <c r="X736" i="1"/>
  <c r="T736" i="1"/>
  <c r="Q736" i="1"/>
  <c r="R735" i="1"/>
  <c r="Z735" i="1"/>
  <c r="W735" i="1"/>
  <c r="X735" i="1"/>
  <c r="T735" i="1"/>
  <c r="Q735" i="1"/>
  <c r="R734" i="1"/>
  <c r="Z734" i="1"/>
  <c r="W734" i="1"/>
  <c r="X734" i="1"/>
  <c r="T734" i="1"/>
  <c r="Q734" i="1"/>
  <c r="R733" i="1"/>
  <c r="Z733" i="1"/>
  <c r="W733" i="1"/>
  <c r="X733" i="1"/>
  <c r="T733" i="1"/>
  <c r="Q733" i="1"/>
  <c r="R732" i="1"/>
  <c r="Z732" i="1"/>
  <c r="W732" i="1"/>
  <c r="X732" i="1"/>
  <c r="T732" i="1"/>
  <c r="Q732" i="1"/>
  <c r="R731" i="1"/>
  <c r="Z731" i="1"/>
  <c r="W731" i="1"/>
  <c r="X731" i="1"/>
  <c r="T731" i="1"/>
  <c r="Q731" i="1"/>
  <c r="R730" i="1"/>
  <c r="Z730" i="1"/>
  <c r="W730" i="1"/>
  <c r="X730" i="1"/>
  <c r="T730" i="1"/>
  <c r="Q730" i="1"/>
  <c r="R729" i="1"/>
  <c r="Z729" i="1"/>
  <c r="W729" i="1"/>
  <c r="X729" i="1"/>
  <c r="T729" i="1"/>
  <c r="Q729" i="1"/>
  <c r="R728" i="1"/>
  <c r="Z728" i="1"/>
  <c r="W728" i="1"/>
  <c r="X728" i="1"/>
  <c r="T728" i="1"/>
  <c r="Q728" i="1"/>
  <c r="R727" i="1"/>
  <c r="Z727" i="1"/>
  <c r="W727" i="1"/>
  <c r="X727" i="1"/>
  <c r="T727" i="1"/>
  <c r="Q727" i="1"/>
  <c r="R726" i="1"/>
  <c r="Z726" i="1"/>
  <c r="W726" i="1"/>
  <c r="X726" i="1"/>
  <c r="T726" i="1"/>
  <c r="Q726" i="1"/>
  <c r="R725" i="1"/>
  <c r="Z725" i="1"/>
  <c r="W725" i="1"/>
  <c r="X725" i="1"/>
  <c r="T725" i="1"/>
  <c r="Q725" i="1"/>
  <c r="R724" i="1"/>
  <c r="Z724" i="1"/>
  <c r="W724" i="1"/>
  <c r="X724" i="1"/>
  <c r="T724" i="1"/>
  <c r="Q724" i="1"/>
  <c r="R723" i="1"/>
  <c r="Z723" i="1"/>
  <c r="W723" i="1"/>
  <c r="X723" i="1"/>
  <c r="T723" i="1"/>
  <c r="Q723" i="1"/>
  <c r="R722" i="1"/>
  <c r="Z722" i="1"/>
  <c r="W722" i="1"/>
  <c r="X722" i="1"/>
  <c r="T722" i="1"/>
  <c r="Q722" i="1"/>
  <c r="R721" i="1"/>
  <c r="Z721" i="1"/>
  <c r="W721" i="1"/>
  <c r="X721" i="1"/>
  <c r="T721" i="1"/>
  <c r="Q721" i="1"/>
  <c r="R720" i="1"/>
  <c r="Z720" i="1"/>
  <c r="W720" i="1"/>
  <c r="X720" i="1"/>
  <c r="T720" i="1"/>
  <c r="Q720" i="1"/>
  <c r="R719" i="1"/>
  <c r="Z719" i="1"/>
  <c r="W719" i="1"/>
  <c r="X719" i="1"/>
  <c r="T719" i="1"/>
  <c r="Q719" i="1"/>
  <c r="R718" i="1"/>
  <c r="Z718" i="1"/>
  <c r="W718" i="1"/>
  <c r="X718" i="1"/>
  <c r="T718" i="1"/>
  <c r="Q718" i="1"/>
  <c r="R717" i="1"/>
  <c r="Z717" i="1"/>
  <c r="W717" i="1"/>
  <c r="X717" i="1"/>
  <c r="T717" i="1"/>
  <c r="Q717" i="1"/>
  <c r="R716" i="1"/>
  <c r="Z716" i="1"/>
  <c r="W716" i="1"/>
  <c r="X716" i="1"/>
  <c r="T716" i="1"/>
  <c r="Q716" i="1"/>
  <c r="R715" i="1"/>
  <c r="Z715" i="1"/>
  <c r="W715" i="1"/>
  <c r="X715" i="1"/>
  <c r="T715" i="1"/>
  <c r="Q715" i="1"/>
  <c r="R714" i="1"/>
  <c r="Z714" i="1"/>
  <c r="W714" i="1"/>
  <c r="X714" i="1"/>
  <c r="T714" i="1"/>
  <c r="Q714" i="1"/>
  <c r="R713" i="1"/>
  <c r="Z713" i="1"/>
  <c r="W713" i="1"/>
  <c r="X713" i="1"/>
  <c r="T713" i="1"/>
  <c r="Q713" i="1"/>
  <c r="R712" i="1"/>
  <c r="Z712" i="1"/>
  <c r="W712" i="1"/>
  <c r="X712" i="1"/>
  <c r="T712" i="1"/>
  <c r="Q712" i="1"/>
  <c r="R711" i="1"/>
  <c r="Z711" i="1"/>
  <c r="W711" i="1"/>
  <c r="X711" i="1"/>
  <c r="T711" i="1"/>
  <c r="Q711" i="1"/>
  <c r="R710" i="1"/>
  <c r="Z710" i="1"/>
  <c r="W710" i="1"/>
  <c r="X710" i="1"/>
  <c r="T710" i="1"/>
  <c r="Q710" i="1"/>
  <c r="R709" i="1"/>
  <c r="Z709" i="1"/>
  <c r="W709" i="1"/>
  <c r="X709" i="1"/>
  <c r="T709" i="1"/>
  <c r="Q709" i="1"/>
  <c r="R708" i="1"/>
  <c r="Z708" i="1"/>
  <c r="W708" i="1"/>
  <c r="X708" i="1"/>
  <c r="T708" i="1"/>
  <c r="Q708" i="1"/>
  <c r="R707" i="1"/>
  <c r="Z707" i="1"/>
  <c r="W707" i="1"/>
  <c r="X707" i="1"/>
  <c r="T707" i="1"/>
  <c r="Q707" i="1"/>
  <c r="R706" i="1"/>
  <c r="Z706" i="1"/>
  <c r="W706" i="1"/>
  <c r="X706" i="1"/>
  <c r="T706" i="1"/>
  <c r="Q706" i="1"/>
  <c r="R705" i="1"/>
  <c r="Z705" i="1"/>
  <c r="W705" i="1"/>
  <c r="X705" i="1"/>
  <c r="T705" i="1"/>
  <c r="Q705" i="1"/>
  <c r="R704" i="1"/>
  <c r="Z704" i="1"/>
  <c r="W704" i="1"/>
  <c r="X704" i="1"/>
  <c r="T704" i="1"/>
  <c r="Q704" i="1"/>
  <c r="R703" i="1"/>
  <c r="Z703" i="1"/>
  <c r="W703" i="1"/>
  <c r="X703" i="1"/>
  <c r="T703" i="1"/>
  <c r="Q703" i="1"/>
  <c r="R702" i="1"/>
  <c r="Z702" i="1"/>
  <c r="W702" i="1"/>
  <c r="X702" i="1"/>
  <c r="T702" i="1"/>
  <c r="Q702" i="1"/>
  <c r="R701" i="1"/>
  <c r="Z701" i="1"/>
  <c r="W701" i="1"/>
  <c r="X701" i="1"/>
  <c r="T701" i="1"/>
  <c r="Q701" i="1"/>
  <c r="R700" i="1"/>
  <c r="Z700" i="1"/>
  <c r="W700" i="1"/>
  <c r="X700" i="1"/>
  <c r="T700" i="1"/>
  <c r="Q700" i="1"/>
  <c r="R699" i="1"/>
  <c r="Z699" i="1"/>
  <c r="W699" i="1"/>
  <c r="X699" i="1"/>
  <c r="T699" i="1"/>
  <c r="Q699" i="1"/>
  <c r="R698" i="1"/>
  <c r="Z698" i="1"/>
  <c r="W698" i="1"/>
  <c r="X698" i="1"/>
  <c r="T698" i="1"/>
  <c r="Q698" i="1"/>
  <c r="R697" i="1"/>
  <c r="Z697" i="1"/>
  <c r="W697" i="1"/>
  <c r="X697" i="1"/>
  <c r="T697" i="1"/>
  <c r="Q697" i="1"/>
  <c r="R696" i="1"/>
  <c r="Z696" i="1"/>
  <c r="W696" i="1"/>
  <c r="X696" i="1"/>
  <c r="T696" i="1"/>
  <c r="Q696" i="1"/>
  <c r="R695" i="1"/>
  <c r="Z695" i="1"/>
  <c r="W695" i="1"/>
  <c r="X695" i="1"/>
  <c r="T695" i="1"/>
  <c r="Q695" i="1"/>
  <c r="R694" i="1"/>
  <c r="Z694" i="1"/>
  <c r="W694" i="1"/>
  <c r="X694" i="1"/>
  <c r="T694" i="1"/>
  <c r="Q694" i="1"/>
  <c r="R693" i="1"/>
  <c r="Z693" i="1"/>
  <c r="W693" i="1"/>
  <c r="X693" i="1"/>
  <c r="T693" i="1"/>
  <c r="Q693" i="1"/>
  <c r="R692" i="1"/>
  <c r="Z692" i="1"/>
  <c r="W692" i="1"/>
  <c r="X692" i="1"/>
  <c r="T692" i="1"/>
  <c r="Q692" i="1"/>
  <c r="R691" i="1"/>
  <c r="Z691" i="1"/>
  <c r="W691" i="1"/>
  <c r="X691" i="1"/>
  <c r="T691" i="1"/>
  <c r="Q691" i="1"/>
  <c r="R690" i="1"/>
  <c r="Z690" i="1"/>
  <c r="W690" i="1"/>
  <c r="X690" i="1"/>
  <c r="T690" i="1"/>
  <c r="Q690" i="1"/>
  <c r="R689" i="1"/>
  <c r="Z689" i="1"/>
  <c r="W689" i="1"/>
  <c r="X689" i="1"/>
  <c r="T689" i="1"/>
  <c r="Q689" i="1"/>
  <c r="R688" i="1"/>
  <c r="Z688" i="1"/>
  <c r="W688" i="1"/>
  <c r="X688" i="1"/>
  <c r="T688" i="1"/>
  <c r="Q688" i="1"/>
  <c r="R687" i="1"/>
  <c r="Z687" i="1"/>
  <c r="W687" i="1"/>
  <c r="X687" i="1"/>
  <c r="T687" i="1"/>
  <c r="Q687" i="1"/>
  <c r="R686" i="1"/>
  <c r="Z686" i="1"/>
  <c r="W686" i="1"/>
  <c r="X686" i="1"/>
  <c r="T686" i="1"/>
  <c r="Q686" i="1"/>
  <c r="R685" i="1"/>
  <c r="Z685" i="1"/>
  <c r="W685" i="1"/>
  <c r="X685" i="1"/>
  <c r="T685" i="1"/>
  <c r="Q685" i="1"/>
  <c r="R684" i="1"/>
  <c r="Z684" i="1"/>
  <c r="W684" i="1"/>
  <c r="X684" i="1"/>
  <c r="T684" i="1"/>
  <c r="Q684" i="1"/>
  <c r="R683" i="1"/>
  <c r="Z683" i="1"/>
  <c r="W683" i="1"/>
  <c r="X683" i="1"/>
  <c r="T683" i="1"/>
  <c r="Q683" i="1"/>
  <c r="R682" i="1"/>
  <c r="Z682" i="1"/>
  <c r="W682" i="1"/>
  <c r="X682" i="1"/>
  <c r="T682" i="1"/>
  <c r="Q682" i="1"/>
  <c r="R681" i="1"/>
  <c r="Z681" i="1"/>
  <c r="W681" i="1"/>
  <c r="X681" i="1"/>
  <c r="T681" i="1"/>
  <c r="Q681" i="1"/>
  <c r="R680" i="1"/>
  <c r="Z680" i="1"/>
  <c r="W680" i="1"/>
  <c r="X680" i="1"/>
  <c r="T680" i="1"/>
  <c r="Q680" i="1"/>
  <c r="R679" i="1"/>
  <c r="Z679" i="1"/>
  <c r="W679" i="1"/>
  <c r="X679" i="1"/>
  <c r="T679" i="1"/>
  <c r="Q679" i="1"/>
  <c r="R678" i="1"/>
  <c r="Z678" i="1"/>
  <c r="W678" i="1"/>
  <c r="X678" i="1"/>
  <c r="T678" i="1"/>
  <c r="Q678" i="1"/>
  <c r="R677" i="1"/>
  <c r="Z677" i="1"/>
  <c r="W677" i="1"/>
  <c r="X677" i="1"/>
  <c r="T677" i="1"/>
  <c r="Q677" i="1"/>
  <c r="R676" i="1"/>
  <c r="Z676" i="1"/>
  <c r="W676" i="1"/>
  <c r="X676" i="1"/>
  <c r="T676" i="1"/>
  <c r="Q676" i="1"/>
  <c r="R675" i="1"/>
  <c r="Z675" i="1"/>
  <c r="W675" i="1"/>
  <c r="X675" i="1"/>
  <c r="T675" i="1"/>
  <c r="Q675" i="1"/>
  <c r="R674" i="1"/>
  <c r="Z674" i="1"/>
  <c r="W674" i="1"/>
  <c r="X674" i="1"/>
  <c r="T674" i="1"/>
  <c r="Q674" i="1"/>
  <c r="R673" i="1"/>
  <c r="Z673" i="1"/>
  <c r="W673" i="1"/>
  <c r="X673" i="1"/>
  <c r="T673" i="1"/>
  <c r="Q673" i="1"/>
  <c r="R672" i="1"/>
  <c r="Z672" i="1"/>
  <c r="W672" i="1"/>
  <c r="X672" i="1"/>
  <c r="T672" i="1"/>
  <c r="Q672" i="1"/>
  <c r="R671" i="1"/>
  <c r="Z671" i="1"/>
  <c r="W671" i="1"/>
  <c r="X671" i="1"/>
  <c r="T671" i="1"/>
  <c r="Q671" i="1"/>
  <c r="Z670" i="1"/>
  <c r="W670" i="1"/>
  <c r="X670" i="1"/>
  <c r="T670" i="1"/>
  <c r="Q670" i="1"/>
  <c r="R669" i="1"/>
  <c r="Z669" i="1"/>
  <c r="W669" i="1"/>
  <c r="X669" i="1"/>
  <c r="T669" i="1"/>
  <c r="Q669" i="1"/>
  <c r="R668" i="1"/>
  <c r="Z668" i="1"/>
  <c r="W668" i="1"/>
  <c r="X668" i="1"/>
  <c r="T668" i="1"/>
  <c r="Q668" i="1"/>
  <c r="Z667" i="1"/>
  <c r="W667" i="1"/>
  <c r="X667" i="1"/>
  <c r="T667" i="1"/>
  <c r="Q667" i="1"/>
  <c r="R666" i="1"/>
  <c r="Z666" i="1"/>
  <c r="W666" i="1"/>
  <c r="X666" i="1"/>
  <c r="T666" i="1"/>
  <c r="Q666" i="1"/>
  <c r="R665" i="1"/>
  <c r="Z665" i="1"/>
  <c r="W665" i="1"/>
  <c r="X665" i="1"/>
  <c r="T665" i="1"/>
  <c r="Q665" i="1"/>
  <c r="Z664" i="1"/>
  <c r="W664" i="1"/>
  <c r="Q664" i="1"/>
  <c r="G10" i="4"/>
  <c r="F10" i="4"/>
  <c r="E10" i="4"/>
  <c r="R419" i="1"/>
  <c r="G325" i="4"/>
  <c r="R416" i="1"/>
  <c r="E325" i="4"/>
  <c r="R514" i="1"/>
  <c r="Z514" i="1"/>
  <c r="W514" i="1"/>
  <c r="X514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U514" i="1"/>
  <c r="V514" i="1"/>
  <c r="Q514" i="1"/>
  <c r="R513" i="1"/>
  <c r="Z513" i="1"/>
  <c r="W513" i="1"/>
  <c r="X513" i="1"/>
  <c r="U513" i="1"/>
  <c r="V513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U417" i="1"/>
  <c r="S417" i="1"/>
  <c r="U418" i="1"/>
  <c r="S418" i="1"/>
  <c r="U419" i="1"/>
  <c r="S419" i="1"/>
  <c r="U420" i="1"/>
  <c r="S420" i="1"/>
  <c r="U421" i="1"/>
  <c r="S421" i="1"/>
  <c r="U422" i="1"/>
  <c r="S422" i="1"/>
  <c r="U423" i="1"/>
  <c r="S423" i="1"/>
  <c r="U424" i="1"/>
  <c r="S424" i="1"/>
  <c r="U425" i="1"/>
  <c r="S425" i="1"/>
  <c r="U426" i="1"/>
  <c r="S426" i="1"/>
  <c r="U427" i="1"/>
  <c r="S427" i="1"/>
  <c r="U428" i="1"/>
  <c r="S428" i="1"/>
  <c r="U429" i="1"/>
  <c r="S429" i="1"/>
  <c r="U430" i="1"/>
  <c r="S430" i="1"/>
  <c r="U431" i="1"/>
  <c r="S431" i="1"/>
  <c r="U432" i="1"/>
  <c r="S432" i="1"/>
  <c r="U433" i="1"/>
  <c r="S433" i="1"/>
  <c r="U434" i="1"/>
  <c r="S434" i="1"/>
  <c r="U435" i="1"/>
  <c r="S435" i="1"/>
  <c r="U436" i="1"/>
  <c r="S436" i="1"/>
  <c r="U437" i="1"/>
  <c r="S437" i="1"/>
  <c r="U438" i="1"/>
  <c r="S438" i="1"/>
  <c r="U439" i="1"/>
  <c r="S439" i="1"/>
  <c r="U440" i="1"/>
  <c r="S440" i="1"/>
  <c r="U441" i="1"/>
  <c r="S441" i="1"/>
  <c r="U442" i="1"/>
  <c r="S442" i="1"/>
  <c r="U443" i="1"/>
  <c r="S443" i="1"/>
  <c r="U444" i="1"/>
  <c r="S444" i="1"/>
  <c r="U445" i="1"/>
  <c r="S445" i="1"/>
  <c r="U446" i="1"/>
  <c r="S446" i="1"/>
  <c r="U447" i="1"/>
  <c r="S447" i="1"/>
  <c r="U448" i="1"/>
  <c r="S448" i="1"/>
  <c r="U449" i="1"/>
  <c r="S449" i="1"/>
  <c r="U450" i="1"/>
  <c r="S450" i="1"/>
  <c r="U451" i="1"/>
  <c r="S451" i="1"/>
  <c r="U452" i="1"/>
  <c r="S452" i="1"/>
  <c r="U453" i="1"/>
  <c r="S453" i="1"/>
  <c r="U454" i="1"/>
  <c r="S454" i="1"/>
  <c r="U455" i="1"/>
  <c r="S455" i="1"/>
  <c r="U456" i="1"/>
  <c r="S456" i="1"/>
  <c r="U457" i="1"/>
  <c r="S457" i="1"/>
  <c r="U458" i="1"/>
  <c r="S458" i="1"/>
  <c r="U459" i="1"/>
  <c r="S459" i="1"/>
  <c r="U460" i="1"/>
  <c r="S460" i="1"/>
  <c r="U461" i="1"/>
  <c r="S461" i="1"/>
  <c r="U462" i="1"/>
  <c r="S462" i="1"/>
  <c r="U463" i="1"/>
  <c r="S463" i="1"/>
  <c r="U464" i="1"/>
  <c r="S464" i="1"/>
  <c r="U465" i="1"/>
  <c r="S465" i="1"/>
  <c r="U466" i="1"/>
  <c r="S466" i="1"/>
  <c r="U467" i="1"/>
  <c r="S467" i="1"/>
  <c r="U468" i="1"/>
  <c r="S468" i="1"/>
  <c r="U469" i="1"/>
  <c r="S469" i="1"/>
  <c r="U470" i="1"/>
  <c r="S470" i="1"/>
  <c r="U471" i="1"/>
  <c r="S471" i="1"/>
  <c r="U472" i="1"/>
  <c r="S472" i="1"/>
  <c r="U473" i="1"/>
  <c r="S473" i="1"/>
  <c r="U474" i="1"/>
  <c r="S474" i="1"/>
  <c r="U475" i="1"/>
  <c r="S475" i="1"/>
  <c r="U476" i="1"/>
  <c r="S476" i="1"/>
  <c r="U477" i="1"/>
  <c r="S477" i="1"/>
  <c r="U478" i="1"/>
  <c r="S478" i="1"/>
  <c r="U479" i="1"/>
  <c r="S479" i="1"/>
  <c r="U480" i="1"/>
  <c r="S480" i="1"/>
  <c r="U481" i="1"/>
  <c r="S481" i="1"/>
  <c r="U482" i="1"/>
  <c r="S482" i="1"/>
  <c r="U483" i="1"/>
  <c r="S483" i="1"/>
  <c r="U484" i="1"/>
  <c r="S484" i="1"/>
  <c r="U485" i="1"/>
  <c r="S485" i="1"/>
  <c r="U486" i="1"/>
  <c r="S486" i="1"/>
  <c r="U487" i="1"/>
  <c r="S487" i="1"/>
  <c r="U488" i="1"/>
  <c r="S488" i="1"/>
  <c r="U489" i="1"/>
  <c r="S489" i="1"/>
  <c r="U490" i="1"/>
  <c r="S490" i="1"/>
  <c r="U491" i="1"/>
  <c r="S491" i="1"/>
  <c r="U492" i="1"/>
  <c r="S492" i="1"/>
  <c r="U493" i="1"/>
  <c r="S493" i="1"/>
  <c r="U494" i="1"/>
  <c r="S494" i="1"/>
  <c r="U495" i="1"/>
  <c r="S495" i="1"/>
  <c r="U496" i="1"/>
  <c r="S496" i="1"/>
  <c r="U497" i="1"/>
  <c r="S497" i="1"/>
  <c r="U498" i="1"/>
  <c r="S498" i="1"/>
  <c r="U499" i="1"/>
  <c r="S499" i="1"/>
  <c r="U500" i="1"/>
  <c r="S500" i="1"/>
  <c r="U501" i="1"/>
  <c r="S501" i="1"/>
  <c r="U502" i="1"/>
  <c r="S502" i="1"/>
  <c r="U503" i="1"/>
  <c r="S503" i="1"/>
  <c r="U504" i="1"/>
  <c r="S504" i="1"/>
  <c r="U505" i="1"/>
  <c r="S505" i="1"/>
  <c r="U506" i="1"/>
  <c r="S506" i="1"/>
  <c r="U507" i="1"/>
  <c r="S507" i="1"/>
  <c r="U508" i="1"/>
  <c r="S508" i="1"/>
  <c r="U509" i="1"/>
  <c r="S509" i="1"/>
  <c r="U510" i="1"/>
  <c r="S510" i="1"/>
  <c r="U511" i="1"/>
  <c r="S511" i="1"/>
  <c r="U512" i="1"/>
  <c r="S512" i="1"/>
  <c r="S513" i="1"/>
  <c r="T513" i="1"/>
  <c r="Q513" i="1"/>
  <c r="R512" i="1"/>
  <c r="Z512" i="1"/>
  <c r="W512" i="1"/>
  <c r="X512" i="1"/>
  <c r="V512" i="1"/>
  <c r="T512" i="1"/>
  <c r="Q512" i="1"/>
  <c r="R511" i="1"/>
  <c r="Z511" i="1"/>
  <c r="W511" i="1"/>
  <c r="X511" i="1"/>
  <c r="V511" i="1"/>
  <c r="T511" i="1"/>
  <c r="Q511" i="1"/>
  <c r="R510" i="1"/>
  <c r="Z510" i="1"/>
  <c r="W510" i="1"/>
  <c r="X510" i="1"/>
  <c r="V510" i="1"/>
  <c r="T510" i="1"/>
  <c r="Q510" i="1"/>
  <c r="R509" i="1"/>
  <c r="Z509" i="1"/>
  <c r="W509" i="1"/>
  <c r="X509" i="1"/>
  <c r="V509" i="1"/>
  <c r="T509" i="1"/>
  <c r="Q509" i="1"/>
  <c r="R508" i="1"/>
  <c r="Z508" i="1"/>
  <c r="W508" i="1"/>
  <c r="X508" i="1"/>
  <c r="V508" i="1"/>
  <c r="T508" i="1"/>
  <c r="Q508" i="1"/>
  <c r="R507" i="1"/>
  <c r="Z507" i="1"/>
  <c r="W507" i="1"/>
  <c r="X507" i="1"/>
  <c r="V507" i="1"/>
  <c r="T507" i="1"/>
  <c r="Q507" i="1"/>
  <c r="R506" i="1"/>
  <c r="Z506" i="1"/>
  <c r="W506" i="1"/>
  <c r="X506" i="1"/>
  <c r="V506" i="1"/>
  <c r="T506" i="1"/>
  <c r="Q506" i="1"/>
  <c r="R505" i="1"/>
  <c r="Z505" i="1"/>
  <c r="W505" i="1"/>
  <c r="X505" i="1"/>
  <c r="V505" i="1"/>
  <c r="T505" i="1"/>
  <c r="Q505" i="1"/>
  <c r="R504" i="1"/>
  <c r="Z504" i="1"/>
  <c r="W504" i="1"/>
  <c r="X504" i="1"/>
  <c r="V504" i="1"/>
  <c r="T504" i="1"/>
  <c r="Q504" i="1"/>
  <c r="R503" i="1"/>
  <c r="Z503" i="1"/>
  <c r="W503" i="1"/>
  <c r="X503" i="1"/>
  <c r="V503" i="1"/>
  <c r="T503" i="1"/>
  <c r="Q503" i="1"/>
  <c r="R502" i="1"/>
  <c r="Z502" i="1"/>
  <c r="W502" i="1"/>
  <c r="X502" i="1"/>
  <c r="V502" i="1"/>
  <c r="T502" i="1"/>
  <c r="Q502" i="1"/>
  <c r="R501" i="1"/>
  <c r="Z501" i="1"/>
  <c r="W501" i="1"/>
  <c r="X501" i="1"/>
  <c r="V501" i="1"/>
  <c r="T501" i="1"/>
  <c r="Q501" i="1"/>
  <c r="R500" i="1"/>
  <c r="Z500" i="1"/>
  <c r="W500" i="1"/>
  <c r="X500" i="1"/>
  <c r="V500" i="1"/>
  <c r="T500" i="1"/>
  <c r="Q500" i="1"/>
  <c r="R499" i="1"/>
  <c r="Z499" i="1"/>
  <c r="W499" i="1"/>
  <c r="X499" i="1"/>
  <c r="V499" i="1"/>
  <c r="T499" i="1"/>
  <c r="Q499" i="1"/>
  <c r="R498" i="1"/>
  <c r="Z498" i="1"/>
  <c r="W498" i="1"/>
  <c r="X498" i="1"/>
  <c r="V498" i="1"/>
  <c r="T498" i="1"/>
  <c r="Q498" i="1"/>
  <c r="R497" i="1"/>
  <c r="Z497" i="1"/>
  <c r="W497" i="1"/>
  <c r="X497" i="1"/>
  <c r="V497" i="1"/>
  <c r="T497" i="1"/>
  <c r="Q497" i="1"/>
  <c r="R496" i="1"/>
  <c r="Z496" i="1"/>
  <c r="W496" i="1"/>
  <c r="X496" i="1"/>
  <c r="V496" i="1"/>
  <c r="T496" i="1"/>
  <c r="Q496" i="1"/>
  <c r="R495" i="1"/>
  <c r="Z495" i="1"/>
  <c r="W495" i="1"/>
  <c r="X495" i="1"/>
  <c r="V495" i="1"/>
  <c r="T495" i="1"/>
  <c r="Q495" i="1"/>
  <c r="R494" i="1"/>
  <c r="Z494" i="1"/>
  <c r="W494" i="1"/>
  <c r="X494" i="1"/>
  <c r="V494" i="1"/>
  <c r="T494" i="1"/>
  <c r="Q494" i="1"/>
  <c r="R493" i="1"/>
  <c r="Z493" i="1"/>
  <c r="W493" i="1"/>
  <c r="X493" i="1"/>
  <c r="V493" i="1"/>
  <c r="T493" i="1"/>
  <c r="Q493" i="1"/>
  <c r="R492" i="1"/>
  <c r="Z492" i="1"/>
  <c r="W492" i="1"/>
  <c r="X492" i="1"/>
  <c r="V492" i="1"/>
  <c r="T492" i="1"/>
  <c r="Q492" i="1"/>
  <c r="R491" i="1"/>
  <c r="Z491" i="1"/>
  <c r="W491" i="1"/>
  <c r="X491" i="1"/>
  <c r="V491" i="1"/>
  <c r="T491" i="1"/>
  <c r="Q491" i="1"/>
  <c r="R490" i="1"/>
  <c r="Z490" i="1"/>
  <c r="W490" i="1"/>
  <c r="X490" i="1"/>
  <c r="V490" i="1"/>
  <c r="T490" i="1"/>
  <c r="Q490" i="1"/>
  <c r="R489" i="1"/>
  <c r="Z489" i="1"/>
  <c r="W489" i="1"/>
  <c r="X489" i="1"/>
  <c r="V489" i="1"/>
  <c r="T489" i="1"/>
  <c r="Q489" i="1"/>
  <c r="R488" i="1"/>
  <c r="Z488" i="1"/>
  <c r="W488" i="1"/>
  <c r="X488" i="1"/>
  <c r="V488" i="1"/>
  <c r="T488" i="1"/>
  <c r="Q488" i="1"/>
  <c r="R487" i="1"/>
  <c r="Z487" i="1"/>
  <c r="W487" i="1"/>
  <c r="X487" i="1"/>
  <c r="V487" i="1"/>
  <c r="T487" i="1"/>
  <c r="Q487" i="1"/>
  <c r="R486" i="1"/>
  <c r="Z486" i="1"/>
  <c r="W486" i="1"/>
  <c r="X486" i="1"/>
  <c r="V486" i="1"/>
  <c r="T486" i="1"/>
  <c r="Q486" i="1"/>
  <c r="R485" i="1"/>
  <c r="Z485" i="1"/>
  <c r="W485" i="1"/>
  <c r="X485" i="1"/>
  <c r="V485" i="1"/>
  <c r="T485" i="1"/>
  <c r="Q485" i="1"/>
  <c r="R484" i="1"/>
  <c r="Z484" i="1"/>
  <c r="W484" i="1"/>
  <c r="X484" i="1"/>
  <c r="V484" i="1"/>
  <c r="T484" i="1"/>
  <c r="Q484" i="1"/>
  <c r="R483" i="1"/>
  <c r="Z483" i="1"/>
  <c r="W483" i="1"/>
  <c r="X483" i="1"/>
  <c r="V483" i="1"/>
  <c r="T483" i="1"/>
  <c r="Q483" i="1"/>
  <c r="R482" i="1"/>
  <c r="Z482" i="1"/>
  <c r="W482" i="1"/>
  <c r="X482" i="1"/>
  <c r="V482" i="1"/>
  <c r="T482" i="1"/>
  <c r="Q482" i="1"/>
  <c r="R481" i="1"/>
  <c r="Z481" i="1"/>
  <c r="W481" i="1"/>
  <c r="X481" i="1"/>
  <c r="V481" i="1"/>
  <c r="T481" i="1"/>
  <c r="Q481" i="1"/>
  <c r="R480" i="1"/>
  <c r="Z480" i="1"/>
  <c r="W480" i="1"/>
  <c r="X480" i="1"/>
  <c r="V480" i="1"/>
  <c r="T480" i="1"/>
  <c r="Q480" i="1"/>
  <c r="R479" i="1"/>
  <c r="Z479" i="1"/>
  <c r="W479" i="1"/>
  <c r="X479" i="1"/>
  <c r="V479" i="1"/>
  <c r="T479" i="1"/>
  <c r="Q479" i="1"/>
  <c r="R478" i="1"/>
  <c r="Z478" i="1"/>
  <c r="W478" i="1"/>
  <c r="X478" i="1"/>
  <c r="V478" i="1"/>
  <c r="T478" i="1"/>
  <c r="Q478" i="1"/>
  <c r="R477" i="1"/>
  <c r="Z477" i="1"/>
  <c r="W477" i="1"/>
  <c r="X477" i="1"/>
  <c r="V477" i="1"/>
  <c r="T477" i="1"/>
  <c r="Q477" i="1"/>
  <c r="R476" i="1"/>
  <c r="Z476" i="1"/>
  <c r="W476" i="1"/>
  <c r="X476" i="1"/>
  <c r="V476" i="1"/>
  <c r="T476" i="1"/>
  <c r="Q476" i="1"/>
  <c r="R475" i="1"/>
  <c r="Z475" i="1"/>
  <c r="W475" i="1"/>
  <c r="X475" i="1"/>
  <c r="V475" i="1"/>
  <c r="T475" i="1"/>
  <c r="Q475" i="1"/>
  <c r="R474" i="1"/>
  <c r="Z474" i="1"/>
  <c r="W474" i="1"/>
  <c r="X474" i="1"/>
  <c r="V474" i="1"/>
  <c r="T474" i="1"/>
  <c r="Q474" i="1"/>
  <c r="R473" i="1"/>
  <c r="Z473" i="1"/>
  <c r="W473" i="1"/>
  <c r="X473" i="1"/>
  <c r="V473" i="1"/>
  <c r="T473" i="1"/>
  <c r="Q473" i="1"/>
  <c r="R472" i="1"/>
  <c r="Z472" i="1"/>
  <c r="W472" i="1"/>
  <c r="X472" i="1"/>
  <c r="V472" i="1"/>
  <c r="T472" i="1"/>
  <c r="Q472" i="1"/>
  <c r="R471" i="1"/>
  <c r="Z471" i="1"/>
  <c r="W471" i="1"/>
  <c r="X471" i="1"/>
  <c r="V471" i="1"/>
  <c r="T471" i="1"/>
  <c r="Q471" i="1"/>
  <c r="R470" i="1"/>
  <c r="Z470" i="1"/>
  <c r="W470" i="1"/>
  <c r="X470" i="1"/>
  <c r="V470" i="1"/>
  <c r="T470" i="1"/>
  <c r="Q470" i="1"/>
  <c r="R469" i="1"/>
  <c r="Z469" i="1"/>
  <c r="W469" i="1"/>
  <c r="X469" i="1"/>
  <c r="V469" i="1"/>
  <c r="T469" i="1"/>
  <c r="Q469" i="1"/>
  <c r="R468" i="1"/>
  <c r="Z468" i="1"/>
  <c r="W468" i="1"/>
  <c r="X468" i="1"/>
  <c r="V468" i="1"/>
  <c r="T468" i="1"/>
  <c r="Q468" i="1"/>
  <c r="R467" i="1"/>
  <c r="Z467" i="1"/>
  <c r="W467" i="1"/>
  <c r="X467" i="1"/>
  <c r="V467" i="1"/>
  <c r="T467" i="1"/>
  <c r="Q467" i="1"/>
  <c r="R466" i="1"/>
  <c r="Z466" i="1"/>
  <c r="W466" i="1"/>
  <c r="X466" i="1"/>
  <c r="V466" i="1"/>
  <c r="T466" i="1"/>
  <c r="Q466" i="1"/>
  <c r="R465" i="1"/>
  <c r="Z465" i="1"/>
  <c r="W465" i="1"/>
  <c r="X465" i="1"/>
  <c r="V465" i="1"/>
  <c r="T465" i="1"/>
  <c r="Q465" i="1"/>
  <c r="R464" i="1"/>
  <c r="Z464" i="1"/>
  <c r="W464" i="1"/>
  <c r="X464" i="1"/>
  <c r="V464" i="1"/>
  <c r="T464" i="1"/>
  <c r="Q464" i="1"/>
  <c r="R463" i="1"/>
  <c r="Z463" i="1"/>
  <c r="W463" i="1"/>
  <c r="X463" i="1"/>
  <c r="V463" i="1"/>
  <c r="T463" i="1"/>
  <c r="Q463" i="1"/>
  <c r="R462" i="1"/>
  <c r="Z462" i="1"/>
  <c r="W462" i="1"/>
  <c r="X462" i="1"/>
  <c r="V462" i="1"/>
  <c r="T462" i="1"/>
  <c r="Q462" i="1"/>
  <c r="R461" i="1"/>
  <c r="Z461" i="1"/>
  <c r="W461" i="1"/>
  <c r="X461" i="1"/>
  <c r="V461" i="1"/>
  <c r="T461" i="1"/>
  <c r="Q461" i="1"/>
  <c r="R460" i="1"/>
  <c r="Z460" i="1"/>
  <c r="W460" i="1"/>
  <c r="X460" i="1"/>
  <c r="V460" i="1"/>
  <c r="T460" i="1"/>
  <c r="Q460" i="1"/>
  <c r="R459" i="1"/>
  <c r="Z459" i="1"/>
  <c r="W459" i="1"/>
  <c r="X459" i="1"/>
  <c r="V459" i="1"/>
  <c r="T459" i="1"/>
  <c r="Q459" i="1"/>
  <c r="R458" i="1"/>
  <c r="Z458" i="1"/>
  <c r="W458" i="1"/>
  <c r="X458" i="1"/>
  <c r="V458" i="1"/>
  <c r="T458" i="1"/>
  <c r="Q458" i="1"/>
  <c r="R457" i="1"/>
  <c r="Z457" i="1"/>
  <c r="W457" i="1"/>
  <c r="X457" i="1"/>
  <c r="V457" i="1"/>
  <c r="T457" i="1"/>
  <c r="Q457" i="1"/>
  <c r="R456" i="1"/>
  <c r="Z456" i="1"/>
  <c r="W456" i="1"/>
  <c r="X456" i="1"/>
  <c r="V456" i="1"/>
  <c r="T456" i="1"/>
  <c r="Q456" i="1"/>
  <c r="R455" i="1"/>
  <c r="Z455" i="1"/>
  <c r="W455" i="1"/>
  <c r="X455" i="1"/>
  <c r="V455" i="1"/>
  <c r="T455" i="1"/>
  <c r="Q455" i="1"/>
  <c r="R454" i="1"/>
  <c r="Z454" i="1"/>
  <c r="W454" i="1"/>
  <c r="X454" i="1"/>
  <c r="V454" i="1"/>
  <c r="T454" i="1"/>
  <c r="Q454" i="1"/>
  <c r="R453" i="1"/>
  <c r="Z453" i="1"/>
  <c r="W453" i="1"/>
  <c r="X453" i="1"/>
  <c r="V453" i="1"/>
  <c r="T453" i="1"/>
  <c r="Q453" i="1"/>
  <c r="R452" i="1"/>
  <c r="Z452" i="1"/>
  <c r="W452" i="1"/>
  <c r="X452" i="1"/>
  <c r="V452" i="1"/>
  <c r="T452" i="1"/>
  <c r="Q452" i="1"/>
  <c r="R451" i="1"/>
  <c r="Z451" i="1"/>
  <c r="W451" i="1"/>
  <c r="X451" i="1"/>
  <c r="V451" i="1"/>
  <c r="T451" i="1"/>
  <c r="Q451" i="1"/>
  <c r="R450" i="1"/>
  <c r="Z450" i="1"/>
  <c r="W450" i="1"/>
  <c r="X450" i="1"/>
  <c r="V450" i="1"/>
  <c r="T450" i="1"/>
  <c r="Q450" i="1"/>
  <c r="R449" i="1"/>
  <c r="Z449" i="1"/>
  <c r="W449" i="1"/>
  <c r="X449" i="1"/>
  <c r="V449" i="1"/>
  <c r="T449" i="1"/>
  <c r="Q449" i="1"/>
  <c r="R448" i="1"/>
  <c r="Z448" i="1"/>
  <c r="W448" i="1"/>
  <c r="X448" i="1"/>
  <c r="V448" i="1"/>
  <c r="T448" i="1"/>
  <c r="Q448" i="1"/>
  <c r="R447" i="1"/>
  <c r="Z447" i="1"/>
  <c r="W447" i="1"/>
  <c r="X447" i="1"/>
  <c r="V447" i="1"/>
  <c r="T447" i="1"/>
  <c r="Q447" i="1"/>
  <c r="R446" i="1"/>
  <c r="Z446" i="1"/>
  <c r="W446" i="1"/>
  <c r="X446" i="1"/>
  <c r="V446" i="1"/>
  <c r="T446" i="1"/>
  <c r="Q446" i="1"/>
  <c r="R445" i="1"/>
  <c r="Z445" i="1"/>
  <c r="W445" i="1"/>
  <c r="X445" i="1"/>
  <c r="V445" i="1"/>
  <c r="T445" i="1"/>
  <c r="Q445" i="1"/>
  <c r="R444" i="1"/>
  <c r="Z444" i="1"/>
  <c r="W444" i="1"/>
  <c r="X444" i="1"/>
  <c r="V444" i="1"/>
  <c r="T444" i="1"/>
  <c r="Q444" i="1"/>
  <c r="R443" i="1"/>
  <c r="Z443" i="1"/>
  <c r="W443" i="1"/>
  <c r="X443" i="1"/>
  <c r="V443" i="1"/>
  <c r="T443" i="1"/>
  <c r="Q443" i="1"/>
  <c r="R442" i="1"/>
  <c r="Z442" i="1"/>
  <c r="W442" i="1"/>
  <c r="X442" i="1"/>
  <c r="V442" i="1"/>
  <c r="T442" i="1"/>
  <c r="Q442" i="1"/>
  <c r="R441" i="1"/>
  <c r="Z441" i="1"/>
  <c r="W441" i="1"/>
  <c r="X441" i="1"/>
  <c r="V441" i="1"/>
  <c r="T441" i="1"/>
  <c r="Q441" i="1"/>
  <c r="R440" i="1"/>
  <c r="Z440" i="1"/>
  <c r="W440" i="1"/>
  <c r="X440" i="1"/>
  <c r="V440" i="1"/>
  <c r="T440" i="1"/>
  <c r="Q440" i="1"/>
  <c r="R439" i="1"/>
  <c r="Z439" i="1"/>
  <c r="W439" i="1"/>
  <c r="X439" i="1"/>
  <c r="V439" i="1"/>
  <c r="T439" i="1"/>
  <c r="Q439" i="1"/>
  <c r="R438" i="1"/>
  <c r="Z438" i="1"/>
  <c r="W438" i="1"/>
  <c r="X438" i="1"/>
  <c r="V438" i="1"/>
  <c r="T438" i="1"/>
  <c r="Q438" i="1"/>
  <c r="R437" i="1"/>
  <c r="Z437" i="1"/>
  <c r="W437" i="1"/>
  <c r="X437" i="1"/>
  <c r="V437" i="1"/>
  <c r="T437" i="1"/>
  <c r="Q437" i="1"/>
  <c r="R436" i="1"/>
  <c r="Z436" i="1"/>
  <c r="W436" i="1"/>
  <c r="X436" i="1"/>
  <c r="V436" i="1"/>
  <c r="T436" i="1"/>
  <c r="Q436" i="1"/>
  <c r="R435" i="1"/>
  <c r="Z435" i="1"/>
  <c r="W435" i="1"/>
  <c r="X435" i="1"/>
  <c r="V435" i="1"/>
  <c r="T435" i="1"/>
  <c r="Q435" i="1"/>
  <c r="R434" i="1"/>
  <c r="Z434" i="1"/>
  <c r="W434" i="1"/>
  <c r="X434" i="1"/>
  <c r="V434" i="1"/>
  <c r="T434" i="1"/>
  <c r="Q434" i="1"/>
  <c r="R433" i="1"/>
  <c r="Z433" i="1"/>
  <c r="W433" i="1"/>
  <c r="X433" i="1"/>
  <c r="V433" i="1"/>
  <c r="T433" i="1"/>
  <c r="Q433" i="1"/>
  <c r="R432" i="1"/>
  <c r="Z432" i="1"/>
  <c r="W432" i="1"/>
  <c r="X432" i="1"/>
  <c r="V432" i="1"/>
  <c r="T432" i="1"/>
  <c r="Q432" i="1"/>
  <c r="R431" i="1"/>
  <c r="Z431" i="1"/>
  <c r="W431" i="1"/>
  <c r="X431" i="1"/>
  <c r="V431" i="1"/>
  <c r="T431" i="1"/>
  <c r="Q431" i="1"/>
  <c r="R430" i="1"/>
  <c r="Z430" i="1"/>
  <c r="W430" i="1"/>
  <c r="X430" i="1"/>
  <c r="V430" i="1"/>
  <c r="T430" i="1"/>
  <c r="Q430" i="1"/>
  <c r="R429" i="1"/>
  <c r="Z429" i="1"/>
  <c r="W429" i="1"/>
  <c r="X429" i="1"/>
  <c r="V429" i="1"/>
  <c r="T429" i="1"/>
  <c r="Q429" i="1"/>
  <c r="Z428" i="1"/>
  <c r="W428" i="1"/>
  <c r="X428" i="1"/>
  <c r="V428" i="1"/>
  <c r="T428" i="1"/>
  <c r="Q428" i="1"/>
  <c r="R427" i="1"/>
  <c r="Z427" i="1"/>
  <c r="W427" i="1"/>
  <c r="X427" i="1"/>
  <c r="V427" i="1"/>
  <c r="T427" i="1"/>
  <c r="Q427" i="1"/>
  <c r="R426" i="1"/>
  <c r="Z426" i="1"/>
  <c r="W426" i="1"/>
  <c r="X426" i="1"/>
  <c r="V426" i="1"/>
  <c r="T426" i="1"/>
  <c r="Q426" i="1"/>
  <c r="Z425" i="1"/>
  <c r="W425" i="1"/>
  <c r="X425" i="1"/>
  <c r="V425" i="1"/>
  <c r="T425" i="1"/>
  <c r="Q425" i="1"/>
  <c r="R424" i="1"/>
  <c r="Z424" i="1"/>
  <c r="W424" i="1"/>
  <c r="X424" i="1"/>
  <c r="V424" i="1"/>
  <c r="T424" i="1"/>
  <c r="Q424" i="1"/>
  <c r="R423" i="1"/>
  <c r="Z423" i="1"/>
  <c r="W423" i="1"/>
  <c r="X423" i="1"/>
  <c r="V423" i="1"/>
  <c r="T423" i="1"/>
  <c r="Q423" i="1"/>
  <c r="Z422" i="1"/>
  <c r="W422" i="1"/>
  <c r="X422" i="1"/>
  <c r="V422" i="1"/>
  <c r="T422" i="1"/>
  <c r="Q422" i="1"/>
  <c r="R421" i="1"/>
  <c r="Z421" i="1"/>
  <c r="W421" i="1"/>
  <c r="X421" i="1"/>
  <c r="V421" i="1"/>
  <c r="T421" i="1"/>
  <c r="Q421" i="1"/>
  <c r="R420" i="1"/>
  <c r="Z420" i="1"/>
  <c r="W420" i="1"/>
  <c r="X420" i="1"/>
  <c r="V420" i="1"/>
  <c r="T420" i="1"/>
  <c r="Q420" i="1"/>
  <c r="Z419" i="1"/>
  <c r="W419" i="1"/>
  <c r="X419" i="1"/>
  <c r="V419" i="1"/>
  <c r="T419" i="1"/>
  <c r="Q419" i="1"/>
  <c r="R418" i="1"/>
  <c r="Z418" i="1"/>
  <c r="W418" i="1"/>
  <c r="X418" i="1"/>
  <c r="V418" i="1"/>
  <c r="T418" i="1"/>
  <c r="Q418" i="1"/>
  <c r="R417" i="1"/>
  <c r="Z417" i="1"/>
  <c r="W417" i="1"/>
  <c r="X417" i="1"/>
  <c r="V417" i="1"/>
  <c r="T417" i="1"/>
  <c r="Q417" i="1"/>
  <c r="Z416" i="1"/>
  <c r="V416" i="1"/>
  <c r="Q416" i="1"/>
  <c r="I40" i="4"/>
  <c r="I44" i="4"/>
  <c r="E436" i="4"/>
  <c r="E32" i="4"/>
  <c r="F32" i="4"/>
  <c r="E44" i="4"/>
  <c r="F44" i="4"/>
  <c r="F436" i="4"/>
  <c r="G32" i="4"/>
  <c r="G44" i="4"/>
  <c r="G436" i="4"/>
  <c r="H40" i="4"/>
  <c r="H44" i="4"/>
  <c r="H436" i="4"/>
  <c r="I436" i="4"/>
  <c r="J40" i="4"/>
  <c r="J44" i="4"/>
  <c r="J436" i="4"/>
  <c r="R6" i="1"/>
  <c r="S6" i="1"/>
  <c r="T6" i="1"/>
  <c r="J447" i="4"/>
  <c r="AJ13" i="1"/>
  <c r="J439" i="4"/>
  <c r="AJ12" i="1"/>
  <c r="I439" i="4"/>
  <c r="AJ11" i="1"/>
  <c r="H439" i="4"/>
  <c r="AJ10" i="1"/>
  <c r="G439" i="4"/>
  <c r="AJ9" i="1"/>
  <c r="F439" i="4"/>
  <c r="J438" i="4"/>
  <c r="I438" i="4"/>
  <c r="H438" i="4"/>
  <c r="G438" i="4"/>
  <c r="F438" i="4"/>
  <c r="AJ8" i="1"/>
  <c r="E439" i="4"/>
  <c r="T9" i="1"/>
  <c r="V9" i="1"/>
  <c r="F434" i="4"/>
  <c r="T8" i="1"/>
  <c r="V8" i="1"/>
  <c r="T44" i="1"/>
  <c r="V44" i="1"/>
  <c r="E434" i="4"/>
  <c r="J39" i="4"/>
  <c r="I39" i="4"/>
  <c r="H39" i="4"/>
  <c r="R238" i="1"/>
  <c r="H38" i="4"/>
  <c r="R244" i="1"/>
  <c r="J38" i="4"/>
  <c r="R241" i="1"/>
  <c r="I38" i="4"/>
  <c r="J43" i="4"/>
  <c r="I43" i="4"/>
  <c r="H43" i="4"/>
  <c r="R329" i="1"/>
  <c r="R521" i="1"/>
  <c r="J42" i="4"/>
  <c r="R326" i="1"/>
  <c r="R518" i="1"/>
  <c r="I42" i="4"/>
  <c r="R323" i="1"/>
  <c r="R515" i="1"/>
  <c r="H42" i="4"/>
  <c r="G31" i="4"/>
  <c r="R45" i="1"/>
  <c r="R222" i="1"/>
  <c r="G30" i="4"/>
  <c r="E433" i="4"/>
  <c r="E438" i="4"/>
  <c r="E437" i="4"/>
  <c r="E440" i="4"/>
  <c r="E443" i="4"/>
  <c r="R5" i="1"/>
  <c r="S5" i="1"/>
  <c r="T5" i="1"/>
  <c r="E447" i="4"/>
  <c r="E446" i="4"/>
  <c r="E432" i="4"/>
  <c r="F421" i="4"/>
  <c r="F424" i="4"/>
  <c r="G421" i="4"/>
  <c r="H421" i="4"/>
  <c r="I421" i="4"/>
  <c r="J421" i="4"/>
  <c r="F325" i="4"/>
  <c r="E213" i="4"/>
  <c r="F213" i="4"/>
  <c r="G213" i="4"/>
  <c r="H213" i="4"/>
  <c r="I213" i="4"/>
  <c r="J213" i="4"/>
  <c r="E212" i="4"/>
  <c r="F212" i="4"/>
  <c r="G212" i="4"/>
  <c r="H212" i="4"/>
  <c r="I212" i="4"/>
  <c r="J212" i="4"/>
  <c r="J54" i="4"/>
  <c r="I54" i="4"/>
  <c r="H54" i="4"/>
  <c r="G54" i="4"/>
  <c r="F54" i="4"/>
  <c r="J53" i="4"/>
  <c r="I53" i="4"/>
  <c r="H53" i="4"/>
  <c r="G53" i="4"/>
  <c r="F53" i="4"/>
  <c r="J52" i="4"/>
  <c r="I52" i="4"/>
  <c r="H52" i="4"/>
  <c r="G52" i="4"/>
  <c r="F52" i="4"/>
  <c r="R13" i="1"/>
  <c r="J51" i="4"/>
  <c r="R12" i="1"/>
  <c r="I51" i="4"/>
  <c r="R11" i="1"/>
  <c r="H51" i="4"/>
  <c r="R10" i="1"/>
  <c r="G51" i="4"/>
  <c r="R9" i="1"/>
  <c r="F51" i="4"/>
  <c r="G43" i="4"/>
  <c r="F43" i="4"/>
  <c r="R317" i="1"/>
  <c r="E42" i="4"/>
  <c r="F42" i="4"/>
  <c r="R320" i="1"/>
  <c r="G42" i="4"/>
  <c r="U50" i="1"/>
  <c r="S50" i="1"/>
  <c r="S51" i="1"/>
  <c r="U52" i="1"/>
  <c r="S52" i="1"/>
  <c r="Z45" i="1"/>
  <c r="W45" i="1"/>
  <c r="X45" i="1"/>
  <c r="Q45" i="1"/>
  <c r="Z46" i="1"/>
  <c r="W46" i="1"/>
  <c r="X46" i="1"/>
  <c r="Q46" i="1"/>
  <c r="Z47" i="1"/>
  <c r="W47" i="1"/>
  <c r="X47" i="1"/>
  <c r="Q47" i="1"/>
  <c r="R44" i="1"/>
  <c r="E30" i="4"/>
  <c r="F30" i="4"/>
  <c r="F427" i="4"/>
  <c r="E54" i="4"/>
  <c r="E53" i="4"/>
  <c r="E52" i="4"/>
  <c r="R8" i="1"/>
  <c r="E51" i="4"/>
  <c r="R53" i="1"/>
  <c r="D325" i="4"/>
  <c r="R4" i="1"/>
  <c r="D212" i="4"/>
  <c r="E31" i="4"/>
  <c r="R7" i="1"/>
  <c r="D51" i="4"/>
  <c r="R43" i="1"/>
  <c r="D30" i="4"/>
  <c r="R3" i="1"/>
  <c r="C417" i="4"/>
  <c r="D417" i="4"/>
  <c r="E417" i="4"/>
  <c r="E416" i="4"/>
  <c r="E415" i="4"/>
  <c r="E423" i="4"/>
  <c r="E426" i="4"/>
  <c r="E429" i="4"/>
  <c r="E422" i="4"/>
  <c r="E414" i="4"/>
  <c r="E29" i="4"/>
  <c r="E41" i="4"/>
  <c r="E21" i="4"/>
  <c r="E25" i="4"/>
  <c r="E33" i="4"/>
  <c r="E37" i="4"/>
  <c r="E45" i="4"/>
  <c r="E20" i="4"/>
  <c r="E324" i="4"/>
  <c r="E327" i="4"/>
  <c r="E330" i="4"/>
  <c r="E333" i="4"/>
  <c r="E336" i="4"/>
  <c r="E323" i="4"/>
  <c r="E317" i="4"/>
  <c r="E320" i="4"/>
  <c r="E316" i="4"/>
  <c r="E340" i="4"/>
  <c r="E343" i="4"/>
  <c r="E346" i="4"/>
  <c r="E349" i="4"/>
  <c r="E352" i="4"/>
  <c r="E339" i="4"/>
  <c r="E356" i="4"/>
  <c r="E355" i="4"/>
  <c r="E360" i="4"/>
  <c r="E359" i="4"/>
  <c r="E364" i="4"/>
  <c r="E363" i="4"/>
  <c r="E368" i="4"/>
  <c r="E367" i="4"/>
  <c r="E372" i="4"/>
  <c r="E375" i="4"/>
  <c r="E378" i="4"/>
  <c r="E381" i="4"/>
  <c r="E384" i="4"/>
  <c r="E387" i="4"/>
  <c r="E390" i="4"/>
  <c r="E371" i="4"/>
  <c r="E396" i="4"/>
  <c r="E398" i="4"/>
  <c r="E400" i="4"/>
  <c r="E402" i="4"/>
  <c r="E404" i="4"/>
  <c r="E406" i="4"/>
  <c r="E408" i="4"/>
  <c r="E410" i="4"/>
  <c r="E412" i="4"/>
  <c r="E393" i="4"/>
  <c r="E394" i="4"/>
  <c r="E315" i="4"/>
  <c r="E50" i="4"/>
  <c r="E55" i="4"/>
  <c r="E60" i="4"/>
  <c r="E65" i="4"/>
  <c r="E70" i="4"/>
  <c r="E75" i="4"/>
  <c r="E80" i="4"/>
  <c r="E49" i="4"/>
  <c r="E211" i="4"/>
  <c r="E214" i="4"/>
  <c r="E217" i="4"/>
  <c r="E220" i="4"/>
  <c r="E223" i="4"/>
  <c r="E226" i="4"/>
  <c r="E210" i="4"/>
  <c r="E12" i="4"/>
  <c r="E16" i="4"/>
  <c r="E11" i="4"/>
  <c r="E86" i="4"/>
  <c r="E91" i="4"/>
  <c r="E96" i="4"/>
  <c r="E101" i="4"/>
  <c r="E106" i="4"/>
  <c r="E111" i="4"/>
  <c r="E116" i="4"/>
  <c r="E85" i="4"/>
  <c r="E122" i="4"/>
  <c r="E126" i="4"/>
  <c r="E130" i="4"/>
  <c r="E134" i="4"/>
  <c r="E138" i="4"/>
  <c r="E142" i="4"/>
  <c r="E146" i="4"/>
  <c r="E121" i="4"/>
  <c r="E151" i="4"/>
  <c r="E155" i="4"/>
  <c r="E159" i="4"/>
  <c r="E163" i="4"/>
  <c r="E167" i="4"/>
  <c r="E150" i="4"/>
  <c r="E172" i="4"/>
  <c r="E175" i="4"/>
  <c r="E178" i="4"/>
  <c r="E181" i="4"/>
  <c r="E171" i="4"/>
  <c r="E185" i="4"/>
  <c r="E188" i="4"/>
  <c r="E191" i="4"/>
  <c r="E194" i="4"/>
  <c r="E184" i="4"/>
  <c r="E198" i="4"/>
  <c r="E201" i="4"/>
  <c r="E204" i="4"/>
  <c r="E207" i="4"/>
  <c r="E197" i="4"/>
  <c r="E230" i="4"/>
  <c r="E233" i="4"/>
  <c r="E236" i="4"/>
  <c r="E239" i="4"/>
  <c r="E242" i="4"/>
  <c r="E245" i="4"/>
  <c r="E248" i="4"/>
  <c r="E251" i="4"/>
  <c r="E229" i="4"/>
  <c r="E255" i="4"/>
  <c r="E261" i="4"/>
  <c r="E267" i="4"/>
  <c r="E273" i="4"/>
  <c r="E279" i="4"/>
  <c r="E285" i="4"/>
  <c r="E291" i="4"/>
  <c r="E297" i="4"/>
  <c r="E303" i="4"/>
  <c r="E309" i="4"/>
  <c r="E254" i="4"/>
  <c r="E7" i="4"/>
  <c r="E6" i="4"/>
  <c r="E5" i="4"/>
  <c r="E4" i="4"/>
  <c r="F417" i="4"/>
  <c r="F416" i="4"/>
  <c r="F415" i="4"/>
  <c r="F423" i="4"/>
  <c r="F426" i="4"/>
  <c r="F429" i="4"/>
  <c r="F422" i="4"/>
  <c r="F437" i="4"/>
  <c r="F433" i="4"/>
  <c r="F440" i="4"/>
  <c r="F443" i="4"/>
  <c r="F446" i="4"/>
  <c r="F432" i="4"/>
  <c r="F414" i="4"/>
  <c r="F31" i="4"/>
  <c r="F29" i="4"/>
  <c r="F41" i="4"/>
  <c r="F21" i="4"/>
  <c r="F25" i="4"/>
  <c r="F33" i="4"/>
  <c r="F37" i="4"/>
  <c r="F45" i="4"/>
  <c r="F20" i="4"/>
  <c r="F324" i="4"/>
  <c r="F327" i="4"/>
  <c r="F330" i="4"/>
  <c r="F333" i="4"/>
  <c r="F336" i="4"/>
  <c r="F323" i="4"/>
  <c r="F317" i="4"/>
  <c r="F320" i="4"/>
  <c r="F316" i="4"/>
  <c r="F340" i="4"/>
  <c r="F343" i="4"/>
  <c r="F346" i="4"/>
  <c r="F349" i="4"/>
  <c r="F352" i="4"/>
  <c r="F339" i="4"/>
  <c r="F356" i="4"/>
  <c r="F355" i="4"/>
  <c r="F360" i="4"/>
  <c r="F359" i="4"/>
  <c r="F364" i="4"/>
  <c r="F363" i="4"/>
  <c r="F368" i="4"/>
  <c r="F367" i="4"/>
  <c r="F372" i="4"/>
  <c r="F375" i="4"/>
  <c r="F378" i="4"/>
  <c r="F381" i="4"/>
  <c r="F384" i="4"/>
  <c r="F387" i="4"/>
  <c r="F390" i="4"/>
  <c r="F371" i="4"/>
  <c r="F396" i="4"/>
  <c r="F398" i="4"/>
  <c r="F400" i="4"/>
  <c r="F402" i="4"/>
  <c r="F404" i="4"/>
  <c r="F406" i="4"/>
  <c r="F408" i="4"/>
  <c r="F410" i="4"/>
  <c r="F412" i="4"/>
  <c r="F393" i="4"/>
  <c r="F394" i="4"/>
  <c r="F315" i="4"/>
  <c r="F50" i="4"/>
  <c r="F55" i="4"/>
  <c r="F60" i="4"/>
  <c r="F65" i="4"/>
  <c r="F70" i="4"/>
  <c r="F75" i="4"/>
  <c r="F80" i="4"/>
  <c r="F49" i="4"/>
  <c r="F211" i="4"/>
  <c r="F214" i="4"/>
  <c r="F217" i="4"/>
  <c r="F220" i="4"/>
  <c r="F223" i="4"/>
  <c r="F226" i="4"/>
  <c r="F210" i="4"/>
  <c r="F12" i="4"/>
  <c r="F16" i="4"/>
  <c r="F11" i="4"/>
  <c r="F86" i="4"/>
  <c r="F91" i="4"/>
  <c r="F96" i="4"/>
  <c r="F101" i="4"/>
  <c r="F106" i="4"/>
  <c r="F111" i="4"/>
  <c r="F116" i="4"/>
  <c r="F85" i="4"/>
  <c r="F122" i="4"/>
  <c r="F126" i="4"/>
  <c r="F130" i="4"/>
  <c r="F134" i="4"/>
  <c r="F138" i="4"/>
  <c r="F142" i="4"/>
  <c r="F146" i="4"/>
  <c r="F121" i="4"/>
  <c r="F151" i="4"/>
  <c r="F155" i="4"/>
  <c r="F159" i="4"/>
  <c r="F163" i="4"/>
  <c r="F167" i="4"/>
  <c r="F150" i="4"/>
  <c r="F172" i="4"/>
  <c r="F175" i="4"/>
  <c r="F178" i="4"/>
  <c r="F181" i="4"/>
  <c r="F171" i="4"/>
  <c r="F185" i="4"/>
  <c r="F188" i="4"/>
  <c r="F191" i="4"/>
  <c r="F194" i="4"/>
  <c r="F184" i="4"/>
  <c r="F198" i="4"/>
  <c r="F201" i="4"/>
  <c r="F204" i="4"/>
  <c r="F207" i="4"/>
  <c r="F197" i="4"/>
  <c r="F230" i="4"/>
  <c r="F233" i="4"/>
  <c r="F236" i="4"/>
  <c r="F239" i="4"/>
  <c r="F242" i="4"/>
  <c r="F245" i="4"/>
  <c r="F248" i="4"/>
  <c r="F251" i="4"/>
  <c r="F229" i="4"/>
  <c r="F255" i="4"/>
  <c r="F261" i="4"/>
  <c r="F267" i="4"/>
  <c r="F273" i="4"/>
  <c r="F279" i="4"/>
  <c r="F285" i="4"/>
  <c r="F291" i="4"/>
  <c r="F297" i="4"/>
  <c r="F303" i="4"/>
  <c r="F309" i="4"/>
  <c r="F254" i="4"/>
  <c r="F7" i="4"/>
  <c r="F6" i="4"/>
  <c r="F5" i="4"/>
  <c r="F4" i="4"/>
  <c r="G417" i="4"/>
  <c r="G416" i="4"/>
  <c r="G415" i="4"/>
  <c r="G433" i="4"/>
  <c r="G437" i="4"/>
  <c r="G440" i="4"/>
  <c r="G443" i="4"/>
  <c r="G446" i="4"/>
  <c r="G432" i="4"/>
  <c r="G423" i="4"/>
  <c r="G426" i="4"/>
  <c r="G429" i="4"/>
  <c r="G422" i="4"/>
  <c r="G414" i="4"/>
  <c r="G29" i="4"/>
  <c r="G41" i="4"/>
  <c r="G21" i="4"/>
  <c r="G25" i="4"/>
  <c r="G33" i="4"/>
  <c r="G37" i="4"/>
  <c r="G45" i="4"/>
  <c r="G20" i="4"/>
  <c r="G50" i="4"/>
  <c r="G55" i="4"/>
  <c r="G60" i="4"/>
  <c r="G65" i="4"/>
  <c r="G70" i="4"/>
  <c r="G75" i="4"/>
  <c r="G80" i="4"/>
  <c r="G49" i="4"/>
  <c r="G211" i="4"/>
  <c r="G214" i="4"/>
  <c r="G217" i="4"/>
  <c r="G220" i="4"/>
  <c r="G223" i="4"/>
  <c r="G226" i="4"/>
  <c r="G210" i="4"/>
  <c r="G324" i="4"/>
  <c r="G327" i="4"/>
  <c r="G330" i="4"/>
  <c r="G333" i="4"/>
  <c r="G336" i="4"/>
  <c r="G323" i="4"/>
  <c r="G317" i="4"/>
  <c r="G320" i="4"/>
  <c r="G316" i="4"/>
  <c r="G340" i="4"/>
  <c r="G343" i="4"/>
  <c r="G346" i="4"/>
  <c r="G349" i="4"/>
  <c r="G352" i="4"/>
  <c r="G339" i="4"/>
  <c r="G356" i="4"/>
  <c r="G355" i="4"/>
  <c r="G360" i="4"/>
  <c r="G359" i="4"/>
  <c r="G364" i="4"/>
  <c r="G363" i="4"/>
  <c r="G368" i="4"/>
  <c r="G367" i="4"/>
  <c r="G372" i="4"/>
  <c r="G375" i="4"/>
  <c r="G378" i="4"/>
  <c r="G381" i="4"/>
  <c r="G384" i="4"/>
  <c r="G387" i="4"/>
  <c r="G390" i="4"/>
  <c r="G371" i="4"/>
  <c r="G396" i="4"/>
  <c r="G398" i="4"/>
  <c r="G400" i="4"/>
  <c r="G402" i="4"/>
  <c r="G404" i="4"/>
  <c r="G406" i="4"/>
  <c r="G408" i="4"/>
  <c r="G410" i="4"/>
  <c r="G412" i="4"/>
  <c r="G393" i="4"/>
  <c r="G394" i="4"/>
  <c r="G315" i="4"/>
  <c r="G12" i="4"/>
  <c r="G16" i="4"/>
  <c r="G11" i="4"/>
  <c r="G86" i="4"/>
  <c r="G91" i="4"/>
  <c r="G96" i="4"/>
  <c r="G101" i="4"/>
  <c r="G106" i="4"/>
  <c r="G111" i="4"/>
  <c r="G116" i="4"/>
  <c r="G85" i="4"/>
  <c r="G122" i="4"/>
  <c r="G126" i="4"/>
  <c r="G130" i="4"/>
  <c r="G134" i="4"/>
  <c r="G138" i="4"/>
  <c r="G142" i="4"/>
  <c r="G146" i="4"/>
  <c r="G121" i="4"/>
  <c r="G151" i="4"/>
  <c r="G155" i="4"/>
  <c r="G159" i="4"/>
  <c r="G163" i="4"/>
  <c r="G167" i="4"/>
  <c r="G150" i="4"/>
  <c r="G172" i="4"/>
  <c r="G175" i="4"/>
  <c r="G178" i="4"/>
  <c r="G181" i="4"/>
  <c r="G171" i="4"/>
  <c r="G185" i="4"/>
  <c r="G188" i="4"/>
  <c r="G191" i="4"/>
  <c r="G194" i="4"/>
  <c r="G184" i="4"/>
  <c r="G198" i="4"/>
  <c r="G201" i="4"/>
  <c r="G204" i="4"/>
  <c r="G207" i="4"/>
  <c r="G197" i="4"/>
  <c r="G230" i="4"/>
  <c r="G233" i="4"/>
  <c r="G236" i="4"/>
  <c r="G239" i="4"/>
  <c r="G242" i="4"/>
  <c r="G245" i="4"/>
  <c r="G248" i="4"/>
  <c r="G251" i="4"/>
  <c r="G229" i="4"/>
  <c r="G255" i="4"/>
  <c r="G261" i="4"/>
  <c r="G267" i="4"/>
  <c r="G273" i="4"/>
  <c r="G279" i="4"/>
  <c r="G285" i="4"/>
  <c r="G291" i="4"/>
  <c r="G297" i="4"/>
  <c r="G303" i="4"/>
  <c r="G309" i="4"/>
  <c r="G254" i="4"/>
  <c r="G7" i="4"/>
  <c r="G6" i="4"/>
  <c r="G5" i="4"/>
  <c r="G4" i="4"/>
  <c r="H417" i="4"/>
  <c r="H416" i="4"/>
  <c r="H415" i="4"/>
  <c r="H433" i="4"/>
  <c r="H437" i="4"/>
  <c r="H440" i="4"/>
  <c r="H443" i="4"/>
  <c r="H446" i="4"/>
  <c r="H432" i="4"/>
  <c r="H423" i="4"/>
  <c r="H426" i="4"/>
  <c r="H429" i="4"/>
  <c r="H422" i="4"/>
  <c r="H414" i="4"/>
  <c r="H29" i="4"/>
  <c r="H41" i="4"/>
  <c r="H37" i="4"/>
  <c r="H21" i="4"/>
  <c r="H25" i="4"/>
  <c r="H33" i="4"/>
  <c r="H45" i="4"/>
  <c r="H20" i="4"/>
  <c r="H50" i="4"/>
  <c r="H55" i="4"/>
  <c r="H60" i="4"/>
  <c r="H65" i="4"/>
  <c r="H70" i="4"/>
  <c r="H75" i="4"/>
  <c r="H80" i="4"/>
  <c r="H49" i="4"/>
  <c r="H211" i="4"/>
  <c r="H214" i="4"/>
  <c r="H217" i="4"/>
  <c r="H220" i="4"/>
  <c r="H223" i="4"/>
  <c r="H226" i="4"/>
  <c r="H210" i="4"/>
  <c r="H324" i="4"/>
  <c r="H327" i="4"/>
  <c r="H330" i="4"/>
  <c r="H333" i="4"/>
  <c r="H336" i="4"/>
  <c r="H323" i="4"/>
  <c r="H317" i="4"/>
  <c r="H320" i="4"/>
  <c r="H316" i="4"/>
  <c r="H340" i="4"/>
  <c r="H343" i="4"/>
  <c r="H346" i="4"/>
  <c r="H349" i="4"/>
  <c r="H352" i="4"/>
  <c r="H339" i="4"/>
  <c r="H356" i="4"/>
  <c r="H355" i="4"/>
  <c r="H360" i="4"/>
  <c r="H359" i="4"/>
  <c r="H364" i="4"/>
  <c r="H363" i="4"/>
  <c r="H368" i="4"/>
  <c r="H367" i="4"/>
  <c r="H372" i="4"/>
  <c r="H375" i="4"/>
  <c r="H378" i="4"/>
  <c r="H381" i="4"/>
  <c r="H384" i="4"/>
  <c r="H387" i="4"/>
  <c r="H390" i="4"/>
  <c r="H371" i="4"/>
  <c r="H396" i="4"/>
  <c r="H398" i="4"/>
  <c r="H400" i="4"/>
  <c r="H402" i="4"/>
  <c r="H404" i="4"/>
  <c r="H406" i="4"/>
  <c r="H408" i="4"/>
  <c r="H410" i="4"/>
  <c r="H412" i="4"/>
  <c r="H393" i="4"/>
  <c r="H394" i="4"/>
  <c r="H315" i="4"/>
  <c r="H12" i="4"/>
  <c r="H16" i="4"/>
  <c r="H11" i="4"/>
  <c r="H86" i="4"/>
  <c r="H91" i="4"/>
  <c r="H96" i="4"/>
  <c r="H101" i="4"/>
  <c r="H106" i="4"/>
  <c r="H111" i="4"/>
  <c r="H116" i="4"/>
  <c r="H85" i="4"/>
  <c r="H122" i="4"/>
  <c r="H126" i="4"/>
  <c r="H130" i="4"/>
  <c r="H134" i="4"/>
  <c r="H138" i="4"/>
  <c r="H142" i="4"/>
  <c r="H146" i="4"/>
  <c r="H121" i="4"/>
  <c r="H151" i="4"/>
  <c r="H155" i="4"/>
  <c r="H159" i="4"/>
  <c r="H163" i="4"/>
  <c r="H167" i="4"/>
  <c r="H150" i="4"/>
  <c r="H172" i="4"/>
  <c r="H175" i="4"/>
  <c r="H178" i="4"/>
  <c r="H181" i="4"/>
  <c r="H171" i="4"/>
  <c r="H185" i="4"/>
  <c r="H188" i="4"/>
  <c r="H191" i="4"/>
  <c r="H194" i="4"/>
  <c r="H184" i="4"/>
  <c r="H198" i="4"/>
  <c r="H201" i="4"/>
  <c r="H204" i="4"/>
  <c r="H207" i="4"/>
  <c r="H197" i="4"/>
  <c r="H230" i="4"/>
  <c r="H233" i="4"/>
  <c r="H236" i="4"/>
  <c r="H239" i="4"/>
  <c r="H242" i="4"/>
  <c r="H245" i="4"/>
  <c r="H248" i="4"/>
  <c r="H251" i="4"/>
  <c r="H229" i="4"/>
  <c r="H255" i="4"/>
  <c r="H261" i="4"/>
  <c r="H267" i="4"/>
  <c r="H273" i="4"/>
  <c r="H279" i="4"/>
  <c r="H285" i="4"/>
  <c r="H291" i="4"/>
  <c r="H297" i="4"/>
  <c r="H303" i="4"/>
  <c r="H309" i="4"/>
  <c r="H254" i="4"/>
  <c r="H7" i="4"/>
  <c r="H6" i="4"/>
  <c r="H5" i="4"/>
  <c r="H4" i="4"/>
  <c r="I417" i="4"/>
  <c r="I416" i="4"/>
  <c r="I415" i="4"/>
  <c r="I433" i="4"/>
  <c r="I437" i="4"/>
  <c r="I440" i="4"/>
  <c r="I443" i="4"/>
  <c r="I446" i="4"/>
  <c r="I432" i="4"/>
  <c r="I423" i="4"/>
  <c r="I426" i="4"/>
  <c r="I429" i="4"/>
  <c r="I422" i="4"/>
  <c r="I414" i="4"/>
  <c r="I29" i="4"/>
  <c r="I41" i="4"/>
  <c r="I37" i="4"/>
  <c r="I21" i="4"/>
  <c r="I25" i="4"/>
  <c r="I33" i="4"/>
  <c r="I45" i="4"/>
  <c r="I20" i="4"/>
  <c r="I50" i="4"/>
  <c r="I55" i="4"/>
  <c r="I60" i="4"/>
  <c r="I65" i="4"/>
  <c r="I70" i="4"/>
  <c r="I75" i="4"/>
  <c r="I80" i="4"/>
  <c r="I49" i="4"/>
  <c r="I211" i="4"/>
  <c r="I214" i="4"/>
  <c r="I217" i="4"/>
  <c r="I220" i="4"/>
  <c r="I223" i="4"/>
  <c r="I226" i="4"/>
  <c r="I210" i="4"/>
  <c r="I324" i="4"/>
  <c r="I327" i="4"/>
  <c r="I330" i="4"/>
  <c r="I333" i="4"/>
  <c r="I336" i="4"/>
  <c r="I323" i="4"/>
  <c r="I317" i="4"/>
  <c r="I320" i="4"/>
  <c r="I316" i="4"/>
  <c r="I340" i="4"/>
  <c r="I343" i="4"/>
  <c r="I346" i="4"/>
  <c r="I349" i="4"/>
  <c r="I352" i="4"/>
  <c r="I339" i="4"/>
  <c r="I356" i="4"/>
  <c r="I355" i="4"/>
  <c r="I360" i="4"/>
  <c r="I359" i="4"/>
  <c r="I364" i="4"/>
  <c r="I363" i="4"/>
  <c r="I368" i="4"/>
  <c r="I367" i="4"/>
  <c r="I372" i="4"/>
  <c r="I375" i="4"/>
  <c r="I378" i="4"/>
  <c r="I381" i="4"/>
  <c r="I384" i="4"/>
  <c r="I387" i="4"/>
  <c r="I390" i="4"/>
  <c r="I371" i="4"/>
  <c r="I396" i="4"/>
  <c r="I398" i="4"/>
  <c r="I400" i="4"/>
  <c r="I402" i="4"/>
  <c r="I404" i="4"/>
  <c r="I406" i="4"/>
  <c r="I408" i="4"/>
  <c r="I410" i="4"/>
  <c r="I412" i="4"/>
  <c r="I393" i="4"/>
  <c r="I394" i="4"/>
  <c r="I315" i="4"/>
  <c r="I12" i="4"/>
  <c r="I16" i="4"/>
  <c r="I11" i="4"/>
  <c r="I86" i="4"/>
  <c r="I91" i="4"/>
  <c r="I96" i="4"/>
  <c r="I101" i="4"/>
  <c r="I106" i="4"/>
  <c r="I111" i="4"/>
  <c r="I116" i="4"/>
  <c r="I85" i="4"/>
  <c r="I122" i="4"/>
  <c r="I126" i="4"/>
  <c r="I130" i="4"/>
  <c r="I134" i="4"/>
  <c r="I138" i="4"/>
  <c r="I142" i="4"/>
  <c r="I146" i="4"/>
  <c r="I121" i="4"/>
  <c r="I151" i="4"/>
  <c r="I155" i="4"/>
  <c r="I159" i="4"/>
  <c r="I163" i="4"/>
  <c r="I167" i="4"/>
  <c r="I150" i="4"/>
  <c r="I172" i="4"/>
  <c r="I175" i="4"/>
  <c r="I178" i="4"/>
  <c r="I181" i="4"/>
  <c r="I171" i="4"/>
  <c r="I185" i="4"/>
  <c r="I188" i="4"/>
  <c r="I191" i="4"/>
  <c r="I194" i="4"/>
  <c r="I184" i="4"/>
  <c r="I198" i="4"/>
  <c r="I201" i="4"/>
  <c r="I204" i="4"/>
  <c r="I207" i="4"/>
  <c r="I197" i="4"/>
  <c r="I230" i="4"/>
  <c r="I233" i="4"/>
  <c r="I236" i="4"/>
  <c r="I239" i="4"/>
  <c r="I242" i="4"/>
  <c r="I245" i="4"/>
  <c r="I248" i="4"/>
  <c r="I251" i="4"/>
  <c r="I229" i="4"/>
  <c r="I255" i="4"/>
  <c r="I261" i="4"/>
  <c r="I267" i="4"/>
  <c r="I273" i="4"/>
  <c r="I279" i="4"/>
  <c r="I285" i="4"/>
  <c r="I291" i="4"/>
  <c r="I297" i="4"/>
  <c r="I303" i="4"/>
  <c r="I309" i="4"/>
  <c r="I254" i="4"/>
  <c r="I7" i="4"/>
  <c r="I6" i="4"/>
  <c r="I5" i="4"/>
  <c r="I4" i="4"/>
  <c r="J417" i="4"/>
  <c r="J416" i="4"/>
  <c r="J415" i="4"/>
  <c r="J433" i="4"/>
  <c r="J437" i="4"/>
  <c r="J446" i="4"/>
  <c r="J440" i="4"/>
  <c r="J443" i="4"/>
  <c r="J432" i="4"/>
  <c r="J423" i="4"/>
  <c r="J426" i="4"/>
  <c r="J429" i="4"/>
  <c r="J422" i="4"/>
  <c r="J414" i="4"/>
  <c r="J29" i="4"/>
  <c r="J41" i="4"/>
  <c r="J37" i="4"/>
  <c r="J21" i="4"/>
  <c r="J25" i="4"/>
  <c r="J33" i="4"/>
  <c r="J45" i="4"/>
  <c r="J20" i="4"/>
  <c r="J50" i="4"/>
  <c r="J55" i="4"/>
  <c r="J60" i="4"/>
  <c r="J65" i="4"/>
  <c r="J70" i="4"/>
  <c r="J75" i="4"/>
  <c r="J80" i="4"/>
  <c r="J49" i="4"/>
  <c r="J211" i="4"/>
  <c r="J214" i="4"/>
  <c r="J217" i="4"/>
  <c r="J220" i="4"/>
  <c r="J223" i="4"/>
  <c r="J226" i="4"/>
  <c r="J210" i="4"/>
  <c r="J324" i="4"/>
  <c r="J327" i="4"/>
  <c r="J330" i="4"/>
  <c r="J333" i="4"/>
  <c r="J336" i="4"/>
  <c r="J323" i="4"/>
  <c r="J317" i="4"/>
  <c r="J320" i="4"/>
  <c r="J316" i="4"/>
  <c r="J340" i="4"/>
  <c r="J343" i="4"/>
  <c r="J346" i="4"/>
  <c r="J349" i="4"/>
  <c r="J352" i="4"/>
  <c r="J339" i="4"/>
  <c r="J356" i="4"/>
  <c r="J355" i="4"/>
  <c r="J360" i="4"/>
  <c r="J359" i="4"/>
  <c r="J364" i="4"/>
  <c r="J363" i="4"/>
  <c r="J368" i="4"/>
  <c r="J367" i="4"/>
  <c r="J372" i="4"/>
  <c r="J375" i="4"/>
  <c r="J378" i="4"/>
  <c r="J381" i="4"/>
  <c r="J384" i="4"/>
  <c r="J387" i="4"/>
  <c r="J390" i="4"/>
  <c r="J371" i="4"/>
  <c r="J396" i="4"/>
  <c r="J398" i="4"/>
  <c r="J400" i="4"/>
  <c r="J402" i="4"/>
  <c r="J404" i="4"/>
  <c r="J406" i="4"/>
  <c r="J408" i="4"/>
  <c r="J410" i="4"/>
  <c r="J412" i="4"/>
  <c r="J393" i="4"/>
  <c r="J394" i="4"/>
  <c r="J315" i="4"/>
  <c r="J12" i="4"/>
  <c r="J16" i="4"/>
  <c r="J11" i="4"/>
  <c r="J86" i="4"/>
  <c r="J91" i="4"/>
  <c r="J96" i="4"/>
  <c r="J101" i="4"/>
  <c r="J106" i="4"/>
  <c r="J111" i="4"/>
  <c r="J116" i="4"/>
  <c r="J85" i="4"/>
  <c r="J122" i="4"/>
  <c r="J126" i="4"/>
  <c r="J130" i="4"/>
  <c r="J134" i="4"/>
  <c r="J138" i="4"/>
  <c r="J142" i="4"/>
  <c r="J146" i="4"/>
  <c r="J121" i="4"/>
  <c r="J151" i="4"/>
  <c r="J155" i="4"/>
  <c r="J159" i="4"/>
  <c r="J163" i="4"/>
  <c r="J167" i="4"/>
  <c r="J150" i="4"/>
  <c r="J172" i="4"/>
  <c r="J175" i="4"/>
  <c r="J178" i="4"/>
  <c r="J181" i="4"/>
  <c r="J171" i="4"/>
  <c r="J185" i="4"/>
  <c r="J188" i="4"/>
  <c r="J191" i="4"/>
  <c r="J194" i="4"/>
  <c r="J184" i="4"/>
  <c r="J198" i="4"/>
  <c r="J201" i="4"/>
  <c r="J204" i="4"/>
  <c r="J207" i="4"/>
  <c r="J197" i="4"/>
  <c r="J230" i="4"/>
  <c r="J233" i="4"/>
  <c r="J236" i="4"/>
  <c r="J239" i="4"/>
  <c r="J242" i="4"/>
  <c r="J245" i="4"/>
  <c r="J248" i="4"/>
  <c r="J251" i="4"/>
  <c r="J229" i="4"/>
  <c r="J255" i="4"/>
  <c r="J261" i="4"/>
  <c r="J267" i="4"/>
  <c r="J273" i="4"/>
  <c r="J279" i="4"/>
  <c r="J285" i="4"/>
  <c r="J291" i="4"/>
  <c r="J297" i="4"/>
  <c r="J303" i="4"/>
  <c r="J309" i="4"/>
  <c r="J254" i="4"/>
  <c r="J7" i="4"/>
  <c r="J6" i="4"/>
  <c r="J5" i="4"/>
  <c r="J4" i="4"/>
  <c r="E3" i="4"/>
  <c r="F3" i="4"/>
  <c r="G3" i="4"/>
  <c r="H3" i="4"/>
  <c r="I3" i="4"/>
  <c r="J3" i="4"/>
  <c r="D416" i="4"/>
  <c r="D415" i="4"/>
  <c r="D433" i="4"/>
  <c r="D437" i="4"/>
  <c r="D440" i="4"/>
  <c r="D443" i="4"/>
  <c r="D446" i="4"/>
  <c r="D432" i="4"/>
  <c r="D423" i="4"/>
  <c r="D426" i="4"/>
  <c r="D429" i="4"/>
  <c r="D422" i="4"/>
  <c r="D414" i="4"/>
  <c r="D29" i="4"/>
  <c r="D21" i="4"/>
  <c r="D25" i="4"/>
  <c r="D33" i="4"/>
  <c r="D37" i="4"/>
  <c r="D41" i="4"/>
  <c r="D45" i="4"/>
  <c r="D20" i="4"/>
  <c r="D324" i="4"/>
  <c r="D327" i="4"/>
  <c r="D330" i="4"/>
  <c r="D333" i="4"/>
  <c r="D336" i="4"/>
  <c r="D323" i="4"/>
  <c r="D317" i="4"/>
  <c r="D320" i="4"/>
  <c r="D316" i="4"/>
  <c r="D340" i="4"/>
  <c r="D343" i="4"/>
  <c r="D346" i="4"/>
  <c r="D349" i="4"/>
  <c r="D352" i="4"/>
  <c r="D339" i="4"/>
  <c r="D356" i="4"/>
  <c r="D355" i="4"/>
  <c r="D360" i="4"/>
  <c r="D359" i="4"/>
  <c r="D364" i="4"/>
  <c r="D363" i="4"/>
  <c r="D368" i="4"/>
  <c r="D367" i="4"/>
  <c r="D372" i="4"/>
  <c r="D375" i="4"/>
  <c r="D378" i="4"/>
  <c r="D381" i="4"/>
  <c r="D384" i="4"/>
  <c r="D387" i="4"/>
  <c r="D390" i="4"/>
  <c r="D371" i="4"/>
  <c r="D396" i="4"/>
  <c r="D398" i="4"/>
  <c r="D400" i="4"/>
  <c r="D402" i="4"/>
  <c r="D404" i="4"/>
  <c r="D406" i="4"/>
  <c r="D408" i="4"/>
  <c r="D410" i="4"/>
  <c r="D412" i="4"/>
  <c r="D393" i="4"/>
  <c r="D394" i="4"/>
  <c r="D315" i="4"/>
  <c r="D50" i="4"/>
  <c r="D55" i="4"/>
  <c r="D60" i="4"/>
  <c r="D65" i="4"/>
  <c r="D70" i="4"/>
  <c r="D75" i="4"/>
  <c r="D80" i="4"/>
  <c r="D49" i="4"/>
  <c r="D211" i="4"/>
  <c r="D214" i="4"/>
  <c r="D217" i="4"/>
  <c r="D220" i="4"/>
  <c r="D223" i="4"/>
  <c r="D226" i="4"/>
  <c r="D210" i="4"/>
  <c r="D12" i="4"/>
  <c r="D16" i="4"/>
  <c r="D11" i="4"/>
  <c r="D86" i="4"/>
  <c r="D91" i="4"/>
  <c r="D96" i="4"/>
  <c r="D101" i="4"/>
  <c r="D106" i="4"/>
  <c r="D111" i="4"/>
  <c r="D116" i="4"/>
  <c r="D85" i="4"/>
  <c r="D122" i="4"/>
  <c r="D126" i="4"/>
  <c r="D130" i="4"/>
  <c r="D134" i="4"/>
  <c r="D138" i="4"/>
  <c r="D142" i="4"/>
  <c r="D146" i="4"/>
  <c r="D121" i="4"/>
  <c r="D151" i="4"/>
  <c r="D155" i="4"/>
  <c r="D159" i="4"/>
  <c r="D163" i="4"/>
  <c r="D167" i="4"/>
  <c r="D150" i="4"/>
  <c r="D172" i="4"/>
  <c r="D175" i="4"/>
  <c r="D178" i="4"/>
  <c r="D181" i="4"/>
  <c r="D171" i="4"/>
  <c r="D185" i="4"/>
  <c r="D188" i="4"/>
  <c r="D191" i="4"/>
  <c r="D194" i="4"/>
  <c r="D184" i="4"/>
  <c r="D198" i="4"/>
  <c r="D201" i="4"/>
  <c r="D204" i="4"/>
  <c r="D207" i="4"/>
  <c r="D197" i="4"/>
  <c r="D230" i="4"/>
  <c r="D233" i="4"/>
  <c r="D236" i="4"/>
  <c r="D239" i="4"/>
  <c r="D242" i="4"/>
  <c r="D245" i="4"/>
  <c r="D248" i="4"/>
  <c r="D251" i="4"/>
  <c r="D229" i="4"/>
  <c r="D255" i="4"/>
  <c r="D261" i="4"/>
  <c r="D267" i="4"/>
  <c r="D273" i="4"/>
  <c r="D279" i="4"/>
  <c r="D285" i="4"/>
  <c r="D291" i="4"/>
  <c r="D297" i="4"/>
  <c r="D303" i="4"/>
  <c r="D309" i="4"/>
  <c r="D254" i="4"/>
  <c r="D7" i="4"/>
  <c r="D6" i="4"/>
  <c r="D5" i="4"/>
  <c r="D4" i="4"/>
  <c r="D3" i="4"/>
  <c r="C416" i="4"/>
  <c r="C415" i="4"/>
  <c r="C433" i="4"/>
  <c r="C437" i="4"/>
  <c r="C440" i="4"/>
  <c r="C443" i="4"/>
  <c r="C446" i="4"/>
  <c r="C432" i="4"/>
  <c r="C423" i="4"/>
  <c r="C426" i="4"/>
  <c r="C429" i="4"/>
  <c r="C422" i="4"/>
  <c r="C414" i="4"/>
  <c r="C12" i="4"/>
  <c r="C16" i="4"/>
  <c r="C11" i="4"/>
  <c r="C21" i="4"/>
  <c r="C25" i="4"/>
  <c r="C29" i="4"/>
  <c r="C33" i="4"/>
  <c r="C37" i="4"/>
  <c r="C41" i="4"/>
  <c r="C45" i="4"/>
  <c r="C20" i="4"/>
  <c r="C50" i="4"/>
  <c r="C55" i="4"/>
  <c r="C60" i="4"/>
  <c r="C65" i="4"/>
  <c r="C70" i="4"/>
  <c r="C75" i="4"/>
  <c r="C80" i="4"/>
  <c r="C49" i="4"/>
  <c r="C86" i="4"/>
  <c r="C91" i="4"/>
  <c r="C96" i="4"/>
  <c r="C101" i="4"/>
  <c r="C106" i="4"/>
  <c r="C111" i="4"/>
  <c r="C116" i="4"/>
  <c r="C85" i="4"/>
  <c r="C122" i="4"/>
  <c r="C126" i="4"/>
  <c r="C130" i="4"/>
  <c r="C134" i="4"/>
  <c r="C138" i="4"/>
  <c r="C142" i="4"/>
  <c r="C146" i="4"/>
  <c r="C121" i="4"/>
  <c r="C151" i="4"/>
  <c r="C155" i="4"/>
  <c r="C159" i="4"/>
  <c r="C163" i="4"/>
  <c r="C167" i="4"/>
  <c r="C150" i="4"/>
  <c r="C172" i="4"/>
  <c r="C175" i="4"/>
  <c r="C178" i="4"/>
  <c r="C181" i="4"/>
  <c r="C171" i="4"/>
  <c r="C185" i="4"/>
  <c r="C188" i="4"/>
  <c r="C191" i="4"/>
  <c r="C194" i="4"/>
  <c r="C184" i="4"/>
  <c r="C198" i="4"/>
  <c r="C201" i="4"/>
  <c r="C204" i="4"/>
  <c r="C207" i="4"/>
  <c r="C197" i="4"/>
  <c r="C211" i="4"/>
  <c r="C214" i="4"/>
  <c r="C217" i="4"/>
  <c r="C220" i="4"/>
  <c r="C223" i="4"/>
  <c r="C226" i="4"/>
  <c r="C210" i="4"/>
  <c r="C230" i="4"/>
  <c r="C233" i="4"/>
  <c r="C236" i="4"/>
  <c r="C239" i="4"/>
  <c r="C242" i="4"/>
  <c r="C245" i="4"/>
  <c r="C248" i="4"/>
  <c r="C251" i="4"/>
  <c r="C229" i="4"/>
  <c r="C255" i="4"/>
  <c r="C261" i="4"/>
  <c r="C267" i="4"/>
  <c r="C273" i="4"/>
  <c r="C279" i="4"/>
  <c r="C285" i="4"/>
  <c r="C291" i="4"/>
  <c r="C297" i="4"/>
  <c r="C303" i="4"/>
  <c r="C309" i="4"/>
  <c r="C254" i="4"/>
  <c r="C317" i="4"/>
  <c r="C320" i="4"/>
  <c r="C316" i="4"/>
  <c r="C324" i="4"/>
  <c r="C327" i="4"/>
  <c r="C330" i="4"/>
  <c r="C333" i="4"/>
  <c r="C336" i="4"/>
  <c r="C323" i="4"/>
  <c r="C340" i="4"/>
  <c r="C343" i="4"/>
  <c r="C346" i="4"/>
  <c r="C349" i="4"/>
  <c r="C352" i="4"/>
  <c r="C339" i="4"/>
  <c r="C356" i="4"/>
  <c r="C355" i="4"/>
  <c r="C360" i="4"/>
  <c r="C359" i="4"/>
  <c r="C364" i="4"/>
  <c r="C363" i="4"/>
  <c r="C368" i="4"/>
  <c r="C367" i="4"/>
  <c r="C372" i="4"/>
  <c r="C375" i="4"/>
  <c r="C378" i="4"/>
  <c r="C381" i="4"/>
  <c r="C384" i="4"/>
  <c r="C387" i="4"/>
  <c r="C390" i="4"/>
  <c r="C371" i="4"/>
  <c r="C396" i="4"/>
  <c r="C398" i="4"/>
  <c r="C400" i="4"/>
  <c r="C402" i="4"/>
  <c r="C404" i="4"/>
  <c r="C406" i="4"/>
  <c r="C408" i="4"/>
  <c r="C410" i="4"/>
  <c r="C412" i="4"/>
  <c r="C393" i="4"/>
  <c r="C394" i="4"/>
  <c r="C315" i="4"/>
  <c r="C7" i="4"/>
  <c r="C6" i="4"/>
  <c r="C5" i="4"/>
  <c r="C4" i="4"/>
  <c r="C3" i="4"/>
  <c r="R59" i="1"/>
  <c r="Z59" i="1"/>
  <c r="W59" i="1"/>
  <c r="X59" i="1"/>
  <c r="V59" i="1"/>
  <c r="T59" i="1"/>
  <c r="Q59" i="1"/>
  <c r="R58" i="1"/>
  <c r="Z58" i="1"/>
  <c r="W58" i="1"/>
  <c r="X58" i="1"/>
  <c r="V58" i="1"/>
  <c r="T58" i="1"/>
  <c r="Q58" i="1"/>
  <c r="R57" i="1"/>
  <c r="Z57" i="1"/>
  <c r="W57" i="1"/>
  <c r="X57" i="1"/>
  <c r="V57" i="1"/>
  <c r="T57" i="1"/>
  <c r="Q57" i="1"/>
  <c r="R56" i="1"/>
  <c r="Z56" i="1"/>
  <c r="W56" i="1"/>
  <c r="X56" i="1"/>
  <c r="V56" i="1"/>
  <c r="T56" i="1"/>
  <c r="Q56" i="1"/>
  <c r="R55" i="1"/>
  <c r="Z55" i="1"/>
  <c r="W55" i="1"/>
  <c r="X55" i="1"/>
  <c r="V55" i="1"/>
  <c r="T55" i="1"/>
  <c r="Q55" i="1"/>
  <c r="Z54" i="1"/>
  <c r="W54" i="1"/>
  <c r="X54" i="1"/>
  <c r="V54" i="1"/>
  <c r="T54" i="1"/>
  <c r="Q54" i="1"/>
  <c r="Z53" i="1"/>
  <c r="V53" i="1"/>
  <c r="T53" i="1"/>
  <c r="Q53" i="1"/>
  <c r="Q9" i="1"/>
  <c r="Q12" i="1"/>
  <c r="Q11" i="1"/>
  <c r="Q5" i="1"/>
  <c r="Q10" i="1"/>
  <c r="Q13" i="1"/>
  <c r="Q8" i="1"/>
  <c r="Q6" i="1"/>
  <c r="Q7" i="1"/>
  <c r="Q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1" i="1"/>
  <c r="AE3" i="1"/>
  <c r="AF3" i="1"/>
  <c r="AB3" i="1"/>
  <c r="AC3" i="1"/>
  <c r="Z3" i="1"/>
  <c r="V3" i="1"/>
  <c r="T3" i="1"/>
  <c r="Q3" i="1"/>
  <c r="W221" i="1"/>
  <c r="W209" i="1"/>
  <c r="W202" i="1"/>
  <c r="X202" i="1"/>
  <c r="W177" i="1"/>
  <c r="W156" i="1"/>
  <c r="W515" i="1"/>
  <c r="R415" i="1"/>
  <c r="Z415" i="1"/>
  <c r="R414" i="1"/>
  <c r="Z414" i="1"/>
  <c r="R413" i="1"/>
  <c r="Z413" i="1"/>
  <c r="R412" i="1"/>
  <c r="Z412" i="1"/>
  <c r="R411" i="1"/>
  <c r="Z411" i="1"/>
  <c r="R410" i="1"/>
  <c r="Z410" i="1"/>
  <c r="R409" i="1"/>
  <c r="Z409" i="1"/>
  <c r="R408" i="1"/>
  <c r="Z408" i="1"/>
  <c r="R407" i="1"/>
  <c r="Z407" i="1"/>
  <c r="R406" i="1"/>
  <c r="Z406" i="1"/>
  <c r="R405" i="1"/>
  <c r="Z405" i="1"/>
  <c r="R404" i="1"/>
  <c r="Z404" i="1"/>
  <c r="R403" i="1"/>
  <c r="Z403" i="1"/>
  <c r="R402" i="1"/>
  <c r="Z402" i="1"/>
  <c r="R401" i="1"/>
  <c r="Z401" i="1"/>
  <c r="R400" i="1"/>
  <c r="Z400" i="1"/>
  <c r="R399" i="1"/>
  <c r="Z399" i="1"/>
  <c r="R398" i="1"/>
  <c r="Z398" i="1"/>
  <c r="R397" i="1"/>
  <c r="Z397" i="1"/>
  <c r="R396" i="1"/>
  <c r="Z396" i="1"/>
  <c r="R395" i="1"/>
  <c r="Z395" i="1"/>
  <c r="R394" i="1"/>
  <c r="Z394" i="1"/>
  <c r="R393" i="1"/>
  <c r="Z393" i="1"/>
  <c r="R392" i="1"/>
  <c r="Z392" i="1"/>
  <c r="R391" i="1"/>
  <c r="Z391" i="1"/>
  <c r="R390" i="1"/>
  <c r="Z390" i="1"/>
  <c r="R389" i="1"/>
  <c r="Z389" i="1"/>
  <c r="R388" i="1"/>
  <c r="Z388" i="1"/>
  <c r="R387" i="1"/>
  <c r="Z387" i="1"/>
  <c r="R386" i="1"/>
  <c r="Z386" i="1"/>
  <c r="R385" i="1"/>
  <c r="Z385" i="1"/>
  <c r="R384" i="1"/>
  <c r="Z384" i="1"/>
  <c r="R383" i="1"/>
  <c r="Z383" i="1"/>
  <c r="R382" i="1"/>
  <c r="Z382" i="1"/>
  <c r="R381" i="1"/>
  <c r="Z381" i="1"/>
  <c r="R380" i="1"/>
  <c r="Z380" i="1"/>
  <c r="R379" i="1"/>
  <c r="Z379" i="1"/>
  <c r="R378" i="1"/>
  <c r="Z378" i="1"/>
  <c r="R377" i="1"/>
  <c r="Z377" i="1"/>
  <c r="R376" i="1"/>
  <c r="Z376" i="1"/>
  <c r="R375" i="1"/>
  <c r="Z375" i="1"/>
  <c r="R374" i="1"/>
  <c r="Z374" i="1"/>
  <c r="R373" i="1"/>
  <c r="Z373" i="1"/>
  <c r="R372" i="1"/>
  <c r="Z372" i="1"/>
  <c r="R371" i="1"/>
  <c r="Z371" i="1"/>
  <c r="R370" i="1"/>
  <c r="Z370" i="1"/>
  <c r="R369" i="1"/>
  <c r="Z369" i="1"/>
  <c r="R368" i="1"/>
  <c r="Z368" i="1"/>
  <c r="R367" i="1"/>
  <c r="Z367" i="1"/>
  <c r="R366" i="1"/>
  <c r="Z366" i="1"/>
  <c r="R365" i="1"/>
  <c r="Z365" i="1"/>
  <c r="R364" i="1"/>
  <c r="Z364" i="1"/>
  <c r="R363" i="1"/>
  <c r="Z363" i="1"/>
  <c r="R362" i="1"/>
  <c r="Z362" i="1"/>
  <c r="R361" i="1"/>
  <c r="Z361" i="1"/>
  <c r="R360" i="1"/>
  <c r="Z360" i="1"/>
  <c r="R359" i="1"/>
  <c r="Z359" i="1"/>
  <c r="R358" i="1"/>
  <c r="Z358" i="1"/>
  <c r="R357" i="1"/>
  <c r="Z357" i="1"/>
  <c r="R356" i="1"/>
  <c r="Z356" i="1"/>
  <c r="R355" i="1"/>
  <c r="Z355" i="1"/>
  <c r="R354" i="1"/>
  <c r="Z354" i="1"/>
  <c r="R353" i="1"/>
  <c r="Z353" i="1"/>
  <c r="R352" i="1"/>
  <c r="Z352" i="1"/>
  <c r="R351" i="1"/>
  <c r="Z351" i="1"/>
  <c r="R350" i="1"/>
  <c r="Z350" i="1"/>
  <c r="R349" i="1"/>
  <c r="Z349" i="1"/>
  <c r="R348" i="1"/>
  <c r="Z348" i="1"/>
  <c r="R347" i="1"/>
  <c r="Z347" i="1"/>
  <c r="R346" i="1"/>
  <c r="Z346" i="1"/>
  <c r="R345" i="1"/>
  <c r="Z345" i="1"/>
  <c r="R344" i="1"/>
  <c r="Z344" i="1"/>
  <c r="R343" i="1"/>
  <c r="Z343" i="1"/>
  <c r="R342" i="1"/>
  <c r="Z342" i="1"/>
  <c r="R341" i="1"/>
  <c r="Z341" i="1"/>
  <c r="R340" i="1"/>
  <c r="Z340" i="1"/>
  <c r="R339" i="1"/>
  <c r="Z339" i="1"/>
  <c r="R338" i="1"/>
  <c r="Z338" i="1"/>
  <c r="R337" i="1"/>
  <c r="Z337" i="1"/>
  <c r="R336" i="1"/>
  <c r="Z336" i="1"/>
  <c r="R335" i="1"/>
  <c r="Z335" i="1"/>
  <c r="R334" i="1"/>
  <c r="Z334" i="1"/>
  <c r="R333" i="1"/>
  <c r="Z333" i="1"/>
  <c r="R332" i="1"/>
  <c r="Z332" i="1"/>
  <c r="R331" i="1"/>
  <c r="Z331" i="1"/>
  <c r="R330" i="1"/>
  <c r="Z330" i="1"/>
  <c r="Z329" i="1"/>
  <c r="R328" i="1"/>
  <c r="Z328" i="1"/>
  <c r="R327" i="1"/>
  <c r="Z327" i="1"/>
  <c r="Z326" i="1"/>
  <c r="R325" i="1"/>
  <c r="Z325" i="1"/>
  <c r="R324" i="1"/>
  <c r="Z324" i="1"/>
  <c r="Z323" i="1"/>
  <c r="R322" i="1"/>
  <c r="Z322" i="1"/>
  <c r="R321" i="1"/>
  <c r="Z321" i="1"/>
  <c r="Z320" i="1"/>
  <c r="R319" i="1"/>
  <c r="Z319" i="1"/>
  <c r="R318" i="1"/>
  <c r="Z318" i="1"/>
  <c r="Z317" i="1"/>
  <c r="R237" i="1"/>
  <c r="Z237" i="1"/>
  <c r="R236" i="1"/>
  <c r="Z236" i="1"/>
  <c r="R235" i="1"/>
  <c r="Z235" i="1"/>
  <c r="R234" i="1"/>
  <c r="Z234" i="1"/>
  <c r="R233" i="1"/>
  <c r="Z233" i="1"/>
  <c r="R232" i="1"/>
  <c r="Z232" i="1"/>
  <c r="R231" i="1"/>
  <c r="Z231" i="1"/>
  <c r="R230" i="1"/>
  <c r="Z230" i="1"/>
  <c r="R229" i="1"/>
  <c r="Z229" i="1"/>
  <c r="Z228" i="1"/>
  <c r="R227" i="1"/>
  <c r="Z227" i="1"/>
  <c r="Z226" i="1"/>
  <c r="R225" i="1"/>
  <c r="Z225" i="1"/>
  <c r="Z224" i="1"/>
  <c r="R223" i="1"/>
  <c r="Z223" i="1"/>
  <c r="Z222" i="1"/>
  <c r="R221" i="1"/>
  <c r="Z221" i="1"/>
  <c r="R208" i="1"/>
  <c r="Z208" i="1"/>
  <c r="R207" i="1"/>
  <c r="Z207" i="1"/>
  <c r="R206" i="1"/>
  <c r="Z206" i="1"/>
  <c r="Z205" i="1"/>
  <c r="R204" i="1"/>
  <c r="Z204" i="1"/>
  <c r="R203" i="1"/>
  <c r="Z203" i="1"/>
  <c r="R202" i="1"/>
  <c r="Z202" i="1"/>
  <c r="R176" i="1"/>
  <c r="Z176" i="1"/>
  <c r="R175" i="1"/>
  <c r="Z175" i="1"/>
  <c r="R174" i="1"/>
  <c r="Z174" i="1"/>
  <c r="R173" i="1"/>
  <c r="Z173" i="1"/>
  <c r="R172" i="1"/>
  <c r="Z172" i="1"/>
  <c r="R171" i="1"/>
  <c r="Z171" i="1"/>
  <c r="R170" i="1"/>
  <c r="Z170" i="1"/>
  <c r="R169" i="1"/>
  <c r="Z169" i="1"/>
  <c r="R168" i="1"/>
  <c r="Z168" i="1"/>
  <c r="R167" i="1"/>
  <c r="Z167" i="1"/>
  <c r="R166" i="1"/>
  <c r="Z166" i="1"/>
  <c r="R165" i="1"/>
  <c r="Z165" i="1"/>
  <c r="R164" i="1"/>
  <c r="Z164" i="1"/>
  <c r="R163" i="1"/>
  <c r="Z163" i="1"/>
  <c r="R162" i="1"/>
  <c r="Z162" i="1"/>
  <c r="R161" i="1"/>
  <c r="Z161" i="1"/>
  <c r="R160" i="1"/>
  <c r="Z160" i="1"/>
  <c r="R156" i="1"/>
  <c r="Z156" i="1"/>
  <c r="R663" i="1"/>
  <c r="Z663" i="1"/>
  <c r="R662" i="1"/>
  <c r="Z662" i="1"/>
  <c r="R661" i="1"/>
  <c r="Z661" i="1"/>
  <c r="R660" i="1"/>
  <c r="Z660" i="1"/>
  <c r="R659" i="1"/>
  <c r="Z659" i="1"/>
  <c r="R658" i="1"/>
  <c r="Z658" i="1"/>
  <c r="R657" i="1"/>
  <c r="Z657" i="1"/>
  <c r="R656" i="1"/>
  <c r="Z656" i="1"/>
  <c r="R655" i="1"/>
  <c r="Z655" i="1"/>
  <c r="R654" i="1"/>
  <c r="Z654" i="1"/>
  <c r="R653" i="1"/>
  <c r="Z653" i="1"/>
  <c r="R652" i="1"/>
  <c r="Z652" i="1"/>
  <c r="R651" i="1"/>
  <c r="Z651" i="1"/>
  <c r="R650" i="1"/>
  <c r="Z650" i="1"/>
  <c r="R649" i="1"/>
  <c r="Z649" i="1"/>
  <c r="R648" i="1"/>
  <c r="Z648" i="1"/>
  <c r="R647" i="1"/>
  <c r="Z647" i="1"/>
  <c r="R646" i="1"/>
  <c r="Z646" i="1"/>
  <c r="R645" i="1"/>
  <c r="Z645" i="1"/>
  <c r="R644" i="1"/>
  <c r="Z644" i="1"/>
  <c r="R643" i="1"/>
  <c r="Z643" i="1"/>
  <c r="R642" i="1"/>
  <c r="Z642" i="1"/>
  <c r="R641" i="1"/>
  <c r="Z641" i="1"/>
  <c r="R640" i="1"/>
  <c r="Z640" i="1"/>
  <c r="R639" i="1"/>
  <c r="Z639" i="1"/>
  <c r="R638" i="1"/>
  <c r="Z638" i="1"/>
  <c r="R637" i="1"/>
  <c r="Z637" i="1"/>
  <c r="R636" i="1"/>
  <c r="Z636" i="1"/>
  <c r="R635" i="1"/>
  <c r="Z635" i="1"/>
  <c r="R634" i="1"/>
  <c r="Z634" i="1"/>
  <c r="R633" i="1"/>
  <c r="Z633" i="1"/>
  <c r="R632" i="1"/>
  <c r="Z632" i="1"/>
  <c r="R631" i="1"/>
  <c r="Z631" i="1"/>
  <c r="R630" i="1"/>
  <c r="Z630" i="1"/>
  <c r="R629" i="1"/>
  <c r="Z629" i="1"/>
  <c r="R628" i="1"/>
  <c r="Z628" i="1"/>
  <c r="R627" i="1"/>
  <c r="Z627" i="1"/>
  <c r="R626" i="1"/>
  <c r="Z626" i="1"/>
  <c r="R625" i="1"/>
  <c r="Z625" i="1"/>
  <c r="R624" i="1"/>
  <c r="Z624" i="1"/>
  <c r="R623" i="1"/>
  <c r="Z623" i="1"/>
  <c r="R622" i="1"/>
  <c r="Z622" i="1"/>
  <c r="R621" i="1"/>
  <c r="Z621" i="1"/>
  <c r="R620" i="1"/>
  <c r="Z620" i="1"/>
  <c r="R619" i="1"/>
  <c r="Z619" i="1"/>
  <c r="R618" i="1"/>
  <c r="Z618" i="1"/>
  <c r="R617" i="1"/>
  <c r="Z617" i="1"/>
  <c r="R616" i="1"/>
  <c r="Z616" i="1"/>
  <c r="R615" i="1"/>
  <c r="Z615" i="1"/>
  <c r="R614" i="1"/>
  <c r="Z614" i="1"/>
  <c r="R613" i="1"/>
  <c r="Z613" i="1"/>
  <c r="R612" i="1"/>
  <c r="Z612" i="1"/>
  <c r="R611" i="1"/>
  <c r="Z611" i="1"/>
  <c r="R610" i="1"/>
  <c r="Z610" i="1"/>
  <c r="R609" i="1"/>
  <c r="Z609" i="1"/>
  <c r="R608" i="1"/>
  <c r="Z608" i="1"/>
  <c r="R607" i="1"/>
  <c r="Z607" i="1"/>
  <c r="R606" i="1"/>
  <c r="Z606" i="1"/>
  <c r="R605" i="1"/>
  <c r="Z605" i="1"/>
  <c r="R604" i="1"/>
  <c r="Z604" i="1"/>
  <c r="R603" i="1"/>
  <c r="Z603" i="1"/>
  <c r="R602" i="1"/>
  <c r="Z602" i="1"/>
  <c r="R601" i="1"/>
  <c r="Z601" i="1"/>
  <c r="R600" i="1"/>
  <c r="Z600" i="1"/>
  <c r="R599" i="1"/>
  <c r="Z599" i="1"/>
  <c r="R598" i="1"/>
  <c r="Z598" i="1"/>
  <c r="R597" i="1"/>
  <c r="Z597" i="1"/>
  <c r="R596" i="1"/>
  <c r="Z596" i="1"/>
  <c r="R595" i="1"/>
  <c r="Z595" i="1"/>
  <c r="R594" i="1"/>
  <c r="Z594" i="1"/>
  <c r="R593" i="1"/>
  <c r="Z593" i="1"/>
  <c r="R592" i="1"/>
  <c r="Z592" i="1"/>
  <c r="R591" i="1"/>
  <c r="Z591" i="1"/>
  <c r="R590" i="1"/>
  <c r="Z590" i="1"/>
  <c r="R589" i="1"/>
  <c r="Z589" i="1"/>
  <c r="R588" i="1"/>
  <c r="Z588" i="1"/>
  <c r="R587" i="1"/>
  <c r="Z587" i="1"/>
  <c r="R586" i="1"/>
  <c r="Z586" i="1"/>
  <c r="R585" i="1"/>
  <c r="Z585" i="1"/>
  <c r="R584" i="1"/>
  <c r="Z584" i="1"/>
  <c r="R583" i="1"/>
  <c r="Z583" i="1"/>
  <c r="R582" i="1"/>
  <c r="Z582" i="1"/>
  <c r="R581" i="1"/>
  <c r="Z581" i="1"/>
  <c r="R580" i="1"/>
  <c r="Z580" i="1"/>
  <c r="R579" i="1"/>
  <c r="Z579" i="1"/>
  <c r="R578" i="1"/>
  <c r="Z578" i="1"/>
  <c r="R577" i="1"/>
  <c r="Z577" i="1"/>
  <c r="R576" i="1"/>
  <c r="Z576" i="1"/>
  <c r="R575" i="1"/>
  <c r="Z575" i="1"/>
  <c r="R574" i="1"/>
  <c r="Z574" i="1"/>
  <c r="R573" i="1"/>
  <c r="Z573" i="1"/>
  <c r="R572" i="1"/>
  <c r="Z572" i="1"/>
  <c r="R571" i="1"/>
  <c r="Z571" i="1"/>
  <c r="R570" i="1"/>
  <c r="Z570" i="1"/>
  <c r="R569" i="1"/>
  <c r="Z569" i="1"/>
  <c r="R568" i="1"/>
  <c r="Z568" i="1"/>
  <c r="R567" i="1"/>
  <c r="Z567" i="1"/>
  <c r="R566" i="1"/>
  <c r="Z566" i="1"/>
  <c r="R565" i="1"/>
  <c r="Z565" i="1"/>
  <c r="R564" i="1"/>
  <c r="Z564" i="1"/>
  <c r="R563" i="1"/>
  <c r="Z563" i="1"/>
  <c r="R562" i="1"/>
  <c r="Z562" i="1"/>
  <c r="R561" i="1"/>
  <c r="Z561" i="1"/>
  <c r="R560" i="1"/>
  <c r="Z560" i="1"/>
  <c r="R559" i="1"/>
  <c r="Z559" i="1"/>
  <c r="R558" i="1"/>
  <c r="Z558" i="1"/>
  <c r="R557" i="1"/>
  <c r="Z557" i="1"/>
  <c r="R556" i="1"/>
  <c r="Z556" i="1"/>
  <c r="R555" i="1"/>
  <c r="Z555" i="1"/>
  <c r="R554" i="1"/>
  <c r="Z554" i="1"/>
  <c r="R553" i="1"/>
  <c r="Z553" i="1"/>
  <c r="R552" i="1"/>
  <c r="Z552" i="1"/>
  <c r="R551" i="1"/>
  <c r="Z551" i="1"/>
  <c r="R550" i="1"/>
  <c r="Z550" i="1"/>
  <c r="R549" i="1"/>
  <c r="Z549" i="1"/>
  <c r="R548" i="1"/>
  <c r="Z548" i="1"/>
  <c r="R547" i="1"/>
  <c r="Z547" i="1"/>
  <c r="R546" i="1"/>
  <c r="Z546" i="1"/>
  <c r="R545" i="1"/>
  <c r="Z545" i="1"/>
  <c r="R544" i="1"/>
  <c r="Z544" i="1"/>
  <c r="R543" i="1"/>
  <c r="Z543" i="1"/>
  <c r="R542" i="1"/>
  <c r="Z542" i="1"/>
  <c r="R541" i="1"/>
  <c r="Z541" i="1"/>
  <c r="R540" i="1"/>
  <c r="Z540" i="1"/>
  <c r="R539" i="1"/>
  <c r="Z539" i="1"/>
  <c r="R538" i="1"/>
  <c r="Z538" i="1"/>
  <c r="R537" i="1"/>
  <c r="Z537" i="1"/>
  <c r="R536" i="1"/>
  <c r="Z536" i="1"/>
  <c r="R535" i="1"/>
  <c r="Z535" i="1"/>
  <c r="R534" i="1"/>
  <c r="Z534" i="1"/>
  <c r="R533" i="1"/>
  <c r="Z533" i="1"/>
  <c r="R532" i="1"/>
  <c r="Z532" i="1"/>
  <c r="R531" i="1"/>
  <c r="Z531" i="1"/>
  <c r="R530" i="1"/>
  <c r="Z530" i="1"/>
  <c r="R529" i="1"/>
  <c r="Z529" i="1"/>
  <c r="R528" i="1"/>
  <c r="Z528" i="1"/>
  <c r="R527" i="1"/>
  <c r="Z527" i="1"/>
  <c r="R526" i="1"/>
  <c r="Z526" i="1"/>
  <c r="R525" i="1"/>
  <c r="Z525" i="1"/>
  <c r="R524" i="1"/>
  <c r="Z524" i="1"/>
  <c r="R523" i="1"/>
  <c r="Z523" i="1"/>
  <c r="R522" i="1"/>
  <c r="Z522" i="1"/>
  <c r="Z521" i="1"/>
  <c r="R520" i="1"/>
  <c r="Z520" i="1"/>
  <c r="R519" i="1"/>
  <c r="Z519" i="1"/>
  <c r="Z518" i="1"/>
  <c r="R517" i="1"/>
  <c r="Z517" i="1"/>
  <c r="R516" i="1"/>
  <c r="Z516" i="1"/>
  <c r="Z515" i="1"/>
  <c r="R316" i="1"/>
  <c r="Z316" i="1"/>
  <c r="R315" i="1"/>
  <c r="Z315" i="1"/>
  <c r="R314" i="1"/>
  <c r="Z314" i="1"/>
  <c r="R313" i="1"/>
  <c r="Z313" i="1"/>
  <c r="R312" i="1"/>
  <c r="Z312" i="1"/>
  <c r="R311" i="1"/>
  <c r="Z311" i="1"/>
  <c r="R310" i="1"/>
  <c r="Z310" i="1"/>
  <c r="R309" i="1"/>
  <c r="Z309" i="1"/>
  <c r="R308" i="1"/>
  <c r="Z308" i="1"/>
  <c r="R307" i="1"/>
  <c r="Z307" i="1"/>
  <c r="R306" i="1"/>
  <c r="Z306" i="1"/>
  <c r="R305" i="1"/>
  <c r="Z305" i="1"/>
  <c r="R304" i="1"/>
  <c r="Z304" i="1"/>
  <c r="R303" i="1"/>
  <c r="Z303" i="1"/>
  <c r="R302" i="1"/>
  <c r="Z302" i="1"/>
  <c r="R301" i="1"/>
  <c r="Z301" i="1"/>
  <c r="R300" i="1"/>
  <c r="Z300" i="1"/>
  <c r="R299" i="1"/>
  <c r="Z299" i="1"/>
  <c r="R298" i="1"/>
  <c r="Z298" i="1"/>
  <c r="R297" i="1"/>
  <c r="Z297" i="1"/>
  <c r="R296" i="1"/>
  <c r="Z296" i="1"/>
  <c r="R295" i="1"/>
  <c r="Z295" i="1"/>
  <c r="R294" i="1"/>
  <c r="Z294" i="1"/>
  <c r="R293" i="1"/>
  <c r="Z293" i="1"/>
  <c r="R292" i="1"/>
  <c r="Z292" i="1"/>
  <c r="R291" i="1"/>
  <c r="Z291" i="1"/>
  <c r="R290" i="1"/>
  <c r="Z290" i="1"/>
  <c r="R289" i="1"/>
  <c r="Z289" i="1"/>
  <c r="R288" i="1"/>
  <c r="Z288" i="1"/>
  <c r="R287" i="1"/>
  <c r="Z287" i="1"/>
  <c r="R286" i="1"/>
  <c r="Z286" i="1"/>
  <c r="R285" i="1"/>
  <c r="Z285" i="1"/>
  <c r="R284" i="1"/>
  <c r="Z284" i="1"/>
  <c r="R283" i="1"/>
  <c r="Z283" i="1"/>
  <c r="R282" i="1"/>
  <c r="Z282" i="1"/>
  <c r="R281" i="1"/>
  <c r="Z281" i="1"/>
  <c r="R280" i="1"/>
  <c r="Z280" i="1"/>
  <c r="R279" i="1"/>
  <c r="Z279" i="1"/>
  <c r="R278" i="1"/>
  <c r="Z278" i="1"/>
  <c r="R277" i="1"/>
  <c r="Z277" i="1"/>
  <c r="R276" i="1"/>
  <c r="Z276" i="1"/>
  <c r="R275" i="1"/>
  <c r="Z275" i="1"/>
  <c r="R274" i="1"/>
  <c r="Z274" i="1"/>
  <c r="R273" i="1"/>
  <c r="Z273" i="1"/>
  <c r="R272" i="1"/>
  <c r="Z272" i="1"/>
  <c r="R271" i="1"/>
  <c r="Z271" i="1"/>
  <c r="R270" i="1"/>
  <c r="Z270" i="1"/>
  <c r="R269" i="1"/>
  <c r="Z269" i="1"/>
  <c r="R268" i="1"/>
  <c r="Z268" i="1"/>
  <c r="R267" i="1"/>
  <c r="Z267" i="1"/>
  <c r="R266" i="1"/>
  <c r="Z266" i="1"/>
  <c r="R265" i="1"/>
  <c r="Z265" i="1"/>
  <c r="R264" i="1"/>
  <c r="Z264" i="1"/>
  <c r="R263" i="1"/>
  <c r="Z263" i="1"/>
  <c r="R262" i="1"/>
  <c r="Z262" i="1"/>
  <c r="R261" i="1"/>
  <c r="Z261" i="1"/>
  <c r="R260" i="1"/>
  <c r="Z260" i="1"/>
  <c r="R259" i="1"/>
  <c r="Z259" i="1"/>
  <c r="R258" i="1"/>
  <c r="Z258" i="1"/>
  <c r="R257" i="1"/>
  <c r="Z257" i="1"/>
  <c r="R256" i="1"/>
  <c r="Z256" i="1"/>
  <c r="R255" i="1"/>
  <c r="Z255" i="1"/>
  <c r="R254" i="1"/>
  <c r="Z254" i="1"/>
  <c r="R253" i="1"/>
  <c r="Z253" i="1"/>
  <c r="R252" i="1"/>
  <c r="Z252" i="1"/>
  <c r="R251" i="1"/>
  <c r="Z251" i="1"/>
  <c r="R250" i="1"/>
  <c r="Z250" i="1"/>
  <c r="R249" i="1"/>
  <c r="Z249" i="1"/>
  <c r="R248" i="1"/>
  <c r="Z248" i="1"/>
  <c r="R247" i="1"/>
  <c r="Z247" i="1"/>
  <c r="R246" i="1"/>
  <c r="Z246" i="1"/>
  <c r="R245" i="1"/>
  <c r="Z245" i="1"/>
  <c r="Z244" i="1"/>
  <c r="R243" i="1"/>
  <c r="Z243" i="1"/>
  <c r="R242" i="1"/>
  <c r="Z242" i="1"/>
  <c r="Z241" i="1"/>
  <c r="R240" i="1"/>
  <c r="Z240" i="1"/>
  <c r="R239" i="1"/>
  <c r="Z239" i="1"/>
  <c r="Z238" i="1"/>
  <c r="R220" i="1"/>
  <c r="Z220" i="1"/>
  <c r="R219" i="1"/>
  <c r="Z219" i="1"/>
  <c r="R218" i="1"/>
  <c r="Z218" i="1"/>
  <c r="R217" i="1"/>
  <c r="Z217" i="1"/>
  <c r="R216" i="1"/>
  <c r="Z216" i="1"/>
  <c r="R215" i="1"/>
  <c r="Z215" i="1"/>
  <c r="R214" i="1"/>
  <c r="Z214" i="1"/>
  <c r="R213" i="1"/>
  <c r="Z213" i="1"/>
  <c r="R212" i="1"/>
  <c r="Z212" i="1"/>
  <c r="R211" i="1"/>
  <c r="Z211" i="1"/>
  <c r="R210" i="1"/>
  <c r="Z210" i="1"/>
  <c r="Z209" i="1"/>
  <c r="R201" i="1"/>
  <c r="Z201" i="1"/>
  <c r="R200" i="1"/>
  <c r="Z200" i="1"/>
  <c r="R199" i="1"/>
  <c r="Z199" i="1"/>
  <c r="R198" i="1"/>
  <c r="Z198" i="1"/>
  <c r="R197" i="1"/>
  <c r="Z197" i="1"/>
  <c r="R196" i="1"/>
  <c r="Z196" i="1"/>
  <c r="R195" i="1"/>
  <c r="Z195" i="1"/>
  <c r="R194" i="1"/>
  <c r="Z194" i="1"/>
  <c r="R193" i="1"/>
  <c r="Z193" i="1"/>
  <c r="R192" i="1"/>
  <c r="Z192" i="1"/>
  <c r="R191" i="1"/>
  <c r="Z191" i="1"/>
  <c r="R190" i="1"/>
  <c r="Z190" i="1"/>
  <c r="R189" i="1"/>
  <c r="Z189" i="1"/>
  <c r="R188" i="1"/>
  <c r="Z188" i="1"/>
  <c r="R187" i="1"/>
  <c r="Z187" i="1"/>
  <c r="Z186" i="1"/>
  <c r="R185" i="1"/>
  <c r="Z185" i="1"/>
  <c r="R184" i="1"/>
  <c r="Z184" i="1"/>
  <c r="R183" i="1"/>
  <c r="Z183" i="1"/>
  <c r="R182" i="1"/>
  <c r="Z182" i="1"/>
  <c r="R181" i="1"/>
  <c r="Z181" i="1"/>
  <c r="Z180" i="1"/>
  <c r="R179" i="1"/>
  <c r="Z179" i="1"/>
  <c r="R178" i="1"/>
  <c r="Z178" i="1"/>
  <c r="R177" i="1"/>
  <c r="Z177" i="1"/>
  <c r="W663" i="1"/>
  <c r="X663" i="1"/>
  <c r="W662" i="1"/>
  <c r="X662" i="1"/>
  <c r="W661" i="1"/>
  <c r="X661" i="1"/>
  <c r="W660" i="1"/>
  <c r="X660" i="1"/>
  <c r="W659" i="1"/>
  <c r="X659" i="1"/>
  <c r="W658" i="1"/>
  <c r="X658" i="1"/>
  <c r="W657" i="1"/>
  <c r="X657" i="1"/>
  <c r="W656" i="1"/>
  <c r="X656" i="1"/>
  <c r="W655" i="1"/>
  <c r="X655" i="1"/>
  <c r="W654" i="1"/>
  <c r="X654" i="1"/>
  <c r="W653" i="1"/>
  <c r="X653" i="1"/>
  <c r="W652" i="1"/>
  <c r="X652" i="1"/>
  <c r="W651" i="1"/>
  <c r="X651" i="1"/>
  <c r="W650" i="1"/>
  <c r="X650" i="1"/>
  <c r="W649" i="1"/>
  <c r="X649" i="1"/>
  <c r="W648" i="1"/>
  <c r="X648" i="1"/>
  <c r="W647" i="1"/>
  <c r="X647" i="1"/>
  <c r="W646" i="1"/>
  <c r="X646" i="1"/>
  <c r="W645" i="1"/>
  <c r="X645" i="1"/>
  <c r="W644" i="1"/>
  <c r="X644" i="1"/>
  <c r="W643" i="1"/>
  <c r="X643" i="1"/>
  <c r="W642" i="1"/>
  <c r="X642" i="1"/>
  <c r="W641" i="1"/>
  <c r="X641" i="1"/>
  <c r="W640" i="1"/>
  <c r="X640" i="1"/>
  <c r="W639" i="1"/>
  <c r="X639" i="1"/>
  <c r="W638" i="1"/>
  <c r="X638" i="1"/>
  <c r="W637" i="1"/>
  <c r="X637" i="1"/>
  <c r="W636" i="1"/>
  <c r="X636" i="1"/>
  <c r="W635" i="1"/>
  <c r="X635" i="1"/>
  <c r="W634" i="1"/>
  <c r="X634" i="1"/>
  <c r="W633" i="1"/>
  <c r="X633" i="1"/>
  <c r="W632" i="1"/>
  <c r="X632" i="1"/>
  <c r="W631" i="1"/>
  <c r="X631" i="1"/>
  <c r="W630" i="1"/>
  <c r="X630" i="1"/>
  <c r="W629" i="1"/>
  <c r="X629" i="1"/>
  <c r="W628" i="1"/>
  <c r="X628" i="1"/>
  <c r="W627" i="1"/>
  <c r="X627" i="1"/>
  <c r="W626" i="1"/>
  <c r="X626" i="1"/>
  <c r="W625" i="1"/>
  <c r="X625" i="1"/>
  <c r="W624" i="1"/>
  <c r="X624" i="1"/>
  <c r="W623" i="1"/>
  <c r="X623" i="1"/>
  <c r="W622" i="1"/>
  <c r="X622" i="1"/>
  <c r="W621" i="1"/>
  <c r="X621" i="1"/>
  <c r="W620" i="1"/>
  <c r="X620" i="1"/>
  <c r="W619" i="1"/>
  <c r="X619" i="1"/>
  <c r="W618" i="1"/>
  <c r="X618" i="1"/>
  <c r="W617" i="1"/>
  <c r="X617" i="1"/>
  <c r="W616" i="1"/>
  <c r="X616" i="1"/>
  <c r="W615" i="1"/>
  <c r="X615" i="1"/>
  <c r="W614" i="1"/>
  <c r="X614" i="1"/>
  <c r="W613" i="1"/>
  <c r="X613" i="1"/>
  <c r="W612" i="1"/>
  <c r="X612" i="1"/>
  <c r="W611" i="1"/>
  <c r="X611" i="1"/>
  <c r="W610" i="1"/>
  <c r="X610" i="1"/>
  <c r="W609" i="1"/>
  <c r="X609" i="1"/>
  <c r="W608" i="1"/>
  <c r="X608" i="1"/>
  <c r="W607" i="1"/>
  <c r="X607" i="1"/>
  <c r="W606" i="1"/>
  <c r="X606" i="1"/>
  <c r="W605" i="1"/>
  <c r="X605" i="1"/>
  <c r="W604" i="1"/>
  <c r="X604" i="1"/>
  <c r="W603" i="1"/>
  <c r="X603" i="1"/>
  <c r="W602" i="1"/>
  <c r="X602" i="1"/>
  <c r="W601" i="1"/>
  <c r="X601" i="1"/>
  <c r="W600" i="1"/>
  <c r="X600" i="1"/>
  <c r="W599" i="1"/>
  <c r="X599" i="1"/>
  <c r="W598" i="1"/>
  <c r="X598" i="1"/>
  <c r="W597" i="1"/>
  <c r="X597" i="1"/>
  <c r="W596" i="1"/>
  <c r="X596" i="1"/>
  <c r="W595" i="1"/>
  <c r="X595" i="1"/>
  <c r="W594" i="1"/>
  <c r="X594" i="1"/>
  <c r="W593" i="1"/>
  <c r="X593" i="1"/>
  <c r="W592" i="1"/>
  <c r="X592" i="1"/>
  <c r="W591" i="1"/>
  <c r="X591" i="1"/>
  <c r="W590" i="1"/>
  <c r="X590" i="1"/>
  <c r="W589" i="1"/>
  <c r="X589" i="1"/>
  <c r="W588" i="1"/>
  <c r="X588" i="1"/>
  <c r="W587" i="1"/>
  <c r="X587" i="1"/>
  <c r="W586" i="1"/>
  <c r="X586" i="1"/>
  <c r="W585" i="1"/>
  <c r="X585" i="1"/>
  <c r="W584" i="1"/>
  <c r="X584" i="1"/>
  <c r="W583" i="1"/>
  <c r="X583" i="1"/>
  <c r="W582" i="1"/>
  <c r="X582" i="1"/>
  <c r="W581" i="1"/>
  <c r="X581" i="1"/>
  <c r="W580" i="1"/>
  <c r="X580" i="1"/>
  <c r="W579" i="1"/>
  <c r="X579" i="1"/>
  <c r="W578" i="1"/>
  <c r="X578" i="1"/>
  <c r="W577" i="1"/>
  <c r="X577" i="1"/>
  <c r="W576" i="1"/>
  <c r="X576" i="1"/>
  <c r="W575" i="1"/>
  <c r="X575" i="1"/>
  <c r="W574" i="1"/>
  <c r="X574" i="1"/>
  <c r="W573" i="1"/>
  <c r="X573" i="1"/>
  <c r="W572" i="1"/>
  <c r="X572" i="1"/>
  <c r="W571" i="1"/>
  <c r="X571" i="1"/>
  <c r="W570" i="1"/>
  <c r="X570" i="1"/>
  <c r="W569" i="1"/>
  <c r="X569" i="1"/>
  <c r="W568" i="1"/>
  <c r="X568" i="1"/>
  <c r="W567" i="1"/>
  <c r="X567" i="1"/>
  <c r="W566" i="1"/>
  <c r="X566" i="1"/>
  <c r="W565" i="1"/>
  <c r="X565" i="1"/>
  <c r="W564" i="1"/>
  <c r="X564" i="1"/>
  <c r="W563" i="1"/>
  <c r="X563" i="1"/>
  <c r="W562" i="1"/>
  <c r="X562" i="1"/>
  <c r="W561" i="1"/>
  <c r="X561" i="1"/>
  <c r="W560" i="1"/>
  <c r="X560" i="1"/>
  <c r="W559" i="1"/>
  <c r="X559" i="1"/>
  <c r="W558" i="1"/>
  <c r="X558" i="1"/>
  <c r="W557" i="1"/>
  <c r="X557" i="1"/>
  <c r="W556" i="1"/>
  <c r="X556" i="1"/>
  <c r="W555" i="1"/>
  <c r="X555" i="1"/>
  <c r="W554" i="1"/>
  <c r="X554" i="1"/>
  <c r="W553" i="1"/>
  <c r="X553" i="1"/>
  <c r="W552" i="1"/>
  <c r="X552" i="1"/>
  <c r="W551" i="1"/>
  <c r="X551" i="1"/>
  <c r="W550" i="1"/>
  <c r="X550" i="1"/>
  <c r="W549" i="1"/>
  <c r="X549" i="1"/>
  <c r="W548" i="1"/>
  <c r="X548" i="1"/>
  <c r="W547" i="1"/>
  <c r="X547" i="1"/>
  <c r="W546" i="1"/>
  <c r="X546" i="1"/>
  <c r="W545" i="1"/>
  <c r="X545" i="1"/>
  <c r="W544" i="1"/>
  <c r="X544" i="1"/>
  <c r="W543" i="1"/>
  <c r="X543" i="1"/>
  <c r="W542" i="1"/>
  <c r="X542" i="1"/>
  <c r="W541" i="1"/>
  <c r="X541" i="1"/>
  <c r="W540" i="1"/>
  <c r="X540" i="1"/>
  <c r="W539" i="1"/>
  <c r="X539" i="1"/>
  <c r="W538" i="1"/>
  <c r="X538" i="1"/>
  <c r="W537" i="1"/>
  <c r="X537" i="1"/>
  <c r="W536" i="1"/>
  <c r="X536" i="1"/>
  <c r="W535" i="1"/>
  <c r="X535" i="1"/>
  <c r="W534" i="1"/>
  <c r="X534" i="1"/>
  <c r="W533" i="1"/>
  <c r="X533" i="1"/>
  <c r="W532" i="1"/>
  <c r="X532" i="1"/>
  <c r="W531" i="1"/>
  <c r="X531" i="1"/>
  <c r="W530" i="1"/>
  <c r="X530" i="1"/>
  <c r="W529" i="1"/>
  <c r="X529" i="1"/>
  <c r="W528" i="1"/>
  <c r="X528" i="1"/>
  <c r="W527" i="1"/>
  <c r="X527" i="1"/>
  <c r="W526" i="1"/>
  <c r="X526" i="1"/>
  <c r="W525" i="1"/>
  <c r="X525" i="1"/>
  <c r="W524" i="1"/>
  <c r="X524" i="1"/>
  <c r="W523" i="1"/>
  <c r="X523" i="1"/>
  <c r="W522" i="1"/>
  <c r="X522" i="1"/>
  <c r="W521" i="1"/>
  <c r="X521" i="1"/>
  <c r="W520" i="1"/>
  <c r="X520" i="1"/>
  <c r="W519" i="1"/>
  <c r="X519" i="1"/>
  <c r="W518" i="1"/>
  <c r="X518" i="1"/>
  <c r="W517" i="1"/>
  <c r="X517" i="1"/>
  <c r="W516" i="1"/>
  <c r="X516" i="1"/>
  <c r="W316" i="1"/>
  <c r="X316" i="1"/>
  <c r="W315" i="1"/>
  <c r="X315" i="1"/>
  <c r="W314" i="1"/>
  <c r="X314" i="1"/>
  <c r="W313" i="1"/>
  <c r="X313" i="1"/>
  <c r="W312" i="1"/>
  <c r="X312" i="1"/>
  <c r="W311" i="1"/>
  <c r="X311" i="1"/>
  <c r="W310" i="1"/>
  <c r="X310" i="1"/>
  <c r="W309" i="1"/>
  <c r="X309" i="1"/>
  <c r="W308" i="1"/>
  <c r="X308" i="1"/>
  <c r="W307" i="1"/>
  <c r="X307" i="1"/>
  <c r="W306" i="1"/>
  <c r="X306" i="1"/>
  <c r="W305" i="1"/>
  <c r="X305" i="1"/>
  <c r="W304" i="1"/>
  <c r="X304" i="1"/>
  <c r="W303" i="1"/>
  <c r="X303" i="1"/>
  <c r="W302" i="1"/>
  <c r="X302" i="1"/>
  <c r="W301" i="1"/>
  <c r="X301" i="1"/>
  <c r="W300" i="1"/>
  <c r="X300" i="1"/>
  <c r="W299" i="1"/>
  <c r="X299" i="1"/>
  <c r="W298" i="1"/>
  <c r="X298" i="1"/>
  <c r="W297" i="1"/>
  <c r="X297" i="1"/>
  <c r="W296" i="1"/>
  <c r="X296" i="1"/>
  <c r="W295" i="1"/>
  <c r="X295" i="1"/>
  <c r="W294" i="1"/>
  <c r="X294" i="1"/>
  <c r="W293" i="1"/>
  <c r="X293" i="1"/>
  <c r="W292" i="1"/>
  <c r="X292" i="1"/>
  <c r="W291" i="1"/>
  <c r="X291" i="1"/>
  <c r="W290" i="1"/>
  <c r="X290" i="1"/>
  <c r="W289" i="1"/>
  <c r="X289" i="1"/>
  <c r="W288" i="1"/>
  <c r="X288" i="1"/>
  <c r="W287" i="1"/>
  <c r="X287" i="1"/>
  <c r="W286" i="1"/>
  <c r="X286" i="1"/>
  <c r="W285" i="1"/>
  <c r="X285" i="1"/>
  <c r="W284" i="1"/>
  <c r="X284" i="1"/>
  <c r="W283" i="1"/>
  <c r="X283" i="1"/>
  <c r="W282" i="1"/>
  <c r="X282" i="1"/>
  <c r="W281" i="1"/>
  <c r="X281" i="1"/>
  <c r="W280" i="1"/>
  <c r="X280" i="1"/>
  <c r="W279" i="1"/>
  <c r="X279" i="1"/>
  <c r="W278" i="1"/>
  <c r="X278" i="1"/>
  <c r="W277" i="1"/>
  <c r="X277" i="1"/>
  <c r="W276" i="1"/>
  <c r="X276" i="1"/>
  <c r="W275" i="1"/>
  <c r="X275" i="1"/>
  <c r="W274" i="1"/>
  <c r="X274" i="1"/>
  <c r="W273" i="1"/>
  <c r="X273" i="1"/>
  <c r="W272" i="1"/>
  <c r="X272" i="1"/>
  <c r="W271" i="1"/>
  <c r="X271" i="1"/>
  <c r="W270" i="1"/>
  <c r="X270" i="1"/>
  <c r="W269" i="1"/>
  <c r="X269" i="1"/>
  <c r="W268" i="1"/>
  <c r="X268" i="1"/>
  <c r="W267" i="1"/>
  <c r="X267" i="1"/>
  <c r="W266" i="1"/>
  <c r="X266" i="1"/>
  <c r="W265" i="1"/>
  <c r="X265" i="1"/>
  <c r="W264" i="1"/>
  <c r="X264" i="1"/>
  <c r="W263" i="1"/>
  <c r="X263" i="1"/>
  <c r="W262" i="1"/>
  <c r="X262" i="1"/>
  <c r="W261" i="1"/>
  <c r="X261" i="1"/>
  <c r="W260" i="1"/>
  <c r="X260" i="1"/>
  <c r="W259" i="1"/>
  <c r="X259" i="1"/>
  <c r="W258" i="1"/>
  <c r="X258" i="1"/>
  <c r="W257" i="1"/>
  <c r="X257" i="1"/>
  <c r="W256" i="1"/>
  <c r="X256" i="1"/>
  <c r="W255" i="1"/>
  <c r="X255" i="1"/>
  <c r="W254" i="1"/>
  <c r="X254" i="1"/>
  <c r="W253" i="1"/>
  <c r="X253" i="1"/>
  <c r="W252" i="1"/>
  <c r="X252" i="1"/>
  <c r="W251" i="1"/>
  <c r="X251" i="1"/>
  <c r="W250" i="1"/>
  <c r="X250" i="1"/>
  <c r="W249" i="1"/>
  <c r="X249" i="1"/>
  <c r="W248" i="1"/>
  <c r="X248" i="1"/>
  <c r="W247" i="1"/>
  <c r="X247" i="1"/>
  <c r="W246" i="1"/>
  <c r="X246" i="1"/>
  <c r="W245" i="1"/>
  <c r="X245" i="1"/>
  <c r="W244" i="1"/>
  <c r="X244" i="1"/>
  <c r="W243" i="1"/>
  <c r="X243" i="1"/>
  <c r="W242" i="1"/>
  <c r="X242" i="1"/>
  <c r="W241" i="1"/>
  <c r="X241" i="1"/>
  <c r="W240" i="1"/>
  <c r="X240" i="1"/>
  <c r="X239" i="1"/>
  <c r="W220" i="1"/>
  <c r="X220" i="1"/>
  <c r="W219" i="1"/>
  <c r="X219" i="1"/>
  <c r="W218" i="1"/>
  <c r="X218" i="1"/>
  <c r="W217" i="1"/>
  <c r="X217" i="1"/>
  <c r="W216" i="1"/>
  <c r="X216" i="1"/>
  <c r="W215" i="1"/>
  <c r="X215" i="1"/>
  <c r="W214" i="1"/>
  <c r="X214" i="1"/>
  <c r="W213" i="1"/>
  <c r="X213" i="1"/>
  <c r="W212" i="1"/>
  <c r="X212" i="1"/>
  <c r="W211" i="1"/>
  <c r="X211" i="1"/>
  <c r="W210" i="1"/>
  <c r="X210" i="1"/>
  <c r="W201" i="1"/>
  <c r="X201" i="1"/>
  <c r="W200" i="1"/>
  <c r="X200" i="1"/>
  <c r="W199" i="1"/>
  <c r="X199" i="1"/>
  <c r="W198" i="1"/>
  <c r="X198" i="1"/>
  <c r="W197" i="1"/>
  <c r="X197" i="1"/>
  <c r="W196" i="1"/>
  <c r="X196" i="1"/>
  <c r="W195" i="1"/>
  <c r="X195" i="1"/>
  <c r="W194" i="1"/>
  <c r="X194" i="1"/>
  <c r="W193" i="1"/>
  <c r="X193" i="1"/>
  <c r="W192" i="1"/>
  <c r="X192" i="1"/>
  <c r="W191" i="1"/>
  <c r="X191" i="1"/>
  <c r="W190" i="1"/>
  <c r="X190" i="1"/>
  <c r="W189" i="1"/>
  <c r="X189" i="1"/>
  <c r="W188" i="1"/>
  <c r="X188" i="1"/>
  <c r="W187" i="1"/>
  <c r="X187" i="1"/>
  <c r="W186" i="1"/>
  <c r="X186" i="1"/>
  <c r="W185" i="1"/>
  <c r="X185" i="1"/>
  <c r="W184" i="1"/>
  <c r="X184" i="1"/>
  <c r="W183" i="1"/>
  <c r="X183" i="1"/>
  <c r="W182" i="1"/>
  <c r="X182" i="1"/>
  <c r="W181" i="1"/>
  <c r="X181" i="1"/>
  <c r="W180" i="1"/>
  <c r="X180" i="1"/>
  <c r="W179" i="1"/>
  <c r="X179" i="1"/>
  <c r="W178" i="1"/>
  <c r="X178" i="1"/>
  <c r="W155" i="1"/>
  <c r="X155" i="1"/>
  <c r="W154" i="1"/>
  <c r="X154" i="1"/>
  <c r="W153" i="1"/>
  <c r="X153" i="1"/>
  <c r="W152" i="1"/>
  <c r="X152" i="1"/>
  <c r="W151" i="1"/>
  <c r="X151" i="1"/>
  <c r="W150" i="1"/>
  <c r="X150" i="1"/>
  <c r="W149" i="1"/>
  <c r="X149" i="1"/>
  <c r="W148" i="1"/>
  <c r="X148" i="1"/>
  <c r="W147" i="1"/>
  <c r="X147" i="1"/>
  <c r="W145" i="1"/>
  <c r="X145" i="1"/>
  <c r="W415" i="1"/>
  <c r="X415" i="1"/>
  <c r="W414" i="1"/>
  <c r="X414" i="1"/>
  <c r="W413" i="1"/>
  <c r="X413" i="1"/>
  <c r="W412" i="1"/>
  <c r="X412" i="1"/>
  <c r="W411" i="1"/>
  <c r="X411" i="1"/>
  <c r="W410" i="1"/>
  <c r="X410" i="1"/>
  <c r="W409" i="1"/>
  <c r="X409" i="1"/>
  <c r="W408" i="1"/>
  <c r="X408" i="1"/>
  <c r="W407" i="1"/>
  <c r="X407" i="1"/>
  <c r="W406" i="1"/>
  <c r="X406" i="1"/>
  <c r="W405" i="1"/>
  <c r="X405" i="1"/>
  <c r="W404" i="1"/>
  <c r="X404" i="1"/>
  <c r="W403" i="1"/>
  <c r="X403" i="1"/>
  <c r="W402" i="1"/>
  <c r="X402" i="1"/>
  <c r="W401" i="1"/>
  <c r="X401" i="1"/>
  <c r="W400" i="1"/>
  <c r="X400" i="1"/>
  <c r="W399" i="1"/>
  <c r="X399" i="1"/>
  <c r="W398" i="1"/>
  <c r="X398" i="1"/>
  <c r="W397" i="1"/>
  <c r="X397" i="1"/>
  <c r="W396" i="1"/>
  <c r="X396" i="1"/>
  <c r="W395" i="1"/>
  <c r="X395" i="1"/>
  <c r="W394" i="1"/>
  <c r="X394" i="1"/>
  <c r="W393" i="1"/>
  <c r="X393" i="1"/>
  <c r="W392" i="1"/>
  <c r="X392" i="1"/>
  <c r="W391" i="1"/>
  <c r="X391" i="1"/>
  <c r="W390" i="1"/>
  <c r="X390" i="1"/>
  <c r="W389" i="1"/>
  <c r="X389" i="1"/>
  <c r="W388" i="1"/>
  <c r="X388" i="1"/>
  <c r="W387" i="1"/>
  <c r="X387" i="1"/>
  <c r="W386" i="1"/>
  <c r="X386" i="1"/>
  <c r="W385" i="1"/>
  <c r="X385" i="1"/>
  <c r="W384" i="1"/>
  <c r="X384" i="1"/>
  <c r="W383" i="1"/>
  <c r="X383" i="1"/>
  <c r="W382" i="1"/>
  <c r="X382" i="1"/>
  <c r="W381" i="1"/>
  <c r="X381" i="1"/>
  <c r="W380" i="1"/>
  <c r="X380" i="1"/>
  <c r="W379" i="1"/>
  <c r="X379" i="1"/>
  <c r="W378" i="1"/>
  <c r="X378" i="1"/>
  <c r="W377" i="1"/>
  <c r="X377" i="1"/>
  <c r="W376" i="1"/>
  <c r="X376" i="1"/>
  <c r="W375" i="1"/>
  <c r="X375" i="1"/>
  <c r="W374" i="1"/>
  <c r="X374" i="1"/>
  <c r="W373" i="1"/>
  <c r="X373" i="1"/>
  <c r="W372" i="1"/>
  <c r="X372" i="1"/>
  <c r="W371" i="1"/>
  <c r="X371" i="1"/>
  <c r="W370" i="1"/>
  <c r="X370" i="1"/>
  <c r="W369" i="1"/>
  <c r="X369" i="1"/>
  <c r="W368" i="1"/>
  <c r="X368" i="1"/>
  <c r="W367" i="1"/>
  <c r="X367" i="1"/>
  <c r="W366" i="1"/>
  <c r="X366" i="1"/>
  <c r="W365" i="1"/>
  <c r="X365" i="1"/>
  <c r="W364" i="1"/>
  <c r="X364" i="1"/>
  <c r="W363" i="1"/>
  <c r="X363" i="1"/>
  <c r="W362" i="1"/>
  <c r="X362" i="1"/>
  <c r="W361" i="1"/>
  <c r="X361" i="1"/>
  <c r="W360" i="1"/>
  <c r="X360" i="1"/>
  <c r="W359" i="1"/>
  <c r="X359" i="1"/>
  <c r="W358" i="1"/>
  <c r="X358" i="1"/>
  <c r="W357" i="1"/>
  <c r="X357" i="1"/>
  <c r="W356" i="1"/>
  <c r="X356" i="1"/>
  <c r="W355" i="1"/>
  <c r="X355" i="1"/>
  <c r="W354" i="1"/>
  <c r="X354" i="1"/>
  <c r="W353" i="1"/>
  <c r="X353" i="1"/>
  <c r="W352" i="1"/>
  <c r="X352" i="1"/>
  <c r="W351" i="1"/>
  <c r="X351" i="1"/>
  <c r="W350" i="1"/>
  <c r="X350" i="1"/>
  <c r="W349" i="1"/>
  <c r="X349" i="1"/>
  <c r="W348" i="1"/>
  <c r="X348" i="1"/>
  <c r="W347" i="1"/>
  <c r="X347" i="1"/>
  <c r="W346" i="1"/>
  <c r="X346" i="1"/>
  <c r="W345" i="1"/>
  <c r="X345" i="1"/>
  <c r="W344" i="1"/>
  <c r="X344" i="1"/>
  <c r="W343" i="1"/>
  <c r="X343" i="1"/>
  <c r="W342" i="1"/>
  <c r="X342" i="1"/>
  <c r="W341" i="1"/>
  <c r="X341" i="1"/>
  <c r="W340" i="1"/>
  <c r="X340" i="1"/>
  <c r="W339" i="1"/>
  <c r="X339" i="1"/>
  <c r="W338" i="1"/>
  <c r="X338" i="1"/>
  <c r="W337" i="1"/>
  <c r="X337" i="1"/>
  <c r="W336" i="1"/>
  <c r="X336" i="1"/>
  <c r="W335" i="1"/>
  <c r="X335" i="1"/>
  <c r="W334" i="1"/>
  <c r="X334" i="1"/>
  <c r="W333" i="1"/>
  <c r="X333" i="1"/>
  <c r="W332" i="1"/>
  <c r="X332" i="1"/>
  <c r="W331" i="1"/>
  <c r="X331" i="1"/>
  <c r="W330" i="1"/>
  <c r="X330" i="1"/>
  <c r="W329" i="1"/>
  <c r="X329" i="1"/>
  <c r="W328" i="1"/>
  <c r="X328" i="1"/>
  <c r="W327" i="1"/>
  <c r="X327" i="1"/>
  <c r="W326" i="1"/>
  <c r="X326" i="1"/>
  <c r="W325" i="1"/>
  <c r="X325" i="1"/>
  <c r="W324" i="1"/>
  <c r="X324" i="1"/>
  <c r="W323" i="1"/>
  <c r="X323" i="1"/>
  <c r="W322" i="1"/>
  <c r="X322" i="1"/>
  <c r="W321" i="1"/>
  <c r="X321" i="1"/>
  <c r="W320" i="1"/>
  <c r="X320" i="1"/>
  <c r="W319" i="1"/>
  <c r="X319" i="1"/>
  <c r="W318" i="1"/>
  <c r="X318" i="1"/>
  <c r="W237" i="1"/>
  <c r="X237" i="1"/>
  <c r="W236" i="1"/>
  <c r="X236" i="1"/>
  <c r="W235" i="1"/>
  <c r="X235" i="1"/>
  <c r="W234" i="1"/>
  <c r="X234" i="1"/>
  <c r="W233" i="1"/>
  <c r="X233" i="1"/>
  <c r="W232" i="1"/>
  <c r="X232" i="1"/>
  <c r="W231" i="1"/>
  <c r="X231" i="1"/>
  <c r="W230" i="1"/>
  <c r="X230" i="1"/>
  <c r="W229" i="1"/>
  <c r="X229" i="1"/>
  <c r="W228" i="1"/>
  <c r="X228" i="1"/>
  <c r="W227" i="1"/>
  <c r="X227" i="1"/>
  <c r="W226" i="1"/>
  <c r="X226" i="1"/>
  <c r="W225" i="1"/>
  <c r="X225" i="1"/>
  <c r="W224" i="1"/>
  <c r="X224" i="1"/>
  <c r="W223" i="1"/>
  <c r="X223" i="1"/>
  <c r="W222" i="1"/>
  <c r="X222" i="1"/>
  <c r="W208" i="1"/>
  <c r="X208" i="1"/>
  <c r="W207" i="1"/>
  <c r="X207" i="1"/>
  <c r="W206" i="1"/>
  <c r="X206" i="1"/>
  <c r="W205" i="1"/>
  <c r="X205" i="1"/>
  <c r="W204" i="1"/>
  <c r="X204" i="1"/>
  <c r="W203" i="1"/>
  <c r="X203" i="1"/>
  <c r="W176" i="1"/>
  <c r="X176" i="1"/>
  <c r="W175" i="1"/>
  <c r="X175" i="1"/>
  <c r="W174" i="1"/>
  <c r="X174" i="1"/>
  <c r="W173" i="1"/>
  <c r="X173" i="1"/>
  <c r="W172" i="1"/>
  <c r="X172" i="1"/>
  <c r="W171" i="1"/>
  <c r="X171" i="1"/>
  <c r="W170" i="1"/>
  <c r="X170" i="1"/>
  <c r="W169" i="1"/>
  <c r="X169" i="1"/>
  <c r="W168" i="1"/>
  <c r="X168" i="1"/>
  <c r="W167" i="1"/>
  <c r="X167" i="1"/>
  <c r="W166" i="1"/>
  <c r="X166" i="1"/>
  <c r="W165" i="1"/>
  <c r="X165" i="1"/>
  <c r="W164" i="1"/>
  <c r="X164" i="1"/>
  <c r="W163" i="1"/>
  <c r="X163" i="1"/>
  <c r="W162" i="1"/>
  <c r="X162" i="1"/>
  <c r="W161" i="1"/>
  <c r="X161" i="1"/>
  <c r="W160" i="1"/>
  <c r="X160" i="1"/>
  <c r="Z155" i="1"/>
  <c r="Z145" i="1"/>
  <c r="Z147" i="1"/>
  <c r="Z148" i="1"/>
  <c r="Z149" i="1"/>
  <c r="Z150" i="1"/>
  <c r="Z151" i="1"/>
  <c r="Z152" i="1"/>
  <c r="Z153" i="1"/>
  <c r="Z154" i="1"/>
  <c r="Z14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34" i="1"/>
  <c r="X134" i="1"/>
  <c r="R134" i="1"/>
  <c r="Z134" i="1"/>
  <c r="R135" i="1"/>
  <c r="Z135" i="1"/>
  <c r="R136" i="1"/>
  <c r="Z136" i="1"/>
  <c r="R137" i="1"/>
  <c r="Z137" i="1"/>
  <c r="R138" i="1"/>
  <c r="Z138" i="1"/>
  <c r="R139" i="1"/>
  <c r="Z139" i="1"/>
  <c r="R140" i="1"/>
  <c r="Z140" i="1"/>
  <c r="R141" i="1"/>
  <c r="Z141" i="1"/>
  <c r="R142" i="1"/>
  <c r="Z142" i="1"/>
  <c r="R143" i="1"/>
  <c r="Z143" i="1"/>
  <c r="R133" i="1"/>
  <c r="Z133" i="1"/>
  <c r="W44" i="1"/>
  <c r="X44" i="1"/>
  <c r="Z44" i="1"/>
  <c r="W48" i="1"/>
  <c r="X48" i="1"/>
  <c r="R48" i="1"/>
  <c r="Z48" i="1"/>
  <c r="W49" i="1"/>
  <c r="X49" i="1"/>
  <c r="Z49" i="1"/>
  <c r="W50" i="1"/>
  <c r="X50" i="1"/>
  <c r="R50" i="1"/>
  <c r="Z50" i="1"/>
  <c r="W51" i="1"/>
  <c r="X51" i="1"/>
  <c r="R51" i="1"/>
  <c r="Z51" i="1"/>
  <c r="W52" i="1"/>
  <c r="X52" i="1"/>
  <c r="R52" i="1"/>
  <c r="Z52" i="1"/>
  <c r="Z43" i="1"/>
  <c r="U315" i="1"/>
  <c r="U245" i="1"/>
  <c r="S245" i="1"/>
  <c r="U246" i="1"/>
  <c r="S246" i="1"/>
  <c r="U247" i="1"/>
  <c r="S247" i="1"/>
  <c r="U248" i="1"/>
  <c r="S248" i="1"/>
  <c r="U249" i="1"/>
  <c r="S249" i="1"/>
  <c r="U250" i="1"/>
  <c r="S250" i="1"/>
  <c r="U251" i="1"/>
  <c r="S251" i="1"/>
  <c r="U252" i="1"/>
  <c r="S252" i="1"/>
  <c r="U253" i="1"/>
  <c r="S253" i="1"/>
  <c r="U254" i="1"/>
  <c r="S254" i="1"/>
  <c r="U255" i="1"/>
  <c r="S255" i="1"/>
  <c r="U256" i="1"/>
  <c r="S256" i="1"/>
  <c r="U257" i="1"/>
  <c r="S257" i="1"/>
  <c r="U258" i="1"/>
  <c r="S258" i="1"/>
  <c r="U259" i="1"/>
  <c r="S259" i="1"/>
  <c r="U260" i="1"/>
  <c r="S260" i="1"/>
  <c r="U261" i="1"/>
  <c r="S261" i="1"/>
  <c r="U262" i="1"/>
  <c r="S262" i="1"/>
  <c r="U263" i="1"/>
  <c r="S263" i="1"/>
  <c r="U264" i="1"/>
  <c r="S264" i="1"/>
  <c r="U265" i="1"/>
  <c r="S265" i="1"/>
  <c r="U266" i="1"/>
  <c r="S266" i="1"/>
  <c r="U267" i="1"/>
  <c r="S267" i="1"/>
  <c r="U268" i="1"/>
  <c r="S268" i="1"/>
  <c r="U269" i="1"/>
  <c r="S269" i="1"/>
  <c r="U270" i="1"/>
  <c r="S270" i="1"/>
  <c r="U271" i="1"/>
  <c r="S271" i="1"/>
  <c r="U272" i="1"/>
  <c r="S272" i="1"/>
  <c r="U273" i="1"/>
  <c r="S273" i="1"/>
  <c r="U274" i="1"/>
  <c r="S274" i="1"/>
  <c r="U275" i="1"/>
  <c r="S275" i="1"/>
  <c r="U276" i="1"/>
  <c r="S276" i="1"/>
  <c r="U277" i="1"/>
  <c r="S277" i="1"/>
  <c r="U278" i="1"/>
  <c r="S278" i="1"/>
  <c r="U279" i="1"/>
  <c r="S279" i="1"/>
  <c r="U280" i="1"/>
  <c r="S280" i="1"/>
  <c r="U281" i="1"/>
  <c r="S281" i="1"/>
  <c r="U282" i="1"/>
  <c r="S282" i="1"/>
  <c r="U283" i="1"/>
  <c r="S283" i="1"/>
  <c r="U284" i="1"/>
  <c r="S284" i="1"/>
  <c r="U285" i="1"/>
  <c r="S285" i="1"/>
  <c r="U286" i="1"/>
  <c r="S286" i="1"/>
  <c r="U287" i="1"/>
  <c r="S287" i="1"/>
  <c r="U288" i="1"/>
  <c r="S288" i="1"/>
  <c r="U289" i="1"/>
  <c r="S289" i="1"/>
  <c r="U290" i="1"/>
  <c r="S290" i="1"/>
  <c r="U291" i="1"/>
  <c r="S291" i="1"/>
  <c r="U292" i="1"/>
  <c r="S292" i="1"/>
  <c r="U293" i="1"/>
  <c r="S293" i="1"/>
  <c r="U294" i="1"/>
  <c r="S294" i="1"/>
  <c r="U295" i="1"/>
  <c r="S295" i="1"/>
  <c r="U296" i="1"/>
  <c r="S296" i="1"/>
  <c r="U297" i="1"/>
  <c r="S297" i="1"/>
  <c r="U298" i="1"/>
  <c r="S298" i="1"/>
  <c r="U299" i="1"/>
  <c r="S299" i="1"/>
  <c r="U300" i="1"/>
  <c r="S300" i="1"/>
  <c r="U301" i="1"/>
  <c r="S301" i="1"/>
  <c r="U302" i="1"/>
  <c r="S302" i="1"/>
  <c r="U303" i="1"/>
  <c r="S303" i="1"/>
  <c r="U304" i="1"/>
  <c r="S304" i="1"/>
  <c r="U305" i="1"/>
  <c r="S305" i="1"/>
  <c r="U306" i="1"/>
  <c r="S306" i="1"/>
  <c r="U307" i="1"/>
  <c r="S307" i="1"/>
  <c r="U308" i="1"/>
  <c r="S308" i="1"/>
  <c r="U309" i="1"/>
  <c r="S309" i="1"/>
  <c r="U310" i="1"/>
  <c r="S310" i="1"/>
  <c r="U311" i="1"/>
  <c r="S311" i="1"/>
  <c r="U312" i="1"/>
  <c r="S312" i="1"/>
  <c r="U313" i="1"/>
  <c r="S313" i="1"/>
  <c r="U314" i="1"/>
  <c r="S314" i="1"/>
  <c r="S315" i="1"/>
  <c r="T315" i="1"/>
  <c r="V315" i="1"/>
  <c r="U316" i="1"/>
  <c r="V316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23" i="1"/>
  <c r="T524" i="1"/>
  <c r="T525" i="1"/>
  <c r="T526" i="1"/>
  <c r="T527" i="1"/>
  <c r="T528" i="1"/>
  <c r="T529" i="1"/>
  <c r="T530" i="1"/>
  <c r="T519" i="1"/>
  <c r="T520" i="1"/>
  <c r="T522" i="1"/>
  <c r="T517" i="1"/>
  <c r="T516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U408" i="1"/>
  <c r="U330" i="1"/>
  <c r="S330" i="1"/>
  <c r="U331" i="1"/>
  <c r="S331" i="1"/>
  <c r="U332" i="1"/>
  <c r="S332" i="1"/>
  <c r="U333" i="1"/>
  <c r="S333" i="1"/>
  <c r="U334" i="1"/>
  <c r="S334" i="1"/>
  <c r="U335" i="1"/>
  <c r="S335" i="1"/>
  <c r="U336" i="1"/>
  <c r="S336" i="1"/>
  <c r="U337" i="1"/>
  <c r="S337" i="1"/>
  <c r="U338" i="1"/>
  <c r="S338" i="1"/>
  <c r="U339" i="1"/>
  <c r="S339" i="1"/>
  <c r="U340" i="1"/>
  <c r="S340" i="1"/>
  <c r="U341" i="1"/>
  <c r="S341" i="1"/>
  <c r="U342" i="1"/>
  <c r="S342" i="1"/>
  <c r="U343" i="1"/>
  <c r="S343" i="1"/>
  <c r="U344" i="1"/>
  <c r="S344" i="1"/>
  <c r="U345" i="1"/>
  <c r="S345" i="1"/>
  <c r="U346" i="1"/>
  <c r="S346" i="1"/>
  <c r="U347" i="1"/>
  <c r="S347" i="1"/>
  <c r="U348" i="1"/>
  <c r="S348" i="1"/>
  <c r="U349" i="1"/>
  <c r="S349" i="1"/>
  <c r="U350" i="1"/>
  <c r="S350" i="1"/>
  <c r="U351" i="1"/>
  <c r="S351" i="1"/>
  <c r="U352" i="1"/>
  <c r="S352" i="1"/>
  <c r="U353" i="1"/>
  <c r="S353" i="1"/>
  <c r="U354" i="1"/>
  <c r="S354" i="1"/>
  <c r="U355" i="1"/>
  <c r="S355" i="1"/>
  <c r="U356" i="1"/>
  <c r="S356" i="1"/>
  <c r="U357" i="1"/>
  <c r="S357" i="1"/>
  <c r="U358" i="1"/>
  <c r="S358" i="1"/>
  <c r="U359" i="1"/>
  <c r="S359" i="1"/>
  <c r="U360" i="1"/>
  <c r="S360" i="1"/>
  <c r="U361" i="1"/>
  <c r="S361" i="1"/>
  <c r="U362" i="1"/>
  <c r="S362" i="1"/>
  <c r="U363" i="1"/>
  <c r="S363" i="1"/>
  <c r="U364" i="1"/>
  <c r="S364" i="1"/>
  <c r="U365" i="1"/>
  <c r="S365" i="1"/>
  <c r="U366" i="1"/>
  <c r="S366" i="1"/>
  <c r="U367" i="1"/>
  <c r="S367" i="1"/>
  <c r="U368" i="1"/>
  <c r="S368" i="1"/>
  <c r="U369" i="1"/>
  <c r="S369" i="1"/>
  <c r="U370" i="1"/>
  <c r="S370" i="1"/>
  <c r="U371" i="1"/>
  <c r="S371" i="1"/>
  <c r="U372" i="1"/>
  <c r="S372" i="1"/>
  <c r="U373" i="1"/>
  <c r="S373" i="1"/>
  <c r="U374" i="1"/>
  <c r="S374" i="1"/>
  <c r="U375" i="1"/>
  <c r="S375" i="1"/>
  <c r="U376" i="1"/>
  <c r="S376" i="1"/>
  <c r="U377" i="1"/>
  <c r="S377" i="1"/>
  <c r="U378" i="1"/>
  <c r="S378" i="1"/>
  <c r="U379" i="1"/>
  <c r="S379" i="1"/>
  <c r="U380" i="1"/>
  <c r="S380" i="1"/>
  <c r="U381" i="1"/>
  <c r="S381" i="1"/>
  <c r="U382" i="1"/>
  <c r="S382" i="1"/>
  <c r="U383" i="1"/>
  <c r="S383" i="1"/>
  <c r="U384" i="1"/>
  <c r="S384" i="1"/>
  <c r="U385" i="1"/>
  <c r="S385" i="1"/>
  <c r="U386" i="1"/>
  <c r="S386" i="1"/>
  <c r="U387" i="1"/>
  <c r="S387" i="1"/>
  <c r="U388" i="1"/>
  <c r="S388" i="1"/>
  <c r="U389" i="1"/>
  <c r="S389" i="1"/>
  <c r="U390" i="1"/>
  <c r="S390" i="1"/>
  <c r="U391" i="1"/>
  <c r="S391" i="1"/>
  <c r="U392" i="1"/>
  <c r="S392" i="1"/>
  <c r="U393" i="1"/>
  <c r="S393" i="1"/>
  <c r="U394" i="1"/>
  <c r="S394" i="1"/>
  <c r="U395" i="1"/>
  <c r="S395" i="1"/>
  <c r="U396" i="1"/>
  <c r="S396" i="1"/>
  <c r="U397" i="1"/>
  <c r="S397" i="1"/>
  <c r="U398" i="1"/>
  <c r="S398" i="1"/>
  <c r="U399" i="1"/>
  <c r="S399" i="1"/>
  <c r="U400" i="1"/>
  <c r="S400" i="1"/>
  <c r="U401" i="1"/>
  <c r="S401" i="1"/>
  <c r="U402" i="1"/>
  <c r="S402" i="1"/>
  <c r="U403" i="1"/>
  <c r="S403" i="1"/>
  <c r="U404" i="1"/>
  <c r="S404" i="1"/>
  <c r="U405" i="1"/>
  <c r="S405" i="1"/>
  <c r="U406" i="1"/>
  <c r="S406" i="1"/>
  <c r="U407" i="1"/>
  <c r="S407" i="1"/>
  <c r="S408" i="1"/>
  <c r="T408" i="1"/>
  <c r="V408" i="1"/>
  <c r="U409" i="1"/>
  <c r="S409" i="1"/>
  <c r="T409" i="1"/>
  <c r="V409" i="1"/>
  <c r="U410" i="1"/>
  <c r="S410" i="1"/>
  <c r="T410" i="1"/>
  <c r="V410" i="1"/>
  <c r="U411" i="1"/>
  <c r="S411" i="1"/>
  <c r="T411" i="1"/>
  <c r="V411" i="1"/>
  <c r="U412" i="1"/>
  <c r="S412" i="1"/>
  <c r="T412" i="1"/>
  <c r="V412" i="1"/>
  <c r="U413" i="1"/>
  <c r="S413" i="1"/>
  <c r="T413" i="1"/>
  <c r="V413" i="1"/>
  <c r="U414" i="1"/>
  <c r="S414" i="1"/>
  <c r="T414" i="1"/>
  <c r="V414" i="1"/>
  <c r="U415" i="1"/>
  <c r="V415" i="1"/>
  <c r="T389" i="1"/>
  <c r="V389" i="1"/>
  <c r="T390" i="1"/>
  <c r="V390" i="1"/>
  <c r="T391" i="1"/>
  <c r="V391" i="1"/>
  <c r="T392" i="1"/>
  <c r="V392" i="1"/>
  <c r="T393" i="1"/>
  <c r="V393" i="1"/>
  <c r="T394" i="1"/>
  <c r="V394" i="1"/>
  <c r="T395" i="1"/>
  <c r="V395" i="1"/>
  <c r="T396" i="1"/>
  <c r="V396" i="1"/>
  <c r="T397" i="1"/>
  <c r="V397" i="1"/>
  <c r="T398" i="1"/>
  <c r="V398" i="1"/>
  <c r="T399" i="1"/>
  <c r="V399" i="1"/>
  <c r="T400" i="1"/>
  <c r="V400" i="1"/>
  <c r="T401" i="1"/>
  <c r="V401" i="1"/>
  <c r="T402" i="1"/>
  <c r="V402" i="1"/>
  <c r="T403" i="1"/>
  <c r="V403" i="1"/>
  <c r="T404" i="1"/>
  <c r="V404" i="1"/>
  <c r="T405" i="1"/>
  <c r="V405" i="1"/>
  <c r="T406" i="1"/>
  <c r="V406" i="1"/>
  <c r="T407" i="1"/>
  <c r="V407" i="1"/>
  <c r="T375" i="1"/>
  <c r="V375" i="1"/>
  <c r="T376" i="1"/>
  <c r="V376" i="1"/>
  <c r="T377" i="1"/>
  <c r="V377" i="1"/>
  <c r="T378" i="1"/>
  <c r="V378" i="1"/>
  <c r="T379" i="1"/>
  <c r="V379" i="1"/>
  <c r="T380" i="1"/>
  <c r="V380" i="1"/>
  <c r="T381" i="1"/>
  <c r="V381" i="1"/>
  <c r="T382" i="1"/>
  <c r="V382" i="1"/>
  <c r="T383" i="1"/>
  <c r="V383" i="1"/>
  <c r="T384" i="1"/>
  <c r="V384" i="1"/>
  <c r="T385" i="1"/>
  <c r="V385" i="1"/>
  <c r="T386" i="1"/>
  <c r="V386" i="1"/>
  <c r="T387" i="1"/>
  <c r="V387" i="1"/>
  <c r="T388" i="1"/>
  <c r="V388" i="1"/>
  <c r="T355" i="1"/>
  <c r="V355" i="1"/>
  <c r="T356" i="1"/>
  <c r="V356" i="1"/>
  <c r="T357" i="1"/>
  <c r="V357" i="1"/>
  <c r="T358" i="1"/>
  <c r="V358" i="1"/>
  <c r="T359" i="1"/>
  <c r="V359" i="1"/>
  <c r="T360" i="1"/>
  <c r="V360" i="1"/>
  <c r="T361" i="1"/>
  <c r="V361" i="1"/>
  <c r="T362" i="1"/>
  <c r="V362" i="1"/>
  <c r="T363" i="1"/>
  <c r="V363" i="1"/>
  <c r="T364" i="1"/>
  <c r="V364" i="1"/>
  <c r="T365" i="1"/>
  <c r="V365" i="1"/>
  <c r="T366" i="1"/>
  <c r="V366" i="1"/>
  <c r="T367" i="1"/>
  <c r="V367" i="1"/>
  <c r="T368" i="1"/>
  <c r="V368" i="1"/>
  <c r="T369" i="1"/>
  <c r="V369" i="1"/>
  <c r="T370" i="1"/>
  <c r="V370" i="1"/>
  <c r="T371" i="1"/>
  <c r="V371" i="1"/>
  <c r="T372" i="1"/>
  <c r="V372" i="1"/>
  <c r="T373" i="1"/>
  <c r="V373" i="1"/>
  <c r="T374" i="1"/>
  <c r="V374" i="1"/>
  <c r="T321" i="1"/>
  <c r="V321" i="1"/>
  <c r="T322" i="1"/>
  <c r="V322" i="1"/>
  <c r="T324" i="1"/>
  <c r="V324" i="1"/>
  <c r="T325" i="1"/>
  <c r="V325" i="1"/>
  <c r="T327" i="1"/>
  <c r="V327" i="1"/>
  <c r="T328" i="1"/>
  <c r="V328" i="1"/>
  <c r="T330" i="1"/>
  <c r="V330" i="1"/>
  <c r="T331" i="1"/>
  <c r="V331" i="1"/>
  <c r="T332" i="1"/>
  <c r="V332" i="1"/>
  <c r="T333" i="1"/>
  <c r="V333" i="1"/>
  <c r="T334" i="1"/>
  <c r="V334" i="1"/>
  <c r="T335" i="1"/>
  <c r="V335" i="1"/>
  <c r="T336" i="1"/>
  <c r="V336" i="1"/>
  <c r="T337" i="1"/>
  <c r="V337" i="1"/>
  <c r="T338" i="1"/>
  <c r="V338" i="1"/>
  <c r="T339" i="1"/>
  <c r="V339" i="1"/>
  <c r="T340" i="1"/>
  <c r="V340" i="1"/>
  <c r="T341" i="1"/>
  <c r="V341" i="1"/>
  <c r="T342" i="1"/>
  <c r="V342" i="1"/>
  <c r="T343" i="1"/>
  <c r="V343" i="1"/>
  <c r="T344" i="1"/>
  <c r="V344" i="1"/>
  <c r="T345" i="1"/>
  <c r="V345" i="1"/>
  <c r="T346" i="1"/>
  <c r="V346" i="1"/>
  <c r="T347" i="1"/>
  <c r="V347" i="1"/>
  <c r="T348" i="1"/>
  <c r="V348" i="1"/>
  <c r="T349" i="1"/>
  <c r="V349" i="1"/>
  <c r="T350" i="1"/>
  <c r="V350" i="1"/>
  <c r="T351" i="1"/>
  <c r="V351" i="1"/>
  <c r="T352" i="1"/>
  <c r="V352" i="1"/>
  <c r="T353" i="1"/>
  <c r="V353" i="1"/>
  <c r="T354" i="1"/>
  <c r="V354" i="1"/>
  <c r="V319" i="1"/>
  <c r="T319" i="1"/>
  <c r="V318" i="1"/>
  <c r="T318" i="1"/>
  <c r="T304" i="1"/>
  <c r="V304" i="1"/>
  <c r="T305" i="1"/>
  <c r="V305" i="1"/>
  <c r="T306" i="1"/>
  <c r="V306" i="1"/>
  <c r="T307" i="1"/>
  <c r="V307" i="1"/>
  <c r="T308" i="1"/>
  <c r="V308" i="1"/>
  <c r="T309" i="1"/>
  <c r="V309" i="1"/>
  <c r="T310" i="1"/>
  <c r="V310" i="1"/>
  <c r="T311" i="1"/>
  <c r="V311" i="1"/>
  <c r="T312" i="1"/>
  <c r="V312" i="1"/>
  <c r="T313" i="1"/>
  <c r="V313" i="1"/>
  <c r="T314" i="1"/>
  <c r="V314" i="1"/>
  <c r="T291" i="1"/>
  <c r="V291" i="1"/>
  <c r="T292" i="1"/>
  <c r="V292" i="1"/>
  <c r="T293" i="1"/>
  <c r="V293" i="1"/>
  <c r="T294" i="1"/>
  <c r="V294" i="1"/>
  <c r="T295" i="1"/>
  <c r="V295" i="1"/>
  <c r="T296" i="1"/>
  <c r="V296" i="1"/>
  <c r="T297" i="1"/>
  <c r="V297" i="1"/>
  <c r="T298" i="1"/>
  <c r="V298" i="1"/>
  <c r="T299" i="1"/>
  <c r="V299" i="1"/>
  <c r="T300" i="1"/>
  <c r="V300" i="1"/>
  <c r="T301" i="1"/>
  <c r="V301" i="1"/>
  <c r="T302" i="1"/>
  <c r="V302" i="1"/>
  <c r="T303" i="1"/>
  <c r="V303" i="1"/>
  <c r="T279" i="1"/>
  <c r="V279" i="1"/>
  <c r="T280" i="1"/>
  <c r="V280" i="1"/>
  <c r="T281" i="1"/>
  <c r="V281" i="1"/>
  <c r="T282" i="1"/>
  <c r="V282" i="1"/>
  <c r="T283" i="1"/>
  <c r="V283" i="1"/>
  <c r="T284" i="1"/>
  <c r="V284" i="1"/>
  <c r="T285" i="1"/>
  <c r="V285" i="1"/>
  <c r="T286" i="1"/>
  <c r="V286" i="1"/>
  <c r="T287" i="1"/>
  <c r="V287" i="1"/>
  <c r="T288" i="1"/>
  <c r="V288" i="1"/>
  <c r="T289" i="1"/>
  <c r="V289" i="1"/>
  <c r="T290" i="1"/>
  <c r="V290" i="1"/>
  <c r="T264" i="1"/>
  <c r="V264" i="1"/>
  <c r="T265" i="1"/>
  <c r="V265" i="1"/>
  <c r="T266" i="1"/>
  <c r="V266" i="1"/>
  <c r="T267" i="1"/>
  <c r="V267" i="1"/>
  <c r="T268" i="1"/>
  <c r="V268" i="1"/>
  <c r="T269" i="1"/>
  <c r="V269" i="1"/>
  <c r="T270" i="1"/>
  <c r="V270" i="1"/>
  <c r="T271" i="1"/>
  <c r="V271" i="1"/>
  <c r="T272" i="1"/>
  <c r="V272" i="1"/>
  <c r="T273" i="1"/>
  <c r="V273" i="1"/>
  <c r="T274" i="1"/>
  <c r="V274" i="1"/>
  <c r="T275" i="1"/>
  <c r="V275" i="1"/>
  <c r="T276" i="1"/>
  <c r="V276" i="1"/>
  <c r="T277" i="1"/>
  <c r="V277" i="1"/>
  <c r="T278" i="1"/>
  <c r="V278" i="1"/>
  <c r="T249" i="1"/>
  <c r="V249" i="1"/>
  <c r="T250" i="1"/>
  <c r="V250" i="1"/>
  <c r="T251" i="1"/>
  <c r="V251" i="1"/>
  <c r="T252" i="1"/>
  <c r="V252" i="1"/>
  <c r="T253" i="1"/>
  <c r="V253" i="1"/>
  <c r="T254" i="1"/>
  <c r="V254" i="1"/>
  <c r="T255" i="1"/>
  <c r="V255" i="1"/>
  <c r="T256" i="1"/>
  <c r="V256" i="1"/>
  <c r="T257" i="1"/>
  <c r="V257" i="1"/>
  <c r="T258" i="1"/>
  <c r="V258" i="1"/>
  <c r="T259" i="1"/>
  <c r="V259" i="1"/>
  <c r="T260" i="1"/>
  <c r="V260" i="1"/>
  <c r="T261" i="1"/>
  <c r="V261" i="1"/>
  <c r="T262" i="1"/>
  <c r="V262" i="1"/>
  <c r="T263" i="1"/>
  <c r="V263" i="1"/>
  <c r="T242" i="1"/>
  <c r="V242" i="1"/>
  <c r="T243" i="1"/>
  <c r="V243" i="1"/>
  <c r="T245" i="1"/>
  <c r="V245" i="1"/>
  <c r="T246" i="1"/>
  <c r="V246" i="1"/>
  <c r="T247" i="1"/>
  <c r="V247" i="1"/>
  <c r="T248" i="1"/>
  <c r="V248" i="1"/>
  <c r="V240" i="1"/>
  <c r="T240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V239" i="1"/>
  <c r="T239" i="1"/>
  <c r="V225" i="1"/>
  <c r="V227" i="1"/>
  <c r="U229" i="1"/>
  <c r="V229" i="1"/>
  <c r="U231" i="1"/>
  <c r="V231" i="1"/>
  <c r="U233" i="1"/>
  <c r="V233" i="1"/>
  <c r="U235" i="1"/>
  <c r="V235" i="1"/>
  <c r="U237" i="1"/>
  <c r="V237" i="1"/>
  <c r="V223" i="1"/>
  <c r="T223" i="1"/>
  <c r="T225" i="1"/>
  <c r="T227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Q210" i="1"/>
  <c r="Q211" i="1"/>
  <c r="Q212" i="1"/>
  <c r="Q213" i="1"/>
  <c r="Q214" i="1"/>
  <c r="Q215" i="1"/>
  <c r="Q216" i="1"/>
  <c r="Q217" i="1"/>
  <c r="Q218" i="1"/>
  <c r="Q219" i="1"/>
  <c r="Q220" i="1"/>
  <c r="T204" i="1"/>
  <c r="U206" i="1"/>
  <c r="S206" i="1"/>
  <c r="T206" i="1"/>
  <c r="S207" i="1"/>
  <c r="T207" i="1"/>
  <c r="U208" i="1"/>
  <c r="S208" i="1"/>
  <c r="T208" i="1"/>
  <c r="T203" i="1"/>
  <c r="Q203" i="1"/>
  <c r="Q204" i="1"/>
  <c r="Q205" i="1"/>
  <c r="Q206" i="1"/>
  <c r="Q207" i="1"/>
  <c r="Q208" i="1"/>
  <c r="T179" i="1"/>
  <c r="T181" i="1"/>
  <c r="T182" i="1"/>
  <c r="T183" i="1"/>
  <c r="T184" i="1"/>
  <c r="T185" i="1"/>
  <c r="U187" i="1"/>
  <c r="S187" i="1"/>
  <c r="T187" i="1"/>
  <c r="S188" i="1"/>
  <c r="T188" i="1"/>
  <c r="U189" i="1"/>
  <c r="S189" i="1"/>
  <c r="T189" i="1"/>
  <c r="S190" i="1"/>
  <c r="T190" i="1"/>
  <c r="U191" i="1"/>
  <c r="S191" i="1"/>
  <c r="T191" i="1"/>
  <c r="S192" i="1"/>
  <c r="T192" i="1"/>
  <c r="U193" i="1"/>
  <c r="S193" i="1"/>
  <c r="T193" i="1"/>
  <c r="S194" i="1"/>
  <c r="T194" i="1"/>
  <c r="U195" i="1"/>
  <c r="S195" i="1"/>
  <c r="T195" i="1"/>
  <c r="S196" i="1"/>
  <c r="T196" i="1"/>
  <c r="U197" i="1"/>
  <c r="S197" i="1"/>
  <c r="T197" i="1"/>
  <c r="S198" i="1"/>
  <c r="T198" i="1"/>
  <c r="U199" i="1"/>
  <c r="S199" i="1"/>
  <c r="T199" i="1"/>
  <c r="S200" i="1"/>
  <c r="T200" i="1"/>
  <c r="U201" i="1"/>
  <c r="S201" i="1"/>
  <c r="T201" i="1"/>
  <c r="V179" i="1"/>
  <c r="V181" i="1"/>
  <c r="V182" i="1"/>
  <c r="V183" i="1"/>
  <c r="V184" i="1"/>
  <c r="V185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T178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V145" i="1"/>
  <c r="V147" i="1"/>
  <c r="V148" i="1"/>
  <c r="R148" i="1"/>
  <c r="V149" i="1"/>
  <c r="V150" i="1"/>
  <c r="R150" i="1"/>
  <c r="V151" i="1"/>
  <c r="V152" i="1"/>
  <c r="R152" i="1"/>
  <c r="V153" i="1"/>
  <c r="V154" i="1"/>
  <c r="R154" i="1"/>
  <c r="V155" i="1"/>
  <c r="T147" i="1"/>
  <c r="T148" i="1"/>
  <c r="T149" i="1"/>
  <c r="T150" i="1"/>
  <c r="T151" i="1"/>
  <c r="T152" i="1"/>
  <c r="T153" i="1"/>
  <c r="T154" i="1"/>
  <c r="T155" i="1"/>
  <c r="R147" i="1"/>
  <c r="R149" i="1"/>
  <c r="R151" i="1"/>
  <c r="R153" i="1"/>
  <c r="R155" i="1"/>
  <c r="Q145" i="1"/>
  <c r="Q147" i="1"/>
  <c r="Q148" i="1"/>
  <c r="Q149" i="1"/>
  <c r="Q150" i="1"/>
  <c r="Q151" i="1"/>
  <c r="Q152" i="1"/>
  <c r="Q153" i="1"/>
  <c r="Q154" i="1"/>
  <c r="Q155" i="1"/>
  <c r="S134" i="1"/>
  <c r="S135" i="1"/>
  <c r="S136" i="1"/>
  <c r="S137" i="1"/>
  <c r="S138" i="1"/>
  <c r="S139" i="1"/>
  <c r="S140" i="1"/>
  <c r="S141" i="1"/>
  <c r="S142" i="1"/>
  <c r="S143" i="1"/>
  <c r="T134" i="1"/>
  <c r="T135" i="1"/>
  <c r="T136" i="1"/>
  <c r="T137" i="1"/>
  <c r="T138" i="1"/>
  <c r="T139" i="1"/>
  <c r="T140" i="1"/>
  <c r="T141" i="1"/>
  <c r="T142" i="1"/>
  <c r="T143" i="1"/>
  <c r="T133" i="1"/>
  <c r="Q134" i="1"/>
  <c r="Q135" i="1"/>
  <c r="Q136" i="1"/>
  <c r="Q137" i="1"/>
  <c r="Q138" i="1"/>
  <c r="Q139" i="1"/>
  <c r="Q140" i="1"/>
  <c r="Q141" i="1"/>
  <c r="Q142" i="1"/>
  <c r="Q143" i="1"/>
  <c r="V48" i="1"/>
  <c r="V50" i="1"/>
  <c r="V51" i="1"/>
  <c r="V52" i="1"/>
  <c r="V43" i="1"/>
  <c r="T52" i="1"/>
  <c r="T48" i="1"/>
  <c r="T50" i="1"/>
  <c r="T51" i="1"/>
  <c r="T43" i="1"/>
  <c r="Q44" i="1"/>
  <c r="Q48" i="1"/>
  <c r="Q49" i="1"/>
  <c r="Q50" i="1"/>
  <c r="Q51" i="1"/>
  <c r="Q52" i="1"/>
  <c r="V144" i="1"/>
  <c r="V177" i="1"/>
  <c r="V178" i="1"/>
  <c r="V202" i="1"/>
  <c r="V208" i="1"/>
  <c r="V221" i="1"/>
  <c r="V317" i="1"/>
  <c r="Q133" i="1"/>
  <c r="Q144" i="1"/>
  <c r="Q156" i="1"/>
  <c r="Q177" i="1"/>
  <c r="Q202" i="1"/>
  <c r="Q209" i="1"/>
  <c r="Q221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515" i="1"/>
  <c r="Q516" i="1"/>
  <c r="Q517" i="1"/>
  <c r="Q518" i="1"/>
  <c r="Q519" i="1"/>
  <c r="Q520" i="1"/>
  <c r="Q521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43" i="1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J744" i="2"/>
  <c r="K744" i="2"/>
  <c r="G744" i="2"/>
  <c r="G745" i="2"/>
  <c r="H745" i="2"/>
  <c r="J745" i="2"/>
  <c r="K745" i="2"/>
  <c r="G746" i="2"/>
  <c r="H746" i="2"/>
  <c r="J746" i="2"/>
  <c r="K746" i="2"/>
  <c r="G747" i="2"/>
  <c r="H747" i="2"/>
  <c r="J747" i="2"/>
  <c r="K747" i="2"/>
  <c r="G748" i="2"/>
  <c r="H748" i="2"/>
  <c r="J748" i="2"/>
  <c r="K748" i="2"/>
  <c r="G749" i="2"/>
  <c r="H749" i="2"/>
  <c r="J749" i="2"/>
  <c r="K749" i="2"/>
  <c r="G750" i="2"/>
  <c r="H750" i="2"/>
  <c r="J750" i="2"/>
  <c r="K750" i="2"/>
  <c r="G751" i="2"/>
  <c r="H751" i="2"/>
  <c r="J751" i="2"/>
  <c r="K751" i="2"/>
  <c r="G752" i="2"/>
  <c r="H752" i="2"/>
  <c r="J752" i="2"/>
  <c r="K752" i="2"/>
  <c r="G753" i="2"/>
  <c r="H753" i="2"/>
  <c r="J753" i="2"/>
  <c r="K753" i="2"/>
  <c r="G754" i="2"/>
  <c r="H754" i="2"/>
  <c r="J754" i="2"/>
  <c r="K754" i="2"/>
  <c r="G755" i="2"/>
  <c r="H755" i="2"/>
  <c r="J755" i="2"/>
  <c r="K755" i="2"/>
  <c r="J743" i="2"/>
  <c r="G743" i="2"/>
  <c r="J742" i="2"/>
  <c r="G742" i="2"/>
  <c r="J741" i="2"/>
  <c r="G741" i="2"/>
  <c r="J740" i="2"/>
  <c r="G740" i="2"/>
  <c r="J739" i="2"/>
  <c r="G739" i="2"/>
  <c r="J738" i="2"/>
  <c r="G738" i="2"/>
  <c r="J737" i="2"/>
  <c r="G737" i="2"/>
  <c r="J736" i="2"/>
  <c r="G736" i="2"/>
  <c r="J735" i="2"/>
  <c r="G735" i="2"/>
  <c r="J734" i="2"/>
  <c r="G734" i="2"/>
  <c r="J733" i="2"/>
  <c r="G733" i="2"/>
  <c r="J732" i="2"/>
  <c r="G732" i="2"/>
  <c r="J731" i="2"/>
  <c r="G731" i="2"/>
  <c r="J730" i="2"/>
  <c r="G730" i="2"/>
  <c r="J729" i="2"/>
  <c r="G729" i="2"/>
  <c r="J728" i="2"/>
  <c r="G728" i="2"/>
  <c r="J727" i="2"/>
  <c r="G727" i="2"/>
  <c r="J726" i="2"/>
  <c r="G726" i="2"/>
  <c r="J725" i="2"/>
  <c r="G725" i="2"/>
  <c r="J724" i="2"/>
  <c r="G724" i="2"/>
  <c r="J723" i="2"/>
  <c r="G723" i="2"/>
  <c r="J722" i="2"/>
  <c r="G722" i="2"/>
  <c r="J721" i="2"/>
  <c r="G721" i="2"/>
  <c r="J720" i="2"/>
  <c r="G720" i="2"/>
  <c r="J719" i="2"/>
  <c r="G719" i="2"/>
  <c r="J718" i="2"/>
  <c r="G718" i="2"/>
  <c r="J717" i="2"/>
  <c r="G717" i="2"/>
  <c r="J716" i="2"/>
  <c r="G716" i="2"/>
  <c r="J715" i="2"/>
  <c r="G715" i="2"/>
  <c r="J714" i="2"/>
  <c r="G714" i="2"/>
  <c r="J713" i="2"/>
  <c r="G713" i="2"/>
  <c r="J712" i="2"/>
  <c r="G712" i="2"/>
  <c r="J711" i="2"/>
  <c r="G711" i="2"/>
  <c r="J710" i="2"/>
  <c r="G710" i="2"/>
  <c r="J709" i="2"/>
  <c r="G709" i="2"/>
  <c r="J708" i="2"/>
  <c r="G708" i="2"/>
  <c r="J707" i="2"/>
  <c r="G707" i="2"/>
  <c r="J706" i="2"/>
  <c r="G706" i="2"/>
  <c r="J705" i="2"/>
  <c r="G705" i="2"/>
  <c r="J704" i="2"/>
  <c r="G704" i="2"/>
  <c r="J703" i="2"/>
  <c r="G703" i="2"/>
  <c r="J702" i="2"/>
  <c r="G702" i="2"/>
  <c r="J701" i="2"/>
  <c r="G701" i="2"/>
  <c r="J700" i="2"/>
  <c r="G700" i="2"/>
  <c r="J699" i="2"/>
  <c r="G699" i="2"/>
  <c r="J698" i="2"/>
  <c r="G698" i="2"/>
  <c r="J697" i="2"/>
  <c r="G697" i="2"/>
  <c r="J696" i="2"/>
  <c r="G696" i="2"/>
  <c r="J695" i="2"/>
  <c r="G695" i="2"/>
  <c r="J694" i="2"/>
  <c r="G694" i="2"/>
  <c r="J693" i="2"/>
  <c r="G693" i="2"/>
  <c r="J692" i="2"/>
  <c r="G692" i="2"/>
  <c r="J691" i="2"/>
  <c r="G691" i="2"/>
  <c r="J690" i="2"/>
  <c r="G690" i="2"/>
  <c r="J689" i="2"/>
  <c r="G689" i="2"/>
  <c r="J688" i="2"/>
  <c r="G688" i="2"/>
  <c r="J687" i="2"/>
  <c r="G687" i="2"/>
  <c r="J686" i="2"/>
  <c r="G686" i="2"/>
  <c r="J685" i="2"/>
  <c r="G685" i="2"/>
  <c r="J684" i="2"/>
  <c r="G684" i="2"/>
  <c r="J683" i="2"/>
  <c r="G683" i="2"/>
  <c r="J682" i="2"/>
  <c r="G682" i="2"/>
  <c r="J681" i="2"/>
  <c r="G681" i="2"/>
  <c r="J680" i="2"/>
  <c r="G680" i="2"/>
  <c r="J679" i="2"/>
  <c r="G679" i="2"/>
  <c r="J678" i="2"/>
  <c r="G678" i="2"/>
  <c r="J677" i="2"/>
  <c r="G677" i="2"/>
  <c r="J676" i="2"/>
  <c r="G676" i="2"/>
  <c r="J675" i="2"/>
  <c r="G675" i="2"/>
  <c r="J674" i="2"/>
  <c r="G674" i="2"/>
  <c r="J673" i="2"/>
  <c r="G673" i="2"/>
  <c r="J672" i="2"/>
  <c r="G672" i="2"/>
  <c r="J671" i="2"/>
  <c r="G671" i="2"/>
  <c r="J670" i="2"/>
  <c r="G670" i="2"/>
  <c r="J669" i="2"/>
  <c r="G669" i="2"/>
  <c r="J668" i="2"/>
  <c r="G668" i="2"/>
  <c r="J667" i="2"/>
  <c r="G667" i="2"/>
  <c r="J666" i="2"/>
  <c r="G666" i="2"/>
  <c r="J665" i="2"/>
  <c r="G665" i="2"/>
  <c r="J664" i="2"/>
  <c r="G664" i="2"/>
  <c r="J663" i="2"/>
  <c r="G663" i="2"/>
  <c r="J662" i="2"/>
  <c r="G662" i="2"/>
  <c r="J661" i="2"/>
  <c r="G661" i="2"/>
  <c r="J660" i="2"/>
  <c r="G660" i="2"/>
  <c r="J659" i="2"/>
  <c r="G659" i="2"/>
  <c r="J658" i="2"/>
  <c r="G658" i="2"/>
  <c r="J657" i="2"/>
  <c r="G657" i="2"/>
  <c r="J656" i="2"/>
  <c r="G656" i="2"/>
  <c r="J655" i="2"/>
  <c r="G655" i="2"/>
  <c r="J654" i="2"/>
  <c r="G654" i="2"/>
  <c r="J653" i="2"/>
  <c r="G653" i="2"/>
  <c r="J652" i="2"/>
  <c r="G652" i="2"/>
  <c r="J651" i="2"/>
  <c r="G651" i="2"/>
  <c r="J650" i="2"/>
  <c r="G650" i="2"/>
  <c r="J649" i="2"/>
  <c r="G649" i="2"/>
  <c r="J648" i="2"/>
  <c r="G648" i="2"/>
  <c r="J647" i="2"/>
  <c r="G647" i="2"/>
  <c r="J646" i="2"/>
  <c r="G646" i="2"/>
  <c r="J645" i="2"/>
  <c r="G645" i="2"/>
  <c r="J644" i="2"/>
  <c r="G644" i="2"/>
  <c r="J643" i="2"/>
  <c r="G643" i="2"/>
  <c r="J642" i="2"/>
  <c r="G642" i="2"/>
  <c r="J641" i="2"/>
  <c r="G641" i="2"/>
  <c r="J640" i="2"/>
  <c r="G640" i="2"/>
  <c r="J639" i="2"/>
  <c r="G639" i="2"/>
  <c r="J638" i="2"/>
  <c r="G638" i="2"/>
  <c r="J637" i="2"/>
  <c r="G637" i="2"/>
  <c r="J636" i="2"/>
  <c r="G636" i="2"/>
  <c r="J635" i="2"/>
  <c r="G635" i="2"/>
  <c r="J634" i="2"/>
  <c r="G634" i="2"/>
  <c r="J633" i="2"/>
  <c r="G633" i="2"/>
  <c r="J632" i="2"/>
  <c r="G632" i="2"/>
  <c r="J631" i="2"/>
  <c r="G631" i="2"/>
  <c r="J630" i="2"/>
  <c r="G630" i="2"/>
  <c r="J629" i="2"/>
  <c r="G629" i="2"/>
  <c r="J628" i="2"/>
  <c r="G628" i="2"/>
  <c r="J627" i="2"/>
  <c r="G627" i="2"/>
  <c r="J626" i="2"/>
  <c r="G626" i="2"/>
  <c r="J625" i="2"/>
  <c r="G625" i="2"/>
  <c r="J624" i="2"/>
  <c r="G624" i="2"/>
  <c r="J623" i="2"/>
  <c r="G623" i="2"/>
  <c r="J622" i="2"/>
  <c r="G622" i="2"/>
  <c r="J621" i="2"/>
  <c r="G621" i="2"/>
  <c r="J620" i="2"/>
  <c r="G620" i="2"/>
  <c r="J619" i="2"/>
  <c r="G619" i="2"/>
  <c r="J618" i="2"/>
  <c r="G618" i="2"/>
  <c r="J617" i="2"/>
  <c r="G617" i="2"/>
  <c r="J616" i="2"/>
  <c r="G616" i="2"/>
  <c r="J615" i="2"/>
  <c r="G615" i="2"/>
  <c r="J614" i="2"/>
  <c r="G614" i="2"/>
  <c r="J613" i="2"/>
  <c r="G613" i="2"/>
  <c r="J612" i="2"/>
  <c r="G612" i="2"/>
  <c r="J611" i="2"/>
  <c r="G611" i="2"/>
  <c r="J610" i="2"/>
  <c r="G610" i="2"/>
  <c r="J609" i="2"/>
  <c r="G609" i="2"/>
  <c r="J608" i="2"/>
  <c r="G608" i="2"/>
  <c r="J607" i="2"/>
  <c r="G607" i="2"/>
  <c r="J606" i="2"/>
  <c r="G606" i="2"/>
  <c r="J605" i="2"/>
  <c r="G605" i="2"/>
  <c r="J604" i="2"/>
  <c r="G604" i="2"/>
  <c r="J603" i="2"/>
  <c r="G603" i="2"/>
  <c r="J602" i="2"/>
  <c r="G602" i="2"/>
  <c r="J601" i="2"/>
  <c r="G601" i="2"/>
  <c r="J600" i="2"/>
  <c r="G600" i="2"/>
  <c r="J599" i="2"/>
  <c r="G599" i="2"/>
  <c r="J598" i="2"/>
  <c r="G598" i="2"/>
  <c r="J597" i="2"/>
  <c r="G597" i="2"/>
  <c r="J596" i="2"/>
  <c r="G596" i="2"/>
  <c r="J595" i="2"/>
  <c r="G595" i="2"/>
  <c r="J594" i="2"/>
  <c r="G594" i="2"/>
  <c r="J593" i="2"/>
  <c r="G593" i="2"/>
  <c r="J592" i="2"/>
  <c r="G592" i="2"/>
  <c r="J591" i="2"/>
  <c r="G591" i="2"/>
  <c r="J590" i="2"/>
  <c r="G590" i="2"/>
  <c r="J589" i="2"/>
  <c r="G589" i="2"/>
  <c r="J588" i="2"/>
  <c r="G588" i="2"/>
  <c r="J587" i="2"/>
  <c r="G587" i="2"/>
  <c r="J586" i="2"/>
  <c r="G586" i="2"/>
  <c r="J585" i="2"/>
  <c r="G585" i="2"/>
  <c r="J584" i="2"/>
  <c r="G584" i="2"/>
  <c r="J583" i="2"/>
  <c r="G583" i="2"/>
  <c r="J582" i="2"/>
  <c r="L582" i="2"/>
  <c r="G582" i="2"/>
  <c r="J581" i="2"/>
  <c r="G581" i="2"/>
  <c r="J580" i="2"/>
  <c r="G580" i="2"/>
  <c r="J579" i="2"/>
  <c r="G579" i="2"/>
  <c r="J578" i="2"/>
  <c r="G578" i="2"/>
  <c r="J577" i="2"/>
  <c r="G577" i="2"/>
  <c r="J576" i="2"/>
  <c r="G576" i="2"/>
  <c r="J575" i="2"/>
  <c r="G575" i="2"/>
  <c r="J574" i="2"/>
  <c r="G574" i="2"/>
  <c r="J573" i="2"/>
  <c r="G573" i="2"/>
  <c r="J572" i="2"/>
  <c r="G572" i="2"/>
  <c r="J571" i="2"/>
  <c r="G571" i="2"/>
  <c r="J570" i="2"/>
  <c r="G570" i="2"/>
  <c r="J569" i="2"/>
  <c r="G569" i="2"/>
  <c r="J568" i="2"/>
  <c r="G568" i="2"/>
  <c r="J567" i="2"/>
  <c r="G567" i="2"/>
  <c r="J566" i="2"/>
  <c r="G566" i="2"/>
  <c r="J565" i="2"/>
  <c r="G565" i="2"/>
  <c r="J564" i="2"/>
  <c r="G564" i="2"/>
  <c r="J563" i="2"/>
  <c r="G563" i="2"/>
  <c r="J562" i="2"/>
  <c r="G562" i="2"/>
  <c r="J561" i="2"/>
  <c r="G561" i="2"/>
  <c r="J560" i="2"/>
  <c r="G560" i="2"/>
  <c r="J559" i="2"/>
  <c r="G559" i="2"/>
  <c r="J558" i="2"/>
  <c r="G558" i="2"/>
  <c r="J557" i="2"/>
  <c r="G557" i="2"/>
  <c r="J556" i="2"/>
  <c r="G556" i="2"/>
  <c r="J555" i="2"/>
  <c r="G555" i="2"/>
  <c r="J554" i="2"/>
  <c r="G554" i="2"/>
  <c r="J553" i="2"/>
  <c r="G553" i="2"/>
  <c r="J552" i="2"/>
  <c r="G552" i="2"/>
  <c r="J551" i="2"/>
  <c r="G551" i="2"/>
  <c r="J550" i="2"/>
  <c r="G550" i="2"/>
  <c r="J549" i="2"/>
  <c r="G549" i="2"/>
  <c r="J548" i="2"/>
  <c r="G548" i="2"/>
  <c r="J547" i="2"/>
  <c r="G547" i="2"/>
  <c r="J546" i="2"/>
  <c r="G546" i="2"/>
  <c r="J545" i="2"/>
  <c r="G545" i="2"/>
  <c r="J544" i="2"/>
  <c r="G544" i="2"/>
  <c r="J543" i="2"/>
  <c r="G543" i="2"/>
  <c r="J542" i="2"/>
  <c r="G542" i="2"/>
  <c r="J541" i="2"/>
  <c r="G541" i="2"/>
  <c r="J540" i="2"/>
  <c r="G540" i="2"/>
  <c r="J539" i="2"/>
  <c r="G539" i="2"/>
  <c r="J538" i="2"/>
  <c r="G538" i="2"/>
  <c r="J537" i="2"/>
  <c r="G537" i="2"/>
  <c r="J536" i="2"/>
  <c r="G536" i="2"/>
  <c r="J535" i="2"/>
  <c r="G535" i="2"/>
  <c r="J534" i="2"/>
  <c r="G534" i="2"/>
  <c r="J533" i="2"/>
  <c r="G533" i="2"/>
  <c r="J532" i="2"/>
  <c r="G532" i="2"/>
  <c r="J531" i="2"/>
  <c r="G531" i="2"/>
  <c r="J530" i="2"/>
  <c r="G530" i="2"/>
  <c r="J529" i="2"/>
  <c r="G529" i="2"/>
  <c r="J528" i="2"/>
  <c r="G528" i="2"/>
  <c r="J527" i="2"/>
  <c r="G527" i="2"/>
  <c r="J526" i="2"/>
  <c r="G526" i="2"/>
  <c r="J525" i="2"/>
  <c r="G525" i="2"/>
  <c r="J524" i="2"/>
  <c r="G524" i="2"/>
  <c r="J523" i="2"/>
  <c r="G523" i="2"/>
  <c r="J522" i="2"/>
  <c r="G522" i="2"/>
  <c r="J521" i="2"/>
  <c r="G521" i="2"/>
  <c r="J520" i="2"/>
  <c r="G520" i="2"/>
  <c r="J519" i="2"/>
  <c r="G519" i="2"/>
  <c r="J518" i="2"/>
  <c r="G518" i="2"/>
  <c r="J517" i="2"/>
  <c r="G517" i="2"/>
  <c r="J516" i="2"/>
  <c r="G516" i="2"/>
  <c r="J515" i="2"/>
  <c r="G515" i="2"/>
  <c r="J514" i="2"/>
  <c r="G514" i="2"/>
  <c r="J513" i="2"/>
  <c r="G513" i="2"/>
  <c r="J512" i="2"/>
  <c r="G512" i="2"/>
  <c r="J511" i="2"/>
  <c r="G511" i="2"/>
  <c r="J510" i="2"/>
  <c r="G510" i="2"/>
  <c r="J509" i="2"/>
  <c r="G509" i="2"/>
  <c r="J508" i="2"/>
  <c r="G508" i="2"/>
  <c r="J507" i="2"/>
  <c r="G507" i="2"/>
  <c r="J506" i="2"/>
  <c r="G506" i="2"/>
  <c r="J505" i="2"/>
  <c r="G505" i="2"/>
  <c r="J504" i="2"/>
  <c r="G504" i="2"/>
  <c r="J503" i="2"/>
  <c r="G503" i="2"/>
  <c r="J502" i="2"/>
  <c r="G502" i="2"/>
  <c r="J501" i="2"/>
  <c r="G501" i="2"/>
  <c r="J500" i="2"/>
  <c r="G500" i="2"/>
  <c r="J499" i="2"/>
  <c r="G499" i="2"/>
</calcChain>
</file>

<file path=xl/sharedStrings.xml><?xml version="1.0" encoding="utf-8"?>
<sst xmlns="http://schemas.openxmlformats.org/spreadsheetml/2006/main" count="7600" uniqueCount="1612">
  <si>
    <t>Уникальный код сделки</t>
  </si>
  <si>
    <t>Дата очередного изменения</t>
  </si>
  <si>
    <t>Рыночная котировка актива</t>
  </si>
  <si>
    <t>Изменение числа бумаг (для цен.бум.)</t>
  </si>
  <si>
    <t>Число бумаг (для цен.бум.)</t>
  </si>
  <si>
    <t>Изменение остатка по счету в валюте операции за период</t>
  </si>
  <si>
    <t>Размер положительной переоценки по СС на дату (в вал.операции)</t>
  </si>
  <si>
    <t>Размер отрицательной переоценкипо СС на дату (в вал.операции)</t>
  </si>
  <si>
    <t>Остаток по счету в руб. на дату</t>
  </si>
  <si>
    <t>Курс руб./единица вал.опер.</t>
  </si>
  <si>
    <t>Размер положительной переоценки по СС на дату (в руб.)</t>
  </si>
  <si>
    <t>Размер отрицательной переоценкипо СС на дату (в руб.)</t>
  </si>
  <si>
    <t>кк1_2018</t>
  </si>
  <si>
    <t>кк2_2018</t>
  </si>
  <si>
    <t>кк3_2018</t>
  </si>
  <si>
    <t>кк4_2018</t>
  </si>
  <si>
    <t>кк5_2018</t>
  </si>
  <si>
    <t>кк6_2018</t>
  </si>
  <si>
    <t>31.12.19</t>
  </si>
  <si>
    <t>31.12.18</t>
  </si>
  <si>
    <t>20.08.18</t>
  </si>
  <si>
    <t>31.08.18</t>
  </si>
  <si>
    <t>30.09.18</t>
  </si>
  <si>
    <t>31.10.18</t>
  </si>
  <si>
    <t>30.11.18</t>
  </si>
  <si>
    <t>31.01.19</t>
  </si>
  <si>
    <t>28.02.19</t>
  </si>
  <si>
    <t>31.03.19</t>
  </si>
  <si>
    <t>30.04.19</t>
  </si>
  <si>
    <t>31.05.19</t>
  </si>
  <si>
    <t>30.06.19</t>
  </si>
  <si>
    <t>31.07.19</t>
  </si>
  <si>
    <t>20.08.19</t>
  </si>
  <si>
    <t>16.01.18</t>
  </si>
  <si>
    <t>31.03.18</t>
  </si>
  <si>
    <t>30.06.18</t>
  </si>
  <si>
    <t>30.09.19</t>
  </si>
  <si>
    <t>16.01.20</t>
  </si>
  <si>
    <t>Прогноз ежедневных изменений до конца года с указанной даты</t>
  </si>
  <si>
    <t>data</t>
  </si>
  <si>
    <t>Изменение остатка по счету в руб. за период</t>
  </si>
  <si>
    <t>БАЛАНСОВАЯ ПОЗИЦИЯ</t>
  </si>
  <si>
    <t>ПРИРОСТ ПОЗИЦИИ ОПУ/ КАПИТАЛА</t>
  </si>
  <si>
    <t>Алгоритм: проценты за последний интервал + наращенные проценты за предыдущий период - проценты, уплаченные в этом периоде</t>
  </si>
  <si>
    <t>Ставка комиссии к получению</t>
  </si>
  <si>
    <t>Ставка комиссии к уплате</t>
  </si>
  <si>
    <t>Наращенные проценты за период (в руб.)</t>
  </si>
  <si>
    <t>Проценты за период (в валюте операции)</t>
  </si>
  <si>
    <t>Проценты за период (в руб.)</t>
  </si>
  <si>
    <t>Наращенные проценты за период (в валюте операции)</t>
  </si>
  <si>
    <t>Комиссии полученные за период (в валюте операции)</t>
  </si>
  <si>
    <t>Комиссии полученные за период (в руб.)</t>
  </si>
  <si>
    <t>Комиссии уплаченные за период (в валюте операции)</t>
  </si>
  <si>
    <t>Комиссии уплаченные за период (в руб.)</t>
  </si>
  <si>
    <t>Число бумаг полученных по договору займа/сделке РЕПО</t>
  </si>
  <si>
    <t>Число бумаг переданных по договору займа/сделке РЕПО</t>
  </si>
  <si>
    <t>Остаток по счету в валюте операции на дату</t>
  </si>
  <si>
    <t>Код</t>
  </si>
  <si>
    <t>АКТИВЫ</t>
  </si>
  <si>
    <t>C001</t>
  </si>
  <si>
    <r>
      <t xml:space="preserve"> С</t>
    </r>
    <r>
      <rPr>
        <sz val="10"/>
        <rFont val="Arial Cyr"/>
        <charset val="204"/>
      </rPr>
      <t>суды и с</t>
    </r>
    <r>
      <rPr>
        <sz val="10"/>
        <rFont val="Arial Cyr"/>
        <charset val="204"/>
      </rPr>
      <t>редства, размещенные в банках (</t>
    </r>
    <r>
      <rPr>
        <sz val="10"/>
        <rFont val="Arial Cyr"/>
        <charset val="204"/>
      </rPr>
      <t xml:space="preserve">Ностро, </t>
    </r>
    <r>
      <rPr>
        <sz val="10"/>
        <rFont val="Arial Cyr"/>
        <charset val="204"/>
      </rPr>
      <t>МБК и МБД)</t>
    </r>
  </si>
  <si>
    <t>C001004</t>
  </si>
  <si>
    <t>Банки-резиденты</t>
  </si>
  <si>
    <t>C0010041</t>
  </si>
  <si>
    <t xml:space="preserve">   Входящие потоки</t>
  </si>
  <si>
    <t>C0010042</t>
  </si>
  <si>
    <t xml:space="preserve">   Исходящие потоки</t>
  </si>
  <si>
    <t>C0010043</t>
  </si>
  <si>
    <t xml:space="preserve">   Процентные доходы</t>
  </si>
  <si>
    <t>C0010044</t>
  </si>
  <si>
    <t xml:space="preserve">   Комиссионные доходы</t>
  </si>
  <si>
    <t>C0010045</t>
  </si>
  <si>
    <t xml:space="preserve">   Комиссионные расходы</t>
  </si>
  <si>
    <t>C001005</t>
  </si>
  <si>
    <t>Банки-нерезиденты</t>
  </si>
  <si>
    <t>C0010051</t>
  </si>
  <si>
    <t>C0010052</t>
  </si>
  <si>
    <t>C0010053</t>
  </si>
  <si>
    <t>C0010054</t>
  </si>
  <si>
    <t>C0010055</t>
  </si>
  <si>
    <t>C002</t>
  </si>
  <si>
    <t xml:space="preserve"> Ссуды и средства, предоставленные клиентам</t>
  </si>
  <si>
    <t>C002001</t>
  </si>
  <si>
    <t>Органы власти РФ</t>
  </si>
  <si>
    <t>C0020011</t>
  </si>
  <si>
    <t>C0020012</t>
  </si>
  <si>
    <t>C0020013</t>
  </si>
  <si>
    <t>C0020014</t>
  </si>
  <si>
    <t>C0020015</t>
  </si>
  <si>
    <t>C002002</t>
  </si>
  <si>
    <t>Муниципальные и местные органы власти РФ</t>
  </si>
  <si>
    <t>C0020021</t>
  </si>
  <si>
    <t>C0020022</t>
  </si>
  <si>
    <t>C0020023</t>
  </si>
  <si>
    <t>C0020024</t>
  </si>
  <si>
    <t>C0020025</t>
  </si>
  <si>
    <t>C002006</t>
  </si>
  <si>
    <t>Корпоративные клиенты-резиденты</t>
  </si>
  <si>
    <t>C0020061</t>
  </si>
  <si>
    <t>C0020062</t>
  </si>
  <si>
    <t>C0020063</t>
  </si>
  <si>
    <t>C0020064</t>
  </si>
  <si>
    <t>C0020065</t>
  </si>
  <si>
    <t>C002007</t>
  </si>
  <si>
    <t>Корпоративные клиенты-нерезиденты</t>
  </si>
  <si>
    <t>C0020071</t>
  </si>
  <si>
    <t>C0020072</t>
  </si>
  <si>
    <t>C0020073</t>
  </si>
  <si>
    <t>C0020074</t>
  </si>
  <si>
    <t>C0020075</t>
  </si>
  <si>
    <t>C002008</t>
  </si>
  <si>
    <t>Субъекты малого предпринимательства</t>
  </si>
  <si>
    <t>C0020081</t>
  </si>
  <si>
    <t>C0020082</t>
  </si>
  <si>
    <t>C0020083</t>
  </si>
  <si>
    <t>C0020084</t>
  </si>
  <si>
    <t>C0020085</t>
  </si>
  <si>
    <t>C002009</t>
  </si>
  <si>
    <t>Частные лица-резиденты</t>
  </si>
  <si>
    <t>C0020091</t>
  </si>
  <si>
    <t>C0020092</t>
  </si>
  <si>
    <t>C0020093</t>
  </si>
  <si>
    <t>C0020094</t>
  </si>
  <si>
    <t>C0020095</t>
  </si>
  <si>
    <t>C002010</t>
  </si>
  <si>
    <t>Частные лица-нерезиденты</t>
  </si>
  <si>
    <t>C0020101</t>
  </si>
  <si>
    <t>C0020102</t>
  </si>
  <si>
    <t>C0020103</t>
  </si>
  <si>
    <t>C0020104</t>
  </si>
  <si>
    <t>C0020105</t>
  </si>
  <si>
    <t>C003</t>
  </si>
  <si>
    <r>
      <t xml:space="preserve"> Вложения в ценные бумаги и прочие финансовые активы, </t>
    </r>
    <r>
      <rPr>
        <sz val="10"/>
        <rFont val="Arial Cyr"/>
        <charset val="204"/>
      </rPr>
      <t>оцениваемые через ПУ</t>
    </r>
  </si>
  <si>
    <t>C003001</t>
  </si>
  <si>
    <t xml:space="preserve"> Органы власти РФ</t>
  </si>
  <si>
    <t>C0030011</t>
  </si>
  <si>
    <t>C0030012</t>
  </si>
  <si>
    <t>C0030013</t>
  </si>
  <si>
    <t xml:space="preserve">   Купонный доход</t>
  </si>
  <si>
    <t>C0030014</t>
  </si>
  <si>
    <t>C003002</t>
  </si>
  <si>
    <t xml:space="preserve"> Муниципальные и местные органы власти РФ</t>
  </si>
  <si>
    <t>C0030021</t>
  </si>
  <si>
    <t>0030022</t>
  </si>
  <si>
    <t>0030023</t>
  </si>
  <si>
    <t>0030024</t>
  </si>
  <si>
    <t>C003003</t>
  </si>
  <si>
    <t xml:space="preserve"> Органы власти иностранных государств</t>
  </si>
  <si>
    <t>C0030031</t>
  </si>
  <si>
    <t>C0030032</t>
  </si>
  <si>
    <t>C0030033</t>
  </si>
  <si>
    <t>C0030034</t>
  </si>
  <si>
    <t>C003004</t>
  </si>
  <si>
    <t xml:space="preserve"> Банки-резиденты</t>
  </si>
  <si>
    <t>C0030041</t>
  </si>
  <si>
    <t>C0030042</t>
  </si>
  <si>
    <t>C0030043</t>
  </si>
  <si>
    <t>C0030044</t>
  </si>
  <si>
    <t>C003005</t>
  </si>
  <si>
    <t xml:space="preserve"> Банки-нерезиденты</t>
  </si>
  <si>
    <t>C0030051</t>
  </si>
  <si>
    <t>C0030052</t>
  </si>
  <si>
    <t>C0030053</t>
  </si>
  <si>
    <t>C0030054</t>
  </si>
  <si>
    <t>C003006</t>
  </si>
  <si>
    <t>C0030061</t>
  </si>
  <si>
    <t>C0030062</t>
  </si>
  <si>
    <t>C0030063</t>
  </si>
  <si>
    <t>C0030064</t>
  </si>
  <si>
    <t>C003007</t>
  </si>
  <si>
    <t>C0030071</t>
  </si>
  <si>
    <t>C0030072</t>
  </si>
  <si>
    <t>C0030073</t>
  </si>
  <si>
    <t>C0030074</t>
  </si>
  <si>
    <t>C004</t>
  </si>
  <si>
    <r>
      <t xml:space="preserve"> Вложения в ценные бумаги и прочие финансовые активы, </t>
    </r>
    <r>
      <rPr>
        <sz val="10"/>
        <rFont val="Arial Cyr"/>
        <charset val="204"/>
      </rPr>
      <t>оцениваемые через ПСД</t>
    </r>
  </si>
  <si>
    <t>C004001</t>
  </si>
  <si>
    <t>C0040011</t>
  </si>
  <si>
    <t>C0040012</t>
  </si>
  <si>
    <t>C0040013</t>
  </si>
  <si>
    <t>C0040014</t>
  </si>
  <si>
    <t>C004002</t>
  </si>
  <si>
    <t>C0040021</t>
  </si>
  <si>
    <t>C0040022</t>
  </si>
  <si>
    <t>C0040023</t>
  </si>
  <si>
    <t>C0040024</t>
  </si>
  <si>
    <t>C004003</t>
  </si>
  <si>
    <t>C0040031</t>
  </si>
  <si>
    <t>C0040032</t>
  </si>
  <si>
    <t>C0040033</t>
  </si>
  <si>
    <t>C0040034</t>
  </si>
  <si>
    <t>C004004</t>
  </si>
  <si>
    <t>C0040041</t>
  </si>
  <si>
    <t>C0040042</t>
  </si>
  <si>
    <t>C0040043</t>
  </si>
  <si>
    <t>C0040044</t>
  </si>
  <si>
    <t>C004005</t>
  </si>
  <si>
    <t>C0040051</t>
  </si>
  <si>
    <t>C0040052</t>
  </si>
  <si>
    <t>C0040053</t>
  </si>
  <si>
    <t>C0040054</t>
  </si>
  <si>
    <t>C004006</t>
  </si>
  <si>
    <t>C0040061</t>
  </si>
  <si>
    <t>C0040062</t>
  </si>
  <si>
    <t>C0040063</t>
  </si>
  <si>
    <t>C0040064</t>
  </si>
  <si>
    <t>C004007</t>
  </si>
  <si>
    <t>C0040071</t>
  </si>
  <si>
    <t>C0040072</t>
  </si>
  <si>
    <t>C0040073</t>
  </si>
  <si>
    <t>C0040074</t>
  </si>
  <si>
    <t>C005</t>
  </si>
  <si>
    <r>
      <t xml:space="preserve"> Вложения в ценные бумаги и прочие финансовые активы, </t>
    </r>
    <r>
      <rPr>
        <sz val="10"/>
        <rFont val="Arial Cyr"/>
        <charset val="204"/>
      </rPr>
      <t>оцениваемые по АС</t>
    </r>
  </si>
  <si>
    <t>C005001</t>
  </si>
  <si>
    <t>C0050011</t>
  </si>
  <si>
    <t>C0050012</t>
  </si>
  <si>
    <t>C0050013</t>
  </si>
  <si>
    <t>C0050014</t>
  </si>
  <si>
    <t>C005002</t>
  </si>
  <si>
    <t>C0050021</t>
  </si>
  <si>
    <t>C0050022</t>
  </si>
  <si>
    <t>C0050023</t>
  </si>
  <si>
    <t>C0050024</t>
  </si>
  <si>
    <t>C005003</t>
  </si>
  <si>
    <t>C0050031</t>
  </si>
  <si>
    <t>C0050032</t>
  </si>
  <si>
    <t>C0050033</t>
  </si>
  <si>
    <t>C0050034</t>
  </si>
  <si>
    <t>C005004</t>
  </si>
  <si>
    <t>C0050041</t>
  </si>
  <si>
    <t>C0050042</t>
  </si>
  <si>
    <t>C0050043</t>
  </si>
  <si>
    <t>C0050044</t>
  </si>
  <si>
    <t>C005005</t>
  </si>
  <si>
    <t>C0050051</t>
  </si>
  <si>
    <t>C0050052</t>
  </si>
  <si>
    <t>C0050053</t>
  </si>
  <si>
    <t>C0050054</t>
  </si>
  <si>
    <t>C005006</t>
  </si>
  <si>
    <t>C0050061</t>
  </si>
  <si>
    <t>C0050062</t>
  </si>
  <si>
    <t>C0050063</t>
  </si>
  <si>
    <t>C0050064</t>
  </si>
  <si>
    <t>C005007</t>
  </si>
  <si>
    <t>C0050071</t>
  </si>
  <si>
    <t>C0050072</t>
  </si>
  <si>
    <t>C0050073</t>
  </si>
  <si>
    <t>C0050074</t>
  </si>
  <si>
    <t>C006</t>
  </si>
  <si>
    <t xml:space="preserve"> Основные средства, переданные в финансовый лизинг</t>
  </si>
  <si>
    <t>C006006</t>
  </si>
  <si>
    <t xml:space="preserve">  Корпоративные клиенты-резиденты</t>
  </si>
  <si>
    <t>C0060061</t>
  </si>
  <si>
    <t>C0060062</t>
  </si>
  <si>
    <t>C0060063</t>
  </si>
  <si>
    <t xml:space="preserve">   Лизинговые платежи</t>
  </si>
  <si>
    <t>C0060064</t>
  </si>
  <si>
    <t>C0060065</t>
  </si>
  <si>
    <t>C006007</t>
  </si>
  <si>
    <t xml:space="preserve">  Корпоративные клиенты-нерезиденты</t>
  </si>
  <si>
    <t>C0060071</t>
  </si>
  <si>
    <t>C0060072</t>
  </si>
  <si>
    <t>C0060073</t>
  </si>
  <si>
    <t>C0060074</t>
  </si>
  <si>
    <t>C0060075</t>
  </si>
  <si>
    <t>C006008</t>
  </si>
  <si>
    <t xml:space="preserve">  Субъекты малого предпринимательства</t>
  </si>
  <si>
    <t>C0060081</t>
  </si>
  <si>
    <t>C0060082</t>
  </si>
  <si>
    <t>C0060083</t>
  </si>
  <si>
    <t>C0060084</t>
  </si>
  <si>
    <t>C0060085</t>
  </si>
  <si>
    <t>C006009</t>
  </si>
  <si>
    <t xml:space="preserve">  Частные лица-резиденты</t>
  </si>
  <si>
    <t>C0060091</t>
  </si>
  <si>
    <t>C0060092</t>
  </si>
  <si>
    <t>C0060093</t>
  </si>
  <si>
    <t>C0060094</t>
  </si>
  <si>
    <t>C0060095</t>
  </si>
  <si>
    <t>C006010</t>
  </si>
  <si>
    <t xml:space="preserve">  Частные лица-нерезиденты</t>
  </si>
  <si>
    <t>C0060101</t>
  </si>
  <si>
    <t>C0060102</t>
  </si>
  <si>
    <t>C0060103</t>
  </si>
  <si>
    <t>C0060104</t>
  </si>
  <si>
    <t>C0060105</t>
  </si>
  <si>
    <t>C007</t>
  </si>
  <si>
    <t xml:space="preserve"> Инвестиции в дочерние компании</t>
  </si>
  <si>
    <t>C007004</t>
  </si>
  <si>
    <t xml:space="preserve">  Банки-резиденты</t>
  </si>
  <si>
    <t>C0070041</t>
  </si>
  <si>
    <t>C0070042</t>
  </si>
  <si>
    <t>C0070043</t>
  </si>
  <si>
    <t xml:space="preserve">   Дивиденды</t>
  </si>
  <si>
    <t>C007005</t>
  </si>
  <si>
    <t xml:space="preserve">  Банки-нерезиденты</t>
  </si>
  <si>
    <t>C0070051</t>
  </si>
  <si>
    <t>C0070052</t>
  </si>
  <si>
    <t>C0070053</t>
  </si>
  <si>
    <t>C007006</t>
  </si>
  <si>
    <t>C0070061</t>
  </si>
  <si>
    <t>C0070062</t>
  </si>
  <si>
    <t>C0070063</t>
  </si>
  <si>
    <t>C007007</t>
  </si>
  <si>
    <t>C0070071</t>
  </si>
  <si>
    <t>C0070072</t>
  </si>
  <si>
    <t>C0070073</t>
  </si>
  <si>
    <t>C008</t>
  </si>
  <si>
    <r>
      <t xml:space="preserve"> Инвестиции в </t>
    </r>
    <r>
      <rPr>
        <sz val="10"/>
        <rFont val="Arial Cyr"/>
        <charset val="204"/>
      </rPr>
      <t>ассоциированные</t>
    </r>
    <r>
      <rPr>
        <sz val="10"/>
        <rFont val="Arial Cyr"/>
        <charset val="204"/>
      </rPr>
      <t xml:space="preserve"> компании</t>
    </r>
  </si>
  <si>
    <t>C008004</t>
  </si>
  <si>
    <t>C0080041</t>
  </si>
  <si>
    <t>C0080042</t>
  </si>
  <si>
    <t>C0080043</t>
  </si>
  <si>
    <t>C008005</t>
  </si>
  <si>
    <t>C0080051</t>
  </si>
  <si>
    <t>C0080052</t>
  </si>
  <si>
    <t>C0080053</t>
  </si>
  <si>
    <t>C008006</t>
  </si>
  <si>
    <t>C0080061</t>
  </si>
  <si>
    <t>C0080062</t>
  </si>
  <si>
    <t>C0080063</t>
  </si>
  <si>
    <t>C008007</t>
  </si>
  <si>
    <t>C0080071</t>
  </si>
  <si>
    <t>C0080072</t>
  </si>
  <si>
    <t>C0080073</t>
  </si>
  <si>
    <t>C009</t>
  </si>
  <si>
    <r>
      <rPr>
        <sz val="10"/>
        <rFont val="Arial Cyr"/>
        <charset val="204"/>
      </rPr>
      <t>П</t>
    </r>
    <r>
      <rPr>
        <sz val="10"/>
        <rFont val="Arial Cyr"/>
        <charset val="204"/>
      </rPr>
      <t>рочие инвестиции</t>
    </r>
  </si>
  <si>
    <t>C010</t>
  </si>
  <si>
    <r>
      <t xml:space="preserve"> Основные средства и</t>
    </r>
    <r>
      <rPr>
        <sz val="10"/>
        <rFont val="Arial Cyr"/>
        <charset val="204"/>
      </rPr>
      <t xml:space="preserve"> НМА</t>
    </r>
  </si>
  <si>
    <t>C010011</t>
  </si>
  <si>
    <t xml:space="preserve">  Здания и сооружения</t>
  </si>
  <si>
    <t>C0100111</t>
  </si>
  <si>
    <t xml:space="preserve">   Приобретение</t>
  </si>
  <si>
    <t>C0100112</t>
  </si>
  <si>
    <t xml:space="preserve">   Реализация</t>
  </si>
  <si>
    <t>C010012</t>
  </si>
  <si>
    <t xml:space="preserve">  Транспортные средства</t>
  </si>
  <si>
    <t>C0100121</t>
  </si>
  <si>
    <t>C0100122</t>
  </si>
  <si>
    <t>C010013</t>
  </si>
  <si>
    <t xml:space="preserve">  Компьютеры</t>
  </si>
  <si>
    <t>C0100131</t>
  </si>
  <si>
    <t>C0100132</t>
  </si>
  <si>
    <t>C010014</t>
  </si>
  <si>
    <t xml:space="preserve">  Мебель и прочее оборудование</t>
  </si>
  <si>
    <t>C0100141</t>
  </si>
  <si>
    <t>C0100142</t>
  </si>
  <si>
    <t>C010015</t>
  </si>
  <si>
    <t xml:space="preserve">  Нематериальные активы</t>
  </si>
  <si>
    <t>C0100151</t>
  </si>
  <si>
    <t>C0100152</t>
  </si>
  <si>
    <t>C010016</t>
  </si>
  <si>
    <r>
      <t xml:space="preserve">  </t>
    </r>
    <r>
      <rPr>
        <sz val="10"/>
        <rFont val="Arial Cyr"/>
        <charset val="204"/>
      </rPr>
      <t>Прочее имущество</t>
    </r>
  </si>
  <si>
    <t>C0100161</t>
  </si>
  <si>
    <t>C0100162</t>
  </si>
  <si>
    <t>C011</t>
  </si>
  <si>
    <t xml:space="preserve"> Прочие активы</t>
  </si>
  <si>
    <t>C011001</t>
  </si>
  <si>
    <t xml:space="preserve">  Органы власти РФ</t>
  </si>
  <si>
    <t>C0110011</t>
  </si>
  <si>
    <t>C0110012</t>
  </si>
  <si>
    <t>C011002</t>
  </si>
  <si>
    <t xml:space="preserve">  Муниципальные и местные органы власти РФ</t>
  </si>
  <si>
    <t>C0110021</t>
  </si>
  <si>
    <t>C0110022</t>
  </si>
  <si>
    <t>C011003</t>
  </si>
  <si>
    <t xml:space="preserve">  Органы власти иностранных государств</t>
  </si>
  <si>
    <t>C0110031</t>
  </si>
  <si>
    <t>C0110032</t>
  </si>
  <si>
    <t>C011004</t>
  </si>
  <si>
    <t>C0110041</t>
  </si>
  <si>
    <t>C0110042</t>
  </si>
  <si>
    <t>C011005</t>
  </si>
  <si>
    <t>C0110051</t>
  </si>
  <si>
    <t>C0110052</t>
  </si>
  <si>
    <t>C011006</t>
  </si>
  <si>
    <t>C0110061</t>
  </si>
  <si>
    <t>C0110062</t>
  </si>
  <si>
    <t>C011007</t>
  </si>
  <si>
    <t>C0110071</t>
  </si>
  <si>
    <t>C011008</t>
  </si>
  <si>
    <t>C0110081</t>
  </si>
  <si>
    <t>C0110082</t>
  </si>
  <si>
    <t>C012</t>
  </si>
  <si>
    <t>Проблемные активы</t>
  </si>
  <si>
    <t>C012001</t>
  </si>
  <si>
    <t>C0120011</t>
  </si>
  <si>
    <t>C0120012</t>
  </si>
  <si>
    <t>C0120013</t>
  </si>
  <si>
    <t>C0120014</t>
  </si>
  <si>
    <t>C0120015</t>
  </si>
  <si>
    <t>C012002</t>
  </si>
  <si>
    <t>C0120021</t>
  </si>
  <si>
    <t>C0120022</t>
  </si>
  <si>
    <t>C0120023</t>
  </si>
  <si>
    <t>C0120024</t>
  </si>
  <si>
    <t>C0120025</t>
  </si>
  <si>
    <t>C012003</t>
  </si>
  <si>
    <t>C0120031</t>
  </si>
  <si>
    <t>C0120032</t>
  </si>
  <si>
    <t>C0120033</t>
  </si>
  <si>
    <t>C0120034</t>
  </si>
  <si>
    <t>C0120035</t>
  </si>
  <si>
    <t>C012004</t>
  </si>
  <si>
    <t>C0120041</t>
  </si>
  <si>
    <t>C0120042</t>
  </si>
  <si>
    <t>C0120043</t>
  </si>
  <si>
    <t>C0120044</t>
  </si>
  <si>
    <t>C0120045</t>
  </si>
  <si>
    <t>C012005</t>
  </si>
  <si>
    <t>C0120051</t>
  </si>
  <si>
    <t>C0120052</t>
  </si>
  <si>
    <t>C0120053</t>
  </si>
  <si>
    <t>C0120054</t>
  </si>
  <si>
    <t>C0120055</t>
  </si>
  <si>
    <t>C012006</t>
  </si>
  <si>
    <t>C0120061</t>
  </si>
  <si>
    <t>C0120062</t>
  </si>
  <si>
    <t>C0120063</t>
  </si>
  <si>
    <t>C0120064</t>
  </si>
  <si>
    <t>C0120065</t>
  </si>
  <si>
    <t>C012007</t>
  </si>
  <si>
    <t>C0120071</t>
  </si>
  <si>
    <t>C0120072</t>
  </si>
  <si>
    <t>C0120073</t>
  </si>
  <si>
    <t>C0120074</t>
  </si>
  <si>
    <t>C0120075</t>
  </si>
  <si>
    <t>C012008</t>
  </si>
  <si>
    <t>C0120081</t>
  </si>
  <si>
    <t>C0120082</t>
  </si>
  <si>
    <t>C0120083</t>
  </si>
  <si>
    <t>C0120084</t>
  </si>
  <si>
    <t>C0120085</t>
  </si>
  <si>
    <t>ОБЯЗАТЕЛЬСВА</t>
  </si>
  <si>
    <t>C013</t>
  </si>
  <si>
    <r>
      <t xml:space="preserve"> Средства </t>
    </r>
    <r>
      <rPr>
        <sz val="10"/>
        <rFont val="Arial Cyr"/>
        <charset val="204"/>
      </rPr>
      <t xml:space="preserve">банков (остатки </t>
    </r>
    <r>
      <rPr>
        <sz val="10"/>
        <rFont val="Arial Cyr"/>
        <charset val="204"/>
      </rPr>
      <t>на счетах ЛОРО</t>
    </r>
    <r>
      <rPr>
        <sz val="10"/>
        <rFont val="Arial Cyr"/>
        <charset val="204"/>
      </rPr>
      <t>,</t>
    </r>
    <r>
      <rPr>
        <sz val="10"/>
        <rFont val="Arial Cyr"/>
        <charset val="204"/>
      </rPr>
      <t xml:space="preserve"> МБК и МБД</t>
    </r>
    <r>
      <rPr>
        <sz val="10"/>
        <rFont val="Arial Cyr"/>
        <charset val="204"/>
      </rPr>
      <t>)</t>
    </r>
  </si>
  <si>
    <t>C013004</t>
  </si>
  <si>
    <t>C0130041</t>
  </si>
  <si>
    <t>C0130042</t>
  </si>
  <si>
    <t>C0130043</t>
  </si>
  <si>
    <t xml:space="preserve">   Процентные расходы</t>
  </si>
  <si>
    <t>C0130044</t>
  </si>
  <si>
    <t>C0130045</t>
  </si>
  <si>
    <t>C013005</t>
  </si>
  <si>
    <t>C0130051</t>
  </si>
  <si>
    <t>C0130052</t>
  </si>
  <si>
    <t>C0130053</t>
  </si>
  <si>
    <t>C0130054</t>
  </si>
  <si>
    <t>C0130055</t>
  </si>
  <si>
    <t>C014</t>
  </si>
  <si>
    <t xml:space="preserve"> Счета клиентов до востребования</t>
  </si>
  <si>
    <t>C014006</t>
  </si>
  <si>
    <t>C0140061</t>
  </si>
  <si>
    <t>C0140062</t>
  </si>
  <si>
    <t>C0140063</t>
  </si>
  <si>
    <t>C0140064</t>
  </si>
  <si>
    <t>C0140065</t>
  </si>
  <si>
    <t>C014007</t>
  </si>
  <si>
    <t>C0140071</t>
  </si>
  <si>
    <t>C0140072</t>
  </si>
  <si>
    <t>C0140073</t>
  </si>
  <si>
    <t>C0140074</t>
  </si>
  <si>
    <t>C0140075</t>
  </si>
  <si>
    <t>C014008</t>
  </si>
  <si>
    <t>C0140081</t>
  </si>
  <si>
    <t>C0140082</t>
  </si>
  <si>
    <t>C0140083</t>
  </si>
  <si>
    <t>C0140084</t>
  </si>
  <si>
    <t>C0140085</t>
  </si>
  <si>
    <t>C014009</t>
  </si>
  <si>
    <t>C0140091</t>
  </si>
  <si>
    <t>C0140092</t>
  </si>
  <si>
    <t>C0140093</t>
  </si>
  <si>
    <t>C0140094</t>
  </si>
  <si>
    <t>C0140095</t>
  </si>
  <si>
    <t>C014010</t>
  </si>
  <si>
    <t>C0140101</t>
  </si>
  <si>
    <t>C0140102</t>
  </si>
  <si>
    <t>C0140103</t>
  </si>
  <si>
    <t>C0140104</t>
  </si>
  <si>
    <t>C0140105</t>
  </si>
  <si>
    <t>C015</t>
  </si>
  <si>
    <t xml:space="preserve"> Срочные депозиты клиентов</t>
  </si>
  <si>
    <t>C015006</t>
  </si>
  <si>
    <t>C0150061</t>
  </si>
  <si>
    <t>C0150062</t>
  </si>
  <si>
    <t>C0150063</t>
  </si>
  <si>
    <t>C0150064</t>
  </si>
  <si>
    <t>C0150065</t>
  </si>
  <si>
    <t>C015007</t>
  </si>
  <si>
    <t>C0150071</t>
  </si>
  <si>
    <t>C0150072</t>
  </si>
  <si>
    <t>C0150073</t>
  </si>
  <si>
    <t>C0150074</t>
  </si>
  <si>
    <t>C0150075</t>
  </si>
  <si>
    <t>C015008</t>
  </si>
  <si>
    <t>C0150081</t>
  </si>
  <si>
    <t>C0150082</t>
  </si>
  <si>
    <t>C0150083</t>
  </si>
  <si>
    <t>C0150084</t>
  </si>
  <si>
    <t>C0150085</t>
  </si>
  <si>
    <t>C015009</t>
  </si>
  <si>
    <t>C0150091</t>
  </si>
  <si>
    <t>C0150092</t>
  </si>
  <si>
    <t>C0150093</t>
  </si>
  <si>
    <t>C0150094</t>
  </si>
  <si>
    <t>C0150095</t>
  </si>
  <si>
    <t>C015010</t>
  </si>
  <si>
    <t>C0150101</t>
  </si>
  <si>
    <t>C0150102</t>
  </si>
  <si>
    <t>C0150103</t>
  </si>
  <si>
    <t>C0150104</t>
  </si>
  <si>
    <t>C0150105</t>
  </si>
  <si>
    <t>C016</t>
  </si>
  <si>
    <t xml:space="preserve"> Векселя</t>
  </si>
  <si>
    <t>C016017</t>
  </si>
  <si>
    <t xml:space="preserve">  Наш банк</t>
  </si>
  <si>
    <t>C0160171</t>
  </si>
  <si>
    <t>C0160172</t>
  </si>
  <si>
    <t>C0160173</t>
  </si>
  <si>
    <t xml:space="preserve">   Процентные расходы/ Дисконт</t>
  </si>
  <si>
    <t>C0160174</t>
  </si>
  <si>
    <t>C0160175</t>
  </si>
  <si>
    <t>C017</t>
  </si>
  <si>
    <t xml:space="preserve"> Облигации</t>
  </si>
  <si>
    <t>C017017</t>
  </si>
  <si>
    <t>C0170171</t>
  </si>
  <si>
    <t>C0170172</t>
  </si>
  <si>
    <t>C0170173</t>
  </si>
  <si>
    <t>C0170174</t>
  </si>
  <si>
    <t>C0170175</t>
  </si>
  <si>
    <t>C018</t>
  </si>
  <si>
    <t xml:space="preserve"> Депозитные сертификаты</t>
  </si>
  <si>
    <t>C018017</t>
  </si>
  <si>
    <t>C0180171</t>
  </si>
  <si>
    <t>C0180172</t>
  </si>
  <si>
    <t>C0180173</t>
  </si>
  <si>
    <t>C0180174</t>
  </si>
  <si>
    <t>C0180175</t>
  </si>
  <si>
    <t>C019</t>
  </si>
  <si>
    <r>
      <rPr>
        <sz val="10"/>
        <rFont val="Arial Cyr"/>
        <charset val="204"/>
      </rPr>
      <t>Сберегатель</t>
    </r>
    <r>
      <rPr>
        <sz val="10"/>
        <rFont val="Arial Cyr"/>
        <charset val="204"/>
      </rPr>
      <t>ные сертификаты</t>
    </r>
  </si>
  <si>
    <t>C019017</t>
  </si>
  <si>
    <t>C0190171</t>
  </si>
  <si>
    <t>C0190172</t>
  </si>
  <si>
    <t>C0190173</t>
  </si>
  <si>
    <t>C0190174</t>
  </si>
  <si>
    <t>C0190175</t>
  </si>
  <si>
    <t>C020</t>
  </si>
  <si>
    <t xml:space="preserve"> Субординированный займ</t>
  </si>
  <si>
    <t>C020004</t>
  </si>
  <si>
    <t>C0200041</t>
  </si>
  <si>
    <t>C0200042</t>
  </si>
  <si>
    <t>C0200043</t>
  </si>
  <si>
    <t>C0200044</t>
  </si>
  <si>
    <t>C0200045</t>
  </si>
  <si>
    <t>C020005</t>
  </si>
  <si>
    <t>C0200051</t>
  </si>
  <si>
    <t>C0200052</t>
  </si>
  <si>
    <t>C0200053</t>
  </si>
  <si>
    <t>C0200054</t>
  </si>
  <si>
    <t>C0200055</t>
  </si>
  <si>
    <t>C020006</t>
  </si>
  <si>
    <t>C0200061</t>
  </si>
  <si>
    <t>C0200062</t>
  </si>
  <si>
    <t>C0200063</t>
  </si>
  <si>
    <t>C0200064</t>
  </si>
  <si>
    <t>C0200065</t>
  </si>
  <si>
    <t>C020007</t>
  </si>
  <si>
    <t>C0200071</t>
  </si>
  <si>
    <t>C0200072</t>
  </si>
  <si>
    <t>C0200073</t>
  </si>
  <si>
    <t>C0200074</t>
  </si>
  <si>
    <t>C0200075</t>
  </si>
  <si>
    <t>C020008</t>
  </si>
  <si>
    <t>C0200081</t>
  </si>
  <si>
    <t>C0200082</t>
  </si>
  <si>
    <t>C0200083</t>
  </si>
  <si>
    <t>C0200084</t>
  </si>
  <si>
    <t>C0200085</t>
  </si>
  <si>
    <t>C020009</t>
  </si>
  <si>
    <t>C0200091</t>
  </si>
  <si>
    <t>C0200092</t>
  </si>
  <si>
    <t>C0200093</t>
  </si>
  <si>
    <t>C0200094</t>
  </si>
  <si>
    <t>C0200095</t>
  </si>
  <si>
    <t>C020010</t>
  </si>
  <si>
    <t>C0200101</t>
  </si>
  <si>
    <t>C0200102</t>
  </si>
  <si>
    <t>C0200103</t>
  </si>
  <si>
    <t>C0200104</t>
  </si>
  <si>
    <t>C0200105</t>
  </si>
  <si>
    <t>C021</t>
  </si>
  <si>
    <t xml:space="preserve"> Прочие пассивы</t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</si>
  <si>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21001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</si>
  <si>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21001</t>
    </r>
    <r>
      <rPr>
        <sz val="10"/>
        <rFont val="Arial Cyr"/>
        <charset val="204"/>
      </rPr>
      <t>1</t>
    </r>
  </si>
  <si>
    <r>
      <t>C</t>
    </r>
    <r>
      <rPr>
        <sz val="10"/>
        <rFont val="Arial Cyr"/>
        <charset val="204"/>
      </rPr>
      <t>0210012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</si>
  <si>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</si>
  <si>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21</t>
    </r>
  </si>
  <si>
    <r>
      <t>C</t>
    </r>
    <r>
      <rPr>
        <sz val="10"/>
        <rFont val="Arial Cyr"/>
        <charset val="204"/>
      </rPr>
      <t>0210022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</si>
  <si>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3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</si>
  <si>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31</t>
    </r>
  </si>
  <si>
    <r>
      <t>C</t>
    </r>
    <r>
      <rPr>
        <sz val="10"/>
        <rFont val="Arial Cyr"/>
        <charset val="204"/>
      </rPr>
      <t>0210032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</si>
  <si>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4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</si>
  <si>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41</t>
    </r>
  </si>
  <si>
    <r>
      <t>C</t>
    </r>
    <r>
      <rPr>
        <sz val="10"/>
        <rFont val="Arial Cyr"/>
        <charset val="204"/>
      </rPr>
      <t>0210042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</si>
  <si>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5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</si>
  <si>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51</t>
    </r>
  </si>
  <si>
    <r>
      <t>C</t>
    </r>
    <r>
      <rPr>
        <sz val="10"/>
        <rFont val="Arial Cyr"/>
        <charset val="204"/>
      </rPr>
      <t>0210052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</si>
  <si>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6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</si>
  <si>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61</t>
    </r>
  </si>
  <si>
    <r>
      <t>C</t>
    </r>
    <r>
      <rPr>
        <sz val="10"/>
        <rFont val="Arial Cyr"/>
        <charset val="204"/>
      </rPr>
      <t>0210062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</si>
  <si>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7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</si>
  <si>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71</t>
    </r>
  </si>
  <si>
    <r>
      <t>C</t>
    </r>
    <r>
      <rPr>
        <sz val="10"/>
        <rFont val="Arial Cyr"/>
        <charset val="204"/>
      </rPr>
      <t>0210072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</si>
  <si>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8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</si>
  <si>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81</t>
    </r>
  </si>
  <si>
    <r>
      <t>C</t>
    </r>
    <r>
      <rPr>
        <sz val="10"/>
        <rFont val="Arial Cyr"/>
        <charset val="204"/>
      </rPr>
      <t>0210082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</si>
  <si>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9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</si>
  <si>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2100</t>
    </r>
    <r>
      <rPr>
        <sz val="10"/>
        <rFont val="Arial Cyr"/>
        <charset val="204"/>
      </rPr>
      <t>91</t>
    </r>
  </si>
  <si>
    <r>
      <t>C</t>
    </r>
    <r>
      <rPr>
        <sz val="10"/>
        <rFont val="Arial Cyr"/>
        <charset val="204"/>
      </rPr>
      <t>0210092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</si>
  <si>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</t>
    </r>
    <r>
      <rPr>
        <sz val="10"/>
        <rFont val="Arial Cyr"/>
        <charset val="204"/>
      </rPr>
      <t>10</t>
    </r>
  </si>
  <si>
    <r>
      <t>C</t>
    </r>
    <r>
      <rPr>
        <sz val="10"/>
        <rFont val="Arial Cyr"/>
        <charset val="204"/>
      </rPr>
      <t>0</t>
    </r>
    <r>
      <rPr>
        <sz val="10"/>
        <rFont val="Arial Cyr"/>
        <charset val="204"/>
      </rPr>
      <t>210</t>
    </r>
    <r>
      <rPr>
        <sz val="10"/>
        <rFont val="Arial Cyr"/>
        <charset val="204"/>
      </rPr>
      <t>101</t>
    </r>
  </si>
  <si>
    <r>
      <t>C</t>
    </r>
    <r>
      <rPr>
        <sz val="10"/>
        <rFont val="Arial Cyr"/>
        <charset val="204"/>
      </rPr>
      <t>0210102</t>
    </r>
  </si>
  <si>
    <t>СОБСТВЕННЫЕ СРЕДСТВА</t>
  </si>
  <si>
    <t>C022</t>
  </si>
  <si>
    <t xml:space="preserve"> Уставный капитал</t>
  </si>
  <si>
    <t>C022017</t>
  </si>
  <si>
    <t>C0220171</t>
  </si>
  <si>
    <t>C0220172</t>
  </si>
  <si>
    <t>C0220173</t>
  </si>
  <si>
    <t>C023</t>
  </si>
  <si>
    <t xml:space="preserve"> Обязательства по налогам</t>
  </si>
  <si>
    <t>C023018</t>
  </si>
  <si>
    <r>
      <t xml:space="preserve">  </t>
    </r>
    <r>
      <rPr>
        <sz val="10"/>
        <rFont val="Arial Cyr"/>
        <charset val="204"/>
      </rPr>
      <t>Расчеты</t>
    </r>
    <r>
      <rPr>
        <sz val="10"/>
        <rFont val="Arial Cyr"/>
        <charset val="204"/>
      </rPr>
      <t xml:space="preserve"> по налогу на прибыль</t>
    </r>
  </si>
  <si>
    <t>C02301801</t>
  </si>
  <si>
    <r>
      <t xml:space="preserve">   Исходящие потоки</t>
    </r>
    <r>
      <rPr>
        <sz val="10"/>
        <rFont val="Arial Cyr"/>
        <charset val="204"/>
      </rPr>
      <t xml:space="preserve"> по налогу на прибыль</t>
    </r>
  </si>
  <si>
    <t>C023019</t>
  </si>
  <si>
    <r>
      <rPr>
        <sz val="10"/>
        <rFont val="Arial Cyr"/>
        <charset val="204"/>
      </rPr>
      <t>Расчеты</t>
    </r>
    <r>
      <rPr>
        <sz val="10"/>
        <rFont val="Arial Cyr"/>
        <charset val="204"/>
      </rPr>
      <t xml:space="preserve"> по налогу на ценные бумаги</t>
    </r>
  </si>
  <si>
    <t>C02301901</t>
  </si>
  <si>
    <t xml:space="preserve">   Исходящие потоки по налогу на ценные бумаги</t>
  </si>
  <si>
    <t>C023020</t>
  </si>
  <si>
    <r>
      <rPr>
        <sz val="10"/>
        <rFont val="Arial Cyr"/>
        <charset val="204"/>
      </rPr>
      <t>Расчеты</t>
    </r>
    <r>
      <rPr>
        <sz val="10"/>
        <rFont val="Arial Cyr"/>
        <charset val="204"/>
      </rPr>
      <t xml:space="preserve"> по прочим налогам</t>
    </r>
  </si>
  <si>
    <t>C02302001</t>
  </si>
  <si>
    <t xml:space="preserve">   Исходящие потоки по прочим налогам</t>
  </si>
  <si>
    <t>C024</t>
  </si>
  <si>
    <r>
      <t xml:space="preserve"> </t>
    </r>
    <r>
      <rPr>
        <sz val="10"/>
        <rFont val="Arial Cyr"/>
        <charset val="204"/>
      </rPr>
      <t>Административно-хозяйственные расходы</t>
    </r>
  </si>
  <si>
    <t>C024021</t>
  </si>
  <si>
    <t xml:space="preserve">   Исходящие потоки по заработной плате</t>
  </si>
  <si>
    <t>C02402101</t>
  </si>
  <si>
    <t>C024022</t>
  </si>
  <si>
    <t xml:space="preserve">   Исходящие потоки по ремонту и содержанию зданий и пр.основных средств</t>
  </si>
  <si>
    <t>C02402201</t>
  </si>
  <si>
    <t>C024023</t>
  </si>
  <si>
    <t xml:space="preserve">   Исходящие потоки по выполнению арендных и лизинговых обязательств</t>
  </si>
  <si>
    <t>C02402301</t>
  </si>
  <si>
    <t>C024024</t>
  </si>
  <si>
    <t xml:space="preserve">   Исходящие потоки по услугам связи</t>
  </si>
  <si>
    <t>C02402401</t>
  </si>
  <si>
    <t>C024025</t>
  </si>
  <si>
    <t xml:space="preserve">   Исходящие потоки по обслуживанию выч. техники, информационные услуги</t>
  </si>
  <si>
    <t>C02402501</t>
  </si>
  <si>
    <t>C024026</t>
  </si>
  <si>
    <t xml:space="preserve">   Исходящие потоки по обучению и подприске</t>
  </si>
  <si>
    <t>C02402601</t>
  </si>
  <si>
    <t>C024027</t>
  </si>
  <si>
    <t xml:space="preserve">   Исходящие потоки по служебным командировкам</t>
  </si>
  <si>
    <t>C02402701</t>
  </si>
  <si>
    <t>C024028</t>
  </si>
  <si>
    <t xml:space="preserve">   Исходящие потоки по расходам на охрану</t>
  </si>
  <si>
    <t>C02402801</t>
  </si>
  <si>
    <t>C024029</t>
  </si>
  <si>
    <t xml:space="preserve">   Исходящие потоки по расходам на автотранспорт</t>
  </si>
  <si>
    <t>C02402901</t>
  </si>
  <si>
    <t>C024030</t>
  </si>
  <si>
    <t xml:space="preserve">   Исходящие потоки по аудиторским услугам и публикации отчетности</t>
  </si>
  <si>
    <t>C02403001</t>
  </si>
  <si>
    <t>C024031</t>
  </si>
  <si>
    <t xml:space="preserve">   Исходящие потоки по почтовым, типографским и телеграфным расходам и канцтоварам</t>
  </si>
  <si>
    <t>C02403101</t>
  </si>
  <si>
    <t>C024032</t>
  </si>
  <si>
    <t xml:space="preserve">   Исходящие потоки по расходам на рекламу</t>
  </si>
  <si>
    <t>C02403201</t>
  </si>
  <si>
    <t>C024033</t>
  </si>
  <si>
    <t xml:space="preserve">   Исходящие потоки по коммунальным расходам</t>
  </si>
  <si>
    <t>C02403301</t>
  </si>
  <si>
    <t>C024034</t>
  </si>
  <si>
    <t xml:space="preserve">   Исходящие потоки по представительским расходам</t>
  </si>
  <si>
    <t>C02403401</t>
  </si>
  <si>
    <t>C024035</t>
  </si>
  <si>
    <t xml:space="preserve">   Исходящие потоки по прочим административно-хозяйственным расходам</t>
  </si>
  <si>
    <t>C02403501</t>
  </si>
  <si>
    <t>C000</t>
  </si>
  <si>
    <t>Денежные средства и их эквиваленты</t>
  </si>
  <si>
    <t>C000017</t>
  </si>
  <si>
    <t>C0000171</t>
  </si>
  <si>
    <t>Остатки на кор.счете в Банке России</t>
  </si>
  <si>
    <t>C0000172</t>
  </si>
  <si>
    <t>Касса</t>
  </si>
  <si>
    <t>C0000173</t>
  </si>
  <si>
    <t>Драг.металлы и драг.камни</t>
  </si>
  <si>
    <t>C0000174</t>
  </si>
  <si>
    <t>Требования по основному долгу</t>
  </si>
  <si>
    <t>Требования по процентам</t>
  </si>
  <si>
    <t>РВП</t>
  </si>
  <si>
    <t>Требования по процентам и комиссиям</t>
  </si>
  <si>
    <t>Стоимость приобретения</t>
  </si>
  <si>
    <t>Накопленные купонный доход и проценты</t>
  </si>
  <si>
    <t>Положительная переоценка</t>
  </si>
  <si>
    <t>Отрицательная переоценка</t>
  </si>
  <si>
    <t>Требования по лизинговым платежам</t>
  </si>
  <si>
    <t>Затраты на приобретение</t>
  </si>
  <si>
    <t>Амортизация</t>
  </si>
  <si>
    <t>Требования по основному долгу/Стоимость приобретения</t>
  </si>
  <si>
    <t>C012009</t>
  </si>
  <si>
    <t>C0120091</t>
  </si>
  <si>
    <t>C0120092</t>
  </si>
  <si>
    <t>C0120093</t>
  </si>
  <si>
    <t>C0120094</t>
  </si>
  <si>
    <t>C0120095</t>
  </si>
  <si>
    <t>C012010</t>
  </si>
  <si>
    <t>C0120101</t>
  </si>
  <si>
    <t>C0120102</t>
  </si>
  <si>
    <t>C0120103</t>
  </si>
  <si>
    <t>C0120104</t>
  </si>
  <si>
    <t>C0120105</t>
  </si>
  <si>
    <t>Обязательства по основному долгу</t>
  </si>
  <si>
    <t>Обязательства по процентам</t>
  </si>
  <si>
    <t>Обязательства по процентам и дисконту</t>
  </si>
  <si>
    <t xml:space="preserve"> Уставный капитал и фонды</t>
  </si>
  <si>
    <t>Взносы в уставной капитал</t>
  </si>
  <si>
    <t>Выкупленные у акционеров акции и паи</t>
  </si>
  <si>
    <r>
      <rPr>
        <sz val="10"/>
        <rFont val="Arial Cyr"/>
        <charset val="204"/>
      </rPr>
      <t>Обязательства по выплате д</t>
    </r>
    <r>
      <rPr>
        <sz val="10"/>
        <rFont val="Arial Cyr"/>
        <charset val="204"/>
      </rPr>
      <t>ивиденд</t>
    </r>
    <r>
      <rPr>
        <sz val="10"/>
        <rFont val="Arial Cyr"/>
        <charset val="204"/>
      </rPr>
      <t>в</t>
    </r>
  </si>
  <si>
    <t>C0220174</t>
  </si>
  <si>
    <t>Эмиссионные разницы</t>
  </si>
  <si>
    <t>C0220175</t>
  </si>
  <si>
    <t xml:space="preserve">Нераспределенная прибыль прошлых лет и фонды </t>
  </si>
  <si>
    <r>
      <t>Чистые обязательсва/требования</t>
    </r>
    <r>
      <rPr>
        <sz val="10"/>
        <rFont val="Arial Cyr"/>
        <charset val="204"/>
      </rPr>
      <t xml:space="preserve"> по налогу на прибыль</t>
    </r>
  </si>
  <si>
    <r>
      <t>Обязательства</t>
    </r>
    <r>
      <rPr>
        <sz val="10"/>
        <rFont val="Arial Cyr"/>
        <charset val="204"/>
      </rPr>
      <t xml:space="preserve"> по налогу на прибыль</t>
    </r>
  </si>
  <si>
    <r>
      <t>Требования</t>
    </r>
    <r>
      <rPr>
        <sz val="10"/>
        <rFont val="Arial Cyr"/>
        <charset val="204"/>
      </rPr>
      <t xml:space="preserve"> по налогу на прибыль</t>
    </r>
  </si>
  <si>
    <r>
      <t>Чистые обязательсва/требования</t>
    </r>
    <r>
      <rPr>
        <sz val="10"/>
        <rFont val="Arial Cyr"/>
        <charset val="204"/>
      </rPr>
      <t xml:space="preserve"> по налогу на </t>
    </r>
    <r>
      <rPr>
        <sz val="10"/>
        <rFont val="Arial Cyr"/>
        <charset val="204"/>
      </rPr>
      <t>ценные бумаги</t>
    </r>
  </si>
  <si>
    <r>
      <t>Обязательства</t>
    </r>
    <r>
      <rPr>
        <sz val="10"/>
        <rFont val="Arial Cyr"/>
        <charset val="204"/>
      </rPr>
      <t xml:space="preserve"> по налогу на </t>
    </r>
    <r>
      <rPr>
        <sz val="10"/>
        <rFont val="Arial Cyr"/>
        <charset val="204"/>
      </rPr>
      <t>ценные бумаги</t>
    </r>
  </si>
  <si>
    <r>
      <rPr>
        <sz val="10"/>
        <rFont val="Arial Cyr"/>
        <charset val="204"/>
      </rPr>
      <t xml:space="preserve">Чистые обязательсва/требования </t>
    </r>
    <r>
      <rPr>
        <sz val="10"/>
        <rFont val="Arial Cyr"/>
        <charset val="204"/>
      </rPr>
      <t>по прочим налогам</t>
    </r>
  </si>
  <si>
    <r>
      <t>Обязательства</t>
    </r>
    <r>
      <rPr>
        <sz val="10"/>
        <rFont val="Arial Cyr"/>
        <charset val="204"/>
      </rPr>
      <t xml:space="preserve"> по</t>
    </r>
    <r>
      <rPr>
        <sz val="10"/>
        <rFont val="Arial Cyr"/>
        <charset val="204"/>
      </rPr>
      <t>прочим</t>
    </r>
    <r>
      <rPr>
        <sz val="10"/>
        <rFont val="Arial Cyr"/>
        <charset val="204"/>
      </rPr>
      <t xml:space="preserve"> налог</t>
    </r>
    <r>
      <rPr>
        <sz val="10"/>
        <rFont val="Arial Cyr"/>
        <charset val="204"/>
      </rPr>
      <t>ам</t>
    </r>
  </si>
  <si>
    <r>
      <t>Требования</t>
    </r>
    <r>
      <rPr>
        <sz val="10"/>
        <rFont val="Arial Cyr"/>
        <charset val="204"/>
      </rPr>
      <t xml:space="preserve"> по </t>
    </r>
    <r>
      <rPr>
        <sz val="10"/>
        <rFont val="Arial Cyr"/>
        <charset val="204"/>
      </rPr>
      <t xml:space="preserve">прочим </t>
    </r>
    <r>
      <rPr>
        <sz val="10"/>
        <rFont val="Arial Cyr"/>
        <charset val="204"/>
      </rPr>
      <t>налог</t>
    </r>
    <r>
      <rPr>
        <sz val="10"/>
        <rFont val="Arial Cyr"/>
        <charset val="204"/>
      </rPr>
      <t>ам</t>
    </r>
  </si>
  <si>
    <r>
      <t xml:space="preserve"> </t>
    </r>
    <r>
      <rPr>
        <sz val="10"/>
        <rFont val="Arial Cyr"/>
        <charset val="204"/>
      </rPr>
      <t>Чистая прибыль отчетного периода</t>
    </r>
  </si>
  <si>
    <r>
      <t xml:space="preserve">   </t>
    </r>
    <r>
      <rPr>
        <sz val="10"/>
        <rFont val="Arial Cyr"/>
        <charset val="204"/>
      </rPr>
      <t>Чистый процентный доход</t>
    </r>
  </si>
  <si>
    <t>Проценты и купоны полученные</t>
  </si>
  <si>
    <t>C02402102</t>
  </si>
  <si>
    <t>Проценты и купоны уплаченные</t>
  </si>
  <si>
    <r>
      <t xml:space="preserve">   </t>
    </r>
    <r>
      <rPr>
        <sz val="10"/>
        <rFont val="Arial Cyr"/>
        <charset val="204"/>
      </rPr>
      <t>Чистый торговый доход</t>
    </r>
  </si>
  <si>
    <t>Gain</t>
  </si>
  <si>
    <t>C02402202</t>
  </si>
  <si>
    <t>Loss</t>
  </si>
  <si>
    <r>
      <t xml:space="preserve">   </t>
    </r>
    <r>
      <rPr>
        <sz val="10"/>
        <rFont val="Arial Cyr"/>
        <charset val="204"/>
      </rPr>
      <t>Чистый комиссионный доход</t>
    </r>
  </si>
  <si>
    <t>Комиссии полученные</t>
  </si>
  <si>
    <t>C02402302</t>
  </si>
  <si>
    <t>Комиссии уплаченные</t>
  </si>
  <si>
    <t>Прочие операционные доходы/расходы</t>
  </si>
  <si>
    <t>Прочие операционные доходы</t>
  </si>
  <si>
    <t>C02402402</t>
  </si>
  <si>
    <t>Прочие операционные расходы</t>
  </si>
  <si>
    <t>Административно-хозяйственные расходы</t>
  </si>
  <si>
    <t>ук1_2019</t>
  </si>
  <si>
    <t>Фонд Обязательных Резервов</t>
  </si>
  <si>
    <t>Активирован к/сч в БР: УК=2000000</t>
  </si>
  <si>
    <t>Проверка баланса</t>
  </si>
  <si>
    <t>ос1_2017</t>
  </si>
  <si>
    <t>Номинал ценной бумаги</t>
  </si>
  <si>
    <t>Переведен 1 000 000 по поручению ОАО Газпром с его р.сч., выданы кредиты ф.лицам - 2 000, все средства переведены из Банка.  Сформирован ФОР - 4% от ПР. Наращены проценты по кредиту ОАО Газпром и купон по ОФЗ. Переоценены ОФЗ. Отражена амортизация</t>
  </si>
  <si>
    <t>тцб1_2017</t>
  </si>
  <si>
    <t xml:space="preserve">Выдан кредит ОАО Газпром - 1170000. Деньги - на р.сч. ОАО Газпром в банке. Приобретены ОФЗ - 380040. Приобретено Здание - 500 000. </t>
  </si>
  <si>
    <t>рсчкк1_2017</t>
  </si>
  <si>
    <t>кк1_2017</t>
  </si>
  <si>
    <t>Норма резервирования по РСБУ/ Ставка ФОР</t>
  </si>
  <si>
    <t>ЧИСТЫЙ ПРОЦЕНТНЫЙ ДОХОД</t>
  </si>
  <si>
    <r>
      <t xml:space="preserve"> По с</t>
    </r>
    <r>
      <rPr>
        <sz val="10"/>
        <rFont val="Arial Cyr"/>
        <charset val="204"/>
      </rPr>
      <t>судам и средствам, размещенным в банках (Ностро, МБК и МБД)</t>
    </r>
  </si>
  <si>
    <t>По ссудам и средствам, предоставленным клиентам</t>
  </si>
  <si>
    <r>
      <t xml:space="preserve"> По вложениям в ценные бумаги и прочие финансовые активы, </t>
    </r>
    <r>
      <rPr>
        <sz val="10"/>
        <rFont val="Arial Cyr"/>
        <charset val="204"/>
      </rPr>
      <t>оцениваемые через ПУ</t>
    </r>
  </si>
  <si>
    <r>
      <t xml:space="preserve"> По вложениям в ценные бумаги и прочие финансовые активы, </t>
    </r>
    <r>
      <rPr>
        <sz val="10"/>
        <rFont val="Arial Cyr"/>
        <charset val="204"/>
      </rPr>
      <t>оцениваемые через ПСД</t>
    </r>
  </si>
  <si>
    <r>
      <t xml:space="preserve"> По вложения в ценные бумаги и прочие финансовые активы, </t>
    </r>
    <r>
      <rPr>
        <sz val="10"/>
        <rFont val="Arial Cyr"/>
        <charset val="204"/>
      </rPr>
      <t>оцениваемые по АС</t>
    </r>
  </si>
  <si>
    <t>ЧИСТЫЙ ОПЕРАЦИОННЫЙ ДОХОД</t>
  </si>
  <si>
    <r>
      <t xml:space="preserve">По средствам </t>
    </r>
    <r>
      <rPr>
        <sz val="10"/>
        <rFont val="Arial Cyr"/>
        <charset val="204"/>
      </rPr>
      <t>банков (остатки на счетах ЛОРО, МБК и МБД)</t>
    </r>
  </si>
  <si>
    <t xml:space="preserve"> По счетам клиентов до востребования</t>
  </si>
  <si>
    <t xml:space="preserve"> По срочным депозитам клиентов</t>
  </si>
  <si>
    <t xml:space="preserve"> По векселям</t>
  </si>
  <si>
    <t>ПРОЦЕНТНЫЕ РАСХОДЫ, КУПОНЫ И ДИСКОНТ</t>
  </si>
  <si>
    <t>По облигациям</t>
  </si>
  <si>
    <t xml:space="preserve"> По депозитным сертификатам</t>
  </si>
  <si>
    <r>
      <t>По с</t>
    </r>
    <r>
      <rPr>
        <sz val="10"/>
        <rFont val="Arial Cyr"/>
        <charset val="204"/>
      </rPr>
      <t>берегательным сертификатам</t>
    </r>
  </si>
  <si>
    <t>По субординированному займу</t>
  </si>
  <si>
    <t>РАСХОДЫ ОТ ФОРМИРОВАНИЯ/ ДОХОДЫ ОТ РОСПУСКА РВП</t>
  </si>
  <si>
    <t>По проблемным активам</t>
  </si>
  <si>
    <r>
      <t xml:space="preserve"> По вложениям в ценные бумаги и прочие финансовые активы, </t>
    </r>
    <r>
      <rPr>
        <sz val="10"/>
        <color indexed="10"/>
        <rFont val="Arial Cyr"/>
        <charset val="204"/>
      </rPr>
      <t>оцениваемые через ПСД ???</t>
    </r>
  </si>
  <si>
    <t>ЧИСТЫЙ ТОРНОВЫЙ ДОХОД</t>
  </si>
  <si>
    <t>ТОРГОВЫЕ ДОХОДЫ ПО ЦЕННЫМ БУМАГАМ (GAIN)</t>
  </si>
  <si>
    <t>ТОРГОВЫЕ РАСХОДЫ ПО ЦЕННЫМ БУМАГАМ (LOSS)</t>
  </si>
  <si>
    <t>ТОРГОВЫЕ ДОХОДЫ ПО ВАЛЮТНЫМ ОПЕРАЦИЯМ (GAIN)</t>
  </si>
  <si>
    <t>ТОРГОВЫЕ РАСХОДЫ ПО ВАЛЮТНЫМ ОПЕРАЦИЯМ (LOSS)</t>
  </si>
  <si>
    <t>- реализоавнные разницы</t>
  </si>
  <si>
    <t>- переоценка</t>
  </si>
  <si>
    <t>Все активы???</t>
  </si>
  <si>
    <t>ТОРГОВЫЕ ДОХОДЫ ПО ОПЕРАЦИЯМ С ДРАГ. МЕТАЛЛАМИ И КАМНЯМИ (GAIN)</t>
  </si>
  <si>
    <t>ТОРГОВЫЕ РАСХОДЫ ПО ОПЕРАЦИЯМ С ДРАГ. МЕТАЛЛАМИ И КАМНЯМИ (LOSS)</t>
  </si>
  <si>
    <t>ТОРГОВЫЕ ДОХОДЫ ПО ОПЕРАЦИЯМ С ПФИ (GAIN)</t>
  </si>
  <si>
    <t>ТОРГОВЫЕ РАСХОДЫ ПО ОПЕРАЦИЯМ С ПФИ (LOSS)</t>
  </si>
  <si>
    <t>Все торговые операции</t>
  </si>
  <si>
    <t>Все операции хеджирования</t>
  </si>
  <si>
    <t>ЧИСТЫЙ КОМИССИОННЫЙ ДОХОД</t>
  </si>
  <si>
    <t>ПРОЦЕНТНЫЕ ДОХОДЫ И КОМИССИИ, ВКЛЮЧАЕМЫЕ В ПД</t>
  </si>
  <si>
    <t>- проценты полученные</t>
  </si>
  <si>
    <t>- комиссии полученные</t>
  </si>
  <si>
    <t>КОМИССИИ ПОЛУЧЕННЫЕ ПО ОПЕРАЦИЯМ С СОБСТВЕННЫМИ ЦЕННЫМИ БУМАГАМИ</t>
  </si>
  <si>
    <t>КОМИССИИ ПОЛУЧЕННЫЕ ПО ПРОЧИМ ОПЕРАЦИЯМ</t>
  </si>
  <si>
    <t>По операциям доверительного управления</t>
  </si>
  <si>
    <t>КОМИССИИ ПОЛУЧЕННЫЕ ПО ОБСЛУЖИВАНИЮ СЧЕТОВ КЛИЕНТОВ (открытие и ведение счетов)</t>
  </si>
  <si>
    <t>Векселя</t>
  </si>
  <si>
    <t>Облгации</t>
  </si>
  <si>
    <t>По брокерским операциям</t>
  </si>
  <si>
    <t>По валютным операциям</t>
  </si>
  <si>
    <t>По операциям с драг.металлами</t>
  </si>
  <si>
    <t>По операциям с ПФИ</t>
  </si>
  <si>
    <t>По операциям по переводам денежных средств</t>
  </si>
  <si>
    <r>
      <t xml:space="preserve">По обязательствам </t>
    </r>
    <r>
      <rPr>
        <sz val="10"/>
        <rFont val="Arial Cyr"/>
        <charset val="204"/>
      </rPr>
      <t>банков</t>
    </r>
  </si>
  <si>
    <t xml:space="preserve"> По обязательствам корпоративных клиентоа</t>
  </si>
  <si>
    <t>КОМИССИИ ПОЛУЧЕННЫЕ ПО ВЫДАННЫМ ГАРАНТИЯМ, НЕПОКРЫТЫМ АККРЕДИТИВАМ И ИНЫМ ПОЛУЧИТЕЛЬСТВАМ</t>
  </si>
  <si>
    <t>КОМИССИИ ПОЛУЧЕННЫЕ ЗА РЕЗЕРВИРОВАНИЕ СРЕДСТВ ПО КРЕДИТНЫМ ЛИНИЯМ</t>
  </si>
  <si>
    <t xml:space="preserve"> По обязательствам клиентоа</t>
  </si>
  <si>
    <t>За оказание информационных и консультационных услуг</t>
  </si>
  <si>
    <t>По прочим операциям</t>
  </si>
  <si>
    <t>КОМИССИИ УПЛАЧЕННЫЕ ПО ПРОЧИМ ОПЕРАЦИЯМ</t>
  </si>
  <si>
    <t>КОМИССИИ УПЛАЧЕННЫЕ ПО ОБСЛУЖИВАНИЮ СЧЕТОВ КЛИЕНТОВ</t>
  </si>
  <si>
    <t>КОМИССИИ УПЛАЧЕННЫЕ ПО ОПЕРАЦИЯМ С ЦЕННЫМИ БУМАГАМИ</t>
  </si>
  <si>
    <t>ПРОЧИЕ ОЕПАРЦИОННЫЕ ДОХОДЫ/РАСХОДЫ</t>
  </si>
  <si>
    <t>ПРОЧИЕ ДОХОДЫ</t>
  </si>
  <si>
    <t>Прочие доходы</t>
  </si>
  <si>
    <t>ПРОЧИЕ РАСХОДЫ</t>
  </si>
  <si>
    <t>Прочие расходы</t>
  </si>
  <si>
    <t>ОПЕРАЦИОННЫЕ РАСХОДЫ</t>
  </si>
  <si>
    <t xml:space="preserve"> По основным средства, переданным в финансовый лизинг</t>
  </si>
  <si>
    <t xml:space="preserve"> По инвестициям в дочерние компании</t>
  </si>
  <si>
    <r>
      <t xml:space="preserve"> По инвестициям в </t>
    </r>
    <r>
      <rPr>
        <sz val="10"/>
        <rFont val="Arial Cyr"/>
        <charset val="204"/>
      </rPr>
      <t>ассоциированные компании</t>
    </r>
  </si>
  <si>
    <r>
      <rPr>
        <sz val="10"/>
        <rFont val="Arial Cyr"/>
        <charset val="204"/>
      </rPr>
      <t>По прочим инвестициям</t>
    </r>
  </si>
  <si>
    <r>
      <t xml:space="preserve"> От реализации основных средств и</t>
    </r>
    <r>
      <rPr>
        <sz val="10"/>
        <rFont val="Arial Cyr"/>
        <charset val="204"/>
      </rPr>
      <t xml:space="preserve"> НМА</t>
    </r>
  </si>
  <si>
    <r>
      <t xml:space="preserve"> От выбытия основных средств и</t>
    </r>
    <r>
      <rPr>
        <sz val="10"/>
        <rFont val="Arial Cyr"/>
        <charset val="204"/>
      </rPr>
      <t xml:space="preserve"> НМА</t>
    </r>
  </si>
  <si>
    <t xml:space="preserve"> Расходы по налогам</t>
  </si>
  <si>
    <r>
      <t>Расходы</t>
    </r>
    <r>
      <rPr>
        <sz val="10"/>
        <rFont val="Arial Cyr"/>
        <charset val="204"/>
      </rPr>
      <t xml:space="preserve"> по налогу на прибыль</t>
    </r>
  </si>
  <si>
    <r>
      <t>Расходы</t>
    </r>
    <r>
      <rPr>
        <sz val="10"/>
        <rFont val="Arial Cyr"/>
        <charset val="204"/>
      </rPr>
      <t xml:space="preserve"> по налогу на ценные бумаги</t>
    </r>
  </si>
  <si>
    <r>
      <rPr>
        <sz val="10"/>
        <rFont val="Arial Cyr"/>
        <charset val="204"/>
      </rPr>
      <t>Расходы по прочим налогам</t>
    </r>
  </si>
  <si>
    <t xml:space="preserve">   Расходы по по заработной плате</t>
  </si>
  <si>
    <t xml:space="preserve">   Расходы по по ремонту и содержанию зданий и пр.основных средств</t>
  </si>
  <si>
    <t xml:space="preserve">   Расходы по по выполнению арендных и лизинговых обязательств</t>
  </si>
  <si>
    <t xml:space="preserve">   Расходы по по услугам связи</t>
  </si>
  <si>
    <t xml:space="preserve">   Расходы по по обслуживанию выч. техники, информационные услуги</t>
  </si>
  <si>
    <t xml:space="preserve">   Расходы по по обучению и подприске</t>
  </si>
  <si>
    <t xml:space="preserve">   Расходы по по служебным командировкам</t>
  </si>
  <si>
    <t xml:space="preserve">   Расходы по по аудиторским услугам и публикации отчетности</t>
  </si>
  <si>
    <t xml:space="preserve">   Расходы на охрану</t>
  </si>
  <si>
    <t xml:space="preserve">   Расходым на автотранспорт</t>
  </si>
  <si>
    <t xml:space="preserve">   Расходы на автотранспорт</t>
  </si>
  <si>
    <t>Почтовые, типографские и телеграфные расходы и канцтовары</t>
  </si>
  <si>
    <t xml:space="preserve">   Расходына рекламу</t>
  </si>
  <si>
    <t xml:space="preserve">   Коммунальные расходы</t>
  </si>
  <si>
    <t xml:space="preserve">   Коммунальные расходы  </t>
  </si>
  <si>
    <t xml:space="preserve">   Представительские расходы</t>
  </si>
  <si>
    <t xml:space="preserve">   Прочие административно-хозяйственным расходы</t>
  </si>
  <si>
    <t>C02402103</t>
  </si>
  <si>
    <t>Расходы/доходы от формирования/роспуска резервов</t>
  </si>
  <si>
    <t xml:space="preserve">Переоценка ОФЗ. Перенос прибыли 2017 года - в нераспределенную прибыль прошлых лет. Начисление налога на прибыль. </t>
  </si>
  <si>
    <t>рсчфл1_2018</t>
  </si>
  <si>
    <t>рсчфл2_2018</t>
  </si>
  <si>
    <t>cбк1_2018</t>
  </si>
  <si>
    <t>мбкпр1_2018</t>
  </si>
  <si>
    <t>мбкр1_2018</t>
  </si>
  <si>
    <t>Выдаем новые кредиты и привлекаем МБК</t>
  </si>
  <si>
    <t>Выдаем новые кредиты, возвращаем МБК, получаем субординированный займ и докупаем торговые ценные бумаги. Свободный остаток - в МБК</t>
  </si>
  <si>
    <t>Выдаем новые кредиты. Свободный остаток - в МБК</t>
  </si>
  <si>
    <t>Выдаем новые кредиты. Для поддержания ликвидности реализуем ценные бумаги и привлекаем МБК</t>
  </si>
  <si>
    <t>кк1_2019</t>
  </si>
  <si>
    <t>мбкпр2_2018</t>
  </si>
  <si>
    <t>мбкр2_2018</t>
  </si>
  <si>
    <t>Размер резерва по РСБУ/ФОР на дату (в валюте операции)</t>
  </si>
  <si>
    <t>Размер резерва по РСБУ/ФОР на дату (в руб.)</t>
  </si>
  <si>
    <t>Норма оценочного резерва/ФОР</t>
  </si>
  <si>
    <t>Размер ОЦ/ФОР на дату (в валюте операции)</t>
  </si>
  <si>
    <t>Размер ОЦ/ФОР на дату (в руб.)</t>
  </si>
  <si>
    <t>ID сделки</t>
  </si>
  <si>
    <t>Тип сделки</t>
  </si>
  <si>
    <t>Тип контрагента</t>
  </si>
  <si>
    <t>ЦФО</t>
  </si>
  <si>
    <t>Контрагент/ Портфель</t>
  </si>
  <si>
    <t>Валюта операции</t>
  </si>
  <si>
    <t>Дата начала</t>
  </si>
  <si>
    <t>Дата окончания</t>
  </si>
  <si>
    <t>Сумма первоначальных инвестиций</t>
  </si>
  <si>
    <t>Ставка РВП/ФОР на момент начала сделки</t>
  </si>
  <si>
    <t>Ставка ОР/ФОР на момент выдачи кредита</t>
  </si>
  <si>
    <t>Схема обслуживания основного долга/ обязательства</t>
  </si>
  <si>
    <t>Схема выплат комиссий</t>
  </si>
  <si>
    <t>Чувствительность к изменению процентных ставок</t>
  </si>
  <si>
    <t>Уровень санкционированности</t>
  </si>
  <si>
    <t>Корпоративное управление</t>
  </si>
  <si>
    <t>Акционеры банка</t>
  </si>
  <si>
    <t>RUR</t>
  </si>
  <si>
    <t>БезСр</t>
  </si>
  <si>
    <t>БезПр</t>
  </si>
  <si>
    <t>БезКом</t>
  </si>
  <si>
    <t>Действующая сделка</t>
  </si>
  <si>
    <t>Портфель операций</t>
  </si>
  <si>
    <t>Операция</t>
  </si>
  <si>
    <t>Инвестиционный блок</t>
  </si>
  <si>
    <t>До востр</t>
  </si>
  <si>
    <t>Ежег</t>
  </si>
  <si>
    <t>ФиксСт</t>
  </si>
  <si>
    <t>Акционер банка 1</t>
  </si>
  <si>
    <t>КонСр</t>
  </si>
  <si>
    <t>Казначейство</t>
  </si>
  <si>
    <t>Банк Авангард</t>
  </si>
  <si>
    <t>Сбербанк</t>
  </si>
  <si>
    <t>Корпоративный блок</t>
  </si>
  <si>
    <t>ОАО Газпром</t>
  </si>
  <si>
    <t>Ежекв</t>
  </si>
  <si>
    <t>Рублевые счета юр.лиц резидентов 1</t>
  </si>
  <si>
    <t>ТЦ "Плаза"</t>
  </si>
  <si>
    <t>USD</t>
  </si>
  <si>
    <t>LiborUSD1Y</t>
  </si>
  <si>
    <t>Санкционированная сделка</t>
  </si>
  <si>
    <t>ТЦ "Мытищи"</t>
  </si>
  <si>
    <t>Mosprime1Y</t>
  </si>
  <si>
    <t>Проект "Северный поток"</t>
  </si>
  <si>
    <t>ОАО "Алроса"</t>
  </si>
  <si>
    <t>Ежем</t>
  </si>
  <si>
    <t>ОАО "Рога и копыта"</t>
  </si>
  <si>
    <t>ОАО "Ротор"</t>
  </si>
  <si>
    <t>Розничный блок</t>
  </si>
  <si>
    <t>Портфель ссуд ММБ 1</t>
  </si>
  <si>
    <t>ИзмБанком</t>
  </si>
  <si>
    <t>Портфель потребительских ссуд 1</t>
  </si>
  <si>
    <t>Рублевые счета физ.лиц резидентов 1</t>
  </si>
  <si>
    <t>Портфель ипотечных ссуд 1</t>
  </si>
  <si>
    <t>Валютные счета физ.лиц резидентов 1</t>
  </si>
  <si>
    <t>Тип отражения в учете: отдельная операция/ портфель операций</t>
  </si>
  <si>
    <t>Ежедн</t>
  </si>
  <si>
    <t>Mosprime1M</t>
  </si>
  <si>
    <t>Mosprime1Q</t>
  </si>
  <si>
    <t>Плановая сделка</t>
  </si>
  <si>
    <t>LiborUSD1M</t>
  </si>
  <si>
    <t>Блок Сервисы</t>
  </si>
  <si>
    <t>LiborUSD1Q</t>
  </si>
  <si>
    <t>Прочие операционные доходы за период (в валюте операции)</t>
  </si>
  <si>
    <t>Прочие операционные доходы  за период (в руб.)</t>
  </si>
  <si>
    <t>Прочие операционные расходы  за период (в валюте операции)</t>
  </si>
  <si>
    <t>Прочие операционные расходы  за период (в руб.)</t>
  </si>
  <si>
    <t>Реализолванный торговый доход на дату (в вал.операции)</t>
  </si>
  <si>
    <t>Реализолванный торговый доход на дату (в руб.)</t>
  </si>
  <si>
    <t>Реализолванный торговый убыток на дату (в вал.операции)</t>
  </si>
  <si>
    <t>Реализолванный торговый убыток на дату (в руб.)</t>
  </si>
  <si>
    <t>Наименование</t>
  </si>
  <si>
    <t>выпуска</t>
  </si>
  <si>
    <t>Номер</t>
  </si>
  <si>
    <t>регистрации</t>
  </si>
  <si>
    <t>Состояние</t>
  </si>
  <si>
    <t>Начало</t>
  </si>
  <si>
    <t>размещения</t>
  </si>
  <si>
    <t>Дата</t>
  </si>
  <si>
    <t>погашения</t>
  </si>
  <si>
    <t>Объем</t>
  </si>
  <si>
    <t>эмиссии</t>
  </si>
  <si>
    <t>ОФЗ-26235-ПД</t>
  </si>
  <si>
    <t>26235RMFS</t>
  </si>
  <si>
    <t>Размещается</t>
  </si>
  <si>
    <t>500 000 000 000 RUB</t>
  </si>
  <si>
    <t>ОФЗ-29017-ПК</t>
  </si>
  <si>
    <t>29017RMFS</t>
  </si>
  <si>
    <t>В обращении</t>
  </si>
  <si>
    <t>450 000 000 000 RUB</t>
  </si>
  <si>
    <t>ОФЗ-29015-ПК </t>
  </si>
  <si>
    <t>29015RMFS</t>
  </si>
  <si>
    <t>ОФЗ-29016-ПК</t>
  </si>
  <si>
    <t>29016RMFS</t>
  </si>
  <si>
    <t>ОФЗ-52003-ИН</t>
  </si>
  <si>
    <t>52003RMFS</t>
  </si>
  <si>
    <t>250 000 000 000 RUB</t>
  </si>
  <si>
    <t>ОФЗ-53006-Н </t>
  </si>
  <si>
    <t>53006RMFS</t>
  </si>
  <si>
    <t>15 000 000 000 RUB</t>
  </si>
  <si>
    <t>ОФЗ-26234-ПД</t>
  </si>
  <si>
    <t>26234RMFS</t>
  </si>
  <si>
    <t>ОФЗ-29014-ПК</t>
  </si>
  <si>
    <t>29014RMFS</t>
  </si>
  <si>
    <t>ОФЗ-29013-ПК</t>
  </si>
  <si>
    <t>29013RMFS</t>
  </si>
  <si>
    <t>ОФЗ-25084-ПД</t>
  </si>
  <si>
    <t>25084RMFS</t>
  </si>
  <si>
    <t>400 000 000 000 RUB</t>
  </si>
  <si>
    <t>ОФЗ-26233-ПД</t>
  </si>
  <si>
    <t>26233RMFS</t>
  </si>
  <si>
    <t>ОФЗ-24021-ПК</t>
  </si>
  <si>
    <t>24021RMFS</t>
  </si>
  <si>
    <t>300 000 000 000 RUB</t>
  </si>
  <si>
    <t>ОФЗ-53005-Н</t>
  </si>
  <si>
    <t>53005RMFS</t>
  </si>
  <si>
    <t>ОФЗ-26232-ПД</t>
  </si>
  <si>
    <t>26232RMFS</t>
  </si>
  <si>
    <t>ОФЗ-53004-Н</t>
  </si>
  <si>
    <t>53004RMFS</t>
  </si>
  <si>
    <t>ОФЗ-24020-ПК</t>
  </si>
  <si>
    <t>24020RMFS</t>
  </si>
  <si>
    <t>100 000 000 000 RUB</t>
  </si>
  <si>
    <t>ОФЗ-26231-ПД</t>
  </si>
  <si>
    <t>26231RMFS</t>
  </si>
  <si>
    <t>212 636 000 000 RUB</t>
  </si>
  <si>
    <t>ОФЗ-26229-ПД</t>
  </si>
  <si>
    <t>26229RMFS</t>
  </si>
  <si>
    <t>ОФЗ-26230-ПД</t>
  </si>
  <si>
    <t>26230RMFS</t>
  </si>
  <si>
    <t>ОФЗ-26228-ПД</t>
  </si>
  <si>
    <t>26228RMFS</t>
  </si>
  <si>
    <t>Россия-2035</t>
  </si>
  <si>
    <t>12840086V</t>
  </si>
  <si>
    <t>4 000 000 000 USD</t>
  </si>
  <si>
    <t>ОФЗ-26227-ПД</t>
  </si>
  <si>
    <t>26227RMFS</t>
  </si>
  <si>
    <t>ОФЗ-26226-ПД</t>
  </si>
  <si>
    <t>26226RMFS</t>
  </si>
  <si>
    <t>350 000 000 000 RUB</t>
  </si>
  <si>
    <t>Россия-2025-EUR</t>
  </si>
  <si>
    <t>12978082V</t>
  </si>
  <si>
    <t>1 750 000 000 EUR</t>
  </si>
  <si>
    <t>ОФЗ-52002-ИН</t>
  </si>
  <si>
    <t>52002RMFS</t>
  </si>
  <si>
    <t>Россия-2029 </t>
  </si>
  <si>
    <t>12840080V</t>
  </si>
  <si>
    <t>3 000 000 000 USD</t>
  </si>
  <si>
    <t>ОФЗ-53003-Н</t>
  </si>
  <si>
    <t>53003RMFS</t>
  </si>
  <si>
    <t>25 000 000 000 RUB</t>
  </si>
  <si>
    <t>ОФЗ-26223-ПД</t>
  </si>
  <si>
    <t>26223RMFS</t>
  </si>
  <si>
    <t>ОФЗ-26224-ПД</t>
  </si>
  <si>
    <t>26224RMFS</t>
  </si>
  <si>
    <t>ОФЗ-26225-ПД</t>
  </si>
  <si>
    <t>26225RMFS</t>
  </si>
  <si>
    <t>ОФЗ-25083-ПД</t>
  </si>
  <si>
    <t>25083RMFS</t>
  </si>
  <si>
    <t>ОФЗ-53002-Н</t>
  </si>
  <si>
    <t>53002RMFS</t>
  </si>
  <si>
    <t>Погашен</t>
  </si>
  <si>
    <t>Россия-2027</t>
  </si>
  <si>
    <t>12840078V</t>
  </si>
  <si>
    <t>2 404 600 000 USD</t>
  </si>
  <si>
    <t>Россия-2047</t>
  </si>
  <si>
    <t>12840079V</t>
  </si>
  <si>
    <t>7 000 000 000 USD</t>
  </si>
  <si>
    <t>ОФЗ-26222-ПД</t>
  </si>
  <si>
    <t>26222RMFS</t>
  </si>
  <si>
    <t>ОФЗ-53001-Н</t>
  </si>
  <si>
    <t>53001RMFS</t>
  </si>
  <si>
    <t>30 000 000 000 RUB</t>
  </si>
  <si>
    <t>ОФЗ-26221-ПД</t>
  </si>
  <si>
    <t>26221RMFS</t>
  </si>
  <si>
    <t>ОФЗ-26220-ПД</t>
  </si>
  <si>
    <t>26220RMFS</t>
  </si>
  <si>
    <t>ОФЗ-24019-ПК</t>
  </si>
  <si>
    <t>24019RMFS</t>
  </si>
  <si>
    <t>150 000 000 000 RUB</t>
  </si>
  <si>
    <t>ОФЗ-29012-ПК</t>
  </si>
  <si>
    <t>29012RMFS</t>
  </si>
  <si>
    <t>ОФЗ-26219-ПД</t>
  </si>
  <si>
    <t>26219RMFS</t>
  </si>
  <si>
    <t>Россия-2026</t>
  </si>
  <si>
    <t>12840077V</t>
  </si>
  <si>
    <t>ОФЗ-51001-ИН</t>
  </si>
  <si>
    <t>51001RMFS</t>
  </si>
  <si>
    <t>Аннулирован</t>
  </si>
  <si>
    <t>ОФЗ-26217-ПД</t>
  </si>
  <si>
    <t>26217RMFS</t>
  </si>
  <si>
    <t>290 000 000 000 RUB</t>
  </si>
  <si>
    <t>ОФЗ-26218-ПД </t>
  </si>
  <si>
    <t>26218RMFS</t>
  </si>
  <si>
    <t>ОФЗ-52001-ИН</t>
  </si>
  <si>
    <t>52001RMFS</t>
  </si>
  <si>
    <t>ОФЗ-29011-ПК </t>
  </si>
  <si>
    <t>29011RMFS</t>
  </si>
  <si>
    <t>ОФЗ-24001-2-ПК</t>
  </si>
  <si>
    <t>ОФЗ-24018-ПК</t>
  </si>
  <si>
    <t>24018RMFS</t>
  </si>
  <si>
    <t>200 000 000 000 RUB</t>
  </si>
  <si>
    <t>ОФЗ-29006-ПК</t>
  </si>
  <si>
    <t>29006RMFS</t>
  </si>
  <si>
    <t>Еженед</t>
  </si>
  <si>
    <t>Обязательные резервные требования</t>
  </si>
  <si>
    <t>(с 1991 года ) (%)</t>
  </si>
  <si>
    <t>Дата действия</t>
  </si>
  <si>
    <t>Норматив перечисления от объема привлеченных средств</t>
  </si>
  <si>
    <t>01.06.91-31.01.92</t>
  </si>
  <si>
    <t>Счета до востребования и счета со сроком погашения до 1 года</t>
  </si>
  <si>
    <t>Обязательства свыше 1 года</t>
  </si>
  <si>
    <t>01.02.92-29.02.92</t>
  </si>
  <si>
    <t>01.03.92-31.03.92</t>
  </si>
  <si>
    <t>01.04.92-31.01.95</t>
  </si>
  <si>
    <t>Счета до востребования и срочные обязательства до 30 дней включительно</t>
  </si>
  <si>
    <t>Срочные обязательства от 31 дня до 90 дней включительно</t>
  </si>
  <si>
    <t>Срочные обязательства от 91 дня и более</t>
  </si>
  <si>
    <t>Счета в иностранной валюте</t>
  </si>
  <si>
    <t>Вклады и депозиты физических лиц в рублях независимо от сроков (Сбербанк РФ)</t>
  </si>
  <si>
    <t>01.02.95-30.04.95</t>
  </si>
  <si>
    <t>01.05.95-30.04.96</t>
  </si>
  <si>
    <t>01.05.96-10.06.96</t>
  </si>
  <si>
    <t>11.06.96-31.07.96</t>
  </si>
  <si>
    <t>01.08.96-30.10.96</t>
  </si>
  <si>
    <t>01.11.96-30.04.97</t>
  </si>
  <si>
    <t>10¹</t>
  </si>
  <si>
    <t>01.05.97-11.11.97</t>
  </si>
  <si>
    <t>12.11.97-30.11.98</t>
  </si>
  <si>
    <t>01.12.97-31.01.98</t>
  </si>
  <si>
    <t>01.02.98-23.08.98</t>
  </si>
  <si>
    <t>24.08.98-31.08.98</t>
  </si>
  <si>
    <r>
      <t>1</t>
    </r>
    <r>
      <rPr>
        <i/>
        <sz val="10"/>
        <rFont val="Times New Roman"/>
        <family val="1"/>
      </rPr>
      <t xml:space="preserve"> c 01.12.96.</t>
    </r>
  </si>
  <si>
    <t>По привлеченным средствам от банков-нерезидентов</t>
  </si>
  <si>
    <t>По вкладам и депозитам физических лиц в Сбербанке России в рублях</t>
  </si>
  <si>
    <t>По привлеченным средствам физических лиц в рублях</t>
  </si>
  <si>
    <t>По привлеченным средствам юридических лиц в иностранной валюте</t>
  </si>
  <si>
    <t>По привлеченным средствам юридических лиц в рублях</t>
  </si>
  <si>
    <t>По привлеченным средствам физических лиц в иностранной валюте</t>
  </si>
  <si>
    <t>01.09.98-30.11.98</t>
  </si>
  <si>
    <t>-</t>
  </si>
  <si>
    <t>10²</t>
  </si>
  <si>
    <r>
      <t>2</t>
    </r>
    <r>
      <rPr>
        <i/>
        <sz val="10"/>
        <rFont val="Times New Roman"/>
        <family val="1"/>
      </rPr>
      <t xml:space="preserve"> С сентября 1998 года для кредитных организаций с удельным весом вложений в государственные ценные бумаги (ГКО-ОФЗ) в работающих активах 40% и более был установлен норматив обязательных резервов по привлеченным средствам в рублях и валюте в размере 5%. Для кредитных организаций с удельным весом вложений в государственные ценные бумаги (ГКО-ОФЗ) в работающих активах от 20 до 40% установлен норматив обязательных резервов по привлеченным средствам в рублях и валюте в размере 7,5%.</t>
    </r>
  </si>
  <si>
    <t>Норматив обязательных резервов по привлеченным средствам юридических лиц</t>
  </si>
  <si>
    <t>Норматив обязательных резервов по привлеченным средствам физических лиц</t>
  </si>
  <si>
    <t>01.12.98-18.03.99</t>
  </si>
  <si>
    <t>5*</t>
  </si>
  <si>
    <t>19.03.99-09.06.99</t>
  </si>
  <si>
    <r>
      <t xml:space="preserve">* </t>
    </r>
    <r>
      <rPr>
        <i/>
        <sz val="10"/>
        <rFont val="Times New Roman"/>
        <family val="1"/>
      </rPr>
      <t>Единый норматив по привлеченным средствам в рублях и иностранной валюте.</t>
    </r>
  </si>
  <si>
    <t>Норматив обязательных резервов по привлеченным средствам юридических лиц в валюте Российской Федерации и по привлеченным средствам юридических и физических лиц в иностранной валюте</t>
  </si>
  <si>
    <t>Норматив обязательных резервов по денежным средствам физических лиц, привлеченным во вклады (депозиты) в валюте Российской Федерации</t>
  </si>
  <si>
    <t>10.06.99-31.12.99</t>
  </si>
  <si>
    <t>01.01.00-31.03.04</t>
  </si>
  <si>
    <t>01.04.04-14.06.04</t>
  </si>
  <si>
    <t>15.06.04-07.07.04</t>
  </si>
  <si>
    <t>Норматив обязательных резервов по обязательствам кредитных организаций перед банками-нерезидентами в валюте Российской Федерации и в иностранной валюте</t>
  </si>
  <si>
    <t>Норматив обязательных резервов по обязательствам перед физическими лицами в валюте Российской Федерации</t>
  </si>
  <si>
    <t>Норматив обязательных резервов по иным обязательствам кредитных организаций в валюте Российской Федерации и обязательствам в иностранной валюте</t>
  </si>
  <si>
    <t>08.07.04-31.07.04</t>
  </si>
  <si>
    <t>—</t>
  </si>
  <si>
    <t>01.08.04-30.09.06</t>
  </si>
  <si>
    <t>01.10.06-30.06.07</t>
  </si>
  <si>
    <t>01.07.07-10.10.07</t>
  </si>
  <si>
    <t>11.10.07-14.01.08</t>
  </si>
  <si>
    <t>15.01.08-29.02.08</t>
  </si>
  <si>
    <t>01.03.08-30.06.08</t>
  </si>
  <si>
    <t>01.07.08-31.08.08</t>
  </si>
  <si>
    <t>01.09.08-17.09.08</t>
  </si>
  <si>
    <t>18.09.08-14.10.08</t>
  </si>
  <si>
    <t>15.10.08-30.04.09</t>
  </si>
  <si>
    <t>01.05.09-31.05.09</t>
  </si>
  <si>
    <t>01.06.09-30.06.09</t>
  </si>
  <si>
    <t>01.07.09-31.07.09</t>
  </si>
  <si>
    <t>01.08.09-31.10.09</t>
  </si>
  <si>
    <t>Норматив по обязательствам  перед юридическими лицами-нерезидентами в валюте Российской Федерации</t>
  </si>
  <si>
    <t>Норматив по обязательствам перед юридическими лицами-нерезидентами в иностранной валюте</t>
  </si>
  <si>
    <t>Норматив по обязательствам перед физическими лицами в валюте Российской Федерации</t>
  </si>
  <si>
    <t>Норматив по обязательствам  перед физическими лицами в иностранной валюте</t>
  </si>
  <si>
    <t>Норматив по иным обязательствам в валюте Российской Федерации</t>
  </si>
  <si>
    <t>Норматив по иным обязательствам в иностранной валюте</t>
  </si>
  <si>
    <t>01.11.09-31.01.11</t>
  </si>
  <si>
    <t>01.02.11-28.02.11</t>
  </si>
  <si>
    <t>01.03.11-31.03.11</t>
  </si>
  <si>
    <t>01.04.11-28.02.13</t>
  </si>
  <si>
    <t>01.03.13-31.03.16</t>
  </si>
  <si>
    <t>01.04.16-30.06.16</t>
  </si>
  <si>
    <t>5,25</t>
  </si>
  <si>
    <t>4,25</t>
  </si>
  <si>
    <t>01.07.16-31.07.16</t>
  </si>
  <si>
    <t>6,25</t>
  </si>
  <si>
    <t>01.08.16-31.12.16</t>
  </si>
  <si>
    <t xml:space="preserve">Норматив по обязательствам  перед юридическими лицами-нерезидентами        </t>
  </si>
  <si>
    <t xml:space="preserve">Норматив по обязательствам перед физическими лицами </t>
  </si>
  <si>
    <t xml:space="preserve">Норматив по иным обязательствам       </t>
  </si>
  <si>
    <t>за исключением долгосрочных</t>
  </si>
  <si>
    <t>по долгосрочным</t>
  </si>
  <si>
    <t>за исключением  долгосрочных</t>
  </si>
  <si>
    <t xml:space="preserve"> в валюте Российской Федерации</t>
  </si>
  <si>
    <t>в иностранной валюте</t>
  </si>
  <si>
    <t>01.01.17- 30.11.17</t>
  </si>
  <si>
    <t>Для банков с универсальной лицензией, для небанковских кредитных организаций</t>
  </si>
  <si>
    <t>01.12.2017- 31.07.2018</t>
  </si>
  <si>
    <t>01.08.2018-31.03.2019</t>
  </si>
  <si>
    <t>01.04.2019-30.06.2019</t>
  </si>
  <si>
    <r>
      <t>01.07.2019</t>
    </r>
    <r>
      <rPr>
        <vertAlign val="superscript"/>
        <sz val="8"/>
        <rFont val="Times New Roman"/>
        <family val="1"/>
      </rPr>
      <t>3</t>
    </r>
  </si>
  <si>
    <t>Для банков с базовой лицензией</t>
  </si>
  <si>
    <t xml:space="preserve"> 01.04.2019-30.06.2019</t>
  </si>
  <si>
    <r>
      <t xml:space="preserve"> 01.07.2019</t>
    </r>
    <r>
      <rPr>
        <vertAlign val="superscript"/>
        <sz val="8"/>
        <rFont val="Times New Roman"/>
        <family val="1"/>
      </rPr>
      <t>3</t>
    </r>
  </si>
  <si>
    <r>
      <t>3</t>
    </r>
    <r>
      <rPr>
        <sz val="10"/>
        <rFont val="Times New Roman"/>
        <family val="1"/>
      </rPr>
      <t xml:space="preserve"> применяются начиная с регулирования размера обязательных резервов ( http://www.cbr.ru/DKP/instruments_dkp/schedule_gr/) за июль 2019 года</t>
    </r>
  </si>
  <si>
    <t>Раздел I.</t>
  </si>
  <si>
    <t>Среднерыночные ставки размещения</t>
  </si>
  <si>
    <t>Название статьи</t>
  </si>
  <si>
    <t>средняя доходность рынка</t>
  </si>
  <si>
    <t>MosPrime - 1 день</t>
  </si>
  <si>
    <t>нет данных</t>
  </si>
  <si>
    <t>MosPrime - 6 мес.</t>
  </si>
  <si>
    <t>Libor - overnight</t>
  </si>
  <si>
    <t>Libor - 12-month</t>
  </si>
  <si>
    <t>Квартальное изменение индекса корп.облигаций - ММВБ</t>
  </si>
  <si>
    <t>Квартальное изменение индекса акций - РТС</t>
  </si>
  <si>
    <t>Корпоративный кредитный портфельn - до 1 года</t>
  </si>
  <si>
    <t>Корпоративный кредитный портфель - свыше 1 года</t>
  </si>
  <si>
    <t>Учтенные векселя</t>
  </si>
  <si>
    <t>Розничный кредитный портфель - до 1 года</t>
  </si>
  <si>
    <t>Розничный кредитный портфель - свыше 1 года</t>
  </si>
  <si>
    <t>Раздел II.</t>
  </si>
  <si>
    <t>Среднерыночные ставки привлечения</t>
  </si>
  <si>
    <t>средняя стоимость ресурсов</t>
  </si>
  <si>
    <t>MIACR - руб. - 1 день</t>
  </si>
  <si>
    <t>MIACR -USD. - 1 день</t>
  </si>
  <si>
    <t>Купонная доходность облигаций</t>
  </si>
  <si>
    <t>Средние ставки/ дисконт по векселям</t>
  </si>
  <si>
    <t>Депозиты корпоративных клиентов до востреб.</t>
  </si>
  <si>
    <t>Депозиты корпоративных клиентов - до 1 года</t>
  </si>
  <si>
    <t>Депозиты корпоративных клиентов - свыше 1 года</t>
  </si>
  <si>
    <t>Депозиты розничных клиентов до востр.</t>
  </si>
  <si>
    <t>Депозиты розничных клиентов - до 1 года</t>
  </si>
  <si>
    <t>Депозиты розничных клиентов - свыше 1 года</t>
  </si>
  <si>
    <t>Курс долл/руб</t>
  </si>
  <si>
    <t>Число месяцев в отчетном периоде</t>
  </si>
  <si>
    <t>Раздел III.</t>
  </si>
  <si>
    <t>Макроиндикаторы</t>
  </si>
  <si>
    <t>ВВП (в млрд.руб.)</t>
  </si>
  <si>
    <t>Инфляция, накопленная за предшестующие 12 месяцев</t>
  </si>
  <si>
    <t>Курс евро/руб</t>
  </si>
  <si>
    <t>Бивалютна корзина (доля долл)</t>
  </si>
  <si>
    <t>Бивалютная корзина/руб</t>
  </si>
  <si>
    <t>Ставка рефинансирования</t>
  </si>
  <si>
    <t>Ключевая ставка</t>
  </si>
  <si>
    <t>MosPrime</t>
  </si>
  <si>
    <t>Активы - в рублях и иностранной валюте</t>
  </si>
  <si>
    <t>1.</t>
  </si>
  <si>
    <t>Денежные средства, драгоценные металлы и камни - всего</t>
  </si>
  <si>
    <t>1.1.</t>
  </si>
  <si>
    <t xml:space="preserve">   Из них: денежные средства (касса, чеки, денежные средства в пути, в банкоматах)</t>
  </si>
  <si>
    <t xml:space="preserve">2. </t>
  </si>
  <si>
    <t>Счета в Банке России - всего</t>
  </si>
  <si>
    <t xml:space="preserve"> Из них:</t>
  </si>
  <si>
    <t xml:space="preserve">2.1. </t>
  </si>
  <si>
    <t>Корреспондентские счета кредитных организаций в Банке России</t>
  </si>
  <si>
    <t xml:space="preserve">2.2. </t>
  </si>
  <si>
    <t xml:space="preserve">Обязательные резервы кредитных организаций на счетах в Банке России </t>
  </si>
  <si>
    <t xml:space="preserve">2.3. </t>
  </si>
  <si>
    <t>Депозиты и прочие средства, размещенные в Банке России</t>
  </si>
  <si>
    <t>3.</t>
  </si>
  <si>
    <t>Корреспондентские счета в кредитных организациях - всего</t>
  </si>
  <si>
    <t>В том числе:</t>
  </si>
  <si>
    <t>3.1.</t>
  </si>
  <si>
    <t xml:space="preserve">Корреспондентские счета в кредитных организациях - резидентах </t>
  </si>
  <si>
    <t>3.2.</t>
  </si>
  <si>
    <t xml:space="preserve">Корреспондентские счета в банках- нерезидентах </t>
  </si>
  <si>
    <t>4.</t>
  </si>
  <si>
    <t>Вложения в ценные бумаги - всего</t>
  </si>
  <si>
    <t xml:space="preserve">    из них: </t>
  </si>
  <si>
    <t xml:space="preserve">    переоценка ценных бумаг</t>
  </si>
  <si>
    <t xml:space="preserve">   корректировка, увеличивающая (уменьшающая) стоимость ценных бумаг или изменение справедливой стоимости при первоначальном признании долевых ценных бумаг</t>
  </si>
  <si>
    <t xml:space="preserve"> -</t>
  </si>
  <si>
    <t>4.1.</t>
  </si>
  <si>
    <t>Вложения в долговые ценные бумаги</t>
  </si>
  <si>
    <t>4.1.1.</t>
  </si>
  <si>
    <t>Вложения в ценные бумаги Банка России</t>
  </si>
  <si>
    <t>4.2.</t>
  </si>
  <si>
    <t>Вложения в долевые ценные бумаги</t>
  </si>
  <si>
    <t>4.3.</t>
  </si>
  <si>
    <t xml:space="preserve">Учтенные векселя </t>
  </si>
  <si>
    <t>5.</t>
  </si>
  <si>
    <t>Участие в уставных капиталах</t>
  </si>
  <si>
    <t xml:space="preserve">   из них: переоценка</t>
  </si>
  <si>
    <t>5.1.</t>
  </si>
  <si>
    <t>Участие в уставных капиталах дочерних и зависимых акционерных обществ, паевых инвестиционных фондов</t>
  </si>
  <si>
    <t>5.2.</t>
  </si>
  <si>
    <t>Прочее участие в уставных капиталах</t>
  </si>
  <si>
    <t>6.</t>
  </si>
  <si>
    <t>Производные финансовые инструменты, от которых ожидается получение экономических выгод</t>
  </si>
  <si>
    <t xml:space="preserve">7. </t>
  </si>
  <si>
    <r>
      <t>Кредиты</t>
    </r>
    <r>
      <rPr>
        <vertAlign val="superscript"/>
        <sz val="9"/>
        <rFont val="Times New Roman"/>
        <family val="1"/>
      </rPr>
      <t>1</t>
    </r>
    <r>
      <rPr>
        <sz val="9"/>
        <rFont val="Times New Roman"/>
        <family val="1"/>
      </rPr>
      <t>, предоставленные с учетом переоценки и корректировки стоимости предоставленных (размещенных) денежных средств -  всего</t>
    </r>
  </si>
  <si>
    <t>Из них:</t>
  </si>
  <si>
    <t xml:space="preserve">  переоценка стоимости предоставленных (размещенных) денежных средств</t>
  </si>
  <si>
    <t xml:space="preserve">  корректировка стоимости предоставленных (размещенных) денежных средств</t>
  </si>
  <si>
    <t xml:space="preserve">7.1. </t>
  </si>
  <si>
    <t>Кредиты, предоставленные (без учета переоценки и корректировки стоимости предоставленных (размещенных) денежных средств)-  всего</t>
  </si>
  <si>
    <t xml:space="preserve">из них: просроченная задолженность </t>
  </si>
  <si>
    <t>7.1.1.</t>
  </si>
  <si>
    <t>Кредиты, предоставленные нефинансовым организациям</t>
  </si>
  <si>
    <t>7.1.2.</t>
  </si>
  <si>
    <t>Кредиты, предоставленные финансовым организациям (кроме банков)</t>
  </si>
  <si>
    <t xml:space="preserve">   из них: просроченная задолженность </t>
  </si>
  <si>
    <t>7.1.3.</t>
  </si>
  <si>
    <t>Кредиты, предоставленные государственным финансовым органам и внебюджетным фондам</t>
  </si>
  <si>
    <t>7.1.4.</t>
  </si>
  <si>
    <t>Кредиты, предоставленные физическим лицам</t>
  </si>
  <si>
    <t xml:space="preserve">7.1.5. </t>
  </si>
  <si>
    <t>Кредиты, предоставленные  кредитным организациям</t>
  </si>
  <si>
    <t xml:space="preserve">7.1.6. </t>
  </si>
  <si>
    <t>Приобретенные права требования (без учета просроченной задолженности)</t>
  </si>
  <si>
    <t xml:space="preserve">8. </t>
  </si>
  <si>
    <t>Основные средства, прочая недвижимость, нематериальные активы и материальные запасы</t>
  </si>
  <si>
    <t>8.1</t>
  </si>
  <si>
    <t xml:space="preserve"> из них: недвижимость, временно не используемая в основной деятельности</t>
  </si>
  <si>
    <t xml:space="preserve">9. </t>
  </si>
  <si>
    <t>Прочие активы - всего</t>
  </si>
  <si>
    <t>9.1.</t>
  </si>
  <si>
    <t>Средства в расчетах</t>
  </si>
  <si>
    <t>9.2.</t>
  </si>
  <si>
    <t>Дебиторы</t>
  </si>
  <si>
    <t xml:space="preserve">9.3. </t>
  </si>
  <si>
    <t>Использование прибыли</t>
  </si>
  <si>
    <t>из нее: налог на прибыль</t>
  </si>
  <si>
    <t>9.4.</t>
  </si>
  <si>
    <t>Требования по начисленным процентам (без учета начисленных процентов (купонов) по ценным бумагам)</t>
  </si>
  <si>
    <t xml:space="preserve"> Всего активов</t>
  </si>
  <si>
    <t>Пассивы - в рублях и иностранной валюте</t>
  </si>
  <si>
    <t>Фонды и прибыль кредитных организаций - всего</t>
  </si>
  <si>
    <t xml:space="preserve"> В том числе:</t>
  </si>
  <si>
    <t>Уставной капитал 
(за искл. выкупленных акций/долей
кредитной организацией)</t>
  </si>
  <si>
    <t>1.2.</t>
  </si>
  <si>
    <t>Эмиссионный доход</t>
  </si>
  <si>
    <t>1.3.</t>
  </si>
  <si>
    <t>Резервный фонд</t>
  </si>
  <si>
    <t>1.4.</t>
  </si>
  <si>
    <t>Накопленная прибыль (убыток) до налогообложения</t>
  </si>
  <si>
    <t xml:space="preserve"> Из  нее:</t>
  </si>
  <si>
    <t>1.4.1.</t>
  </si>
  <si>
    <t>Прибыль (убыток) текущего года</t>
  </si>
  <si>
    <t>2.</t>
  </si>
  <si>
    <t>Кредиты, привлеченные от Банка России</t>
  </si>
  <si>
    <t>Счета кредитных организаций - всего</t>
  </si>
  <si>
    <t xml:space="preserve">  Из них:</t>
  </si>
  <si>
    <t>Корреспондентские счета кредитных организаций-резидентов</t>
  </si>
  <si>
    <t xml:space="preserve">Корреспондентские счета банков-нерезидентов </t>
  </si>
  <si>
    <t>Кредиты, привлеченные от других кредитных организаций - всего</t>
  </si>
  <si>
    <r>
      <t>Средства клиентов - всего</t>
    </r>
    <r>
      <rPr>
        <vertAlign val="superscript"/>
        <sz val="9"/>
        <rFont val="Times New Roman"/>
        <family val="1"/>
      </rPr>
      <t>1</t>
    </r>
  </si>
  <si>
    <t>Депозиты и средства на счетах нефинансовых и финансовых (кроме кредитных) организаций</t>
  </si>
  <si>
    <t>5.1.1.</t>
  </si>
  <si>
    <t xml:space="preserve">   из них: cредства организаций на счетах </t>
  </si>
  <si>
    <t>Депозиты и средства на счетах Минфина России, органов местного самоуправления, 
бюджетов, государственных и других внебюджетных фондов</t>
  </si>
  <si>
    <t>5.2.1.</t>
  </si>
  <si>
    <t xml:space="preserve">   из них: cредства бюджетов, государственных и других внебюджетных фондов на счетах</t>
  </si>
  <si>
    <t>5.3.</t>
  </si>
  <si>
    <t>Cредства клиентов в расчетах</t>
  </si>
  <si>
    <t>5.4.</t>
  </si>
  <si>
    <t>Вклады физических лиц</t>
  </si>
  <si>
    <t>5.5.</t>
  </si>
  <si>
    <t>Средства клиентов по факторинговым, форфейтинговым операциям</t>
  </si>
  <si>
    <t>Облигации</t>
  </si>
  <si>
    <t>7.</t>
  </si>
  <si>
    <t>Векселя и банковские акцепты</t>
  </si>
  <si>
    <t>Производные финансовые инструменты, по которым ожидается уменьшение экономических выгод</t>
  </si>
  <si>
    <t>9.</t>
  </si>
  <si>
    <t>Резервы на возможные потери с учетом корректировки</t>
  </si>
  <si>
    <t xml:space="preserve">   Из них: </t>
  </si>
  <si>
    <t xml:space="preserve">   корректировка резерва на возможные потери до оценочного резерва под ожидаемые кредитные убытки</t>
  </si>
  <si>
    <t>9.2</t>
  </si>
  <si>
    <t xml:space="preserve">   резервы на возможные потери без учета корректировки</t>
  </si>
  <si>
    <t>10.</t>
  </si>
  <si>
    <t>Прочие пассивы - всего</t>
  </si>
  <si>
    <t xml:space="preserve">    переоценка стоимости привлеченных средств</t>
  </si>
  <si>
    <t xml:space="preserve">    корректировка стоимости привлеченных средств</t>
  </si>
  <si>
    <t>10.1.</t>
  </si>
  <si>
    <t>Расчеты кредитной организации по отдельным операциям</t>
  </si>
  <si>
    <t>10.2.</t>
  </si>
  <si>
    <t>Кредиторы</t>
  </si>
  <si>
    <t>10.3.</t>
  </si>
  <si>
    <t>Обязательства по начисленным процентам с учетом процентов/купонов по выпущенным ценным бумагам)</t>
  </si>
  <si>
    <t>Всего пассивов</t>
  </si>
  <si>
    <t>Признак включения сделки в расчет (1-включать, 0 - не включать)</t>
  </si>
  <si>
    <t>Операция/ портфель</t>
  </si>
  <si>
    <t>Уставный капитал и фонды</t>
  </si>
  <si>
    <r>
      <t xml:space="preserve">Вложения в ценные бумаги и прочие финансовые активы, </t>
    </r>
    <r>
      <rPr>
        <sz val="10"/>
        <rFont val="Arial Cyr"/>
        <charset val="204"/>
      </rPr>
      <t>оцениваемые через ПУ</t>
    </r>
  </si>
  <si>
    <r>
      <t xml:space="preserve">Вложения в ценные бумаги и прочие финансовые активы, </t>
    </r>
    <r>
      <rPr>
        <sz val="10"/>
        <rFont val="Arial Cyr"/>
        <charset val="204"/>
      </rPr>
      <t>оцениваемые через ПСД</t>
    </r>
  </si>
  <si>
    <r>
      <t>С</t>
    </r>
    <r>
      <rPr>
        <sz val="10"/>
        <rFont val="Arial Cyr"/>
        <charset val="204"/>
      </rPr>
      <t>суды и с</t>
    </r>
    <r>
      <rPr>
        <sz val="10"/>
        <rFont val="Arial Cyr"/>
        <charset val="204"/>
      </rPr>
      <t>редства, размещенные в банках</t>
    </r>
  </si>
  <si>
    <t>Ссуды и средства, предоставленные клиентам</t>
  </si>
  <si>
    <r>
      <t xml:space="preserve">Вложения в ценные бумаги и прочие финансовые активы, </t>
    </r>
    <r>
      <rPr>
        <sz val="10"/>
        <rFont val="Arial Cyr"/>
        <charset val="204"/>
      </rPr>
      <t>оцениваемые по АС</t>
    </r>
  </si>
  <si>
    <t>Основные средства, переданные в финансовый лизинг</t>
  </si>
  <si>
    <t>Инвестиции в дочерние компании</t>
  </si>
  <si>
    <r>
      <t xml:space="preserve">Инвестиции в </t>
    </r>
    <r>
      <rPr>
        <sz val="10"/>
        <rFont val="Arial Cyr"/>
        <charset val="204"/>
      </rPr>
      <t>ассоциированные</t>
    </r>
    <r>
      <rPr>
        <sz val="10"/>
        <rFont val="Arial Cyr"/>
        <charset val="204"/>
      </rPr>
      <t xml:space="preserve"> компании</t>
    </r>
  </si>
  <si>
    <r>
      <t>Основные средства и</t>
    </r>
    <r>
      <rPr>
        <sz val="10"/>
        <rFont val="Arial Cyr"/>
        <charset val="204"/>
      </rPr>
      <t xml:space="preserve"> НМА</t>
    </r>
  </si>
  <si>
    <t>Прочие активы</t>
  </si>
  <si>
    <r>
      <t xml:space="preserve">Средства </t>
    </r>
    <r>
      <rPr>
        <sz val="10"/>
        <rFont val="Arial Cyr"/>
        <charset val="204"/>
      </rPr>
      <t>банков</t>
    </r>
  </si>
  <si>
    <t>Счета клиентов до востребования</t>
  </si>
  <si>
    <t>Срочные депозиты клиентов</t>
  </si>
  <si>
    <t>Депозитные сертификаты</t>
  </si>
  <si>
    <t>Субординированный займ</t>
  </si>
  <si>
    <t>Прочие пассивы</t>
  </si>
  <si>
    <t>Обязательства по налогам</t>
  </si>
  <si>
    <t>Чистая прибыль отчетного периода</t>
  </si>
  <si>
    <t>Основные средства и НМА</t>
  </si>
  <si>
    <t>Вложения в ценные бумаги и прочие финансовые активы, оцениваемые через ПУ</t>
  </si>
  <si>
    <t>Средства банков</t>
  </si>
  <si>
    <t>Ссуды и средства, размещенные в банках</t>
  </si>
  <si>
    <t>Наш банк</t>
  </si>
  <si>
    <t>Органы власти иностранных государств</t>
  </si>
  <si>
    <t>Здания и сооружения</t>
  </si>
  <si>
    <t>Транспортные средства</t>
  </si>
  <si>
    <t>Компьютеры</t>
  </si>
  <si>
    <t>Мебель и прочее оборудование</t>
  </si>
  <si>
    <t>Нематериальные активы</t>
  </si>
  <si>
    <t>Прочее имущество</t>
  </si>
  <si>
    <r>
      <rPr>
        <sz val="10"/>
        <rFont val="Arial Cyr"/>
        <charset val="204"/>
      </rPr>
      <t>Расчеты</t>
    </r>
    <r>
      <rPr>
        <sz val="10"/>
        <rFont val="Arial Cyr"/>
        <charset val="204"/>
      </rPr>
      <t xml:space="preserve"> по налогу на прибыль</t>
    </r>
  </si>
  <si>
    <t>Исходящие потоки по заработной плате</t>
  </si>
  <si>
    <t>Исходящие потоки по ремонту и содержанию зданий и пр.основных средств</t>
  </si>
  <si>
    <t>Исходящие потоки по выполнению арендных и лизинговых обязательств</t>
  </si>
  <si>
    <t>Исходящие потоки по услугам связи</t>
  </si>
  <si>
    <t>Исходящие потоки по обслуживанию выч. техники, информационные услуги</t>
  </si>
  <si>
    <t>Исходящие потоки по обучению и подприске</t>
  </si>
  <si>
    <t>Исходящие потоки по служебным командировкам</t>
  </si>
  <si>
    <t>Исходящие потоки по расходам на охрану</t>
  </si>
  <si>
    <t>Исходящие потоки по расходам на автотранспорт</t>
  </si>
  <si>
    <t>Исходящие потоки по аудиторским услугам и публикации отчетности</t>
  </si>
  <si>
    <t>Исходящие потоки по почтовым, типографским и телеграфным расходам и канцтоварам</t>
  </si>
  <si>
    <t>Исходящие потоки по расходам на рекламу</t>
  </si>
  <si>
    <t>Исходящие потоки по коммунальным расходам</t>
  </si>
  <si>
    <t>Исходящие потоки по представительским расходам</t>
  </si>
  <si>
    <t>Исходящие потоки по прочим административно-хозяйственным расходам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</si>
  <si>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</si>
  <si>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</si>
  <si>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</si>
  <si>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</si>
  <si>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</si>
  <si>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</si>
  <si>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</si>
  <si>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</si>
  <si>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</si>
  <si>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</si>
  <si>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</si>
  <si>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</si>
  <si>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</si>
  <si>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</si>
  <si>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</si>
  <si>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</si>
  <si>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</si>
  <si>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</si>
  <si>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</si>
  <si>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</si>
  <si>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</si>
  <si>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</si>
  <si>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</si>
  <si>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</si>
  <si>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</si>
  <si>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</si>
  <si>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</si>
  <si>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</si>
  <si>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</si>
  <si>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</si>
  <si>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</si>
  <si>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</si>
  <si>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</si>
  <si>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</si>
  <si>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</si>
  <si>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км1_2018</t>
  </si>
  <si>
    <t>кч1_2018</t>
  </si>
  <si>
    <t>кч2_2018</t>
  </si>
  <si>
    <t>Рейтинг контрагента</t>
  </si>
  <si>
    <t>PD</t>
  </si>
  <si>
    <t>LGD</t>
  </si>
  <si>
    <t>Рейтинг контрагентов</t>
  </si>
  <si>
    <t>Соответствие внешним рейтингам</t>
  </si>
  <si>
    <t>наивысший уровень кредитоспособности</t>
  </si>
  <si>
    <t>AAA</t>
  </si>
  <si>
    <t>Aaa</t>
  </si>
  <si>
    <t>высокая кредитоспособность</t>
  </si>
  <si>
    <t>AA</t>
  </si>
  <si>
    <t>Aa</t>
  </si>
  <si>
    <t>подвержены низкому кредитному риску</t>
  </si>
  <si>
    <t>A</t>
  </si>
  <si>
    <t>хорошая кредитоспособность, умеренный кредитный риск</t>
  </si>
  <si>
    <t>BBB</t>
  </si>
  <si>
    <t>Baa</t>
  </si>
  <si>
    <t>вне опасности в краткосрочной перспективе, существует возможность развития кредитных рисков, особенно в результате негативных экономических изменений</t>
  </si>
  <si>
    <t>BB</t>
  </si>
  <si>
    <t>Ba</t>
  </si>
  <si>
    <t>наличие значительных кредитных рисков, хотя в настоящее время имеется возможность исполнения финансовых обязательств</t>
  </si>
  <si>
    <t>B</t>
  </si>
  <si>
    <t>потенциальная возможность невыполнения долговых обязательств</t>
  </si>
  <si>
    <t>CCC</t>
  </si>
  <si>
    <t>Caa</t>
  </si>
  <si>
    <t>очень высокая подверженность кредитным рискам, вероятен дефолт</t>
  </si>
  <si>
    <t>CC</t>
  </si>
  <si>
    <t>Ca</t>
  </si>
  <si>
    <t>близки к дефолту или возбуждена процедура банкротства</t>
  </si>
  <si>
    <t>C</t>
  </si>
  <si>
    <t>не проведены своевременные платежи по некоторой части обязательств, частичный дефолт</t>
  </si>
  <si>
    <t>D</t>
  </si>
  <si>
    <t>RD</t>
  </si>
  <si>
    <t>дефолт по финансовым обязательствам</t>
  </si>
  <si>
    <t>Standard &amp; Poor's</t>
  </si>
  <si>
    <t>Moody's</t>
  </si>
  <si>
    <t>Fitch Ratings</t>
  </si>
  <si>
    <t>рейтинг отсутствует</t>
  </si>
  <si>
    <t>Процентная ставка/Спред/ Купон/ Норма амортизации</t>
  </si>
  <si>
    <t>Персонал банка</t>
  </si>
  <si>
    <t>зпл_2017</t>
  </si>
  <si>
    <t>до востр</t>
  </si>
  <si>
    <t>до 1 мес</t>
  </si>
  <si>
    <t>1-3 мес.</t>
  </si>
  <si>
    <t>3-6 мес.</t>
  </si>
  <si>
    <t>6-12 мес.</t>
  </si>
  <si>
    <t>Свыше 5 лет</t>
  </si>
  <si>
    <t>1-2 года</t>
  </si>
  <si>
    <t>3-5 лет</t>
  </si>
  <si>
    <t>Спред к базовой ставке/ Купон/ Норма амортизации/ Норма дивидендов</t>
  </si>
  <si>
    <t>БезРез</t>
  </si>
  <si>
    <t>Базовый сценарий</t>
  </si>
  <si>
    <t>Стрессовый сценарий</t>
  </si>
  <si>
    <t>MosPrime - базовый сценарий</t>
  </si>
  <si>
    <t>MosPrime - стрессовый сценарий</t>
  </si>
  <si>
    <t>Libor USD - базовый сценарий</t>
  </si>
  <si>
    <t>область прогноза базового сценария</t>
  </si>
  <si>
    <t>область прогноза стрессового сценария</t>
  </si>
  <si>
    <t>ЗАДАННЫЕ КРИВЫЕ</t>
  </si>
  <si>
    <t>КРИВЫЕ С УЧЕТОМ СТОХАСТИЧЕСКИХ ПОКАЗАТЕЛЕЙ</t>
  </si>
  <si>
    <t>С УЧЕТОМ СТОХАСТИЧЕСКИХ ПОКАЗАТЕЛЕЙ</t>
  </si>
  <si>
    <t>БАЗОВЫЕ ЗНАЧЕНИЯ</t>
  </si>
  <si>
    <t>Период</t>
  </si>
  <si>
    <t>Базовый сценарий:</t>
  </si>
  <si>
    <t>1) с 01.01.19-01.01.20 - фактические значения</t>
  </si>
  <si>
    <t>2) с 01.04.20-01.01.21 - снижение на 0,1% за квартал</t>
  </si>
  <si>
    <t>Стрессовый сценарий:</t>
  </si>
  <si>
    <t>2) с 01.04.20-01.01.21 -фактические значения, соответствующие периоду COVID</t>
  </si>
  <si>
    <t>1) с 01.01.19-01.01.20 - резкое снижение ставок на 0,5% в квартал</t>
  </si>
  <si>
    <t>Баз. Сцен. PD - нижняя граница (&gt;)</t>
  </si>
  <si>
    <t>Баз. Сц. PD - верхняя граница (&lt;=)</t>
  </si>
  <si>
    <t>Стресс. Сцен. PD - нижняя граница (&gt;)</t>
  </si>
  <si>
    <t>Стресс.Сцен.PD - верхняя граница (&lt;=)</t>
  </si>
  <si>
    <t>ук1_2017</t>
  </si>
  <si>
    <t>Признак дефолта/реструктуризации</t>
  </si>
  <si>
    <t>Стандартная</t>
  </si>
  <si>
    <t>Реструкт</t>
  </si>
  <si>
    <t>Дефолт</t>
  </si>
  <si>
    <t>Дата дефолта/реструктуризации</t>
  </si>
  <si>
    <t>Схема обслуживания основного долга/ процентов/ комиссий/начисления доходов, расходов и резервов</t>
  </si>
  <si>
    <t>Процентная ставка/ Купон/ Норма амортизации</t>
  </si>
  <si>
    <t>Кредиты МБ</t>
  </si>
  <si>
    <t>Кредиты ФЛ - потр - руб.</t>
  </si>
  <si>
    <t>Кредиты КК - руб.</t>
  </si>
  <si>
    <t>Кредиты КК - $</t>
  </si>
  <si>
    <t>Кредиты ФЛ - потр - $</t>
  </si>
  <si>
    <t>Ипотека - руб.</t>
  </si>
  <si>
    <t>Ипотека - $</t>
  </si>
  <si>
    <t>Расч.счета КК - руб.</t>
  </si>
  <si>
    <t>Расч.счета КК - $</t>
  </si>
  <si>
    <t>Расч.счета МБ - руб.</t>
  </si>
  <si>
    <t>Расч.счета ФЛ - руб.</t>
  </si>
  <si>
    <t>Расч.счета ФЛ - $</t>
  </si>
  <si>
    <t>Депозиты КК - руб.</t>
  </si>
  <si>
    <t>Депозиты КК - $</t>
  </si>
  <si>
    <t>Депозиты ФЛ - руб.</t>
  </si>
  <si>
    <t>Депозиты ФЛ - $</t>
  </si>
  <si>
    <t>рсчкк1_2018</t>
  </si>
  <si>
    <t>Векселя - руб.</t>
  </si>
  <si>
    <t>Векселя - $</t>
  </si>
  <si>
    <t>Расч.счета МБ - $</t>
  </si>
  <si>
    <t>Кредиты МБ - руб</t>
  </si>
  <si>
    <t>Кредиты МБ - $</t>
  </si>
  <si>
    <t>Зар.плата</t>
  </si>
  <si>
    <t>Рейтинг</t>
  </si>
  <si>
    <t>ТИП ПОРТФЕЛЯ</t>
  </si>
  <si>
    <t>ТИП СДЕЛКИ</t>
  </si>
  <si>
    <t>ТИП КОНТРАГЕНТА</t>
  </si>
  <si>
    <t>ВАЛЮТА ОПЕРАЦИИ</t>
  </si>
  <si>
    <t>МБК - руб.</t>
  </si>
  <si>
    <t>МБК - вал.</t>
  </si>
  <si>
    <t>МБК привл. - руб.</t>
  </si>
  <si>
    <t>МБК привл. - $</t>
  </si>
  <si>
    <t>МБК - $</t>
  </si>
  <si>
    <t>Торговый портфель</t>
  </si>
  <si>
    <t>Портфель ПСД</t>
  </si>
  <si>
    <t>6M</t>
  </si>
  <si>
    <t>Раз в 6М</t>
  </si>
  <si>
    <t>MICEX - base</t>
  </si>
  <si>
    <t>MICEX - stress</t>
  </si>
  <si>
    <t>RGBI - base</t>
  </si>
  <si>
    <t>RGBI - stress</t>
  </si>
  <si>
    <t xml:space="preserve">25083RMFS </t>
  </si>
  <si>
    <t xml:space="preserve">26226RMFS </t>
  </si>
  <si>
    <t>quotes_25083RMFS</t>
  </si>
  <si>
    <t>quotes_26226RMFS</t>
  </si>
  <si>
    <t>date_of_ issue</t>
  </si>
  <si>
    <t>maturity_date</t>
  </si>
  <si>
    <t>par_value_sec</t>
  </si>
  <si>
    <t>coupon_rate</t>
  </si>
  <si>
    <t>coupon_maturity_date</t>
  </si>
  <si>
    <t>quotes_issue</t>
  </si>
  <si>
    <t>number_sec</t>
  </si>
  <si>
    <t>accumulated_coupon_yield</t>
  </si>
  <si>
    <t>period_accumulated_coupon_yield</t>
  </si>
  <si>
    <t>date_of_ purchase/sales</t>
  </si>
  <si>
    <t>ID_sec</t>
  </si>
  <si>
    <t>date_of_purchase</t>
  </si>
  <si>
    <t>quote_of_purchase</t>
  </si>
  <si>
    <t>cost_of_purchase</t>
  </si>
  <si>
    <t>regularity_coupon_payments</t>
  </si>
  <si>
    <t>Схема начисления процентов/резервов/переоценки/амортизации</t>
  </si>
  <si>
    <t>Схема выплат процентов</t>
  </si>
  <si>
    <t>ОПРЕДЕЛЕНИЕ ПРОЦЕНТНОЙ СТАВКИ ПО ПОРТФЕЛЮ СДЕЛОК</t>
  </si>
  <si>
    <t>3. Определение новой ставки по выдачам: параметры 1) дата транша 2) средний срок кредита в портфеле</t>
  </si>
  <si>
    <t>1. Определение средней дюрации портфелей: а) ипотека - 15 лет, б) потреб - 5 лет в) мал биз - 3 года</t>
  </si>
  <si>
    <t>2. Цикл по месячным датам внутри срока портфеля</t>
  </si>
  <si>
    <t>4. Расчет средневзвеш по текущему и предыдущим траншам</t>
  </si>
  <si>
    <t>ставка по траншу</t>
  </si>
  <si>
    <t>средневзв</t>
  </si>
  <si>
    <t>Дюрация портфеля</t>
  </si>
  <si>
    <t>Средний сдвиг между наращением и выплатами процентов (в %%)</t>
  </si>
  <si>
    <t>5. Расчет наращенных и выплаченных %%</t>
  </si>
  <si>
    <t>Россия без кризиса</t>
  </si>
  <si>
    <t>Россия в кризис</t>
  </si>
  <si>
    <t>ОПРЕДЕЛЕНИЕ НОРМЫ РЕЗЕРВА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</si>
</sst>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-* #,##0.00\ _₽_-;\-* #,##0.00\ _₽_-;_-* &quot;-&quot;??\ _₽_-;_-@_-"/>
    <numFmt numFmtId="165" formatCode="_-* #,##0.00_р_._-;\-* #,##0.00_р_._-;_-* &quot;-&quot;??_р_._-;_-@_-"/>
    <numFmt numFmtId="166" formatCode="_-* #,##0.00\ _€_-;\-* #,##0.00\ _€_-;_-* &quot;-&quot;??\ _€_-;_-@_-"/>
    <numFmt numFmtId="167" formatCode="0.0%"/>
    <numFmt numFmtId="168" formatCode="_(* #,##0.00_);_(* \(#,##0.00\);_(* &quot;-&quot;??_);_(@_)"/>
    <numFmt numFmtId="169" formatCode="_ * #,##0.00_ ;_ * \-#,##0.00_ ;_ * &quot;-&quot;??_ ;_ @_ "/>
    <numFmt numFmtId="170" formatCode="#,##0.0000"/>
    <numFmt numFmtId="171" formatCode="dd/mm/yy;@"/>
    <numFmt numFmtId="172" formatCode="#,##0.0"/>
    <numFmt numFmtId="173" formatCode="d/mm/yy"/>
    <numFmt numFmtId="174" formatCode="0.0"/>
  </numFmts>
  <fonts count="53">
    <font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name val="Arial Cyr"/>
      <charset val="204"/>
    </font>
    <font>
      <b/>
      <sz val="10"/>
      <name val="Arial Cyr"/>
      <family val="2"/>
      <charset val="204"/>
    </font>
    <font>
      <sz val="8"/>
      <name val="Arial Cyr"/>
      <charset val="204"/>
    </font>
    <font>
      <sz val="10"/>
      <color indexed="10"/>
      <name val="Arial Cyr"/>
      <charset val="204"/>
    </font>
    <font>
      <b/>
      <sz val="10"/>
      <name val="Times New Roman"/>
      <family val="1"/>
    </font>
    <font>
      <b/>
      <sz val="10"/>
      <name val="Arial"/>
      <family val="1"/>
    </font>
    <font>
      <sz val="16"/>
      <name val="Arial"/>
      <family val="2"/>
    </font>
    <font>
      <sz val="11"/>
      <name val="Arial"/>
      <family val="2"/>
    </font>
    <font>
      <b/>
      <sz val="14"/>
      <name val="Times New Roman"/>
      <family val="1"/>
    </font>
    <font>
      <sz val="14"/>
      <name val="Times New Roman"/>
      <family val="1"/>
    </font>
    <font>
      <sz val="11"/>
      <name val="Times New Roman"/>
      <family val="1"/>
    </font>
    <font>
      <i/>
      <sz val="10"/>
      <name val="Times New Roman"/>
      <family val="1"/>
    </font>
    <font>
      <i/>
      <vertAlign val="superscript"/>
      <sz val="10"/>
      <name val="Times New Roman"/>
      <family val="1"/>
    </font>
    <font>
      <vertAlign val="superscript"/>
      <sz val="8"/>
      <name val="Times New Roman"/>
      <family val="1"/>
    </font>
    <font>
      <b/>
      <i/>
      <sz val="10"/>
      <name val="Times New Roman Cyr"/>
      <charset val="204"/>
    </font>
    <font>
      <sz val="10"/>
      <name val="Times New Roman Cyr"/>
      <family val="1"/>
      <charset val="204"/>
    </font>
    <font>
      <b/>
      <sz val="10"/>
      <name val="Times New Roman Cyr"/>
      <family val="1"/>
      <charset val="204"/>
    </font>
    <font>
      <i/>
      <sz val="10"/>
      <name val="Times New Roman Cyr"/>
      <family val="1"/>
      <charset val="204"/>
    </font>
    <font>
      <sz val="8"/>
      <name val="Arial"/>
      <family val="2"/>
    </font>
    <font>
      <sz val="8"/>
      <name val="Times New Roman CYR"/>
      <family val="1"/>
      <charset val="204"/>
    </font>
    <font>
      <b/>
      <sz val="8"/>
      <color indexed="50"/>
      <name val="Times New Roman Cyr"/>
      <charset val="204"/>
    </font>
    <font>
      <b/>
      <sz val="9"/>
      <name val="Times New Roman Cyr"/>
      <family val="1"/>
      <charset val="204"/>
    </font>
    <font>
      <b/>
      <sz val="8"/>
      <name val="Times New Roman Cyr"/>
      <charset val="204"/>
    </font>
    <font>
      <sz val="9"/>
      <name val="Times New Roman"/>
      <family val="1"/>
    </font>
    <font>
      <vertAlign val="superscript"/>
      <sz val="9"/>
      <name val="Times New Roman"/>
      <family val="1"/>
    </font>
    <font>
      <b/>
      <sz val="9"/>
      <name val="Times New Roman"/>
      <family val="1"/>
    </font>
    <font>
      <sz val="14"/>
      <name val="Arial"/>
      <family val="2"/>
      <charset val="204"/>
    </font>
    <font>
      <u/>
      <sz val="10"/>
      <color theme="10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i/>
      <sz val="16"/>
      <color rgb="FFFF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Times New Roman"/>
      <family val="2"/>
    </font>
    <font>
      <sz val="16"/>
      <color rgb="FF000000"/>
      <name val="Arial"/>
      <family val="2"/>
      <charset val="204"/>
    </font>
    <font>
      <b/>
      <sz val="16"/>
      <color rgb="FF000000"/>
      <name val="Arial"/>
      <family val="2"/>
      <charset val="204"/>
    </font>
    <font>
      <sz val="10"/>
      <color rgb="FFFF0000"/>
      <name val="Times New Roman Cyr"/>
      <family val="1"/>
      <charset val="204"/>
    </font>
    <font>
      <u/>
      <sz val="10"/>
      <color theme="11"/>
      <name val="Arial"/>
      <family val="2"/>
    </font>
    <font>
      <sz val="14"/>
      <color rgb="FF000000"/>
      <name val="Arial"/>
      <family val="2"/>
      <charset val="204"/>
    </font>
    <font>
      <b/>
      <sz val="16"/>
      <name val="Arial"/>
      <family val="2"/>
      <charset val="204"/>
    </font>
    <font>
      <sz val="16"/>
      <color rgb="FF231F20"/>
      <name val="Helvetica Neue"/>
    </font>
    <font>
      <sz val="10"/>
      <name val="Helvetica Neue"/>
    </font>
    <font>
      <sz val="16"/>
      <color rgb="FFA2A4A3"/>
      <name val="Helvetica Neue"/>
    </font>
    <font>
      <sz val="16"/>
      <color rgb="FFFFFFFF"/>
      <name val="Helvetica Neue"/>
    </font>
    <font>
      <b/>
      <sz val="16"/>
      <color rgb="FFFFFFFF"/>
      <name val="Helvetica Neue"/>
    </font>
    <font>
      <sz val="12"/>
      <color rgb="FF262626"/>
      <name val="Arial"/>
      <family val="2"/>
      <charset val="204"/>
    </font>
    <font>
      <sz val="12"/>
      <name val="Times New Roman"/>
      <family val="1"/>
      <charset val="204"/>
    </font>
    <font>
      <u/>
      <sz val="10"/>
      <name val="Arial"/>
      <family val="2"/>
      <charset val="204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rgb="FFFF81CF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B3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7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4" tint="0.59999389629810485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rgb="FF000000"/>
      </right>
      <top style="thin">
        <color auto="1"/>
      </top>
      <bottom style="medium">
        <color auto="1"/>
      </bottom>
      <diagonal/>
    </border>
    <border>
      <left style="thin">
        <color rgb="FF000000"/>
      </left>
      <right/>
      <top style="thin">
        <color auto="1"/>
      </top>
      <bottom style="medium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/>
      <right style="medium">
        <color rgb="FF000000"/>
      </right>
      <top style="thin">
        <color auto="1"/>
      </top>
      <bottom style="thin">
        <color auto="1"/>
      </bottom>
      <diagonal/>
    </border>
    <border>
      <left/>
      <right style="medium">
        <color rgb="FF000000"/>
      </right>
      <top style="medium">
        <color auto="1"/>
      </top>
      <bottom style="thin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auto="1"/>
      </top>
      <bottom style="thin">
        <color auto="1"/>
      </bottom>
      <diagonal/>
    </border>
    <border>
      <left style="thin">
        <color rgb="FF000000"/>
      </left>
      <right/>
      <top style="medium">
        <color auto="1"/>
      </top>
      <bottom/>
      <diagonal/>
    </border>
    <border>
      <left/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auto="1"/>
      </top>
      <bottom style="thin">
        <color auto="1"/>
      </bottom>
      <diagonal/>
    </border>
    <border>
      <left/>
      <right style="medium">
        <color rgb="FF000000"/>
      </right>
      <top style="thin">
        <color auto="1"/>
      </top>
      <bottom style="medium">
        <color auto="1"/>
      </bottom>
      <diagonal/>
    </border>
  </borders>
  <cellStyleXfs count="185">
    <xf numFmtId="0" fontId="0" fillId="0" borderId="0"/>
    <xf numFmtId="0" fontId="32" fillId="0" borderId="0" applyNumberFormat="0" applyFill="0" applyBorder="0" applyAlignment="0" applyProtection="0"/>
    <xf numFmtId="0" fontId="33" fillId="0" borderId="0"/>
    <xf numFmtId="0" fontId="5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3" fillId="0" borderId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59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2" fillId="7" borderId="1" xfId="0" applyFont="1" applyFill="1" applyBorder="1" applyAlignment="1">
      <alignment horizontal="left" vertical="top" wrapText="1" indent="2"/>
    </xf>
    <xf numFmtId="0" fontId="2" fillId="8" borderId="1" xfId="0" applyFont="1" applyFill="1" applyBorder="1" applyAlignment="1">
      <alignment horizontal="left" vertical="top" wrapText="1" indent="2"/>
    </xf>
    <xf numFmtId="49" fontId="0" fillId="0" borderId="0" xfId="0" applyNumberFormat="1" applyFont="1" applyFill="1" applyBorder="1" applyAlignment="1" applyProtection="1"/>
    <xf numFmtId="4" fontId="0" fillId="2" borderId="1" xfId="0" applyNumberFormat="1" applyFont="1" applyFill="1" applyBorder="1" applyAlignment="1" applyProtection="1"/>
    <xf numFmtId="4" fontId="5" fillId="2" borderId="1" xfId="0" applyNumberFormat="1" applyFont="1" applyFill="1" applyBorder="1" applyAlignment="1" applyProtection="1"/>
    <xf numFmtId="4" fontId="5" fillId="0" borderId="0" xfId="0" applyNumberFormat="1" applyFont="1" applyFill="1" applyBorder="1" applyAlignment="1" applyProtection="1"/>
    <xf numFmtId="49" fontId="0" fillId="0" borderId="0" xfId="0" quotePrefix="1" applyNumberFormat="1" applyFont="1" applyFill="1" applyBorder="1" applyAlignment="1" applyProtection="1"/>
    <xf numFmtId="4" fontId="0" fillId="3" borderId="1" xfId="0" applyNumberFormat="1" applyFont="1" applyFill="1" applyBorder="1" applyAlignment="1" applyProtection="1"/>
    <xf numFmtId="4" fontId="5" fillId="3" borderId="1" xfId="0" applyNumberFormat="1" applyFont="1" applyFill="1" applyBorder="1" applyAlignment="1" applyProtection="1"/>
    <xf numFmtId="4" fontId="0" fillId="4" borderId="1" xfId="0" applyNumberFormat="1" applyFont="1" applyFill="1" applyBorder="1" applyAlignment="1" applyProtection="1"/>
    <xf numFmtId="4" fontId="5" fillId="4" borderId="1" xfId="0" applyNumberFormat="1" applyFont="1" applyFill="1" applyBorder="1" applyAlignment="1" applyProtection="1"/>
    <xf numFmtId="4" fontId="5" fillId="0" borderId="1" xfId="0" applyNumberFormat="1" applyFont="1" applyFill="1" applyBorder="1" applyAlignment="1" applyProtection="1"/>
    <xf numFmtId="49" fontId="0" fillId="0" borderId="0" xfId="0" applyNumberFormat="1"/>
    <xf numFmtId="49" fontId="0" fillId="0" borderId="0" xfId="0" quotePrefix="1" applyNumberFormat="1"/>
    <xf numFmtId="49" fontId="5" fillId="0" borderId="0" xfId="0" applyNumberFormat="1" applyFont="1" applyFill="1" applyBorder="1" applyAlignment="1" applyProtection="1"/>
    <xf numFmtId="4" fontId="0" fillId="0" borderId="1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/>
    <xf numFmtId="0" fontId="2" fillId="9" borderId="1" xfId="0" applyFont="1" applyFill="1" applyBorder="1" applyAlignment="1">
      <alignment horizontal="left" vertical="top" wrapText="1" indent="2"/>
    </xf>
    <xf numFmtId="14" fontId="5" fillId="0" borderId="0" xfId="0" applyNumberFormat="1" applyFont="1" applyFill="1" applyBorder="1" applyAlignment="1" applyProtection="1"/>
    <xf numFmtId="14" fontId="6" fillId="0" borderId="0" xfId="0" applyNumberFormat="1" applyFont="1" applyFill="1" applyBorder="1" applyAlignment="1" applyProtection="1"/>
    <xf numFmtId="49" fontId="7" fillId="0" borderId="0" xfId="0" applyNumberFormat="1" applyFont="1" applyFill="1" applyBorder="1" applyAlignment="1" applyProtection="1">
      <alignment wrapText="1"/>
    </xf>
    <xf numFmtId="0" fontId="7" fillId="0" borderId="0" xfId="0" applyNumberFormat="1" applyFont="1" applyFill="1" applyBorder="1" applyAlignment="1" applyProtection="1">
      <alignment wrapText="1"/>
    </xf>
    <xf numFmtId="166" fontId="6" fillId="0" borderId="0" xfId="6" applyFont="1" applyFill="1" applyBorder="1" applyAlignment="1" applyProtection="1"/>
    <xf numFmtId="0" fontId="2" fillId="10" borderId="1" xfId="0" applyFont="1" applyFill="1" applyBorder="1" applyAlignment="1">
      <alignment horizontal="left" vertical="top" wrapText="1" indent="2"/>
    </xf>
    <xf numFmtId="0" fontId="2" fillId="11" borderId="1" xfId="0" applyFont="1" applyFill="1" applyBorder="1" applyAlignment="1">
      <alignment horizontal="left" vertical="top" wrapText="1" indent="2"/>
    </xf>
    <xf numFmtId="0" fontId="2" fillId="12" borderId="1" xfId="0" applyFont="1" applyFill="1" applyBorder="1" applyAlignment="1">
      <alignment horizontal="left" vertical="top" wrapText="1" indent="2"/>
    </xf>
    <xf numFmtId="0" fontId="2" fillId="13" borderId="1" xfId="0" applyFont="1" applyFill="1" applyBorder="1" applyAlignment="1">
      <alignment horizontal="left" vertical="top" wrapText="1" indent="2"/>
    </xf>
    <xf numFmtId="4" fontId="0" fillId="14" borderId="1" xfId="0" applyNumberFormat="1" applyFont="1" applyFill="1" applyBorder="1" applyAlignment="1" applyProtection="1"/>
    <xf numFmtId="49" fontId="0" fillId="14" borderId="0" xfId="0" applyNumberFormat="1" applyFont="1" applyFill="1" applyBorder="1" applyAlignment="1" applyProtection="1"/>
    <xf numFmtId="4" fontId="5" fillId="14" borderId="1" xfId="0" applyNumberFormat="1" applyFont="1" applyFill="1" applyBorder="1" applyAlignment="1" applyProtection="1"/>
    <xf numFmtId="4" fontId="5" fillId="14" borderId="0" xfId="0" applyNumberFormat="1" applyFont="1" applyFill="1" applyBorder="1" applyAlignment="1" applyProtection="1"/>
    <xf numFmtId="4" fontId="0" fillId="11" borderId="1" xfId="0" applyNumberFormat="1" applyFont="1" applyFill="1" applyBorder="1" applyAlignment="1" applyProtection="1"/>
    <xf numFmtId="4" fontId="5" fillId="11" borderId="1" xfId="0" applyNumberFormat="1" applyFont="1" applyFill="1" applyBorder="1" applyAlignment="1" applyProtection="1"/>
    <xf numFmtId="4" fontId="5" fillId="11" borderId="0" xfId="0" applyNumberFormat="1" applyFont="1" applyFill="1" applyBorder="1" applyAlignment="1" applyProtection="1"/>
    <xf numFmtId="4" fontId="34" fillId="3" borderId="1" xfId="0" applyNumberFormat="1" applyFont="1" applyFill="1" applyBorder="1" applyAlignment="1" applyProtection="1"/>
    <xf numFmtId="4" fontId="0" fillId="0" borderId="1" xfId="0" quotePrefix="1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wrapText="1"/>
    </xf>
    <xf numFmtId="4" fontId="0" fillId="2" borderId="1" xfId="0" applyNumberFormat="1" applyFont="1" applyFill="1" applyBorder="1" applyAlignment="1" applyProtection="1">
      <alignment wrapText="1"/>
    </xf>
    <xf numFmtId="4" fontId="0" fillId="3" borderId="1" xfId="0" applyNumberFormat="1" applyFont="1" applyFill="1" applyBorder="1" applyAlignment="1" applyProtection="1">
      <alignment wrapText="1"/>
    </xf>
    <xf numFmtId="4" fontId="5" fillId="4" borderId="1" xfId="0" applyNumberFormat="1" applyFont="1" applyFill="1" applyBorder="1" applyAlignment="1" applyProtection="1">
      <alignment wrapText="1"/>
    </xf>
    <xf numFmtId="4" fontId="0" fillId="0" borderId="1" xfId="0" applyNumberFormat="1" applyFont="1" applyFill="1" applyBorder="1" applyAlignment="1" applyProtection="1">
      <alignment wrapText="1"/>
    </xf>
    <xf numFmtId="4" fontId="0" fillId="4" borderId="1" xfId="0" applyNumberFormat="1" applyFont="1" applyFill="1" applyBorder="1" applyAlignment="1" applyProtection="1">
      <alignment wrapText="1"/>
    </xf>
    <xf numFmtId="4" fontId="5" fillId="3" borderId="1" xfId="0" applyNumberFormat="1" applyFont="1" applyFill="1" applyBorder="1" applyAlignment="1" applyProtection="1">
      <alignment wrapText="1"/>
    </xf>
    <xf numFmtId="4" fontId="0" fillId="0" borderId="1" xfId="0" applyNumberFormat="1" applyBorder="1" applyAlignment="1">
      <alignment wrapText="1"/>
    </xf>
    <xf numFmtId="4" fontId="0" fillId="0" borderId="2" xfId="0" applyNumberFormat="1" applyBorder="1" applyAlignment="1">
      <alignment wrapText="1"/>
    </xf>
    <xf numFmtId="4" fontId="5" fillId="2" borderId="1" xfId="0" applyNumberFormat="1" applyFont="1" applyFill="1" applyBorder="1" applyAlignment="1" applyProtection="1">
      <alignment wrapText="1"/>
    </xf>
    <xf numFmtId="4" fontId="5" fillId="0" borderId="0" xfId="0" applyNumberFormat="1" applyFont="1" applyFill="1" applyBorder="1" applyAlignment="1" applyProtection="1">
      <alignment wrapText="1"/>
    </xf>
    <xf numFmtId="4" fontId="5" fillId="0" borderId="1" xfId="0" applyNumberFormat="1" applyFont="1" applyBorder="1"/>
    <xf numFmtId="0" fontId="2" fillId="15" borderId="1" xfId="0" applyFont="1" applyFill="1" applyBorder="1" applyAlignment="1">
      <alignment horizontal="left" vertical="top" wrapText="1" indent="2"/>
    </xf>
    <xf numFmtId="0" fontId="2" fillId="16" borderId="1" xfId="0" applyFont="1" applyFill="1" applyBorder="1" applyAlignment="1">
      <alignment horizontal="left" vertical="top" wrapText="1" indent="2"/>
    </xf>
    <xf numFmtId="0" fontId="2" fillId="17" borderId="1" xfId="0" applyFont="1" applyFill="1" applyBorder="1" applyAlignment="1">
      <alignment horizontal="left" vertical="top" wrapText="1" indent="2"/>
    </xf>
    <xf numFmtId="0" fontId="2" fillId="18" borderId="1" xfId="0" applyFont="1" applyFill="1" applyBorder="1" applyAlignment="1">
      <alignment horizontal="left" vertical="top" wrapText="1" indent="2"/>
    </xf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2" fillId="0" borderId="1" xfId="0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2" fillId="9" borderId="0" xfId="0" applyFont="1" applyFill="1" applyAlignment="1">
      <alignment wrapText="1"/>
    </xf>
    <xf numFmtId="0" fontId="2" fillId="10" borderId="0" xfId="0" applyFont="1" applyFill="1" applyAlignment="1">
      <alignment wrapText="1"/>
    </xf>
    <xf numFmtId="0" fontId="2" fillId="11" borderId="0" xfId="0" applyFont="1" applyFill="1" applyAlignment="1">
      <alignment wrapText="1"/>
    </xf>
    <xf numFmtId="0" fontId="2" fillId="12" borderId="0" xfId="0" applyFont="1" applyFill="1" applyAlignment="1">
      <alignment wrapText="1"/>
    </xf>
    <xf numFmtId="0" fontId="2" fillId="15" borderId="0" xfId="0" applyFont="1" applyFill="1" applyAlignment="1">
      <alignment wrapText="1"/>
    </xf>
    <xf numFmtId="0" fontId="2" fillId="16" borderId="0" xfId="0" applyFont="1" applyFill="1" applyAlignment="1">
      <alignment wrapText="1"/>
    </xf>
    <xf numFmtId="0" fontId="2" fillId="17" borderId="0" xfId="0" applyFont="1" applyFill="1" applyAlignment="1">
      <alignment wrapText="1"/>
    </xf>
    <xf numFmtId="0" fontId="2" fillId="18" borderId="0" xfId="0" applyFont="1" applyFill="1" applyAlignment="1">
      <alignment wrapText="1"/>
    </xf>
    <xf numFmtId="0" fontId="2" fillId="7" borderId="0" xfId="0" applyFont="1" applyFill="1" applyAlignment="1">
      <alignment wrapText="1"/>
    </xf>
    <xf numFmtId="0" fontId="2" fillId="13" borderId="0" xfId="0" applyFont="1" applyFill="1" applyAlignment="1">
      <alignment wrapText="1"/>
    </xf>
    <xf numFmtId="0" fontId="2" fillId="8" borderId="0" xfId="0" applyFont="1" applyFill="1" applyAlignment="1">
      <alignment wrapText="1"/>
    </xf>
    <xf numFmtId="14" fontId="2" fillId="9" borderId="1" xfId="0" applyNumberFormat="1" applyFont="1" applyFill="1" applyBorder="1" applyAlignment="1">
      <alignment wrapText="1"/>
    </xf>
    <xf numFmtId="166" fontId="2" fillId="9" borderId="1" xfId="6" applyFont="1" applyFill="1" applyBorder="1" applyAlignment="1">
      <alignment horizontal="right" vertical="top" wrapText="1"/>
    </xf>
    <xf numFmtId="167" fontId="2" fillId="9" borderId="1" xfId="4" applyNumberFormat="1" applyFont="1" applyFill="1" applyBorder="1" applyAlignment="1">
      <alignment horizontal="right" vertical="top"/>
    </xf>
    <xf numFmtId="168" fontId="2" fillId="9" borderId="1" xfId="8" applyNumberFormat="1" applyFont="1" applyFill="1" applyBorder="1" applyAlignment="1">
      <alignment horizontal="right" vertical="top"/>
    </xf>
    <xf numFmtId="9" fontId="2" fillId="9" borderId="1" xfId="4" applyFont="1" applyFill="1" applyBorder="1" applyAlignment="1">
      <alignment horizontal="right" vertical="top"/>
    </xf>
    <xf numFmtId="14" fontId="2" fillId="10" borderId="1" xfId="0" applyNumberFormat="1" applyFont="1" applyFill="1" applyBorder="1" applyAlignment="1">
      <alignment horizontal="right" wrapText="1"/>
    </xf>
    <xf numFmtId="2" fontId="2" fillId="10" borderId="1" xfId="9" applyNumberFormat="1" applyFont="1" applyFill="1" applyBorder="1" applyAlignment="1">
      <alignment horizontal="right" vertical="top" wrapText="1"/>
    </xf>
    <xf numFmtId="167" fontId="2" fillId="10" borderId="1" xfId="4" applyNumberFormat="1" applyFont="1" applyFill="1" applyBorder="1" applyAlignment="1">
      <alignment horizontal="right" vertical="top"/>
    </xf>
    <xf numFmtId="9" fontId="2" fillId="10" borderId="1" xfId="4" applyFont="1" applyFill="1" applyBorder="1" applyAlignment="1">
      <alignment horizontal="right" vertical="top"/>
    </xf>
    <xf numFmtId="168" fontId="2" fillId="10" borderId="1" xfId="8" applyNumberFormat="1" applyFont="1" applyFill="1" applyBorder="1" applyAlignment="1">
      <alignment horizontal="right" vertical="top"/>
    </xf>
    <xf numFmtId="14" fontId="2" fillId="11" borderId="1" xfId="0" applyNumberFormat="1" applyFont="1" applyFill="1" applyBorder="1" applyAlignment="1">
      <alignment horizontal="right" wrapText="1"/>
    </xf>
    <xf numFmtId="2" fontId="2" fillId="11" borderId="1" xfId="9" applyNumberFormat="1" applyFont="1" applyFill="1" applyBorder="1" applyAlignment="1">
      <alignment horizontal="right" vertical="top" wrapText="1"/>
    </xf>
    <xf numFmtId="167" fontId="2" fillId="19" borderId="1" xfId="0" applyNumberFormat="1" applyFont="1" applyFill="1" applyBorder="1" applyAlignment="1">
      <alignment horizontal="right" vertical="top"/>
    </xf>
    <xf numFmtId="167" fontId="2" fillId="11" borderId="1" xfId="4" applyNumberFormat="1" applyFont="1" applyFill="1" applyBorder="1" applyAlignment="1">
      <alignment horizontal="right" vertical="top"/>
    </xf>
    <xf numFmtId="168" fontId="2" fillId="11" borderId="1" xfId="8" applyNumberFormat="1" applyFont="1" applyFill="1" applyBorder="1" applyAlignment="1">
      <alignment horizontal="right" vertical="top"/>
    </xf>
    <xf numFmtId="10" fontId="2" fillId="11" borderId="1" xfId="4" applyNumberFormat="1" applyFont="1" applyFill="1" applyBorder="1" applyAlignment="1">
      <alignment horizontal="right" vertical="top"/>
    </xf>
    <xf numFmtId="9" fontId="2" fillId="11" borderId="1" xfId="4" applyFont="1" applyFill="1" applyBorder="1" applyAlignment="1">
      <alignment horizontal="right" vertical="top"/>
    </xf>
    <xf numFmtId="14" fontId="2" fillId="19" borderId="1" xfId="0" applyNumberFormat="1" applyFont="1" applyFill="1" applyBorder="1" applyAlignment="1">
      <alignment horizontal="right" wrapText="1"/>
    </xf>
    <xf numFmtId="14" fontId="2" fillId="12" borderId="1" xfId="0" applyNumberFormat="1" applyFont="1" applyFill="1" applyBorder="1" applyAlignment="1">
      <alignment wrapText="1"/>
    </xf>
    <xf numFmtId="166" fontId="2" fillId="12" borderId="1" xfId="6" applyFont="1" applyFill="1" applyBorder="1" applyAlignment="1">
      <alignment horizontal="right" vertical="top" wrapText="1"/>
    </xf>
    <xf numFmtId="167" fontId="2" fillId="12" borderId="1" xfId="4" applyNumberFormat="1" applyFont="1" applyFill="1" applyBorder="1" applyAlignment="1">
      <alignment horizontal="right" vertical="top"/>
    </xf>
    <xf numFmtId="168" fontId="2" fillId="12" borderId="1" xfId="8" applyNumberFormat="1" applyFont="1" applyFill="1" applyBorder="1" applyAlignment="1">
      <alignment horizontal="right" vertical="top"/>
    </xf>
    <xf numFmtId="9" fontId="2" fillId="12" borderId="1" xfId="4" applyFont="1" applyFill="1" applyBorder="1" applyAlignment="1">
      <alignment horizontal="right" vertical="top"/>
    </xf>
    <xf numFmtId="10" fontId="2" fillId="12" borderId="1" xfId="4" applyNumberFormat="1" applyFont="1" applyFill="1" applyBorder="1" applyAlignment="1">
      <alignment horizontal="right" vertical="top"/>
    </xf>
    <xf numFmtId="14" fontId="2" fillId="15" borderId="1" xfId="0" applyNumberFormat="1" applyFont="1" applyFill="1" applyBorder="1" applyAlignment="1">
      <alignment wrapText="1"/>
    </xf>
    <xf numFmtId="166" fontId="2" fillId="15" borderId="1" xfId="6" applyFont="1" applyFill="1" applyBorder="1" applyAlignment="1">
      <alignment horizontal="right" vertical="top" wrapText="1"/>
    </xf>
    <xf numFmtId="167" fontId="2" fillId="15" borderId="1" xfId="4" applyNumberFormat="1" applyFont="1" applyFill="1" applyBorder="1" applyAlignment="1">
      <alignment horizontal="right" vertical="top"/>
    </xf>
    <xf numFmtId="168" fontId="2" fillId="15" borderId="1" xfId="8" applyNumberFormat="1" applyFont="1" applyFill="1" applyBorder="1" applyAlignment="1">
      <alignment horizontal="right" vertical="top"/>
    </xf>
    <xf numFmtId="9" fontId="2" fillId="15" borderId="1" xfId="4" applyFont="1" applyFill="1" applyBorder="1" applyAlignment="1">
      <alignment horizontal="right" vertical="top"/>
    </xf>
    <xf numFmtId="14" fontId="2" fillId="16" borderId="1" xfId="0" applyNumberFormat="1" applyFont="1" applyFill="1" applyBorder="1" applyAlignment="1">
      <alignment wrapText="1"/>
    </xf>
    <xf numFmtId="166" fontId="2" fillId="16" borderId="1" xfId="6" applyFont="1" applyFill="1" applyBorder="1" applyAlignment="1">
      <alignment horizontal="right" vertical="top" wrapText="1"/>
    </xf>
    <xf numFmtId="167" fontId="2" fillId="16" borderId="1" xfId="4" applyNumberFormat="1" applyFont="1" applyFill="1" applyBorder="1" applyAlignment="1">
      <alignment horizontal="right" vertical="top"/>
    </xf>
    <xf numFmtId="168" fontId="2" fillId="16" borderId="1" xfId="8" applyNumberFormat="1" applyFont="1" applyFill="1" applyBorder="1" applyAlignment="1">
      <alignment horizontal="right" vertical="top"/>
    </xf>
    <xf numFmtId="9" fontId="2" fillId="16" borderId="1" xfId="4" applyFont="1" applyFill="1" applyBorder="1" applyAlignment="1">
      <alignment horizontal="right" vertical="top"/>
    </xf>
    <xf numFmtId="14" fontId="2" fillId="17" borderId="1" xfId="0" applyNumberFormat="1" applyFont="1" applyFill="1" applyBorder="1" applyAlignment="1">
      <alignment wrapText="1"/>
    </xf>
    <xf numFmtId="166" fontId="2" fillId="17" borderId="1" xfId="6" applyFont="1" applyFill="1" applyBorder="1" applyAlignment="1">
      <alignment horizontal="right" vertical="top" wrapText="1"/>
    </xf>
    <xf numFmtId="167" fontId="2" fillId="17" borderId="1" xfId="4" applyNumberFormat="1" applyFont="1" applyFill="1" applyBorder="1" applyAlignment="1">
      <alignment horizontal="right" vertical="top"/>
    </xf>
    <xf numFmtId="168" fontId="2" fillId="17" borderId="1" xfId="8" applyNumberFormat="1" applyFont="1" applyFill="1" applyBorder="1" applyAlignment="1">
      <alignment horizontal="right" vertical="top"/>
    </xf>
    <xf numFmtId="9" fontId="2" fillId="17" borderId="1" xfId="4" applyFont="1" applyFill="1" applyBorder="1" applyAlignment="1">
      <alignment horizontal="right" vertical="top"/>
    </xf>
    <xf numFmtId="14" fontId="2" fillId="18" borderId="1" xfId="0" applyNumberFormat="1" applyFont="1" applyFill="1" applyBorder="1" applyAlignment="1">
      <alignment wrapText="1"/>
    </xf>
    <xf numFmtId="166" fontId="2" fillId="18" borderId="1" xfId="6" applyFont="1" applyFill="1" applyBorder="1" applyAlignment="1">
      <alignment horizontal="right" vertical="top" wrapText="1"/>
    </xf>
    <xf numFmtId="167" fontId="2" fillId="18" borderId="1" xfId="4" applyNumberFormat="1" applyFont="1" applyFill="1" applyBorder="1" applyAlignment="1">
      <alignment horizontal="right" vertical="top"/>
    </xf>
    <xf numFmtId="168" fontId="2" fillId="18" borderId="1" xfId="8" applyNumberFormat="1" applyFont="1" applyFill="1" applyBorder="1" applyAlignment="1">
      <alignment horizontal="right" vertical="top"/>
    </xf>
    <xf numFmtId="9" fontId="2" fillId="18" borderId="1" xfId="4" applyFont="1" applyFill="1" applyBorder="1" applyAlignment="1">
      <alignment horizontal="right" vertical="top"/>
    </xf>
    <xf numFmtId="14" fontId="2" fillId="7" borderId="1" xfId="0" applyNumberFormat="1" applyFont="1" applyFill="1" applyBorder="1" applyAlignment="1">
      <alignment wrapText="1"/>
    </xf>
    <xf numFmtId="166" fontId="2" fillId="7" borderId="1" xfId="6" applyFont="1" applyFill="1" applyBorder="1" applyAlignment="1">
      <alignment horizontal="right" vertical="top" wrapText="1"/>
    </xf>
    <xf numFmtId="167" fontId="2" fillId="7" borderId="1" xfId="4" applyNumberFormat="1" applyFont="1" applyFill="1" applyBorder="1" applyAlignment="1">
      <alignment horizontal="right" vertical="top"/>
    </xf>
    <xf numFmtId="168" fontId="2" fillId="7" borderId="1" xfId="8" applyNumberFormat="1" applyFont="1" applyFill="1" applyBorder="1" applyAlignment="1">
      <alignment horizontal="right" vertical="top"/>
    </xf>
    <xf numFmtId="9" fontId="2" fillId="7" borderId="1" xfId="4" applyFont="1" applyFill="1" applyBorder="1" applyAlignment="1">
      <alignment horizontal="right" vertical="top"/>
    </xf>
    <xf numFmtId="14" fontId="2" fillId="13" borderId="1" xfId="0" applyNumberFormat="1" applyFont="1" applyFill="1" applyBorder="1" applyAlignment="1">
      <alignment wrapText="1"/>
    </xf>
    <xf numFmtId="166" fontId="2" fillId="13" borderId="1" xfId="6" applyFont="1" applyFill="1" applyBorder="1" applyAlignment="1">
      <alignment horizontal="right" vertical="top" wrapText="1"/>
    </xf>
    <xf numFmtId="167" fontId="2" fillId="13" borderId="1" xfId="4" applyNumberFormat="1" applyFont="1" applyFill="1" applyBorder="1" applyAlignment="1">
      <alignment horizontal="right" vertical="top"/>
    </xf>
    <xf numFmtId="168" fontId="2" fillId="13" borderId="1" xfId="8" applyNumberFormat="1" applyFont="1" applyFill="1" applyBorder="1" applyAlignment="1">
      <alignment horizontal="right" vertical="top"/>
    </xf>
    <xf numFmtId="9" fontId="2" fillId="13" borderId="1" xfId="4" applyFont="1" applyFill="1" applyBorder="1" applyAlignment="1">
      <alignment horizontal="right" vertical="top"/>
    </xf>
    <xf numFmtId="14" fontId="2" fillId="20" borderId="1" xfId="0" applyNumberFormat="1" applyFont="1" applyFill="1" applyBorder="1" applyAlignment="1">
      <alignment wrapText="1"/>
    </xf>
    <xf numFmtId="2" fontId="2" fillId="8" borderId="1" xfId="9" applyNumberFormat="1" applyFont="1" applyFill="1" applyBorder="1" applyAlignment="1">
      <alignment horizontal="right" vertical="top" wrapText="1"/>
    </xf>
    <xf numFmtId="167" fontId="2" fillId="8" borderId="1" xfId="4" applyNumberFormat="1" applyFont="1" applyFill="1" applyBorder="1" applyAlignment="1">
      <alignment horizontal="right" vertical="top"/>
    </xf>
    <xf numFmtId="168" fontId="2" fillId="8" borderId="1" xfId="8" applyNumberFormat="1" applyFont="1" applyFill="1" applyBorder="1" applyAlignment="1">
      <alignment horizontal="right" vertical="top"/>
    </xf>
    <xf numFmtId="9" fontId="2" fillId="8" borderId="1" xfId="4" applyFont="1" applyFill="1" applyBorder="1" applyAlignment="1">
      <alignment horizontal="right" vertical="top"/>
    </xf>
    <xf numFmtId="14" fontId="2" fillId="7" borderId="1" xfId="0" applyNumberFormat="1" applyFont="1" applyFill="1" applyBorder="1" applyAlignment="1">
      <alignment horizontal="right" wrapText="1"/>
    </xf>
    <xf numFmtId="166" fontId="2" fillId="8" borderId="1" xfId="6" applyFont="1" applyFill="1" applyBorder="1" applyAlignment="1">
      <alignment horizontal="right" vertical="top" wrapText="1"/>
    </xf>
    <xf numFmtId="2" fontId="2" fillId="7" borderId="1" xfId="9" applyNumberFormat="1" applyFont="1" applyFill="1" applyBorder="1" applyAlignment="1">
      <alignment horizontal="right" vertical="top" wrapText="1"/>
    </xf>
    <xf numFmtId="14" fontId="2" fillId="20" borderId="1" xfId="0" applyNumberFormat="1" applyFont="1" applyFill="1" applyBorder="1" applyAlignment="1">
      <alignment horizontal="right" wrapText="1"/>
    </xf>
    <xf numFmtId="0" fontId="2" fillId="7" borderId="1" xfId="8" applyNumberFormat="1" applyFont="1" applyFill="1" applyBorder="1" applyAlignment="1">
      <alignment horizontal="right" vertical="top"/>
    </xf>
    <xf numFmtId="14" fontId="2" fillId="9" borderId="1" xfId="0" applyNumberFormat="1" applyFont="1" applyFill="1" applyBorder="1" applyAlignment="1">
      <alignment horizontal="right" wrapText="1"/>
    </xf>
    <xf numFmtId="2" fontId="2" fillId="9" borderId="1" xfId="9" applyNumberFormat="1" applyFont="1" applyFill="1" applyBorder="1" applyAlignment="1">
      <alignment horizontal="right" vertical="top" wrapText="1"/>
    </xf>
    <xf numFmtId="0" fontId="9" fillId="0" borderId="1" xfId="0" applyFont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 wrapText="1"/>
    </xf>
    <xf numFmtId="168" fontId="2" fillId="9" borderId="1" xfId="8" applyNumberFormat="1" applyFont="1" applyFill="1" applyBorder="1" applyAlignment="1">
      <alignment vertical="top"/>
    </xf>
    <xf numFmtId="0" fontId="2" fillId="9" borderId="0" xfId="0" applyFont="1" applyFill="1" applyAlignment="1">
      <alignment vertical="top"/>
    </xf>
    <xf numFmtId="0" fontId="2" fillId="10" borderId="1" xfId="0" applyFont="1" applyFill="1" applyBorder="1" applyAlignment="1">
      <alignment vertical="top" wrapText="1"/>
    </xf>
    <xf numFmtId="0" fontId="2" fillId="10" borderId="1" xfId="0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 wrapText="1"/>
    </xf>
    <xf numFmtId="167" fontId="2" fillId="10" borderId="1" xfId="4" applyNumberFormat="1" applyFont="1" applyFill="1" applyBorder="1" applyAlignment="1">
      <alignment vertical="top"/>
    </xf>
    <xf numFmtId="168" fontId="2" fillId="10" borderId="1" xfId="8" applyNumberFormat="1" applyFont="1" applyFill="1" applyBorder="1" applyAlignment="1">
      <alignment vertical="top"/>
    </xf>
    <xf numFmtId="0" fontId="2" fillId="10" borderId="0" xfId="0" applyFont="1" applyFill="1" applyAlignment="1">
      <alignment vertical="top"/>
    </xf>
    <xf numFmtId="0" fontId="2" fillId="11" borderId="1" xfId="0" applyFont="1" applyFill="1" applyBorder="1" applyAlignment="1">
      <alignment vertical="top" wrapText="1"/>
    </xf>
    <xf numFmtId="0" fontId="2" fillId="11" borderId="1" xfId="0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 wrapText="1"/>
    </xf>
    <xf numFmtId="167" fontId="2" fillId="19" borderId="1" xfId="0" applyNumberFormat="1" applyFont="1" applyFill="1" applyBorder="1" applyAlignment="1">
      <alignment vertical="top"/>
    </xf>
    <xf numFmtId="168" fontId="2" fillId="11" borderId="1" xfId="8" applyNumberFormat="1" applyFont="1" applyFill="1" applyBorder="1" applyAlignment="1">
      <alignment vertical="top"/>
    </xf>
    <xf numFmtId="0" fontId="2" fillId="11" borderId="0" xfId="0" applyFont="1" applyFill="1" applyAlignment="1">
      <alignment vertical="top"/>
    </xf>
    <xf numFmtId="0" fontId="2" fillId="12" borderId="1" xfId="0" applyFont="1" applyFill="1" applyBorder="1" applyAlignment="1">
      <alignment vertical="top" wrapText="1"/>
    </xf>
    <xf numFmtId="0" fontId="2" fillId="12" borderId="1" xfId="0" applyFont="1" applyFill="1" applyBorder="1" applyAlignment="1">
      <alignment vertical="top"/>
    </xf>
    <xf numFmtId="14" fontId="2" fillId="12" borderId="1" xfId="0" applyNumberFormat="1" applyFont="1" applyFill="1" applyBorder="1" applyAlignment="1">
      <alignment vertical="top" wrapText="1"/>
    </xf>
    <xf numFmtId="167" fontId="2" fillId="12" borderId="1" xfId="4" applyNumberFormat="1" applyFont="1" applyFill="1" applyBorder="1" applyAlignment="1">
      <alignment vertical="top"/>
    </xf>
    <xf numFmtId="168" fontId="2" fillId="12" borderId="1" xfId="8" applyNumberFormat="1" applyFont="1" applyFill="1" applyBorder="1" applyAlignment="1">
      <alignment vertical="top"/>
    </xf>
    <xf numFmtId="9" fontId="2" fillId="12" borderId="1" xfId="4" applyFont="1" applyFill="1" applyBorder="1" applyAlignment="1">
      <alignment vertical="top"/>
    </xf>
    <xf numFmtId="0" fontId="2" fillId="12" borderId="0" xfId="0" applyFont="1" applyFill="1" applyAlignment="1">
      <alignment vertical="top"/>
    </xf>
    <xf numFmtId="0" fontId="2" fillId="15" borderId="1" xfId="0" applyFont="1" applyFill="1" applyBorder="1" applyAlignment="1">
      <alignment vertical="top" wrapText="1"/>
    </xf>
    <xf numFmtId="0" fontId="2" fillId="15" borderId="1" xfId="0" applyFont="1" applyFill="1" applyBorder="1" applyAlignment="1">
      <alignment vertical="top"/>
    </xf>
    <xf numFmtId="14" fontId="2" fillId="15" borderId="1" xfId="0" applyNumberFormat="1" applyFont="1" applyFill="1" applyBorder="1" applyAlignment="1">
      <alignment vertical="top" wrapText="1"/>
    </xf>
    <xf numFmtId="167" fontId="2" fillId="15" borderId="1" xfId="4" applyNumberFormat="1" applyFont="1" applyFill="1" applyBorder="1" applyAlignment="1">
      <alignment vertical="top"/>
    </xf>
    <xf numFmtId="168" fontId="2" fillId="15" borderId="1" xfId="8" applyNumberFormat="1" applyFont="1" applyFill="1" applyBorder="1" applyAlignment="1">
      <alignment vertical="top"/>
    </xf>
    <xf numFmtId="9" fontId="2" fillId="15" borderId="1" xfId="4" applyFont="1" applyFill="1" applyBorder="1" applyAlignment="1">
      <alignment vertical="top"/>
    </xf>
    <xf numFmtId="0" fontId="2" fillId="15" borderId="0" xfId="0" applyFont="1" applyFill="1" applyAlignment="1">
      <alignment vertical="top"/>
    </xf>
    <xf numFmtId="0" fontId="2" fillId="16" borderId="1" xfId="0" applyFont="1" applyFill="1" applyBorder="1" applyAlignment="1">
      <alignment vertical="top" wrapText="1"/>
    </xf>
    <xf numFmtId="0" fontId="2" fillId="16" borderId="1" xfId="0" applyFont="1" applyFill="1" applyBorder="1" applyAlignment="1">
      <alignment vertical="top"/>
    </xf>
    <xf numFmtId="14" fontId="2" fillId="16" borderId="1" xfId="0" applyNumberFormat="1" applyFont="1" applyFill="1" applyBorder="1" applyAlignment="1">
      <alignment vertical="top" wrapText="1"/>
    </xf>
    <xf numFmtId="167" fontId="2" fillId="16" borderId="1" xfId="4" applyNumberFormat="1" applyFont="1" applyFill="1" applyBorder="1" applyAlignment="1">
      <alignment vertical="top"/>
    </xf>
    <xf numFmtId="168" fontId="2" fillId="16" borderId="1" xfId="8" applyNumberFormat="1" applyFont="1" applyFill="1" applyBorder="1" applyAlignment="1">
      <alignment vertical="top"/>
    </xf>
    <xf numFmtId="9" fontId="2" fillId="16" borderId="1" xfId="4" applyFont="1" applyFill="1" applyBorder="1" applyAlignment="1">
      <alignment vertical="top"/>
    </xf>
    <xf numFmtId="0" fontId="2" fillId="16" borderId="0" xfId="0" applyFont="1" applyFill="1" applyAlignment="1">
      <alignment vertical="top"/>
    </xf>
    <xf numFmtId="0" fontId="2" fillId="17" borderId="1" xfId="0" applyFont="1" applyFill="1" applyBorder="1" applyAlignment="1">
      <alignment vertical="top" wrapText="1"/>
    </xf>
    <xf numFmtId="0" fontId="2" fillId="17" borderId="1" xfId="0" applyFont="1" applyFill="1" applyBorder="1" applyAlignment="1">
      <alignment vertical="top"/>
    </xf>
    <xf numFmtId="14" fontId="2" fillId="17" borderId="1" xfId="0" applyNumberFormat="1" applyFont="1" applyFill="1" applyBorder="1" applyAlignment="1">
      <alignment vertical="top" wrapText="1"/>
    </xf>
    <xf numFmtId="167" fontId="2" fillId="17" borderId="1" xfId="4" applyNumberFormat="1" applyFont="1" applyFill="1" applyBorder="1" applyAlignment="1">
      <alignment vertical="top"/>
    </xf>
    <xf numFmtId="168" fontId="2" fillId="17" borderId="1" xfId="8" applyNumberFormat="1" applyFont="1" applyFill="1" applyBorder="1" applyAlignment="1">
      <alignment vertical="top"/>
    </xf>
    <xf numFmtId="9" fontId="2" fillId="17" borderId="1" xfId="4" applyFont="1" applyFill="1" applyBorder="1" applyAlignment="1">
      <alignment vertical="top"/>
    </xf>
    <xf numFmtId="0" fontId="2" fillId="17" borderId="0" xfId="0" applyFont="1" applyFill="1" applyAlignment="1">
      <alignment vertical="top"/>
    </xf>
    <xf numFmtId="0" fontId="2" fillId="18" borderId="1" xfId="0" applyFont="1" applyFill="1" applyBorder="1" applyAlignment="1">
      <alignment vertical="top" wrapText="1"/>
    </xf>
    <xf numFmtId="0" fontId="2" fillId="18" borderId="1" xfId="0" applyFont="1" applyFill="1" applyBorder="1" applyAlignment="1">
      <alignment vertical="top"/>
    </xf>
    <xf numFmtId="14" fontId="2" fillId="18" borderId="1" xfId="0" applyNumberFormat="1" applyFont="1" applyFill="1" applyBorder="1" applyAlignment="1">
      <alignment vertical="top" wrapText="1"/>
    </xf>
    <xf numFmtId="167" fontId="2" fillId="18" borderId="1" xfId="4" applyNumberFormat="1" applyFont="1" applyFill="1" applyBorder="1" applyAlignment="1">
      <alignment vertical="top"/>
    </xf>
    <xf numFmtId="168" fontId="2" fillId="18" borderId="1" xfId="8" applyNumberFormat="1" applyFont="1" applyFill="1" applyBorder="1" applyAlignment="1">
      <alignment vertical="top"/>
    </xf>
    <xf numFmtId="9" fontId="2" fillId="18" borderId="1" xfId="4" applyFont="1" applyFill="1" applyBorder="1" applyAlignment="1">
      <alignment vertical="top"/>
    </xf>
    <xf numFmtId="0" fontId="2" fillId="18" borderId="0" xfId="0" applyFont="1" applyFill="1" applyAlignment="1">
      <alignment vertical="top"/>
    </xf>
    <xf numFmtId="0" fontId="2" fillId="7" borderId="1" xfId="0" applyFont="1" applyFill="1" applyBorder="1" applyAlignment="1">
      <alignment vertical="top" wrapText="1"/>
    </xf>
    <xf numFmtId="14" fontId="2" fillId="7" borderId="1" xfId="0" applyNumberFormat="1" applyFont="1" applyFill="1" applyBorder="1" applyAlignment="1">
      <alignment vertical="top" wrapText="1"/>
    </xf>
    <xf numFmtId="167" fontId="2" fillId="7" borderId="1" xfId="4" applyNumberFormat="1" applyFont="1" applyFill="1" applyBorder="1" applyAlignment="1">
      <alignment vertical="top"/>
    </xf>
    <xf numFmtId="168" fontId="2" fillId="7" borderId="1" xfId="8" applyNumberFormat="1" applyFont="1" applyFill="1" applyBorder="1" applyAlignment="1">
      <alignment vertical="top"/>
    </xf>
    <xf numFmtId="9" fontId="2" fillId="7" borderId="1" xfId="4" applyFont="1" applyFill="1" applyBorder="1" applyAlignment="1">
      <alignment vertical="top"/>
    </xf>
    <xf numFmtId="0" fontId="2" fillId="7" borderId="0" xfId="0" applyFont="1" applyFill="1" applyAlignment="1">
      <alignment vertical="top"/>
    </xf>
    <xf numFmtId="0" fontId="2" fillId="21" borderId="1" xfId="0" applyFont="1" applyFill="1" applyBorder="1" applyAlignment="1">
      <alignment vertical="top" wrapText="1"/>
    </xf>
    <xf numFmtId="0" fontId="2" fillId="21" borderId="1" xfId="0" applyFont="1" applyFill="1" applyBorder="1" applyAlignment="1">
      <alignment vertical="top"/>
    </xf>
    <xf numFmtId="14" fontId="2" fillId="21" borderId="1" xfId="0" applyNumberFormat="1" applyFont="1" applyFill="1" applyBorder="1" applyAlignment="1">
      <alignment vertical="top" wrapText="1"/>
    </xf>
    <xf numFmtId="167" fontId="2" fillId="21" borderId="1" xfId="4" applyNumberFormat="1" applyFont="1" applyFill="1" applyBorder="1" applyAlignment="1">
      <alignment vertical="top"/>
    </xf>
    <xf numFmtId="166" fontId="2" fillId="21" borderId="1" xfId="6" applyFont="1" applyFill="1" applyBorder="1" applyAlignment="1">
      <alignment vertical="top"/>
    </xf>
    <xf numFmtId="9" fontId="2" fillId="21" borderId="1" xfId="0" applyNumberFormat="1" applyFont="1" applyFill="1" applyBorder="1" applyAlignment="1">
      <alignment vertical="top"/>
    </xf>
    <xf numFmtId="0" fontId="2" fillId="21" borderId="0" xfId="0" applyFont="1" applyFill="1" applyAlignment="1">
      <alignment vertical="top"/>
    </xf>
    <xf numFmtId="0" fontId="2" fillId="8" borderId="1" xfId="0" applyFont="1" applyFill="1" applyBorder="1" applyAlignment="1">
      <alignment vertical="top" wrapText="1"/>
    </xf>
    <xf numFmtId="14" fontId="2" fillId="8" borderId="1" xfId="0" applyNumberFormat="1" applyFont="1" applyFill="1" applyBorder="1" applyAlignment="1">
      <alignment vertical="top" wrapText="1"/>
    </xf>
    <xf numFmtId="167" fontId="2" fillId="8" borderId="1" xfId="4" applyNumberFormat="1" applyFont="1" applyFill="1" applyBorder="1" applyAlignment="1">
      <alignment vertical="top"/>
    </xf>
    <xf numFmtId="168" fontId="2" fillId="8" borderId="1" xfId="8" applyNumberFormat="1" applyFont="1" applyFill="1" applyBorder="1" applyAlignment="1">
      <alignment vertical="top"/>
    </xf>
    <xf numFmtId="9" fontId="2" fillId="8" borderId="1" xfId="4" applyFont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0" fontId="2" fillId="8" borderId="0" xfId="0" applyFont="1" applyFill="1" applyAlignment="1">
      <alignment vertical="top"/>
    </xf>
    <xf numFmtId="0" fontId="2" fillId="7" borderId="1" xfId="0" applyFont="1" applyFill="1" applyBorder="1" applyAlignment="1">
      <alignment vertical="top"/>
    </xf>
    <xf numFmtId="167" fontId="2" fillId="9" borderId="1" xfId="4" applyNumberFormat="1" applyFont="1" applyFill="1" applyBorder="1" applyAlignment="1">
      <alignment vertical="top"/>
    </xf>
    <xf numFmtId="166" fontId="2" fillId="9" borderId="1" xfId="6" applyFont="1" applyFill="1" applyBorder="1" applyAlignment="1">
      <alignment vertical="top" wrapText="1"/>
    </xf>
    <xf numFmtId="9" fontId="2" fillId="9" borderId="1" xfId="0" applyNumberFormat="1" applyFont="1" applyFill="1" applyBorder="1" applyAlignment="1">
      <alignment vertical="top" wrapText="1"/>
    </xf>
    <xf numFmtId="0" fontId="2" fillId="0" borderId="0" xfId="0" applyFont="1" applyAlignment="1">
      <alignment vertical="top"/>
    </xf>
    <xf numFmtId="0" fontId="35" fillId="0" borderId="1" xfId="0" applyFont="1" applyBorder="1" applyAlignment="1">
      <alignment vertical="top" wrapText="1"/>
    </xf>
    <xf numFmtId="0" fontId="35" fillId="0" borderId="0" xfId="0" applyFont="1" applyAlignment="1">
      <alignment wrapText="1"/>
    </xf>
    <xf numFmtId="0" fontId="10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center" vertical="top" wrapText="1"/>
    </xf>
    <xf numFmtId="0" fontId="11" fillId="0" borderId="0" xfId="0" applyFont="1"/>
    <xf numFmtId="168" fontId="2" fillId="9" borderId="2" xfId="8" applyNumberFormat="1" applyFont="1" applyFill="1" applyBorder="1" applyAlignment="1">
      <alignment horizontal="right" vertical="top"/>
    </xf>
    <xf numFmtId="168" fontId="2" fillId="22" borderId="1" xfId="8" applyNumberFormat="1" applyFont="1" applyFill="1" applyBorder="1" applyAlignment="1">
      <alignment horizontal="right" vertical="top"/>
    </xf>
    <xf numFmtId="0" fontId="36" fillId="0" borderId="0" xfId="0" applyFont="1"/>
    <xf numFmtId="0" fontId="32" fillId="0" borderId="0" xfId="1"/>
    <xf numFmtId="0" fontId="12" fillId="0" borderId="0" xfId="0" applyFont="1"/>
    <xf numFmtId="14" fontId="12" fillId="0" borderId="0" xfId="0" applyNumberFormat="1" applyFont="1"/>
    <xf numFmtId="0" fontId="0" fillId="0" borderId="0" xfId="0" applyAlignment="1">
      <alignment horizontal="center" vertical="top"/>
    </xf>
    <xf numFmtId="0" fontId="15" fillId="0" borderId="4" xfId="0" applyFont="1" applyBorder="1" applyAlignment="1">
      <alignment horizontal="center" vertical="top"/>
    </xf>
    <xf numFmtId="0" fontId="15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49" fontId="0" fillId="0" borderId="5" xfId="0" applyNumberFormat="1" applyBorder="1" applyAlignment="1">
      <alignment horizontal="center" vertical="top"/>
    </xf>
    <xf numFmtId="49" fontId="0" fillId="0" borderId="6" xfId="0" applyNumberFormat="1" applyBorder="1" applyAlignment="1">
      <alignment horizontal="center" vertical="top"/>
    </xf>
    <xf numFmtId="171" fontId="2" fillId="0" borderId="8" xfId="0" applyNumberFormat="1" applyFont="1" applyBorder="1" applyAlignment="1">
      <alignment horizontal="left" vertical="top"/>
    </xf>
    <xf numFmtId="2" fontId="0" fillId="0" borderId="9" xfId="0" applyNumberFormat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2" fontId="0" fillId="0" borderId="10" xfId="0" applyNumberFormat="1" applyBorder="1" applyAlignment="1">
      <alignment horizontal="center" vertical="top"/>
    </xf>
    <xf numFmtId="171" fontId="2" fillId="0" borderId="7" xfId="0" applyNumberFormat="1" applyFont="1" applyBorder="1" applyAlignment="1">
      <alignment horizontal="left" vertical="top"/>
    </xf>
    <xf numFmtId="2" fontId="0" fillId="0" borderId="11" xfId="0" applyNumberFormat="1" applyBorder="1" applyAlignment="1">
      <alignment horizontal="center" vertical="top"/>
    </xf>
    <xf numFmtId="2" fontId="0" fillId="0" borderId="12" xfId="0" applyNumberFormat="1" applyBorder="1" applyAlignment="1">
      <alignment horizontal="center" vertical="top"/>
    </xf>
    <xf numFmtId="171" fontId="2" fillId="0" borderId="1" xfId="0" applyNumberFormat="1" applyFont="1" applyBorder="1" applyAlignment="1">
      <alignment horizontal="left" vertical="top"/>
    </xf>
    <xf numFmtId="2" fontId="0" fillId="0" borderId="5" xfId="0" applyNumberFormat="1" applyBorder="1" applyAlignment="1">
      <alignment horizontal="center" vertical="top"/>
    </xf>
    <xf numFmtId="2" fontId="0" fillId="0" borderId="6" xfId="0" applyNumberFormat="1" applyBorder="1" applyAlignment="1">
      <alignment horizontal="center" vertical="top"/>
    </xf>
    <xf numFmtId="171" fontId="2" fillId="0" borderId="2" xfId="0" applyNumberFormat="1" applyFont="1" applyBorder="1" applyAlignment="1">
      <alignment horizontal="left" vertical="top"/>
    </xf>
    <xf numFmtId="171" fontId="2" fillId="0" borderId="5" xfId="0" applyNumberFormat="1" applyFont="1" applyBorder="1" applyAlignment="1">
      <alignment horizontal="left" vertical="top"/>
    </xf>
    <xf numFmtId="2" fontId="0" fillId="0" borderId="13" xfId="0" applyNumberFormat="1" applyBorder="1" applyAlignment="1">
      <alignment horizontal="center" vertical="top"/>
    </xf>
    <xf numFmtId="2" fontId="0" fillId="0" borderId="2" xfId="0" applyNumberFormat="1" applyBorder="1" applyAlignment="1">
      <alignment horizontal="center" vertical="top"/>
    </xf>
    <xf numFmtId="14" fontId="2" fillId="0" borderId="5" xfId="0" applyNumberFormat="1" applyFont="1" applyBorder="1" applyAlignment="1">
      <alignment horizontal="left" vertical="top"/>
    </xf>
    <xf numFmtId="2" fontId="0" fillId="0" borderId="14" xfId="0" applyNumberFormat="1" applyBorder="1" applyAlignment="1">
      <alignment horizontal="center" vertical="top"/>
    </xf>
    <xf numFmtId="2" fontId="0" fillId="0" borderId="15" xfId="0" applyNumberFormat="1" applyBorder="1" applyAlignment="1">
      <alignment horizontal="center" vertical="top"/>
    </xf>
    <xf numFmtId="14" fontId="2" fillId="0" borderId="14" xfId="0" applyNumberFormat="1" applyFont="1" applyBorder="1" applyAlignment="1">
      <alignment horizontal="left" vertical="top"/>
    </xf>
    <xf numFmtId="2" fontId="2" fillId="0" borderId="14" xfId="0" applyNumberFormat="1" applyFont="1" applyBorder="1" applyAlignment="1">
      <alignment horizontal="center" vertical="top"/>
    </xf>
    <xf numFmtId="2" fontId="2" fillId="0" borderId="15" xfId="0" applyNumberFormat="1" applyFont="1" applyBorder="1" applyAlignment="1">
      <alignment horizontal="center" vertical="top"/>
    </xf>
    <xf numFmtId="14" fontId="2" fillId="0" borderId="16" xfId="0" applyNumberFormat="1" applyFont="1" applyBorder="1" applyAlignment="1">
      <alignment horizontal="left" vertical="top"/>
    </xf>
    <xf numFmtId="2" fontId="2" fillId="0" borderId="17" xfId="0" applyNumberFormat="1" applyFont="1" applyBorder="1" applyAlignment="1">
      <alignment horizontal="center" vertical="top"/>
    </xf>
    <xf numFmtId="2" fontId="2" fillId="0" borderId="18" xfId="0" applyNumberFormat="1" applyFont="1" applyBorder="1" applyAlignment="1">
      <alignment horizontal="center" vertical="top"/>
    </xf>
    <xf numFmtId="0" fontId="37" fillId="0" borderId="0" xfId="0" applyFont="1" applyAlignment="1">
      <alignment vertical="top"/>
    </xf>
    <xf numFmtId="0" fontId="38" fillId="0" borderId="0" xfId="0" applyFont="1"/>
    <xf numFmtId="0" fontId="0" fillId="0" borderId="0" xfId="0" applyNumberFormat="1"/>
    <xf numFmtId="0" fontId="19" fillId="0" borderId="0" xfId="0" applyNumberFormat="1" applyFont="1" applyAlignment="1">
      <alignment horizontal="center" vertical="center"/>
    </xf>
    <xf numFmtId="0" fontId="20" fillId="0" borderId="0" xfId="0" applyNumberFormat="1" applyFont="1"/>
    <xf numFmtId="171" fontId="21" fillId="5" borderId="1" xfId="0" applyNumberFormat="1" applyFont="1" applyFill="1" applyBorder="1" applyAlignment="1">
      <alignment horizontal="center" vertical="center" wrapText="1"/>
    </xf>
    <xf numFmtId="171" fontId="21" fillId="5" borderId="19" xfId="0" applyNumberFormat="1" applyFont="1" applyFill="1" applyBorder="1" applyAlignment="1">
      <alignment horizontal="center" vertical="center" wrapText="1"/>
    </xf>
    <xf numFmtId="171" fontId="21" fillId="23" borderId="1" xfId="0" applyNumberFormat="1" applyFont="1" applyFill="1" applyBorder="1" applyAlignment="1">
      <alignment horizontal="center" vertical="center" wrapText="1"/>
    </xf>
    <xf numFmtId="171" fontId="21" fillId="5" borderId="0" xfId="0" applyNumberFormat="1" applyFont="1" applyFill="1" applyBorder="1" applyAlignment="1">
      <alignment horizontal="center" vertical="center" wrapText="1"/>
    </xf>
    <xf numFmtId="0" fontId="22" fillId="0" borderId="2" xfId="0" applyNumberFormat="1" applyFont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 wrapText="1"/>
    </xf>
    <xf numFmtId="0" fontId="22" fillId="0" borderId="0" xfId="0" applyNumberFormat="1" applyFont="1" applyBorder="1" applyAlignment="1">
      <alignment horizontal="center" vertical="center" wrapText="1"/>
    </xf>
    <xf numFmtId="0" fontId="20" fillId="5" borderId="1" xfId="0" applyNumberFormat="1" applyFont="1" applyFill="1" applyBorder="1" applyAlignment="1" applyProtection="1">
      <alignment horizontal="left" vertical="center" wrapText="1" indent="1"/>
      <protection locked="0"/>
    </xf>
    <xf numFmtId="10" fontId="23" fillId="15" borderId="1" xfId="5" applyNumberFormat="1" applyFont="1" applyFill="1" applyBorder="1" applyAlignment="1">
      <alignment horizontal="center"/>
    </xf>
    <xf numFmtId="10" fontId="23" fillId="6" borderId="1" xfId="5" applyNumberFormat="1" applyFont="1" applyFill="1" applyBorder="1" applyAlignment="1">
      <alignment horizontal="center"/>
    </xf>
    <xf numFmtId="10" fontId="20" fillId="15" borderId="1" xfId="0" applyNumberFormat="1" applyFont="1" applyFill="1" applyBorder="1" applyAlignment="1">
      <alignment horizontal="center"/>
    </xf>
    <xf numFmtId="10" fontId="20" fillId="15" borderId="0" xfId="0" applyNumberFormat="1" applyFont="1" applyFill="1" applyBorder="1" applyAlignment="1">
      <alignment horizontal="center"/>
    </xf>
    <xf numFmtId="10" fontId="23" fillId="15" borderId="0" xfId="5" applyNumberFormat="1" applyFont="1" applyFill="1" applyBorder="1" applyAlignment="1">
      <alignment horizontal="center"/>
    </xf>
    <xf numFmtId="10" fontId="23" fillId="7" borderId="1" xfId="5" applyNumberFormat="1" applyFont="1" applyFill="1" applyBorder="1" applyAlignment="1">
      <alignment horizontal="center"/>
    </xf>
    <xf numFmtId="10" fontId="20" fillId="7" borderId="1" xfId="0" applyNumberFormat="1" applyFont="1" applyFill="1" applyBorder="1" applyAlignment="1">
      <alignment horizontal="center"/>
    </xf>
    <xf numFmtId="10" fontId="20" fillId="0" borderId="0" xfId="0" applyNumberFormat="1" applyFont="1" applyFill="1" applyBorder="1" applyAlignment="1">
      <alignment horizontal="center"/>
    </xf>
    <xf numFmtId="0" fontId="20" fillId="0" borderId="0" xfId="0" applyNumberFormat="1" applyFont="1" applyAlignment="1">
      <alignment horizontal="center"/>
    </xf>
    <xf numFmtId="0" fontId="20" fillId="0" borderId="0" xfId="0" applyNumberFormat="1" applyFont="1" applyFill="1" applyAlignment="1">
      <alignment horizontal="center"/>
    </xf>
    <xf numFmtId="10" fontId="20" fillId="0" borderId="0" xfId="0" applyNumberFormat="1" applyFont="1" applyFill="1" applyAlignment="1">
      <alignment horizontal="center"/>
    </xf>
    <xf numFmtId="0" fontId="20" fillId="0" borderId="0" xfId="0" applyNumberFormat="1" applyFont="1" applyFill="1" applyBorder="1" applyAlignment="1">
      <alignment horizontal="center"/>
    </xf>
    <xf numFmtId="0" fontId="0" fillId="0" borderId="0" xfId="7" applyNumberFormat="1" applyFont="1"/>
    <xf numFmtId="10" fontId="23" fillId="6" borderId="20" xfId="5" applyNumberFormat="1" applyFont="1" applyFill="1" applyBorder="1" applyAlignment="1">
      <alignment horizontal="center"/>
    </xf>
    <xf numFmtId="10" fontId="23" fillId="15" borderId="1" xfId="5" applyNumberFormat="1" applyFont="1" applyFill="1" applyBorder="1" applyAlignment="1">
      <alignment horizontal="center" vertical="center"/>
    </xf>
    <xf numFmtId="10" fontId="23" fillId="7" borderId="20" xfId="5" applyNumberFormat="1" applyFont="1" applyFill="1" applyBorder="1" applyAlignment="1">
      <alignment horizontal="center"/>
    </xf>
    <xf numFmtId="10" fontId="23" fillId="7" borderId="1" xfId="5" applyNumberFormat="1" applyFont="1" applyFill="1" applyBorder="1" applyAlignment="1">
      <alignment horizontal="center" vertical="center"/>
    </xf>
    <xf numFmtId="10" fontId="23" fillId="6" borderId="1" xfId="5" applyNumberFormat="1" applyFont="1" applyFill="1" applyBorder="1" applyAlignment="1">
      <alignment horizontal="center" vertical="center"/>
    </xf>
    <xf numFmtId="165" fontId="23" fillId="15" borderId="1" xfId="7" applyNumberFormat="1" applyFont="1" applyFill="1" applyBorder="1" applyAlignment="1">
      <alignment horizontal="center"/>
    </xf>
    <xf numFmtId="165" fontId="23" fillId="6" borderId="1" xfId="7" applyNumberFormat="1" applyFont="1" applyFill="1" applyBorder="1" applyAlignment="1"/>
    <xf numFmtId="165" fontId="23" fillId="15" borderId="0" xfId="7" applyNumberFormat="1" applyFont="1" applyFill="1" applyBorder="1" applyAlignment="1">
      <alignment horizontal="center"/>
    </xf>
    <xf numFmtId="9" fontId="0" fillId="0" borderId="0" xfId="5" applyFont="1"/>
    <xf numFmtId="10" fontId="0" fillId="0" borderId="0" xfId="5" applyNumberFormat="1" applyFont="1"/>
    <xf numFmtId="0" fontId="20" fillId="15" borderId="1" xfId="0" applyNumberFormat="1" applyFont="1" applyFill="1" applyBorder="1" applyAlignment="1">
      <alignment horizontal="center"/>
    </xf>
    <xf numFmtId="0" fontId="20" fillId="6" borderId="1" xfId="0" applyNumberFormat="1" applyFont="1" applyFill="1" applyBorder="1"/>
    <xf numFmtId="0" fontId="20" fillId="15" borderId="0" xfId="0" applyNumberFormat="1" applyFont="1" applyFill="1" applyBorder="1" applyAlignment="1">
      <alignment horizontal="center"/>
    </xf>
    <xf numFmtId="171" fontId="20" fillId="0" borderId="0" xfId="0" applyNumberFormat="1" applyFont="1"/>
    <xf numFmtId="0" fontId="22" fillId="0" borderId="0" xfId="0" applyNumberFormat="1" applyFont="1"/>
    <xf numFmtId="0" fontId="0" fillId="0" borderId="0" xfId="0" applyNumberFormat="1" applyBorder="1"/>
    <xf numFmtId="0" fontId="20" fillId="0" borderId="21" xfId="0" applyNumberFormat="1" applyFont="1" applyBorder="1"/>
    <xf numFmtId="172" fontId="3" fillId="0" borderId="3" xfId="0" applyNumberFormat="1" applyFont="1" applyBorder="1"/>
    <xf numFmtId="172" fontId="3" fillId="0" borderId="3" xfId="0" applyNumberFormat="1" applyFont="1" applyFill="1" applyBorder="1"/>
    <xf numFmtId="0" fontId="20" fillId="0" borderId="14" xfId="0" applyNumberFormat="1" applyFont="1" applyBorder="1"/>
    <xf numFmtId="0" fontId="20" fillId="0" borderId="0" xfId="0" applyNumberFormat="1" applyFont="1" applyBorder="1"/>
    <xf numFmtId="0" fontId="0" fillId="0" borderId="0" xfId="7" applyNumberFormat="1" applyFont="1" applyBorder="1"/>
    <xf numFmtId="167" fontId="0" fillId="0" borderId="0" xfId="5" applyNumberFormat="1" applyFont="1"/>
    <xf numFmtId="167" fontId="20" fillId="0" borderId="22" xfId="5" applyNumberFormat="1" applyFont="1" applyBorder="1"/>
    <xf numFmtId="167" fontId="20" fillId="0" borderId="0" xfId="5" applyNumberFormat="1" applyFont="1" applyBorder="1"/>
    <xf numFmtId="167" fontId="20" fillId="0" borderId="9" xfId="5" applyNumberFormat="1" applyFont="1" applyBorder="1"/>
    <xf numFmtId="167" fontId="20" fillId="0" borderId="0" xfId="5" applyNumberFormat="1" applyFont="1"/>
    <xf numFmtId="165" fontId="0" fillId="0" borderId="0" xfId="7" applyFont="1"/>
    <xf numFmtId="165" fontId="20" fillId="0" borderId="22" xfId="7" applyFont="1" applyBorder="1"/>
    <xf numFmtId="165" fontId="20" fillId="0" borderId="0" xfId="7" applyFont="1" applyBorder="1"/>
    <xf numFmtId="165" fontId="20" fillId="0" borderId="0" xfId="7" applyFont="1" applyBorder="1" applyAlignment="1">
      <alignment horizontal="left"/>
    </xf>
    <xf numFmtId="165" fontId="20" fillId="0" borderId="9" xfId="7" applyFont="1" applyBorder="1"/>
    <xf numFmtId="165" fontId="20" fillId="0" borderId="0" xfId="7" applyFont="1"/>
    <xf numFmtId="165" fontId="20" fillId="0" borderId="23" xfId="7" applyFont="1" applyBorder="1"/>
    <xf numFmtId="165" fontId="20" fillId="0" borderId="13" xfId="7" applyFont="1" applyBorder="1"/>
    <xf numFmtId="165" fontId="20" fillId="0" borderId="5" xfId="7" applyFont="1" applyBorder="1"/>
    <xf numFmtId="0" fontId="7" fillId="0" borderId="0" xfId="0" applyNumberFormat="1" applyFont="1"/>
    <xf numFmtId="165" fontId="24" fillId="0" borderId="0" xfId="7" applyFont="1" applyAlignment="1">
      <alignment wrapText="1"/>
    </xf>
    <xf numFmtId="167" fontId="7" fillId="0" borderId="0" xfId="5" applyNumberFormat="1" applyFont="1"/>
    <xf numFmtId="167" fontId="24" fillId="0" borderId="0" xfId="5" applyNumberFormat="1" applyFont="1"/>
    <xf numFmtId="0" fontId="24" fillId="0" borderId="0" xfId="0" applyNumberFormat="1" applyFont="1"/>
    <xf numFmtId="0" fontId="7" fillId="0" borderId="0" xfId="7" applyNumberFormat="1" applyFont="1"/>
    <xf numFmtId="14" fontId="25" fillId="0" borderId="20" xfId="3" applyNumberFormat="1" applyFont="1" applyBorder="1" applyAlignment="1">
      <alignment horizontal="center" vertical="top" wrapText="1"/>
    </xf>
    <xf numFmtId="14" fontId="26" fillId="0" borderId="1" xfId="3" applyNumberFormat="1" applyFont="1" applyBorder="1" applyAlignment="1">
      <alignment horizontal="center" vertical="top" wrapText="1"/>
    </xf>
    <xf numFmtId="14" fontId="26" fillId="0" borderId="19" xfId="3" applyNumberFormat="1" applyFont="1" applyBorder="1" applyAlignment="1">
      <alignment horizontal="center" vertical="top" wrapText="1"/>
    </xf>
    <xf numFmtId="173" fontId="27" fillId="7" borderId="19" xfId="3" applyNumberFormat="1" applyFont="1" applyFill="1" applyBorder="1" applyAlignment="1">
      <alignment horizontal="center" vertical="top" wrapText="1"/>
    </xf>
    <xf numFmtId="173" fontId="27" fillId="0" borderId="1" xfId="3" applyNumberFormat="1" applyFont="1" applyBorder="1" applyAlignment="1">
      <alignment horizontal="center" vertical="top" wrapText="1"/>
    </xf>
    <xf numFmtId="173" fontId="27" fillId="24" borderId="1" xfId="3" applyNumberFormat="1" applyFont="1" applyFill="1" applyBorder="1" applyAlignment="1">
      <alignment horizontal="center" vertical="top" wrapText="1"/>
    </xf>
    <xf numFmtId="173" fontId="27" fillId="0" borderId="1" xfId="3" applyNumberFormat="1" applyFont="1" applyFill="1" applyBorder="1" applyAlignment="1">
      <alignment horizontal="center" vertical="top" wrapText="1"/>
    </xf>
    <xf numFmtId="173" fontId="24" fillId="0" borderId="0" xfId="0" applyNumberFormat="1" applyFont="1"/>
    <xf numFmtId="0" fontId="28" fillId="0" borderId="21" xfId="3" applyFont="1" applyBorder="1" applyAlignment="1">
      <alignment horizontal="left" vertical="center" wrapText="1"/>
    </xf>
    <xf numFmtId="174" fontId="28" fillId="0" borderId="24" xfId="3" applyNumberFormat="1" applyFont="1" applyBorder="1" applyAlignment="1">
      <alignment horizontal="left" vertical="center" wrapText="1"/>
    </xf>
    <xf numFmtId="3" fontId="28" fillId="7" borderId="24" xfId="3" applyNumberFormat="1" applyFont="1" applyFill="1" applyBorder="1" applyAlignment="1">
      <alignment horizontal="center" vertical="center" wrapText="1"/>
    </xf>
    <xf numFmtId="3" fontId="28" fillId="0" borderId="24" xfId="3" applyNumberFormat="1" applyFont="1" applyBorder="1" applyAlignment="1">
      <alignment horizontal="center" vertical="center" wrapText="1"/>
    </xf>
    <xf numFmtId="3" fontId="28" fillId="24" borderId="24" xfId="3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28" fillId="0" borderId="23" xfId="3" applyFont="1" applyBorder="1" applyAlignment="1">
      <alignment horizontal="left" vertical="center" wrapText="1"/>
    </xf>
    <xf numFmtId="174" fontId="28" fillId="0" borderId="2" xfId="3" applyNumberFormat="1" applyFont="1" applyBorder="1" applyAlignment="1">
      <alignment horizontal="left" vertical="center" wrapText="1"/>
    </xf>
    <xf numFmtId="3" fontId="28" fillId="7" borderId="2" xfId="3" applyNumberFormat="1" applyFont="1" applyFill="1" applyBorder="1" applyAlignment="1">
      <alignment horizontal="center" vertical="center" wrapText="1"/>
    </xf>
    <xf numFmtId="3" fontId="28" fillId="0" borderId="2" xfId="3" applyNumberFormat="1" applyFont="1" applyBorder="1" applyAlignment="1">
      <alignment horizontal="center" vertical="center" wrapText="1"/>
    </xf>
    <xf numFmtId="3" fontId="28" fillId="24" borderId="2" xfId="3" applyNumberFormat="1" applyFont="1" applyFill="1" applyBorder="1" applyAlignment="1">
      <alignment horizontal="center" vertical="center" wrapText="1"/>
    </xf>
    <xf numFmtId="0" fontId="28" fillId="0" borderId="22" xfId="3" applyFont="1" applyBorder="1" applyAlignment="1">
      <alignment horizontal="left" vertical="center" wrapText="1"/>
    </xf>
    <xf numFmtId="0" fontId="28" fillId="0" borderId="25" xfId="3" applyFont="1" applyBorder="1" applyAlignment="1">
      <alignment horizontal="left" vertical="center" wrapText="1"/>
    </xf>
    <xf numFmtId="3" fontId="28" fillId="7" borderId="25" xfId="3" applyNumberFormat="1" applyFont="1" applyFill="1" applyBorder="1" applyAlignment="1">
      <alignment horizontal="center" vertical="center" wrapText="1"/>
    </xf>
    <xf numFmtId="3" fontId="28" fillId="0" borderId="25" xfId="3" applyNumberFormat="1" applyFont="1" applyBorder="1" applyAlignment="1">
      <alignment horizontal="center" vertical="center" wrapText="1"/>
    </xf>
    <xf numFmtId="3" fontId="28" fillId="24" borderId="25" xfId="3" applyNumberFormat="1" applyFont="1" applyFill="1" applyBorder="1" applyAlignment="1">
      <alignment horizontal="center" vertical="center" wrapText="1"/>
    </xf>
    <xf numFmtId="0" fontId="28" fillId="0" borderId="22" xfId="3" applyFont="1" applyBorder="1" applyAlignment="1">
      <alignment vertical="center" wrapText="1"/>
    </xf>
    <xf numFmtId="0" fontId="28" fillId="0" borderId="25" xfId="3" applyFont="1" applyBorder="1" applyAlignment="1">
      <alignment vertical="center" wrapText="1"/>
    </xf>
    <xf numFmtId="174" fontId="28" fillId="0" borderId="25" xfId="3" applyNumberFormat="1" applyFont="1" applyBorder="1" applyAlignment="1">
      <alignment horizontal="left" vertical="center" wrapText="1"/>
    </xf>
    <xf numFmtId="0" fontId="28" fillId="0" borderId="23" xfId="3" applyFont="1" applyBorder="1" applyAlignment="1">
      <alignment vertical="center" wrapText="1"/>
    </xf>
    <xf numFmtId="0" fontId="28" fillId="0" borderId="2" xfId="3" applyFont="1" applyBorder="1" applyAlignment="1">
      <alignment vertical="center" wrapText="1"/>
    </xf>
    <xf numFmtId="3" fontId="28" fillId="25" borderId="24" xfId="3" applyNumberFormat="1" applyFont="1" applyFill="1" applyBorder="1" applyAlignment="1">
      <alignment horizontal="center" vertical="center" wrapText="1"/>
    </xf>
    <xf numFmtId="0" fontId="20" fillId="0" borderId="0" xfId="0" applyFont="1" applyBorder="1" applyAlignment="1">
      <alignment vertical="center"/>
    </xf>
    <xf numFmtId="3" fontId="28" fillId="0" borderId="25" xfId="3" applyNumberFormat="1" applyFont="1" applyFill="1" applyBorder="1" applyAlignment="1">
      <alignment horizontal="center" vertical="center" wrapText="1"/>
    </xf>
    <xf numFmtId="3" fontId="28" fillId="0" borderId="2" xfId="3" applyNumberFormat="1" applyFont="1" applyFill="1" applyBorder="1" applyAlignment="1">
      <alignment horizontal="center" vertical="center" wrapText="1"/>
    </xf>
    <xf numFmtId="0" fontId="28" fillId="0" borderId="20" xfId="3" applyFont="1" applyBorder="1" applyAlignment="1">
      <alignment horizontal="left" vertical="center" wrapText="1"/>
    </xf>
    <xf numFmtId="174" fontId="28" fillId="0" borderId="1" xfId="3" applyNumberFormat="1" applyFont="1" applyBorder="1" applyAlignment="1">
      <alignment horizontal="left" vertical="center" wrapText="1"/>
    </xf>
    <xf numFmtId="3" fontId="28" fillId="7" borderId="1" xfId="3" applyNumberFormat="1" applyFont="1" applyFill="1" applyBorder="1" applyAlignment="1">
      <alignment horizontal="center" vertical="center" wrapText="1"/>
    </xf>
    <xf numFmtId="3" fontId="28" fillId="0" borderId="1" xfId="3" applyNumberFormat="1" applyFont="1" applyBorder="1" applyAlignment="1">
      <alignment horizontal="center" vertical="center" wrapText="1"/>
    </xf>
    <xf numFmtId="3" fontId="28" fillId="24" borderId="1" xfId="3" applyNumberFormat="1" applyFont="1" applyFill="1" applyBorder="1" applyAlignment="1">
      <alignment horizontal="center" vertical="center" wrapText="1"/>
    </xf>
    <xf numFmtId="0" fontId="20" fillId="0" borderId="0" xfId="0" applyNumberFormat="1" applyFont="1" applyAlignment="1">
      <alignment horizontal="center" vertical="center"/>
    </xf>
    <xf numFmtId="0" fontId="28" fillId="0" borderId="25" xfId="3" applyFont="1" applyBorder="1" applyAlignment="1">
      <alignment horizontal="center" vertical="center" wrapText="1"/>
    </xf>
    <xf numFmtId="0" fontId="6" fillId="0" borderId="20" xfId="3" applyFont="1" applyBorder="1" applyAlignment="1">
      <alignment vertical="center"/>
    </xf>
    <xf numFmtId="174" fontId="6" fillId="0" borderId="1" xfId="3" applyNumberFormat="1" applyFont="1" applyBorder="1" applyAlignment="1">
      <alignment vertical="center" wrapText="1"/>
    </xf>
    <xf numFmtId="3" fontId="30" fillId="0" borderId="1" xfId="3" applyNumberFormat="1" applyFont="1" applyBorder="1" applyAlignment="1">
      <alignment horizontal="center" vertical="center" wrapText="1"/>
    </xf>
    <xf numFmtId="3" fontId="30" fillId="24" borderId="1" xfId="3" applyNumberFormat="1" applyFont="1" applyFill="1" applyBorder="1" applyAlignment="1">
      <alignment horizontal="center" vertical="center" wrapText="1"/>
    </xf>
    <xf numFmtId="0" fontId="6" fillId="0" borderId="0" xfId="3" applyFont="1" applyBorder="1" applyAlignment="1">
      <alignment vertical="center"/>
    </xf>
    <xf numFmtId="174" fontId="6" fillId="0" borderId="0" xfId="3" applyNumberFormat="1" applyFont="1" applyBorder="1" applyAlignment="1">
      <alignment vertical="center" wrapText="1"/>
    </xf>
    <xf numFmtId="3" fontId="30" fillId="0" borderId="0" xfId="3" applyNumberFormat="1" applyFont="1" applyBorder="1" applyAlignment="1">
      <alignment horizontal="center" vertical="center" wrapText="1"/>
    </xf>
    <xf numFmtId="3" fontId="30" fillId="24" borderId="0" xfId="3" applyNumberFormat="1" applyFont="1" applyFill="1" applyBorder="1" applyAlignment="1">
      <alignment horizontal="center" vertical="center" wrapText="1"/>
    </xf>
    <xf numFmtId="14" fontId="26" fillId="0" borderId="19" xfId="3" applyNumberFormat="1" applyFont="1" applyBorder="1" applyAlignment="1">
      <alignment horizontal="center" vertical="center" wrapText="1"/>
    </xf>
    <xf numFmtId="173" fontId="27" fillId="7" borderId="1" xfId="3" applyNumberFormat="1" applyFont="1" applyFill="1" applyBorder="1" applyAlignment="1">
      <alignment horizontal="center" vertical="center"/>
    </xf>
    <xf numFmtId="173" fontId="27" fillId="0" borderId="1" xfId="3" applyNumberFormat="1" applyFont="1" applyBorder="1" applyAlignment="1">
      <alignment horizontal="center" vertical="center"/>
    </xf>
    <xf numFmtId="173" fontId="27" fillId="26" borderId="1" xfId="3" applyNumberFormat="1" applyFont="1" applyFill="1" applyBorder="1" applyAlignment="1">
      <alignment horizontal="center" vertical="top" wrapText="1"/>
    </xf>
    <xf numFmtId="173" fontId="27" fillId="0" borderId="1" xfId="3" applyNumberFormat="1" applyFont="1" applyFill="1" applyBorder="1" applyAlignment="1">
      <alignment horizontal="center" vertical="center"/>
    </xf>
    <xf numFmtId="173" fontId="20" fillId="0" borderId="0" xfId="0" applyNumberFormat="1" applyFont="1" applyAlignment="1">
      <alignment horizontal="center" vertical="center"/>
    </xf>
    <xf numFmtId="1" fontId="28" fillId="0" borderId="24" xfId="3" applyNumberFormat="1" applyFont="1" applyBorder="1" applyAlignment="1">
      <alignment horizontal="left" vertical="center" wrapText="1"/>
    </xf>
    <xf numFmtId="3" fontId="28" fillId="26" borderId="24" xfId="3" applyNumberFormat="1" applyFont="1" applyFill="1" applyBorder="1" applyAlignment="1">
      <alignment horizontal="center" vertical="center" wrapText="1"/>
    </xf>
    <xf numFmtId="0" fontId="28" fillId="0" borderId="0" xfId="0" applyFont="1" applyAlignment="1">
      <alignment horizontal="right" vertical="center"/>
    </xf>
    <xf numFmtId="1" fontId="28" fillId="0" borderId="25" xfId="3" applyNumberFormat="1" applyFont="1" applyBorder="1" applyAlignment="1">
      <alignment horizontal="left" vertical="center" wrapText="1"/>
    </xf>
    <xf numFmtId="3" fontId="28" fillId="26" borderId="25" xfId="3" applyNumberFormat="1" applyFont="1" applyFill="1" applyBorder="1" applyAlignment="1">
      <alignment horizontal="center" vertical="center" wrapText="1"/>
    </xf>
    <xf numFmtId="1" fontId="28" fillId="0" borderId="25" xfId="3" applyNumberFormat="1" applyFont="1" applyFill="1" applyBorder="1" applyAlignment="1">
      <alignment horizontal="left" vertical="center" wrapText="1"/>
    </xf>
    <xf numFmtId="3" fontId="28" fillId="26" borderId="2" xfId="3" applyNumberFormat="1" applyFont="1" applyFill="1" applyBorder="1" applyAlignment="1">
      <alignment horizontal="center" vertical="center" wrapText="1"/>
    </xf>
    <xf numFmtId="1" fontId="28" fillId="0" borderId="1" xfId="3" applyNumberFormat="1" applyFont="1" applyBorder="1" applyAlignment="1">
      <alignment horizontal="left" vertical="center" wrapText="1"/>
    </xf>
    <xf numFmtId="3" fontId="28" fillId="26" borderId="1" xfId="3" applyNumberFormat="1" applyFont="1" applyFill="1" applyBorder="1" applyAlignment="1">
      <alignment horizontal="center" vertical="center" wrapText="1"/>
    </xf>
    <xf numFmtId="1" fontId="28" fillId="0" borderId="2" xfId="3" applyNumberFormat="1" applyFont="1" applyBorder="1" applyAlignment="1">
      <alignment horizontal="left" vertical="center" wrapText="1"/>
    </xf>
    <xf numFmtId="3" fontId="28" fillId="0" borderId="24" xfId="3" applyNumberFormat="1" applyFont="1" applyFill="1" applyBorder="1" applyAlignment="1">
      <alignment horizontal="center" vertical="center" wrapText="1"/>
    </xf>
    <xf numFmtId="3" fontId="28" fillId="25" borderId="25" xfId="3" applyNumberFormat="1" applyFont="1" applyFill="1" applyBorder="1" applyAlignment="1">
      <alignment horizontal="center" vertical="center" wrapText="1"/>
    </xf>
    <xf numFmtId="49" fontId="28" fillId="0" borderId="25" xfId="3" applyNumberFormat="1" applyFont="1" applyBorder="1" applyAlignment="1">
      <alignment horizontal="left" vertical="center" wrapText="1"/>
    </xf>
    <xf numFmtId="49" fontId="28" fillId="0" borderId="2" xfId="3" applyNumberFormat="1" applyFont="1" applyBorder="1" applyAlignment="1">
      <alignment horizontal="left" vertical="center" wrapText="1"/>
    </xf>
    <xf numFmtId="1" fontId="28" fillId="0" borderId="25" xfId="0" applyNumberFormat="1" applyFont="1" applyBorder="1" applyAlignment="1">
      <alignment horizontal="left" vertical="center"/>
    </xf>
    <xf numFmtId="0" fontId="26" fillId="0" borderId="1" xfId="3" applyFont="1" applyBorder="1" applyAlignment="1">
      <alignment vertical="center"/>
    </xf>
    <xf numFmtId="174" fontId="26" fillId="0" borderId="1" xfId="3" applyNumberFormat="1" applyFont="1" applyBorder="1" applyAlignment="1">
      <alignment horizontal="center" vertical="center"/>
    </xf>
    <xf numFmtId="3" fontId="26" fillId="0" borderId="19" xfId="3" applyNumberFormat="1" applyFont="1" applyFill="1" applyBorder="1" applyAlignment="1">
      <alignment horizontal="center" vertical="center"/>
    </xf>
    <xf numFmtId="3" fontId="26" fillId="7" borderId="19" xfId="3" applyNumberFormat="1" applyFont="1" applyFill="1" applyBorder="1" applyAlignment="1">
      <alignment horizontal="center" vertical="center"/>
    </xf>
    <xf numFmtId="3" fontId="26" fillId="0" borderId="1" xfId="3" applyNumberFormat="1" applyFont="1" applyBorder="1" applyAlignment="1">
      <alignment horizontal="center" vertical="center"/>
    </xf>
    <xf numFmtId="3" fontId="26" fillId="26" borderId="1" xfId="3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0" fontId="2" fillId="7" borderId="1" xfId="0" applyFont="1" applyFill="1" applyBorder="1" applyAlignment="1">
      <alignment vertical="top" wrapText="1"/>
    </xf>
    <xf numFmtId="0" fontId="2" fillId="25" borderId="1" xfId="0" applyFont="1" applyFill="1" applyBorder="1" applyAlignment="1">
      <alignment vertical="top" wrapText="1"/>
    </xf>
    <xf numFmtId="0" fontId="39" fillId="0" borderId="0" xfId="0" applyFont="1"/>
    <xf numFmtId="0" fontId="40" fillId="0" borderId="0" xfId="0" applyFont="1"/>
    <xf numFmtId="0" fontId="39" fillId="0" borderId="0" xfId="0" applyFont="1" applyAlignment="1"/>
    <xf numFmtId="0" fontId="40" fillId="0" borderId="0" xfId="0" applyFont="1" applyAlignment="1"/>
    <xf numFmtId="167" fontId="2" fillId="0" borderId="0" xfId="4" applyNumberFormat="1" applyFont="1" applyAlignment="1">
      <alignment wrapText="1"/>
    </xf>
    <xf numFmtId="167" fontId="2" fillId="0" borderId="1" xfId="4" applyNumberFormat="1" applyFont="1" applyBorder="1" applyAlignment="1">
      <alignment vertical="top" wrapText="1"/>
    </xf>
    <xf numFmtId="167" fontId="2" fillId="9" borderId="2" xfId="4" applyNumberFormat="1" applyFont="1" applyFill="1" applyBorder="1" applyAlignment="1">
      <alignment horizontal="right" vertical="top"/>
    </xf>
    <xf numFmtId="0" fontId="2" fillId="27" borderId="1" xfId="0" applyFont="1" applyFill="1" applyBorder="1" applyAlignment="1">
      <alignment vertical="top" wrapText="1"/>
    </xf>
    <xf numFmtId="0" fontId="2" fillId="27" borderId="1" xfId="0" applyFont="1" applyFill="1" applyBorder="1" applyAlignment="1">
      <alignment vertical="top"/>
    </xf>
    <xf numFmtId="14" fontId="2" fillId="27" borderId="1" xfId="0" applyNumberFormat="1" applyFont="1" applyFill="1" applyBorder="1" applyAlignment="1">
      <alignment vertical="top" wrapText="1"/>
    </xf>
    <xf numFmtId="167" fontId="2" fillId="27" borderId="1" xfId="4" applyNumberFormat="1" applyFont="1" applyFill="1" applyBorder="1" applyAlignment="1">
      <alignment vertical="top"/>
    </xf>
    <xf numFmtId="168" fontId="2" fillId="27" borderId="1" xfId="8" applyNumberFormat="1" applyFont="1" applyFill="1" applyBorder="1" applyAlignment="1">
      <alignment vertical="top"/>
    </xf>
    <xf numFmtId="9" fontId="2" fillId="27" borderId="1" xfId="0" applyNumberFormat="1" applyFont="1" applyFill="1" applyBorder="1" applyAlignment="1">
      <alignment vertical="top" wrapText="1"/>
    </xf>
    <xf numFmtId="0" fontId="2" fillId="27" borderId="0" xfId="0" applyFont="1" applyFill="1" applyAlignment="1">
      <alignment vertical="top"/>
    </xf>
    <xf numFmtId="14" fontId="2" fillId="27" borderId="1" xfId="0" applyNumberFormat="1" applyFont="1" applyFill="1" applyBorder="1" applyAlignment="1">
      <alignment horizontal="right" wrapText="1"/>
    </xf>
    <xf numFmtId="2" fontId="2" fillId="27" borderId="1" xfId="9" applyNumberFormat="1" applyFont="1" applyFill="1" applyBorder="1" applyAlignment="1">
      <alignment horizontal="right" vertical="top" wrapText="1"/>
    </xf>
    <xf numFmtId="167" fontId="2" fillId="27" borderId="1" xfId="4" applyNumberFormat="1" applyFont="1" applyFill="1" applyBorder="1" applyAlignment="1">
      <alignment horizontal="right" vertical="top"/>
    </xf>
    <xf numFmtId="9" fontId="2" fillId="27" borderId="1" xfId="4" applyFont="1" applyFill="1" applyBorder="1" applyAlignment="1">
      <alignment horizontal="right" vertical="top"/>
    </xf>
    <xf numFmtId="0" fontId="2" fillId="27" borderId="0" xfId="0" applyFont="1" applyFill="1" applyAlignment="1">
      <alignment wrapText="1"/>
    </xf>
    <xf numFmtId="168" fontId="2" fillId="27" borderId="1" xfId="8" applyNumberFormat="1" applyFont="1" applyFill="1" applyBorder="1" applyAlignment="1">
      <alignment horizontal="right" vertical="top"/>
    </xf>
    <xf numFmtId="0" fontId="2" fillId="2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wrapText="1"/>
    </xf>
    <xf numFmtId="0" fontId="0" fillId="0" borderId="0" xfId="0" applyAlignment="1">
      <alignment wrapText="1"/>
    </xf>
    <xf numFmtId="0" fontId="43" fillId="0" borderId="0" xfId="0" applyFont="1" applyAlignment="1"/>
    <xf numFmtId="9" fontId="31" fillId="0" borderId="0" xfId="0" applyNumberFormat="1" applyFont="1"/>
    <xf numFmtId="0" fontId="40" fillId="0" borderId="0" xfId="0" applyFont="1" applyAlignment="1">
      <alignment wrapText="1"/>
    </xf>
    <xf numFmtId="0" fontId="0" fillId="0" borderId="0" xfId="0" applyNumberFormat="1" applyAlignment="1">
      <alignment wrapText="1"/>
    </xf>
    <xf numFmtId="10" fontId="20" fillId="15" borderId="1" xfId="0" applyNumberFormat="1" applyFont="1" applyFill="1" applyBorder="1" applyAlignment="1">
      <alignment horizontal="center" wrapText="1"/>
    </xf>
    <xf numFmtId="10" fontId="0" fillId="28" borderId="1" xfId="0" applyNumberFormat="1" applyFill="1" applyBorder="1" applyAlignment="1">
      <alignment horizontal="center" wrapText="1"/>
    </xf>
    <xf numFmtId="10" fontId="0" fillId="28" borderId="19" xfId="0" applyNumberFormat="1" applyFill="1" applyBorder="1" applyAlignment="1">
      <alignment horizontal="center" wrapText="1"/>
    </xf>
    <xf numFmtId="10" fontId="0" fillId="28" borderId="2" xfId="0" applyNumberFormat="1" applyFill="1" applyBorder="1" applyAlignment="1">
      <alignment horizontal="center" wrapText="1"/>
    </xf>
    <xf numFmtId="10" fontId="0" fillId="28" borderId="5" xfId="0" applyNumberFormat="1" applyFill="1" applyBorder="1" applyAlignment="1">
      <alignment horizontal="center" wrapText="1"/>
    </xf>
    <xf numFmtId="0" fontId="34" fillId="0" borderId="0" xfId="0" applyFont="1" applyAlignment="1">
      <alignment wrapText="1"/>
    </xf>
    <xf numFmtId="10" fontId="41" fillId="15" borderId="1" xfId="0" applyNumberFormat="1" applyFont="1" applyFill="1" applyBorder="1" applyAlignment="1">
      <alignment horizontal="center" wrapText="1"/>
    </xf>
    <xf numFmtId="10" fontId="34" fillId="28" borderId="2" xfId="0" applyNumberFormat="1" applyFont="1" applyFill="1" applyBorder="1" applyAlignment="1">
      <alignment horizontal="center" wrapText="1"/>
    </xf>
    <xf numFmtId="10" fontId="34" fillId="28" borderId="5" xfId="0" applyNumberFormat="1" applyFont="1" applyFill="1" applyBorder="1" applyAlignment="1">
      <alignment horizontal="center" wrapText="1"/>
    </xf>
    <xf numFmtId="0" fontId="10" fillId="0" borderId="0" xfId="0" applyNumberFormat="1" applyFont="1" applyAlignment="1">
      <alignment wrapText="1"/>
    </xf>
    <xf numFmtId="0" fontId="33" fillId="0" borderId="0" xfId="2" applyAlignment="1">
      <alignment wrapText="1"/>
    </xf>
    <xf numFmtId="0" fontId="0" fillId="0" borderId="0" xfId="0" applyAlignment="1">
      <alignment wrapText="1"/>
    </xf>
    <xf numFmtId="0" fontId="44" fillId="0" borderId="0" xfId="0" applyFont="1" applyAlignment="1"/>
    <xf numFmtId="14" fontId="0" fillId="0" borderId="0" xfId="0" applyNumberFormat="1" applyAlignment="1">
      <alignment wrapText="1"/>
    </xf>
    <xf numFmtId="14" fontId="33" fillId="0" borderId="0" xfId="2" applyNumberFormat="1" applyAlignment="1">
      <alignment wrapText="1"/>
    </xf>
    <xf numFmtId="170" fontId="33" fillId="0" borderId="0" xfId="2" applyNumberFormat="1" applyAlignment="1">
      <alignment wrapText="1"/>
    </xf>
    <xf numFmtId="0" fontId="0" fillId="11" borderId="0" xfId="0" applyFill="1" applyAlignment="1">
      <alignment wrapText="1"/>
    </xf>
    <xf numFmtId="170" fontId="33" fillId="7" borderId="0" xfId="2" applyNumberFormat="1" applyFill="1" applyAlignment="1">
      <alignment wrapText="1"/>
    </xf>
    <xf numFmtId="2" fontId="0" fillId="0" borderId="0" xfId="0" applyNumberFormat="1" applyAlignment="1">
      <alignment wrapText="1"/>
    </xf>
    <xf numFmtId="170" fontId="0" fillId="0" borderId="0" xfId="0" applyNumberFormat="1" applyAlignment="1">
      <alignment wrapText="1"/>
    </xf>
    <xf numFmtId="170" fontId="0" fillId="7" borderId="0" xfId="0" applyNumberFormat="1" applyFill="1" applyAlignment="1">
      <alignment wrapText="1"/>
    </xf>
    <xf numFmtId="166" fontId="0" fillId="0" borderId="0" xfId="6" applyFont="1" applyAlignment="1">
      <alignment wrapText="1"/>
    </xf>
    <xf numFmtId="170" fontId="0" fillId="11" borderId="0" xfId="0" applyNumberFormat="1" applyFill="1" applyAlignment="1">
      <alignment wrapText="1"/>
    </xf>
    <xf numFmtId="0" fontId="45" fillId="0" borderId="0" xfId="0" applyFont="1"/>
    <xf numFmtId="0" fontId="46" fillId="0" borderId="0" xfId="0" applyFont="1"/>
    <xf numFmtId="0" fontId="47" fillId="0" borderId="0" xfId="0" applyFont="1"/>
    <xf numFmtId="0" fontId="49" fillId="0" borderId="0" xfId="0" applyFont="1"/>
    <xf numFmtId="0" fontId="48" fillId="0" borderId="0" xfId="0" applyFont="1"/>
    <xf numFmtId="19" fontId="45" fillId="0" borderId="0" xfId="0" applyNumberFormat="1" applyFont="1"/>
    <xf numFmtId="9" fontId="0" fillId="0" borderId="0" xfId="4" applyFont="1"/>
    <xf numFmtId="14" fontId="0" fillId="7" borderId="0" xfId="0" applyNumberFormat="1" applyFill="1"/>
    <xf numFmtId="0" fontId="2" fillId="30" borderId="1" xfId="0" applyFont="1" applyFill="1" applyBorder="1" applyAlignment="1">
      <alignment horizontal="left" vertical="top" wrapText="1" indent="2"/>
    </xf>
    <xf numFmtId="14" fontId="2" fillId="30" borderId="1" xfId="0" applyNumberFormat="1" applyFont="1" applyFill="1" applyBorder="1" applyAlignment="1">
      <alignment wrapText="1"/>
    </xf>
    <xf numFmtId="166" fontId="2" fillId="30" borderId="1" xfId="6" applyFont="1" applyFill="1" applyBorder="1" applyAlignment="1">
      <alignment horizontal="right" vertical="top" wrapText="1"/>
    </xf>
    <xf numFmtId="167" fontId="2" fillId="30" borderId="1" xfId="4" applyNumberFormat="1" applyFont="1" applyFill="1" applyBorder="1" applyAlignment="1">
      <alignment horizontal="right" vertical="top"/>
    </xf>
    <xf numFmtId="0" fontId="2" fillId="30" borderId="0" xfId="0" applyFont="1" applyFill="1" applyAlignment="1">
      <alignment wrapText="1"/>
    </xf>
    <xf numFmtId="168" fontId="2" fillId="30" borderId="1" xfId="8" applyNumberFormat="1" applyFont="1" applyFill="1" applyBorder="1" applyAlignment="1">
      <alignment horizontal="right" vertical="top"/>
    </xf>
    <xf numFmtId="9" fontId="2" fillId="30" borderId="1" xfId="4" applyFont="1" applyFill="1" applyBorder="1" applyAlignment="1">
      <alignment horizontal="right" vertical="top"/>
    </xf>
    <xf numFmtId="0" fontId="0" fillId="7" borderId="0" xfId="0" applyFill="1"/>
    <xf numFmtId="9" fontId="0" fillId="7" borderId="0" xfId="4" applyFont="1" applyFill="1"/>
    <xf numFmtId="9" fontId="0" fillId="7" borderId="0" xfId="0" applyNumberFormat="1" applyFill="1"/>
    <xf numFmtId="0" fontId="0" fillId="0" borderId="0" xfId="0" applyAlignment="1">
      <alignment wrapText="1"/>
    </xf>
    <xf numFmtId="0" fontId="10" fillId="0" borderId="0" xfId="0" applyFont="1"/>
    <xf numFmtId="0" fontId="10" fillId="0" borderId="1" xfId="0" applyFont="1" applyBorder="1"/>
    <xf numFmtId="0" fontId="0" fillId="0" borderId="1" xfId="0" applyBorder="1" applyAlignment="1">
      <alignment wrapText="1"/>
    </xf>
    <xf numFmtId="0" fontId="0" fillId="0" borderId="1" xfId="0" applyBorder="1"/>
    <xf numFmtId="14" fontId="0" fillId="0" borderId="0" xfId="0" applyNumberFormat="1" applyFill="1"/>
    <xf numFmtId="14" fontId="33" fillId="0" borderId="0" xfId="2" applyNumberFormat="1" applyFill="1"/>
    <xf numFmtId="14" fontId="2" fillId="0" borderId="1" xfId="0" applyNumberFormat="1" applyFont="1" applyFill="1" applyBorder="1" applyAlignment="1">
      <alignment horizontal="right" wrapText="1"/>
    </xf>
    <xf numFmtId="14" fontId="2" fillId="0" borderId="1" xfId="0" applyNumberFormat="1" applyFont="1" applyFill="1" applyBorder="1" applyAlignment="1">
      <alignment wrapText="1"/>
    </xf>
    <xf numFmtId="10" fontId="2" fillId="0" borderId="1" xfId="4" applyNumberFormat="1" applyFont="1" applyFill="1" applyBorder="1" applyAlignment="1">
      <alignment horizontal="right" vertical="top"/>
    </xf>
    <xf numFmtId="14" fontId="50" fillId="0" borderId="0" xfId="0" applyNumberFormat="1" applyFont="1"/>
    <xf numFmtId="9" fontId="0" fillId="0" borderId="0" xfId="0" applyNumberFormat="1"/>
    <xf numFmtId="10" fontId="2" fillId="0" borderId="0" xfId="4" applyNumberFormat="1" applyFont="1" applyFill="1" applyBorder="1" applyAlignment="1">
      <alignment horizontal="right" vertical="top"/>
    </xf>
    <xf numFmtId="10" fontId="51" fillId="0" borderId="0" xfId="4" applyNumberFormat="1" applyFont="1" applyFill="1" applyBorder="1" applyAlignment="1">
      <alignment horizontal="right" vertical="top"/>
    </xf>
    <xf numFmtId="0" fontId="0" fillId="0" borderId="0" xfId="0" applyFill="1" applyBorder="1"/>
    <xf numFmtId="0" fontId="0" fillId="0" borderId="25" xfId="0" applyFill="1" applyBorder="1"/>
    <xf numFmtId="166" fontId="0" fillId="0" borderId="0" xfId="6" applyFont="1"/>
    <xf numFmtId="167" fontId="0" fillId="0" borderId="0" xfId="4" applyNumberFormat="1" applyFont="1"/>
    <xf numFmtId="10" fontId="0" fillId="0" borderId="0" xfId="4" applyNumberFormat="1" applyFont="1"/>
    <xf numFmtId="10" fontId="0" fillId="0" borderId="0" xfId="4" applyNumberFormat="1" applyFont="1" applyFill="1" applyBorder="1"/>
    <xf numFmtId="1" fontId="0" fillId="0" borderId="0" xfId="6" applyNumberFormat="1" applyFont="1"/>
    <xf numFmtId="166" fontId="51" fillId="0" borderId="0" xfId="6" applyFont="1" applyFill="1" applyBorder="1" applyAlignment="1">
      <alignment horizontal="right" vertical="top"/>
    </xf>
    <xf numFmtId="164" fontId="0" fillId="0" borderId="0" xfId="0" applyNumberFormat="1"/>
    <xf numFmtId="14" fontId="0" fillId="0" borderId="1" xfId="0" applyNumberFormat="1" applyBorder="1"/>
    <xf numFmtId="166" fontId="51" fillId="0" borderId="1" xfId="6" applyFont="1" applyFill="1" applyBorder="1" applyAlignment="1">
      <alignment horizontal="right" vertical="top"/>
    </xf>
    <xf numFmtId="9" fontId="2" fillId="17" borderId="1" xfId="0" applyNumberFormat="1" applyFont="1" applyFill="1" applyBorder="1" applyAlignment="1">
      <alignment vertical="top" wrapText="1"/>
    </xf>
    <xf numFmtId="9" fontId="2" fillId="18" borderId="1" xfId="0" applyNumberFormat="1" applyFont="1" applyFill="1" applyBorder="1" applyAlignment="1">
      <alignment vertical="top" wrapText="1"/>
    </xf>
    <xf numFmtId="9" fontId="2" fillId="7" borderId="1" xfId="0" applyNumberFormat="1" applyFont="1" applyFill="1" applyBorder="1" applyAlignment="1">
      <alignment vertical="top" wrapText="1"/>
    </xf>
    <xf numFmtId="9" fontId="2" fillId="8" borderId="1" xfId="0" applyNumberFormat="1" applyFont="1" applyFill="1" applyBorder="1" applyAlignment="1">
      <alignment vertical="top" wrapText="1"/>
    </xf>
    <xf numFmtId="0" fontId="52" fillId="0" borderId="0" xfId="0" applyFont="1"/>
    <xf numFmtId="0" fontId="11" fillId="9" borderId="0" xfId="0" applyFont="1" applyFill="1"/>
    <xf numFmtId="0" fontId="39" fillId="9" borderId="0" xfId="0" applyFont="1" applyFill="1" applyAlignment="1"/>
    <xf numFmtId="0" fontId="43" fillId="9" borderId="0" xfId="0" applyFont="1" applyFill="1" applyAlignment="1"/>
    <xf numFmtId="9" fontId="31" fillId="9" borderId="0" xfId="0" applyNumberFormat="1" applyFont="1" applyFill="1"/>
    <xf numFmtId="0" fontId="0" fillId="9" borderId="0" xfId="0" applyFill="1"/>
    <xf numFmtId="0" fontId="11" fillId="7" borderId="0" xfId="0" applyFont="1" applyFill="1"/>
    <xf numFmtId="0" fontId="39" fillId="7" borderId="0" xfId="0" applyFont="1" applyFill="1" applyAlignment="1"/>
    <xf numFmtId="0" fontId="43" fillId="7" borderId="0" xfId="0" applyFont="1" applyFill="1" applyAlignment="1"/>
    <xf numFmtId="9" fontId="31" fillId="7" borderId="0" xfId="0" applyNumberFormat="1" applyFont="1" applyFill="1"/>
    <xf numFmtId="0" fontId="0" fillId="0" borderId="0" xfId="0" applyAlignment="1">
      <alignment wrapText="1"/>
    </xf>
    <xf numFmtId="2" fontId="2" fillId="0" borderId="26" xfId="0" applyNumberFormat="1" applyFont="1" applyBorder="1" applyAlignment="1">
      <alignment horizontal="center" vertical="top"/>
    </xf>
    <xf numFmtId="2" fontId="2" fillId="0" borderId="38" xfId="0" applyNumberFormat="1" applyFont="1" applyBorder="1" applyAlignment="1">
      <alignment horizontal="center" vertical="top"/>
    </xf>
    <xf numFmtId="2" fontId="2" fillId="0" borderId="39" xfId="0" applyNumberFormat="1" applyFont="1" applyBorder="1" applyAlignment="1">
      <alignment horizontal="center" vertical="top"/>
    </xf>
    <xf numFmtId="171" fontId="18" fillId="0" borderId="27" xfId="0" applyNumberFormat="1" applyFont="1" applyBorder="1" applyAlignment="1">
      <alignment horizontal="left" vertical="top"/>
    </xf>
    <xf numFmtId="2" fontId="0" fillId="0" borderId="20" xfId="0" applyNumberFormat="1" applyBorder="1" applyAlignment="1">
      <alignment horizontal="center" vertical="top"/>
    </xf>
    <xf numFmtId="2" fontId="0" fillId="0" borderId="40" xfId="0" applyNumberFormat="1" applyBorder="1" applyAlignment="1">
      <alignment horizontal="center" vertical="top"/>
    </xf>
    <xf numFmtId="2" fontId="0" fillId="0" borderId="41" xfId="0" applyNumberFormat="1" applyBorder="1" applyAlignment="1">
      <alignment horizontal="center" vertical="top"/>
    </xf>
    <xf numFmtId="2" fontId="2" fillId="0" borderId="20" xfId="0" applyNumberFormat="1" applyFont="1" applyBorder="1" applyAlignment="1">
      <alignment horizontal="center" vertical="top"/>
    </xf>
    <xf numFmtId="2" fontId="2" fillId="0" borderId="40" xfId="0" applyNumberFormat="1" applyFont="1" applyBorder="1" applyAlignment="1">
      <alignment horizontal="center" vertical="top"/>
    </xf>
    <xf numFmtId="2" fontId="2" fillId="0" borderId="41" xfId="0" applyNumberFormat="1" applyFont="1" applyBorder="1" applyAlignment="1">
      <alignment horizontal="center" vertical="top"/>
    </xf>
    <xf numFmtId="2" fontId="2" fillId="0" borderId="28" xfId="0" applyNumberFormat="1" applyFont="1" applyBorder="1" applyAlignment="1">
      <alignment horizontal="center" vertical="top"/>
    </xf>
    <xf numFmtId="2" fontId="2" fillId="0" borderId="42" xfId="0" applyNumberFormat="1" applyFont="1" applyBorder="1" applyAlignment="1">
      <alignment horizontal="center" vertical="top"/>
    </xf>
    <xf numFmtId="2" fontId="0" fillId="0" borderId="26" xfId="0" applyNumberFormat="1" applyBorder="1" applyAlignment="1">
      <alignment horizontal="center" vertical="top"/>
    </xf>
    <xf numFmtId="2" fontId="0" fillId="0" borderId="38" xfId="0" applyNumberFormat="1" applyBorder="1" applyAlignment="1">
      <alignment horizontal="center" vertical="top"/>
    </xf>
    <xf numFmtId="2" fontId="0" fillId="0" borderId="39" xfId="0" applyNumberFormat="1" applyBorder="1" applyAlignment="1">
      <alignment horizontal="center" vertical="top"/>
    </xf>
    <xf numFmtId="2" fontId="2" fillId="0" borderId="29" xfId="0" applyNumberFormat="1" applyFont="1" applyBorder="1" applyAlignment="1">
      <alignment horizontal="center" vertical="top"/>
    </xf>
    <xf numFmtId="2" fontId="2" fillId="0" borderId="30" xfId="0" applyNumberFormat="1" applyFont="1" applyBorder="1" applyAlignment="1">
      <alignment horizontal="center" vertical="top"/>
    </xf>
    <xf numFmtId="2" fontId="2" fillId="0" borderId="43" xfId="0" applyNumberFormat="1" applyFont="1" applyBorder="1" applyAlignment="1">
      <alignment horizontal="center" vertical="top"/>
    </xf>
    <xf numFmtId="0" fontId="2" fillId="0" borderId="41" xfId="0" applyFont="1" applyBorder="1" applyAlignment="1">
      <alignment horizontal="center" vertical="top" wrapText="1"/>
    </xf>
    <xf numFmtId="0" fontId="2" fillId="0" borderId="28" xfId="0" applyFont="1" applyBorder="1" applyAlignment="1">
      <alignment horizontal="center" vertical="top" wrapText="1"/>
    </xf>
    <xf numFmtId="0" fontId="2" fillId="0" borderId="40" xfId="0" applyFont="1" applyBorder="1" applyAlignment="1">
      <alignment horizontal="center" vertical="top" wrapText="1"/>
    </xf>
    <xf numFmtId="0" fontId="2" fillId="0" borderId="42" xfId="0" applyFont="1" applyBorder="1" applyAlignment="1">
      <alignment horizontal="center" vertical="top" wrapText="1"/>
    </xf>
    <xf numFmtId="0" fontId="2" fillId="0" borderId="20" xfId="0" applyFont="1" applyBorder="1" applyAlignment="1">
      <alignment horizontal="center" vertical="top" wrapText="1"/>
    </xf>
    <xf numFmtId="0" fontId="2" fillId="29" borderId="31" xfId="0" applyFont="1" applyFill="1" applyBorder="1" applyAlignment="1">
      <alignment horizontal="center" vertical="top"/>
    </xf>
    <xf numFmtId="0" fontId="2" fillId="29" borderId="32" xfId="0" applyFont="1" applyFill="1" applyBorder="1" applyAlignment="1">
      <alignment horizontal="center" vertical="top"/>
    </xf>
    <xf numFmtId="0" fontId="2" fillId="29" borderId="44" xfId="0" applyFont="1" applyFill="1" applyBorder="1" applyAlignment="1">
      <alignment horizontal="center" vertical="top"/>
    </xf>
    <xf numFmtId="171" fontId="2" fillId="0" borderId="33" xfId="0" applyNumberFormat="1" applyFont="1" applyBorder="1" applyAlignment="1">
      <alignment horizontal="center" vertical="top"/>
    </xf>
    <xf numFmtId="171" fontId="2" fillId="0" borderId="8" xfId="0" applyNumberFormat="1" applyFont="1" applyBorder="1" applyAlignment="1">
      <alignment horizontal="center" vertical="top"/>
    </xf>
    <xf numFmtId="171" fontId="2" fillId="0" borderId="45" xfId="0" applyNumberFormat="1" applyFont="1" applyBorder="1" applyAlignment="1">
      <alignment horizontal="center" vertical="top"/>
    </xf>
    <xf numFmtId="0" fontId="2" fillId="0" borderId="29" xfId="0" applyFont="1" applyBorder="1" applyAlignment="1">
      <alignment horizontal="center" vertical="top" wrapText="1"/>
    </xf>
    <xf numFmtId="0" fontId="2" fillId="0" borderId="30" xfId="0" applyFont="1" applyBorder="1" applyAlignment="1">
      <alignment horizontal="center" vertical="top" wrapText="1"/>
    </xf>
    <xf numFmtId="0" fontId="2" fillId="0" borderId="46" xfId="0" applyFont="1" applyBorder="1" applyAlignment="1">
      <alignment horizontal="center" vertical="top" wrapText="1"/>
    </xf>
    <xf numFmtId="0" fontId="2" fillId="0" borderId="47" xfId="0" applyFont="1" applyBorder="1" applyAlignment="1">
      <alignment horizontal="center" vertical="top" wrapText="1"/>
    </xf>
    <xf numFmtId="0" fontId="2" fillId="0" borderId="48" xfId="0" applyFont="1" applyBorder="1" applyAlignment="1">
      <alignment horizontal="center" vertical="top" wrapText="1"/>
    </xf>
    <xf numFmtId="0" fontId="2" fillId="0" borderId="49" xfId="0" applyFont="1" applyBorder="1" applyAlignment="1">
      <alignment horizontal="center" vertical="top" wrapText="1"/>
    </xf>
    <xf numFmtId="0" fontId="2" fillId="0" borderId="50" xfId="0" applyFont="1" applyBorder="1" applyAlignment="1">
      <alignment horizontal="center" vertical="top" wrapText="1"/>
    </xf>
    <xf numFmtId="0" fontId="2" fillId="0" borderId="51" xfId="0" applyFont="1" applyBorder="1" applyAlignment="1">
      <alignment horizontal="center" vertical="top" wrapText="1"/>
    </xf>
    <xf numFmtId="0" fontId="2" fillId="0" borderId="43" xfId="0" applyFont="1" applyBorder="1" applyAlignment="1">
      <alignment horizontal="center" vertical="top" wrapText="1"/>
    </xf>
    <xf numFmtId="49" fontId="0" fillId="0" borderId="20" xfId="0" applyNumberFormat="1" applyBorder="1" applyAlignment="1">
      <alignment horizontal="center" vertical="top"/>
    </xf>
    <xf numFmtId="49" fontId="0" fillId="0" borderId="40" xfId="0" applyNumberFormat="1" applyBorder="1" applyAlignment="1">
      <alignment horizontal="center" vertical="top"/>
    </xf>
    <xf numFmtId="49" fontId="0" fillId="0" borderId="41" xfId="0" applyNumberFormat="1" applyBorder="1" applyAlignment="1">
      <alignment horizontal="center" vertical="top"/>
    </xf>
    <xf numFmtId="0" fontId="2" fillId="0" borderId="20" xfId="0" applyFont="1" applyBorder="1" applyAlignment="1">
      <alignment horizontal="center" vertical="top"/>
    </xf>
    <xf numFmtId="0" fontId="2" fillId="0" borderId="28" xfId="0" applyFont="1" applyBorder="1" applyAlignment="1">
      <alignment horizontal="center" vertical="top"/>
    </xf>
    <xf numFmtId="0" fontId="2" fillId="0" borderId="40" xfId="0" applyFont="1" applyBorder="1" applyAlignment="1">
      <alignment horizontal="center" vertical="top"/>
    </xf>
    <xf numFmtId="0" fontId="2" fillId="0" borderId="41" xfId="0" applyFont="1" applyBorder="1" applyAlignment="1">
      <alignment horizontal="center" vertical="top"/>
    </xf>
    <xf numFmtId="0" fontId="2" fillId="0" borderId="42" xfId="0" applyFont="1" applyBorder="1" applyAlignment="1">
      <alignment horizontal="center" vertical="top"/>
    </xf>
    <xf numFmtId="0" fontId="2" fillId="0" borderId="26" xfId="0" applyFont="1" applyBorder="1" applyAlignment="1">
      <alignment horizontal="center" vertical="top"/>
    </xf>
    <xf numFmtId="0" fontId="2" fillId="0" borderId="34" xfId="0" applyFont="1" applyBorder="1" applyAlignment="1">
      <alignment horizontal="center" vertical="top"/>
    </xf>
    <xf numFmtId="0" fontId="2" fillId="0" borderId="38" xfId="0" applyFont="1" applyBorder="1" applyAlignment="1">
      <alignment horizontal="center" vertical="top"/>
    </xf>
    <xf numFmtId="0" fontId="2" fillId="0" borderId="39" xfId="0" applyFont="1" applyBorder="1" applyAlignment="1">
      <alignment horizontal="center" vertical="top"/>
    </xf>
    <xf numFmtId="0" fontId="2" fillId="0" borderId="52" xfId="0" applyFont="1" applyBorder="1" applyAlignment="1">
      <alignment horizontal="center" vertical="top"/>
    </xf>
    <xf numFmtId="0" fontId="0" fillId="29" borderId="35" xfId="0" applyFill="1" applyBorder="1" applyAlignment="1">
      <alignment horizontal="center" vertical="top"/>
    </xf>
    <xf numFmtId="0" fontId="0" fillId="29" borderId="28" xfId="0" applyFill="1" applyBorder="1" applyAlignment="1">
      <alignment horizontal="center" vertical="top"/>
    </xf>
    <xf numFmtId="0" fontId="0" fillId="29" borderId="42" xfId="0" applyFill="1" applyBorder="1" applyAlignment="1">
      <alignment horizontal="center" vertical="top"/>
    </xf>
    <xf numFmtId="0" fontId="2" fillId="0" borderId="35" xfId="0" applyFont="1" applyBorder="1" applyAlignment="1">
      <alignment horizontal="left" vertical="top"/>
    </xf>
    <xf numFmtId="0" fontId="2" fillId="0" borderId="28" xfId="0" applyFont="1" applyBorder="1" applyAlignment="1">
      <alignment horizontal="left" vertical="top"/>
    </xf>
    <xf numFmtId="0" fontId="2" fillId="0" borderId="42" xfId="0" applyFont="1" applyBorder="1" applyAlignment="1">
      <alignment horizontal="left" vertical="top"/>
    </xf>
    <xf numFmtId="0" fontId="0" fillId="0" borderId="41" xfId="0" applyBorder="1" applyAlignment="1">
      <alignment horizontal="center" vertical="top"/>
    </xf>
    <xf numFmtId="0" fontId="0" fillId="0" borderId="28" xfId="0" applyBorder="1" applyAlignment="1">
      <alignment horizontal="center" vertical="top"/>
    </xf>
    <xf numFmtId="0" fontId="0" fillId="0" borderId="42" xfId="0" applyBorder="1" applyAlignment="1">
      <alignment horizontal="center" vertical="top"/>
    </xf>
    <xf numFmtId="0" fontId="17" fillId="0" borderId="35" xfId="0" applyFont="1" applyBorder="1" applyAlignment="1">
      <alignment horizontal="center" vertical="top" wrapText="1"/>
    </xf>
    <xf numFmtId="0" fontId="17" fillId="0" borderId="28" xfId="0" applyFont="1" applyBorder="1" applyAlignment="1">
      <alignment horizontal="center" vertical="top" wrapText="1"/>
    </xf>
    <xf numFmtId="0" fontId="17" fillId="0" borderId="42" xfId="0" applyFont="1" applyBorder="1" applyAlignment="1">
      <alignment horizontal="center" vertical="top" wrapText="1"/>
    </xf>
    <xf numFmtId="0" fontId="17" fillId="0" borderId="35" xfId="0" applyFont="1" applyBorder="1" applyAlignment="1">
      <alignment horizontal="left" vertical="top"/>
    </xf>
    <xf numFmtId="0" fontId="17" fillId="0" borderId="28" xfId="0" applyFont="1" applyBorder="1" applyAlignment="1">
      <alignment horizontal="left" vertical="top"/>
    </xf>
    <xf numFmtId="0" fontId="17" fillId="0" borderId="42" xfId="0" applyFont="1" applyBorder="1" applyAlignment="1">
      <alignment horizontal="left" vertical="top"/>
    </xf>
    <xf numFmtId="0" fontId="13" fillId="0" borderId="36" xfId="0" applyFont="1" applyBorder="1" applyAlignment="1">
      <alignment horizontal="center" vertical="top"/>
    </xf>
    <xf numFmtId="0" fontId="13" fillId="0" borderId="30" xfId="0" applyFont="1" applyBorder="1" applyAlignment="1">
      <alignment horizontal="center" vertical="top"/>
    </xf>
    <xf numFmtId="0" fontId="13" fillId="0" borderId="43" xfId="0" applyFont="1" applyBorder="1" applyAlignment="1">
      <alignment horizontal="center" vertical="top"/>
    </xf>
    <xf numFmtId="0" fontId="14" fillId="0" borderId="37" xfId="0" applyFont="1" applyBorder="1" applyAlignment="1">
      <alignment horizontal="center" vertical="top" wrapText="1"/>
    </xf>
    <xf numFmtId="0" fontId="14" fillId="0" borderId="34" xfId="0" applyFont="1" applyBorder="1" applyAlignment="1">
      <alignment horizontal="center" vertical="top" wrapText="1"/>
    </xf>
    <xf numFmtId="0" fontId="14" fillId="0" borderId="52" xfId="0" applyFont="1" applyBorder="1" applyAlignment="1">
      <alignment horizontal="center" vertical="top" wrapText="1"/>
    </xf>
    <xf numFmtId="0" fontId="0" fillId="29" borderId="36" xfId="0" applyFill="1" applyBorder="1" applyAlignment="1">
      <alignment horizontal="center" vertical="top"/>
    </xf>
    <xf numFmtId="0" fontId="0" fillId="29" borderId="30" xfId="0" applyFill="1" applyBorder="1" applyAlignment="1">
      <alignment horizontal="center" vertical="top"/>
    </xf>
    <xf numFmtId="0" fontId="0" fillId="29" borderId="43" xfId="0" applyFill="1" applyBorder="1" applyAlignment="1">
      <alignment horizontal="center" vertical="top"/>
    </xf>
    <xf numFmtId="0" fontId="21" fillId="0" borderId="21" xfId="0" applyNumberFormat="1" applyFont="1" applyBorder="1" applyAlignment="1">
      <alignment horizontal="center" vertical="center" wrapText="1"/>
    </xf>
    <xf numFmtId="0" fontId="21" fillId="0" borderId="2" xfId="0" applyNumberFormat="1" applyFont="1" applyBorder="1" applyAlignment="1">
      <alignment horizontal="center" vertical="center" wrapText="1"/>
    </xf>
    <xf numFmtId="14" fontId="26" fillId="0" borderId="35" xfId="3" applyNumberFormat="1" applyFont="1" applyBorder="1" applyAlignment="1">
      <alignment horizontal="center" vertical="center" wrapText="1"/>
    </xf>
    <xf numFmtId="14" fontId="26" fillId="0" borderId="19" xfId="3" applyNumberFormat="1" applyFont="1" applyBorder="1" applyAlignment="1">
      <alignment horizontal="center" vertical="center" wrapText="1"/>
    </xf>
  </cellXfs>
  <cellStyles count="185">
    <cellStyle name="Comma_Worksheet in 5440 Loan loss summary" xfId="8" xr:uid="{00000000-0005-0000-0000-0000B7000000}"/>
    <cellStyle name="Normal_Worksheet in   Кредит 01.01" xfId="9" xr:uid="{00000000-0005-0000-0000-0000B8000000}"/>
    <cellStyle name="Гиперссылка" xfId="1" builtinId="8"/>
    <cellStyle name="Обычный" xfId="0" builtinId="0"/>
    <cellStyle name="Обычный 6" xfId="2" xr:uid="{00000000-0005-0000-0000-000002000000}"/>
    <cellStyle name="Обычный_Лист2" xfId="3" xr:uid="{00000000-0005-0000-0000-000003000000}"/>
    <cellStyle name="Открывавшаяся гиперссылка" xfId="10" builtinId="9" hidden="1"/>
    <cellStyle name="Открывавшаяся гиперссылка" xfId="11" builtinId="9" hidden="1"/>
    <cellStyle name="Открывавшаяся гиперссылка" xfId="12" builtinId="9" hidden="1"/>
    <cellStyle name="Открывавшаяся гиперссылка" xfId="13" builtinId="9" hidden="1"/>
    <cellStyle name="Открывавшаяся гиперссылка" xfId="14" builtinId="9" hidden="1"/>
    <cellStyle name="Открывавшаяся гиперссылка" xfId="15" builtinId="9" hidden="1"/>
    <cellStyle name="Открывавшаяся гиперссылка" xfId="16" builtinId="9" hidden="1"/>
    <cellStyle name="Открывавшаяся гиперссылка" xfId="17" builtinId="9" hidden="1"/>
    <cellStyle name="Открывавшаяся гиперссылка" xfId="18" builtinId="9" hidden="1"/>
    <cellStyle name="Открывавшаяся гиперссылка" xfId="19" builtinId="9" hidden="1"/>
    <cellStyle name="Открывавшаяся гиперссылка" xfId="20" builtinId="9" hidden="1"/>
    <cellStyle name="Открывавшаяся гиперссылка" xfId="21" builtinId="9" hidden="1"/>
    <cellStyle name="Открывавшаяся гиперссылка" xfId="22" builtinId="9" hidden="1"/>
    <cellStyle name="Открывавшаяся гиперссылка" xfId="23" builtinId="9" hidden="1"/>
    <cellStyle name="Открывавшаяся гиперссылка" xfId="24" builtinId="9" hidden="1"/>
    <cellStyle name="Открывавшаяся гиперссылка" xfId="25" builtinId="9" hidden="1"/>
    <cellStyle name="Открывавшаяся гиперссылка" xfId="26" builtinId="9" hidden="1"/>
    <cellStyle name="Открывавшаяся гиперссылка" xfId="27" builtinId="9" hidden="1"/>
    <cellStyle name="Открывавшаяся гиперссылка" xfId="28" builtinId="9" hidden="1"/>
    <cellStyle name="Открывавшаяся гиперссылка" xfId="29" builtinId="9" hidden="1"/>
    <cellStyle name="Открывавшаяся гиперссылка" xfId="30" builtinId="9" hidden="1"/>
    <cellStyle name="Открывавшаяся гиперссылка" xfId="31" builtinId="9" hidden="1"/>
    <cellStyle name="Открывавшаяся гиперссылка" xfId="32" builtinId="9" hidden="1"/>
    <cellStyle name="Открывавшаяся гиперссылка" xfId="33" builtinId="9" hidden="1"/>
    <cellStyle name="Открывавшаяся гиперссылка" xfId="34" builtinId="9" hidden="1"/>
    <cellStyle name="Открывавшаяся гиперссылка" xfId="35" builtinId="9" hidden="1"/>
    <cellStyle name="Открывавшаяся гиперссылка" xfId="36" builtinId="9" hidden="1"/>
    <cellStyle name="Открывавшаяся гиперссылка" xfId="37" builtinId="9" hidden="1"/>
    <cellStyle name="Открывавшаяся гиперссылка" xfId="38" builtinId="9" hidden="1"/>
    <cellStyle name="Открывавшаяся гиперссылка" xfId="39" builtinId="9" hidden="1"/>
    <cellStyle name="Открывавшаяся гиперссылка" xfId="40" builtinId="9" hidden="1"/>
    <cellStyle name="Открывавшаяся гиперссылка" xfId="41" builtinId="9" hidden="1"/>
    <cellStyle name="Открывавшаяся гиперссылка" xfId="42" builtinId="9" hidden="1"/>
    <cellStyle name="Открывавшаяся гиперссылка" xfId="43" builtinId="9" hidden="1"/>
    <cellStyle name="Открывавшаяся гиперссылка" xfId="44" builtinId="9" hidden="1"/>
    <cellStyle name="Открывавшаяся гиперссылка" xfId="45" builtinId="9" hidden="1"/>
    <cellStyle name="Открывавшаяся гиперссылка" xfId="46" builtinId="9" hidden="1"/>
    <cellStyle name="Открывавшаяся гиперссылка" xfId="47" builtinId="9" hidden="1"/>
    <cellStyle name="Открывавшаяся гиперссылка" xfId="48" builtinId="9" hidden="1"/>
    <cellStyle name="Открывавшаяся гиперссылка" xfId="49" builtinId="9" hidden="1"/>
    <cellStyle name="Открывавшаяся гиперссылка" xfId="50" builtinId="9" hidden="1"/>
    <cellStyle name="Открывавшаяся гиперссылка" xfId="51" builtinId="9" hidden="1"/>
    <cellStyle name="Открывавшаяся гиперссылка" xfId="52" builtinId="9" hidden="1"/>
    <cellStyle name="Открывавшаяся гиперссылка" xfId="53" builtinId="9" hidden="1"/>
    <cellStyle name="Открывавшаяся гиперссылка" xfId="54" builtinId="9" hidden="1"/>
    <cellStyle name="Открывавшаяся гиперссылка" xfId="55" builtinId="9" hidden="1"/>
    <cellStyle name="Открывавшаяся гиперссылка" xfId="56" builtinId="9" hidden="1"/>
    <cellStyle name="Открывавшаяся гиперссылка" xfId="57" builtinId="9" hidden="1"/>
    <cellStyle name="Открывавшаяся гиперссылка" xfId="58" builtinId="9" hidden="1"/>
    <cellStyle name="Открывавшаяся гиперссылка" xfId="59" builtinId="9" hidden="1"/>
    <cellStyle name="Открывавшаяся гиперссылка" xfId="60" builtinId="9" hidden="1"/>
    <cellStyle name="Открывавшаяся гиперссылка" xfId="61" builtinId="9" hidden="1"/>
    <cellStyle name="Открывавшаяся гиперссылка" xfId="62" builtinId="9" hidden="1"/>
    <cellStyle name="Открывавшаяся гиперссылка" xfId="63" builtinId="9" hidden="1"/>
    <cellStyle name="Открывавшаяся гиперссылка" xfId="64" builtinId="9" hidden="1"/>
    <cellStyle name="Открывавшаяся гиперссылка" xfId="65" builtinId="9" hidden="1"/>
    <cellStyle name="Открывавшаяся гиперссылка" xfId="66" builtinId="9" hidden="1"/>
    <cellStyle name="Открывавшаяся гиперссылка" xfId="67" builtinId="9" hidden="1"/>
    <cellStyle name="Открывавшаяся гиперссылка" xfId="68" builtinId="9" hidden="1"/>
    <cellStyle name="Открывавшаяся гиперссылка" xfId="69" builtinId="9" hidden="1"/>
    <cellStyle name="Открывавшаяся гиперссылка" xfId="70" builtinId="9" hidden="1"/>
    <cellStyle name="Открывавшаяся гиперссылка" xfId="71" builtinId="9" hidden="1"/>
    <cellStyle name="Открывавшаяся гиперссылка" xfId="72" builtinId="9" hidden="1"/>
    <cellStyle name="Открывавшаяся гиперссылка" xfId="73" builtinId="9" hidden="1"/>
    <cellStyle name="Открывавшаяся гиперссылка" xfId="74" builtinId="9" hidden="1"/>
    <cellStyle name="Открывавшаяся гиперссылка" xfId="75" builtinId="9" hidden="1"/>
    <cellStyle name="Открывавшаяся гиперссылка" xfId="76" builtinId="9" hidden="1"/>
    <cellStyle name="Открывавшаяся гиперссылка" xfId="77" builtinId="9" hidden="1"/>
    <cellStyle name="Открывавшаяся гиперссылка" xfId="78" builtinId="9" hidden="1"/>
    <cellStyle name="Открывавшаяся гиперссылка" xfId="79" builtinId="9" hidden="1"/>
    <cellStyle name="Открывавшаяся гиперссылка" xfId="80" builtinId="9" hidden="1"/>
    <cellStyle name="Открывавшаяся гиперссылка" xfId="81" builtinId="9" hidden="1"/>
    <cellStyle name="Открывавшаяся гиперссылка" xfId="82" builtinId="9" hidden="1"/>
    <cellStyle name="Открывавшаяся гиперссылка" xfId="83" builtinId="9" hidden="1"/>
    <cellStyle name="Открывавшаяся гиперссылка" xfId="84" builtinId="9" hidden="1"/>
    <cellStyle name="Открывавшаяся гиперссылка" xfId="85" builtinId="9" hidden="1"/>
    <cellStyle name="Открывавшаяся гиперссылка" xfId="86" builtinId="9" hidden="1"/>
    <cellStyle name="Открывавшаяся гиперссылка" xfId="87" builtinId="9" hidden="1"/>
    <cellStyle name="Открывавшаяся гиперссылка" xfId="88" builtinId="9" hidden="1"/>
    <cellStyle name="Открывавшаяся гиперссылка" xfId="89" builtinId="9" hidden="1"/>
    <cellStyle name="Открывавшаяся гиперссылка" xfId="90" builtinId="9" hidden="1"/>
    <cellStyle name="Открывавшаяся гиперссылка" xfId="91" builtinId="9" hidden="1"/>
    <cellStyle name="Открывавшаяся гиперссылка" xfId="92" builtinId="9" hidden="1"/>
    <cellStyle name="Открывавшаяся гиперссылка" xfId="93" builtinId="9" hidden="1"/>
    <cellStyle name="Открывавшаяся гиперссылка" xfId="94" builtinId="9" hidden="1"/>
    <cellStyle name="Открывавшаяся гиперссылка" xfId="95" builtinId="9" hidden="1"/>
    <cellStyle name="Открывавшаяся гиперссылка" xfId="96" builtinId="9" hidden="1"/>
    <cellStyle name="Открывавшаяся гиперссылка" xfId="97" builtinId="9" hidden="1"/>
    <cellStyle name="Открывавшаяся гиперссылка" xfId="98" builtinId="9" hidden="1"/>
    <cellStyle name="Открывавшаяся гиперссылка" xfId="99" builtinId="9" hidden="1"/>
    <cellStyle name="Открывавшаяся гиперссылка" xfId="100" builtinId="9" hidden="1"/>
    <cellStyle name="Открывавшаяся гиперссылка" xfId="101" builtinId="9" hidden="1"/>
    <cellStyle name="Открывавшаяся гиперссылка" xfId="102" builtinId="9" hidden="1"/>
    <cellStyle name="Открывавшаяся гиперссылка" xfId="103" builtinId="9" hidden="1"/>
    <cellStyle name="Открывавшаяся гиперссылка" xfId="104" builtinId="9" hidden="1"/>
    <cellStyle name="Открывавшаяся гиперссылка" xfId="105" builtinId="9" hidden="1"/>
    <cellStyle name="Открывавшаяся гиперссылка" xfId="106" builtinId="9" hidden="1"/>
    <cellStyle name="Открывавшаяся гиперссылка" xfId="107" builtinId="9" hidden="1"/>
    <cellStyle name="Открывавшаяся гиперссылка" xfId="108" builtinId="9" hidden="1"/>
    <cellStyle name="Открывавшаяся гиперссылка" xfId="109" builtinId="9" hidden="1"/>
    <cellStyle name="Открывавшаяся гиперссылка" xfId="110" builtinId="9" hidden="1"/>
    <cellStyle name="Открывавшаяся гиперссылка" xfId="111" builtinId="9" hidden="1"/>
    <cellStyle name="Открывавшаяся гиперссылка" xfId="112" builtinId="9" hidden="1"/>
    <cellStyle name="Открывавшаяся гиперссылка" xfId="113" builtinId="9" hidden="1"/>
    <cellStyle name="Открывавшаяся гиперссылка" xfId="114" builtinId="9" hidden="1"/>
    <cellStyle name="Открывавшаяся гиперссылка" xfId="115" builtinId="9" hidden="1"/>
    <cellStyle name="Открывавшаяся гиперссылка" xfId="116" builtinId="9" hidden="1"/>
    <cellStyle name="Открывавшаяся гиперссылка" xfId="117" builtinId="9" hidden="1"/>
    <cellStyle name="Открывавшаяся гиперссылка" xfId="118" builtinId="9" hidden="1"/>
    <cellStyle name="Открывавшаяся гиперссылка" xfId="119" builtinId="9" hidden="1"/>
    <cellStyle name="Открывавшаяся гиперссылка" xfId="120" builtinId="9" hidden="1"/>
    <cellStyle name="Открывавшаяся гиперссылка" xfId="121" builtinId="9" hidden="1"/>
    <cellStyle name="Открывавшаяся гиперссылка" xfId="122" builtinId="9" hidden="1"/>
    <cellStyle name="Открывавшаяся гиперссылка" xfId="123" builtinId="9" hidden="1"/>
    <cellStyle name="Открывавшаяся гиперссылка" xfId="124" builtinId="9" hidden="1"/>
    <cellStyle name="Открывавшаяся гиперссылка" xfId="125" builtinId="9" hidden="1"/>
    <cellStyle name="Открывавшаяся гиперссылка" xfId="126" builtinId="9" hidden="1"/>
    <cellStyle name="Открывавшаяся гиперссылка" xfId="127" builtinId="9" hidden="1"/>
    <cellStyle name="Открывавшаяся гиперссылка" xfId="128" builtinId="9" hidden="1"/>
    <cellStyle name="Открывавшаяся гиперссылка" xfId="129" builtinId="9" hidden="1"/>
    <cellStyle name="Открывавшаяся гиперссылка" xfId="130" builtinId="9" hidden="1"/>
    <cellStyle name="Открывавшаяся гиперссылка" xfId="131" builtinId="9" hidden="1"/>
    <cellStyle name="Открывавшаяся гиперссылка" xfId="132" builtinId="9" hidden="1"/>
    <cellStyle name="Открывавшаяся гиперссылка" xfId="133" builtinId="9" hidden="1"/>
    <cellStyle name="Открывавшаяся гиперссылка" xfId="134" builtinId="9" hidden="1"/>
    <cellStyle name="Открывавшаяся гиперссылка" xfId="135" builtinId="9" hidden="1"/>
    <cellStyle name="Открывавшаяся гиперссылка" xfId="136" builtinId="9" hidden="1"/>
    <cellStyle name="Открывавшаяся гиперссылка" xfId="137" builtinId="9" hidden="1"/>
    <cellStyle name="Открывавшаяся гиперссылка" xfId="138" builtinId="9" hidden="1"/>
    <cellStyle name="Открывавшаяся гиперссылка" xfId="139" builtinId="9" hidden="1"/>
    <cellStyle name="Открывавшаяся гиперссылка" xfId="140" builtinId="9" hidden="1"/>
    <cellStyle name="Открывавшаяся гиперссылка" xfId="141" builtinId="9" hidden="1"/>
    <cellStyle name="Открывавшаяся гиперссылка" xfId="142" builtinId="9" hidden="1"/>
    <cellStyle name="Открывавшаяся гиперссылка" xfId="143" builtinId="9" hidden="1"/>
    <cellStyle name="Открывавшаяся гиперссылка" xfId="144" builtinId="9" hidden="1"/>
    <cellStyle name="Открывавшаяся гиперссылка" xfId="145" builtinId="9" hidden="1"/>
    <cellStyle name="Открывавшаяся гиперссылка" xfId="146" builtinId="9" hidden="1"/>
    <cellStyle name="Открывавшаяся гиперссылка" xfId="147" builtinId="9" hidden="1"/>
    <cellStyle name="Открывавшаяся гиперссылка" xfId="148" builtinId="9" hidden="1"/>
    <cellStyle name="Открывавшаяся гиперссылка" xfId="149" builtinId="9" hidden="1"/>
    <cellStyle name="Открывавшаяся гиперссылка" xfId="150" builtinId="9" hidden="1"/>
    <cellStyle name="Открывавшаяся гиперссылка" xfId="151" builtinId="9" hidden="1"/>
    <cellStyle name="Открывавшаяся гиперссылка" xfId="152" builtinId="9" hidden="1"/>
    <cellStyle name="Открывавшаяся гиперссылка" xfId="153" builtinId="9" hidden="1"/>
    <cellStyle name="Открывавшаяся гиперссылка" xfId="154" builtinId="9" hidden="1"/>
    <cellStyle name="Открывавшаяся гиперссылка" xfId="155" builtinId="9" hidden="1"/>
    <cellStyle name="Открывавшаяся гиперссылка" xfId="156" builtinId="9" hidden="1"/>
    <cellStyle name="Открывавшаяся гиперссылка" xfId="157" builtinId="9" hidden="1"/>
    <cellStyle name="Открывавшаяся гиперссылка" xfId="158" builtinId="9" hidden="1"/>
    <cellStyle name="Открывавшаяся гиперссылка" xfId="159" builtinId="9" hidden="1"/>
    <cellStyle name="Открывавшаяся гиперссылка" xfId="160" builtinId="9" hidden="1"/>
    <cellStyle name="Открывавшаяся гиперссылка" xfId="161" builtinId="9" hidden="1"/>
    <cellStyle name="Открывавшаяся гиперссылка" xfId="162" builtinId="9" hidden="1"/>
    <cellStyle name="Открывавшаяся гиперссылка" xfId="163" builtinId="9" hidden="1"/>
    <cellStyle name="Открывавшаяся гиперссылка" xfId="164" builtinId="9" hidden="1"/>
    <cellStyle name="Открывавшаяся гиперссылка" xfId="165" builtinId="9" hidden="1"/>
    <cellStyle name="Открывавшаяся гиперссылка" xfId="166" builtinId="9" hidden="1"/>
    <cellStyle name="Открывавшаяся гиперссылка" xfId="167" builtinId="9" hidden="1"/>
    <cellStyle name="Открывавшаяся гиперссылка" xfId="168" builtinId="9" hidden="1"/>
    <cellStyle name="Открывавшаяся гиперссылка" xfId="169" builtinId="9" hidden="1"/>
    <cellStyle name="Открывавшаяся гиперссылка" xfId="170" builtinId="9" hidden="1"/>
    <cellStyle name="Открывавшаяся гиперссылка" xfId="171" builtinId="9" hidden="1"/>
    <cellStyle name="Открывавшаяся гиперссылка" xfId="172" builtinId="9" hidden="1"/>
    <cellStyle name="Открывавшаяся гиперссылка" xfId="173" builtinId="9" hidden="1"/>
    <cellStyle name="Открывавшаяся гиперссылка" xfId="174" builtinId="9" hidden="1"/>
    <cellStyle name="Открывавшаяся гиперссылка" xfId="175" builtinId="9" hidden="1"/>
    <cellStyle name="Открывавшаяся гиперссылка" xfId="176" builtinId="9" hidden="1"/>
    <cellStyle name="Открывавшаяся гиперссылка" xfId="177" builtinId="9" hidden="1"/>
    <cellStyle name="Открывавшаяся гиперссылка" xfId="178" builtinId="9" hidden="1"/>
    <cellStyle name="Открывавшаяся гиперссылка" xfId="179" builtinId="9" hidden="1"/>
    <cellStyle name="Открывавшаяся гиперссылка" xfId="180" builtinId="9" hidden="1"/>
    <cellStyle name="Открывавшаяся гиперссылка" xfId="181" builtinId="9" hidden="1"/>
    <cellStyle name="Открывавшаяся гиперссылка" xfId="182" builtinId="9" hidden="1"/>
    <cellStyle name="Открывавшаяся гиперссылка" xfId="183" builtinId="9" hidden="1"/>
    <cellStyle name="Открывавшаяся гиперссылка" xfId="184" builtinId="9" hidden="1"/>
    <cellStyle name="Процентный" xfId="4" builtinId="5"/>
    <cellStyle name="Процентный 6" xfId="5" xr:uid="{00000000-0005-0000-0000-0000B4000000}"/>
    <cellStyle name="Финансовый" xfId="6" builtinId="3"/>
    <cellStyle name="Финансовый 2" xfId="7" xr:uid="{00000000-0005-0000-0000-0000B6000000}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70</xdr:row>
      <xdr:rowOff>0</xdr:rowOff>
    </xdr:from>
    <xdr:to>
      <xdr:col>18</xdr:col>
      <xdr:colOff>12700</xdr:colOff>
      <xdr:row>70</xdr:row>
      <xdr:rowOff>12700</xdr:rowOff>
    </xdr:to>
    <xdr:pic>
      <xdr:nvPicPr>
        <xdr:cNvPr id="5121" name="Picture 1" descr="//www.theice.com/publicdocs/cmsdata/ice/images/rc_certified_stock.jpg">
          <a:extLst>
            <a:ext uri="{FF2B5EF4-FFF2-40B4-BE49-F238E27FC236}">
              <a16:creationId xmlns:a16="http://schemas.microsoft.com/office/drawing/2014/main" id="{00000000-0008-0000-00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7221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71</xdr:row>
      <xdr:rowOff>0</xdr:rowOff>
    </xdr:from>
    <xdr:to>
      <xdr:col>18</xdr:col>
      <xdr:colOff>12700</xdr:colOff>
      <xdr:row>71</xdr:row>
      <xdr:rowOff>12700</xdr:rowOff>
    </xdr:to>
    <xdr:pic>
      <xdr:nvPicPr>
        <xdr:cNvPr id="5122" name="Picture 2" descr="//www.theice.com/publicdocs/images/rc_eod.jpg">
          <a:extLst>
            <a:ext uri="{FF2B5EF4-FFF2-40B4-BE49-F238E27FC236}">
              <a16:creationId xmlns:a16="http://schemas.microsoft.com/office/drawing/2014/main" id="{00000000-0008-0000-0000-00000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7475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72</xdr:row>
      <xdr:rowOff>0</xdr:rowOff>
    </xdr:from>
    <xdr:to>
      <xdr:col>18</xdr:col>
      <xdr:colOff>12700</xdr:colOff>
      <xdr:row>72</xdr:row>
      <xdr:rowOff>12700</xdr:rowOff>
    </xdr:to>
    <xdr:pic>
      <xdr:nvPicPr>
        <xdr:cNvPr id="5123" name="Picture 3" descr="//www.theice.com/publicdocs/cmsdata/ice/images/rc_futures_US.jpg">
          <a:extLst>
            <a:ext uri="{FF2B5EF4-FFF2-40B4-BE49-F238E27FC236}">
              <a16:creationId xmlns:a16="http://schemas.microsoft.com/office/drawing/2014/main" id="{00000000-0008-0000-0000-00000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77165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73</xdr:row>
      <xdr:rowOff>0</xdr:rowOff>
    </xdr:from>
    <xdr:to>
      <xdr:col>18</xdr:col>
      <xdr:colOff>12700</xdr:colOff>
      <xdr:row>73</xdr:row>
      <xdr:rowOff>12700</xdr:rowOff>
    </xdr:to>
    <xdr:pic>
      <xdr:nvPicPr>
        <xdr:cNvPr id="5124" name="Picture 4" descr="//www.theice.com/publicdocs/cmsdata/ice/images/rc_deliveries.jpg">
          <a:extLst>
            <a:ext uri="{FF2B5EF4-FFF2-40B4-BE49-F238E27FC236}">
              <a16:creationId xmlns:a16="http://schemas.microsoft.com/office/drawing/2014/main" id="{00000000-0008-0000-0000-00000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78689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74</xdr:row>
      <xdr:rowOff>0</xdr:rowOff>
    </xdr:from>
    <xdr:to>
      <xdr:col>18</xdr:col>
      <xdr:colOff>12700</xdr:colOff>
      <xdr:row>74</xdr:row>
      <xdr:rowOff>12700</xdr:rowOff>
    </xdr:to>
    <xdr:pic>
      <xdr:nvPicPr>
        <xdr:cNvPr id="5125" name="Picture 5" descr="//www.theice.com/publicdocs/cmsdata/ice/images/rc_iba.jpg">
          <a:extLst>
            <a:ext uri="{FF2B5EF4-FFF2-40B4-BE49-F238E27FC236}">
              <a16:creationId xmlns:a16="http://schemas.microsoft.com/office/drawing/2014/main" id="{00000000-0008-0000-0000-00000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811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75</xdr:row>
      <xdr:rowOff>0</xdr:rowOff>
    </xdr:from>
    <xdr:to>
      <xdr:col>18</xdr:col>
      <xdr:colOff>12700</xdr:colOff>
      <xdr:row>75</xdr:row>
      <xdr:rowOff>12700</xdr:rowOff>
    </xdr:to>
    <xdr:pic>
      <xdr:nvPicPr>
        <xdr:cNvPr id="5126" name="Picture 6" descr="//www.theice.com/publicdocs/cmsdata/ice/images/rc_markers.jpg">
          <a:extLst>
            <a:ext uri="{FF2B5EF4-FFF2-40B4-BE49-F238E27FC236}">
              <a16:creationId xmlns:a16="http://schemas.microsoft.com/office/drawing/2014/main" id="{00000000-0008-0000-0000-00000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82626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76</xdr:row>
      <xdr:rowOff>0</xdr:rowOff>
    </xdr:from>
    <xdr:to>
      <xdr:col>18</xdr:col>
      <xdr:colOff>12700</xdr:colOff>
      <xdr:row>76</xdr:row>
      <xdr:rowOff>12700</xdr:rowOff>
    </xdr:to>
    <xdr:pic>
      <xdr:nvPicPr>
        <xdr:cNvPr id="5127" name="Picture 7" descr="//www.theice.com/publicdocs/cmsdata/ice/images/rc_indices.jpg">
          <a:extLst>
            <a:ext uri="{FF2B5EF4-FFF2-40B4-BE49-F238E27FC236}">
              <a16:creationId xmlns:a16="http://schemas.microsoft.com/office/drawing/2014/main" id="{00000000-0008-0000-0000-00000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84150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77</xdr:row>
      <xdr:rowOff>0</xdr:rowOff>
    </xdr:from>
    <xdr:to>
      <xdr:col>18</xdr:col>
      <xdr:colOff>12700</xdr:colOff>
      <xdr:row>77</xdr:row>
      <xdr:rowOff>12700</xdr:rowOff>
    </xdr:to>
    <xdr:pic>
      <xdr:nvPicPr>
        <xdr:cNvPr id="5128" name="Picture 8" descr="//www.theice.com/publicdocs/cmsdata/ice/images/rc_records.jpg">
          <a:extLst>
            <a:ext uri="{FF2B5EF4-FFF2-40B4-BE49-F238E27FC236}">
              <a16:creationId xmlns:a16="http://schemas.microsoft.com/office/drawing/2014/main" id="{00000000-0008-0000-0000-00000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86563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78</xdr:row>
      <xdr:rowOff>0</xdr:rowOff>
    </xdr:from>
    <xdr:to>
      <xdr:col>18</xdr:col>
      <xdr:colOff>12700</xdr:colOff>
      <xdr:row>78</xdr:row>
      <xdr:rowOff>12700</xdr:rowOff>
    </xdr:to>
    <xdr:pic>
      <xdr:nvPicPr>
        <xdr:cNvPr id="5129" name="Picture 9" descr="//www.theice.com/publicdocs/cmsdata/ice/images/rc_traders.jpg">
          <a:extLst>
            <a:ext uri="{FF2B5EF4-FFF2-40B4-BE49-F238E27FC236}">
              <a16:creationId xmlns:a16="http://schemas.microsoft.com/office/drawing/2014/main" id="{00000000-0008-0000-0000-00000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88976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18</xdr:col>
      <xdr:colOff>12700</xdr:colOff>
      <xdr:row>79</xdr:row>
      <xdr:rowOff>12700</xdr:rowOff>
    </xdr:to>
    <xdr:pic>
      <xdr:nvPicPr>
        <xdr:cNvPr id="5130" name="Picture 10" descr="//www.theice.com/publicdocs/cmsdata/ice/images/rc_volumes.jpg">
          <a:extLst>
            <a:ext uri="{FF2B5EF4-FFF2-40B4-BE49-F238E27FC236}">
              <a16:creationId xmlns:a16="http://schemas.microsoft.com/office/drawing/2014/main" id="{00000000-0008-0000-0000-00000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91389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80</xdr:row>
      <xdr:rowOff>0</xdr:rowOff>
    </xdr:from>
    <xdr:to>
      <xdr:col>18</xdr:col>
      <xdr:colOff>12700</xdr:colOff>
      <xdr:row>80</xdr:row>
      <xdr:rowOff>12700</xdr:rowOff>
    </xdr:to>
    <xdr:pic>
      <xdr:nvPicPr>
        <xdr:cNvPr id="5131" name="Picture 11" descr="//www.theice.com/publicdocs/cmsdata/ice/images/rc_other.jpg">
          <a:extLst>
            <a:ext uri="{FF2B5EF4-FFF2-40B4-BE49-F238E27FC236}">
              <a16:creationId xmlns:a16="http://schemas.microsoft.com/office/drawing/2014/main" id="{00000000-0008-0000-0000-00000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1938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87</xdr:row>
      <xdr:rowOff>0</xdr:rowOff>
    </xdr:from>
    <xdr:to>
      <xdr:col>17</xdr:col>
      <xdr:colOff>12700</xdr:colOff>
      <xdr:row>87</xdr:row>
      <xdr:rowOff>12700</xdr:rowOff>
    </xdr:to>
    <xdr:pic>
      <xdr:nvPicPr>
        <xdr:cNvPr id="5132" name="Picture 12" descr="//www.theice.com/publicdocs/cmsdata/ice/images/rc_certified_stock.jpg">
          <a:extLst>
            <a:ext uri="{FF2B5EF4-FFF2-40B4-BE49-F238E27FC236}">
              <a16:creationId xmlns:a16="http://schemas.microsoft.com/office/drawing/2014/main" id="{00000000-0008-0000-0000-00000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186563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88</xdr:row>
      <xdr:rowOff>0</xdr:rowOff>
    </xdr:from>
    <xdr:to>
      <xdr:col>17</xdr:col>
      <xdr:colOff>12700</xdr:colOff>
      <xdr:row>88</xdr:row>
      <xdr:rowOff>12700</xdr:rowOff>
    </xdr:to>
    <xdr:pic>
      <xdr:nvPicPr>
        <xdr:cNvPr id="5133" name="Picture 13" descr="//www.theice.com/publicdocs/images/rc_eod.jpg">
          <a:extLst>
            <a:ext uri="{FF2B5EF4-FFF2-40B4-BE49-F238E27FC236}">
              <a16:creationId xmlns:a16="http://schemas.microsoft.com/office/drawing/2014/main" id="{00000000-0008-0000-0000-00000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188976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89</xdr:row>
      <xdr:rowOff>0</xdr:rowOff>
    </xdr:from>
    <xdr:to>
      <xdr:col>17</xdr:col>
      <xdr:colOff>12700</xdr:colOff>
      <xdr:row>89</xdr:row>
      <xdr:rowOff>12700</xdr:rowOff>
    </xdr:to>
    <xdr:pic>
      <xdr:nvPicPr>
        <xdr:cNvPr id="5134" name="Picture 14" descr="//www.theice.com/publicdocs/cmsdata/ice/images/rc_futures_US.jpg">
          <a:extLst>
            <a:ext uri="{FF2B5EF4-FFF2-40B4-BE49-F238E27FC236}">
              <a16:creationId xmlns:a16="http://schemas.microsoft.com/office/drawing/2014/main" id="{00000000-0008-0000-0000-00000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191389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90</xdr:row>
      <xdr:rowOff>0</xdr:rowOff>
    </xdr:from>
    <xdr:to>
      <xdr:col>17</xdr:col>
      <xdr:colOff>12700</xdr:colOff>
      <xdr:row>90</xdr:row>
      <xdr:rowOff>12700</xdr:rowOff>
    </xdr:to>
    <xdr:pic>
      <xdr:nvPicPr>
        <xdr:cNvPr id="5135" name="Picture 15" descr="//www.theice.com/publicdocs/cmsdata/ice/images/rc_deliveries.jpg">
          <a:extLst>
            <a:ext uri="{FF2B5EF4-FFF2-40B4-BE49-F238E27FC236}">
              <a16:creationId xmlns:a16="http://schemas.microsoft.com/office/drawing/2014/main" id="{00000000-0008-0000-0000-00000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1938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91</xdr:row>
      <xdr:rowOff>0</xdr:rowOff>
    </xdr:from>
    <xdr:to>
      <xdr:col>17</xdr:col>
      <xdr:colOff>12700</xdr:colOff>
      <xdr:row>91</xdr:row>
      <xdr:rowOff>12700</xdr:rowOff>
    </xdr:to>
    <xdr:pic>
      <xdr:nvPicPr>
        <xdr:cNvPr id="5136" name="Picture 16" descr="//www.theice.com/publicdocs/cmsdata/ice/images/rc_iba.jpg">
          <a:extLst>
            <a:ext uri="{FF2B5EF4-FFF2-40B4-BE49-F238E27FC236}">
              <a16:creationId xmlns:a16="http://schemas.microsoft.com/office/drawing/2014/main" id="{00000000-0008-0000-0000-00001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196215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92</xdr:row>
      <xdr:rowOff>0</xdr:rowOff>
    </xdr:from>
    <xdr:to>
      <xdr:col>17</xdr:col>
      <xdr:colOff>12700</xdr:colOff>
      <xdr:row>92</xdr:row>
      <xdr:rowOff>12700</xdr:rowOff>
    </xdr:to>
    <xdr:pic>
      <xdr:nvPicPr>
        <xdr:cNvPr id="5137" name="Picture 17" descr="//www.theice.com/publicdocs/cmsdata/ice/images/rc_markers.jpg">
          <a:extLst>
            <a:ext uri="{FF2B5EF4-FFF2-40B4-BE49-F238E27FC236}">
              <a16:creationId xmlns:a16="http://schemas.microsoft.com/office/drawing/2014/main" id="{00000000-0008-0000-0000-00001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19862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93</xdr:row>
      <xdr:rowOff>0</xdr:rowOff>
    </xdr:from>
    <xdr:to>
      <xdr:col>17</xdr:col>
      <xdr:colOff>12700</xdr:colOff>
      <xdr:row>93</xdr:row>
      <xdr:rowOff>12700</xdr:rowOff>
    </xdr:to>
    <xdr:pic>
      <xdr:nvPicPr>
        <xdr:cNvPr id="5138" name="Picture 18" descr="//www.theice.com/publicdocs/cmsdata/ice/images/rc_indices.jpg">
          <a:extLst>
            <a:ext uri="{FF2B5EF4-FFF2-40B4-BE49-F238E27FC236}">
              <a16:creationId xmlns:a16="http://schemas.microsoft.com/office/drawing/2014/main" id="{00000000-0008-0000-0000-00001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201041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94</xdr:row>
      <xdr:rowOff>0</xdr:rowOff>
    </xdr:from>
    <xdr:to>
      <xdr:col>17</xdr:col>
      <xdr:colOff>12700</xdr:colOff>
      <xdr:row>94</xdr:row>
      <xdr:rowOff>12700</xdr:rowOff>
    </xdr:to>
    <xdr:pic>
      <xdr:nvPicPr>
        <xdr:cNvPr id="5139" name="Picture 19" descr="//www.theice.com/publicdocs/cmsdata/ice/images/rc_records.jpg">
          <a:extLst>
            <a:ext uri="{FF2B5EF4-FFF2-40B4-BE49-F238E27FC236}">
              <a16:creationId xmlns:a16="http://schemas.microsoft.com/office/drawing/2014/main" id="{00000000-0008-0000-0000-00001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203454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</xdr:row>
      <xdr:rowOff>0</xdr:rowOff>
    </xdr:from>
    <xdr:to>
      <xdr:col>17</xdr:col>
      <xdr:colOff>12700</xdr:colOff>
      <xdr:row>95</xdr:row>
      <xdr:rowOff>12700</xdr:rowOff>
    </xdr:to>
    <xdr:pic>
      <xdr:nvPicPr>
        <xdr:cNvPr id="5140" name="Picture 20" descr="//www.theice.com/publicdocs/cmsdata/ice/images/rc_traders.jpg">
          <a:extLst>
            <a:ext uri="{FF2B5EF4-FFF2-40B4-BE49-F238E27FC236}">
              <a16:creationId xmlns:a16="http://schemas.microsoft.com/office/drawing/2014/main" id="{00000000-0008-0000-0000-00001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205867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96</xdr:row>
      <xdr:rowOff>0</xdr:rowOff>
    </xdr:from>
    <xdr:to>
      <xdr:col>17</xdr:col>
      <xdr:colOff>12700</xdr:colOff>
      <xdr:row>96</xdr:row>
      <xdr:rowOff>12700</xdr:rowOff>
    </xdr:to>
    <xdr:pic>
      <xdr:nvPicPr>
        <xdr:cNvPr id="5141" name="Picture 21" descr="//www.theice.com/publicdocs/cmsdata/ice/images/rc_volumes.jpg">
          <a:extLst>
            <a:ext uri="{FF2B5EF4-FFF2-40B4-BE49-F238E27FC236}">
              <a16:creationId xmlns:a16="http://schemas.microsoft.com/office/drawing/2014/main" id="{00000000-0008-0000-0000-00001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208280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97</xdr:row>
      <xdr:rowOff>0</xdr:rowOff>
    </xdr:from>
    <xdr:to>
      <xdr:col>17</xdr:col>
      <xdr:colOff>12700</xdr:colOff>
      <xdr:row>97</xdr:row>
      <xdr:rowOff>12700</xdr:rowOff>
    </xdr:to>
    <xdr:pic>
      <xdr:nvPicPr>
        <xdr:cNvPr id="5142" name="Picture 22" descr="//www.theice.com/publicdocs/cmsdata/ice/images/rc_other.jpg">
          <a:extLst>
            <a:ext uri="{FF2B5EF4-FFF2-40B4-BE49-F238E27FC236}">
              <a16:creationId xmlns:a16="http://schemas.microsoft.com/office/drawing/2014/main" id="{00000000-0008-0000-0000-00001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6300" y="210693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rusbonds.ru/ank_obl.asp?tool=160676" TargetMode="External"/><Relationship Id="rId18" Type="http://schemas.openxmlformats.org/officeDocument/2006/relationships/hyperlink" Target="https://www.rusbonds.ru/ank_obl.asp?tool=153477" TargetMode="External"/><Relationship Id="rId26" Type="http://schemas.openxmlformats.org/officeDocument/2006/relationships/hyperlink" Target="https://www.rusbonds.ru/ank_obl.asp?tool=139944" TargetMode="External"/><Relationship Id="rId39" Type="http://schemas.openxmlformats.org/officeDocument/2006/relationships/hyperlink" Target="https://www.rusbonds.ru/ank_obl.asp?tool=128581" TargetMode="External"/><Relationship Id="rId21" Type="http://schemas.openxmlformats.org/officeDocument/2006/relationships/hyperlink" Target="https://www.rusbonds.ru/ank_obl.asp?tool=151774" TargetMode="External"/><Relationship Id="rId34" Type="http://schemas.openxmlformats.org/officeDocument/2006/relationships/hyperlink" Target="https://www.rusbonds.ru/ank_obl.asp?tool=133512" TargetMode="External"/><Relationship Id="rId42" Type="http://schemas.openxmlformats.org/officeDocument/2006/relationships/hyperlink" Target="https://www.rusbonds.ru/ank_obl.asp?tool=124705" TargetMode="External"/><Relationship Id="rId47" Type="http://schemas.openxmlformats.org/officeDocument/2006/relationships/hyperlink" Target="https://www.rusbonds.ru/ank_obl.asp?tool=109194" TargetMode="External"/><Relationship Id="rId50" Type="http://schemas.openxmlformats.org/officeDocument/2006/relationships/hyperlink" Target="https://www.rusbonds.ru/ank_obl.asp?tool=109045" TargetMode="External"/><Relationship Id="rId7" Type="http://schemas.openxmlformats.org/officeDocument/2006/relationships/hyperlink" Target="https://www.rusbonds.ru/ank_obl.asp?tool=165910" TargetMode="External"/><Relationship Id="rId2" Type="http://schemas.openxmlformats.org/officeDocument/2006/relationships/hyperlink" Target="https://www.rusbonds.ru/ank_obl.asp?tool=170785" TargetMode="External"/><Relationship Id="rId16" Type="http://schemas.openxmlformats.org/officeDocument/2006/relationships/hyperlink" Target="https://www.rusbonds.ru/ank_obl.asp?tool=155635" TargetMode="External"/><Relationship Id="rId29" Type="http://schemas.openxmlformats.org/officeDocument/2006/relationships/hyperlink" Target="https://www.rusbonds.ru/ank_obl.asp?tool=139303" TargetMode="External"/><Relationship Id="rId11" Type="http://schemas.openxmlformats.org/officeDocument/2006/relationships/hyperlink" Target="https://www.rusbonds.ru/ank_obl.asp?tool=162152" TargetMode="External"/><Relationship Id="rId24" Type="http://schemas.openxmlformats.org/officeDocument/2006/relationships/hyperlink" Target="https://www.rusbonds.ru/ank_obl.asp?tool=147993" TargetMode="External"/><Relationship Id="rId32" Type="http://schemas.openxmlformats.org/officeDocument/2006/relationships/hyperlink" Target="https://www.rusbonds.ru/ank_obl.asp?tool=135184" TargetMode="External"/><Relationship Id="rId37" Type="http://schemas.openxmlformats.org/officeDocument/2006/relationships/hyperlink" Target="https://www.rusbonds.ru/ank_obl.asp?tool=130058" TargetMode="External"/><Relationship Id="rId40" Type="http://schemas.openxmlformats.org/officeDocument/2006/relationships/hyperlink" Target="https://www.rusbonds.ru/ank_obl.asp?tool=128582" TargetMode="External"/><Relationship Id="rId45" Type="http://schemas.openxmlformats.org/officeDocument/2006/relationships/hyperlink" Target="https://www.rusbonds.ru/ank_obl.asp?tool=120966" TargetMode="External"/><Relationship Id="rId5" Type="http://schemas.openxmlformats.org/officeDocument/2006/relationships/hyperlink" Target="https://www.rusbonds.ru/ank_obl.asp?tool=168477" TargetMode="External"/><Relationship Id="rId15" Type="http://schemas.openxmlformats.org/officeDocument/2006/relationships/hyperlink" Target="https://www.rusbonds.ru/ank_obl.asp?tool=156168" TargetMode="External"/><Relationship Id="rId23" Type="http://schemas.openxmlformats.org/officeDocument/2006/relationships/hyperlink" Target="https://www.rusbonds.ru/ank_obl.asp?tool=148745" TargetMode="External"/><Relationship Id="rId28" Type="http://schemas.openxmlformats.org/officeDocument/2006/relationships/hyperlink" Target="https://www.rusbonds.ru/ank_obl.asp?tool=139302" TargetMode="External"/><Relationship Id="rId36" Type="http://schemas.openxmlformats.org/officeDocument/2006/relationships/hyperlink" Target="https://www.rusbonds.ru/ank_obl.asp?tool=132180" TargetMode="External"/><Relationship Id="rId49" Type="http://schemas.openxmlformats.org/officeDocument/2006/relationships/hyperlink" Target="https://www.rusbonds.ru/ank_obl.asp?tool=109237" TargetMode="External"/><Relationship Id="rId10" Type="http://schemas.openxmlformats.org/officeDocument/2006/relationships/hyperlink" Target="https://www.rusbonds.ru/ank_obl.asp?tool=162151" TargetMode="External"/><Relationship Id="rId19" Type="http://schemas.openxmlformats.org/officeDocument/2006/relationships/hyperlink" Target="https://www.rusbonds.ru/ank_obl.asp?tool=153478" TargetMode="External"/><Relationship Id="rId31" Type="http://schemas.openxmlformats.org/officeDocument/2006/relationships/hyperlink" Target="https://www.rusbonds.ru/ank_obl.asp?tool=135877" TargetMode="External"/><Relationship Id="rId44" Type="http://schemas.openxmlformats.org/officeDocument/2006/relationships/hyperlink" Target="https://www.rusbonds.ru/ank_obl.asp?tool=120965" TargetMode="External"/><Relationship Id="rId4" Type="http://schemas.openxmlformats.org/officeDocument/2006/relationships/hyperlink" Target="https://www.rusbonds.ru/ank_obl.asp?tool=170152" TargetMode="External"/><Relationship Id="rId9" Type="http://schemas.openxmlformats.org/officeDocument/2006/relationships/hyperlink" Target="https://www.rusbonds.ru/ank_obl.asp?tool=164245" TargetMode="External"/><Relationship Id="rId14" Type="http://schemas.openxmlformats.org/officeDocument/2006/relationships/hyperlink" Target="https://www.rusbonds.ru/ank_obl.asp?tool=159427" TargetMode="External"/><Relationship Id="rId22" Type="http://schemas.openxmlformats.org/officeDocument/2006/relationships/hyperlink" Target="https://www.rusbonds.ru/ank_obl.asp?tool=151884" TargetMode="External"/><Relationship Id="rId27" Type="http://schemas.openxmlformats.org/officeDocument/2006/relationships/hyperlink" Target="https://www.rusbonds.ru/ank_obl.asp?tool=139857" TargetMode="External"/><Relationship Id="rId30" Type="http://schemas.openxmlformats.org/officeDocument/2006/relationships/hyperlink" Target="https://www.rusbonds.ru/ank_obl.asp?tool=139304" TargetMode="External"/><Relationship Id="rId35" Type="http://schemas.openxmlformats.org/officeDocument/2006/relationships/hyperlink" Target="https://www.rusbonds.ru/ank_obl.asp?tool=132333" TargetMode="External"/><Relationship Id="rId43" Type="http://schemas.openxmlformats.org/officeDocument/2006/relationships/hyperlink" Target="https://www.rusbonds.ru/ank_obl.asp?tool=124363" TargetMode="External"/><Relationship Id="rId48" Type="http://schemas.openxmlformats.org/officeDocument/2006/relationships/hyperlink" Target="https://www.rusbonds.ru/ank_obl.asp?tool=109195" TargetMode="External"/><Relationship Id="rId8" Type="http://schemas.openxmlformats.org/officeDocument/2006/relationships/hyperlink" Target="https://www.rusbonds.ru/ank_obl.asp?tool=165152" TargetMode="External"/><Relationship Id="rId3" Type="http://schemas.openxmlformats.org/officeDocument/2006/relationships/hyperlink" Target="https://www.rusbonds.ru/ank_obl.asp?tool=170151" TargetMode="External"/><Relationship Id="rId12" Type="http://schemas.openxmlformats.org/officeDocument/2006/relationships/hyperlink" Target="https://www.rusbonds.ru/ank_obl.asp?tool=161382" TargetMode="External"/><Relationship Id="rId17" Type="http://schemas.openxmlformats.org/officeDocument/2006/relationships/hyperlink" Target="https://www.rusbonds.ru/ank_obl.asp?tool=155090" TargetMode="External"/><Relationship Id="rId25" Type="http://schemas.openxmlformats.org/officeDocument/2006/relationships/hyperlink" Target="https://www.rusbonds.ru/ank_obl.asp?tool=140035" TargetMode="External"/><Relationship Id="rId33" Type="http://schemas.openxmlformats.org/officeDocument/2006/relationships/hyperlink" Target="https://www.rusbonds.ru/ank_obl.asp?tool=133511" TargetMode="External"/><Relationship Id="rId38" Type="http://schemas.openxmlformats.org/officeDocument/2006/relationships/hyperlink" Target="https://www.rusbonds.ru/ank_obl.asp?tool=129825" TargetMode="External"/><Relationship Id="rId46" Type="http://schemas.openxmlformats.org/officeDocument/2006/relationships/hyperlink" Target="https://www.rusbonds.ru/ank_obl.asp?tool=113958" TargetMode="External"/><Relationship Id="rId20" Type="http://schemas.openxmlformats.org/officeDocument/2006/relationships/hyperlink" Target="https://www.rusbonds.ru/ank_obl.asp?tool=152519" TargetMode="External"/><Relationship Id="rId41" Type="http://schemas.openxmlformats.org/officeDocument/2006/relationships/hyperlink" Target="https://www.rusbonds.ru/ank_obl.asp?tool=120973" TargetMode="External"/><Relationship Id="rId1" Type="http://schemas.openxmlformats.org/officeDocument/2006/relationships/hyperlink" Target="https://www.rusbonds.ru/ank_obl.asp?tool=170784" TargetMode="External"/><Relationship Id="rId6" Type="http://schemas.openxmlformats.org/officeDocument/2006/relationships/hyperlink" Target="https://www.rusbonds.ru/ank_obl.asp?tool=1675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8"/>
  <sheetViews>
    <sheetView workbookViewId="0">
      <selection activeCell="C13" sqref="C13"/>
    </sheetView>
  </sheetViews>
  <sheetFormatPr defaultColWidth="10.88671875" defaultRowHeight="13.2"/>
  <cols>
    <col min="1" max="1" width="17.109375" style="1" customWidth="1"/>
    <col min="2" max="2" width="15.109375" style="1" customWidth="1"/>
    <col min="3" max="18" width="10.88671875" style="1"/>
    <col min="19" max="19" width="22.6640625" style="1" customWidth="1"/>
    <col min="20" max="16384" width="10.88671875" style="1"/>
  </cols>
  <sheetData>
    <row r="1" spans="1:21" ht="21">
      <c r="B1" s="446" t="s">
        <v>1514</v>
      </c>
      <c r="H1" s="428"/>
      <c r="I1" s="428"/>
      <c r="J1" s="428"/>
      <c r="K1" s="428"/>
      <c r="L1" s="428"/>
      <c r="M1" s="450"/>
      <c r="N1" s="450"/>
      <c r="O1" s="450"/>
      <c r="P1" s="450"/>
    </row>
    <row r="2" spans="1:21" s="433" customFormat="1" ht="39.6">
      <c r="A2" s="443" t="s">
        <v>1509</v>
      </c>
      <c r="C2" s="268">
        <v>43009</v>
      </c>
      <c r="D2" s="268">
        <v>43101</v>
      </c>
      <c r="E2" s="266">
        <v>43191</v>
      </c>
      <c r="F2" s="268">
        <v>43282</v>
      </c>
      <c r="G2" s="268">
        <v>43374</v>
      </c>
      <c r="H2" s="268">
        <v>43466</v>
      </c>
      <c r="I2" s="266">
        <v>43556</v>
      </c>
      <c r="J2" s="268">
        <v>43647</v>
      </c>
      <c r="K2" s="268">
        <v>43739</v>
      </c>
      <c r="L2" s="268">
        <v>43831</v>
      </c>
      <c r="M2" s="268">
        <v>43922</v>
      </c>
      <c r="N2" s="268">
        <v>44013</v>
      </c>
      <c r="O2" s="268">
        <v>44105</v>
      </c>
      <c r="P2" s="268">
        <v>44197</v>
      </c>
      <c r="R2" s="433" t="s">
        <v>1519</v>
      </c>
      <c r="S2" s="433" t="s">
        <v>1520</v>
      </c>
    </row>
    <row r="3" spans="1:21" ht="39.6">
      <c r="B3" s="1" t="s">
        <v>1497</v>
      </c>
      <c r="C3" s="434">
        <v>8.6499999999999994E-2</v>
      </c>
      <c r="D3" s="434">
        <v>7.8E-2</v>
      </c>
      <c r="E3" s="434">
        <v>7.2999999999999995E-2</v>
      </c>
      <c r="F3" s="434">
        <v>7.2999999999999995E-2</v>
      </c>
      <c r="G3" s="434">
        <v>7.5999999999999998E-2</v>
      </c>
      <c r="H3" s="434">
        <v>7.9000000000000001E-2</v>
      </c>
      <c r="I3" s="434">
        <v>7.9000000000000001E-2</v>
      </c>
      <c r="J3" s="434">
        <v>7.6999999999999999E-2</v>
      </c>
      <c r="K3" s="434">
        <v>7.0999999999999994E-2</v>
      </c>
      <c r="L3" s="434">
        <v>6.4000000000000001E-2</v>
      </c>
      <c r="M3" s="434">
        <f>L3-0.1%</f>
        <v>6.3E-2</v>
      </c>
      <c r="N3" s="434">
        <f t="shared" ref="N3:P3" si="0">M3-0.1%</f>
        <v>6.2E-2</v>
      </c>
      <c r="O3" s="434">
        <f t="shared" si="0"/>
        <v>6.0999999999999999E-2</v>
      </c>
      <c r="P3" s="434">
        <f t="shared" si="0"/>
        <v>0.06</v>
      </c>
      <c r="S3" s="433" t="s">
        <v>1521</v>
      </c>
    </row>
    <row r="4" spans="1:21">
      <c r="B4" s="1" t="s">
        <v>1498</v>
      </c>
      <c r="C4" s="434">
        <v>8.6999999999999994E-2</v>
      </c>
      <c r="D4" s="434">
        <v>7.85E-2</v>
      </c>
      <c r="E4" s="434">
        <v>7.3499999999999996E-2</v>
      </c>
      <c r="F4" s="434">
        <v>7.3999999999999996E-2</v>
      </c>
      <c r="G4" s="434">
        <v>7.8E-2</v>
      </c>
      <c r="H4" s="434">
        <v>8.2000000000000003E-2</v>
      </c>
      <c r="I4" s="434">
        <v>8.2000000000000003E-2</v>
      </c>
      <c r="J4" s="434">
        <v>7.8E-2</v>
      </c>
      <c r="K4" s="434">
        <v>7.1499999999999994E-2</v>
      </c>
      <c r="L4" s="434">
        <v>6.4500000000000002E-2</v>
      </c>
      <c r="M4" s="434">
        <f t="shared" ref="M4:P4" si="1">L4-0.1%</f>
        <v>6.3500000000000001E-2</v>
      </c>
      <c r="N4" s="434">
        <f t="shared" si="1"/>
        <v>6.25E-2</v>
      </c>
      <c r="O4" s="434">
        <f t="shared" si="1"/>
        <v>6.1499999999999999E-2</v>
      </c>
      <c r="P4" s="434">
        <f t="shared" si="1"/>
        <v>6.0499999999999998E-2</v>
      </c>
    </row>
    <row r="5" spans="1:21">
      <c r="B5" s="1" t="s">
        <v>1499</v>
      </c>
      <c r="C5" s="434">
        <v>8.6999999999999994E-2</v>
      </c>
      <c r="D5" s="434">
        <v>7.9000000000000001E-2</v>
      </c>
      <c r="E5" s="434">
        <v>7.3999999999999996E-2</v>
      </c>
      <c r="F5" s="434">
        <v>7.3999999999999996E-2</v>
      </c>
      <c r="G5" s="434">
        <v>8.1000000000000003E-2</v>
      </c>
      <c r="H5" s="434">
        <v>8.5999999999999993E-2</v>
      </c>
      <c r="I5" s="434">
        <v>8.3000000000000004E-2</v>
      </c>
      <c r="J5" s="434">
        <v>0.08</v>
      </c>
      <c r="K5" s="434">
        <v>7.1999999999999995E-2</v>
      </c>
      <c r="L5" s="434">
        <v>6.5000000000000002E-2</v>
      </c>
      <c r="M5" s="434">
        <f t="shared" ref="M5:P5" si="2">L5-0.1%</f>
        <v>6.4000000000000001E-2</v>
      </c>
      <c r="N5" s="434">
        <f t="shared" si="2"/>
        <v>6.3E-2</v>
      </c>
      <c r="O5" s="434">
        <f t="shared" si="2"/>
        <v>6.2E-2</v>
      </c>
      <c r="P5" s="434">
        <f t="shared" si="2"/>
        <v>6.0999999999999999E-2</v>
      </c>
    </row>
    <row r="6" spans="1:21">
      <c r="B6" s="1" t="s">
        <v>1500</v>
      </c>
      <c r="C6" s="434">
        <v>8.7999999999999995E-2</v>
      </c>
      <c r="D6" s="434">
        <v>7.9500000000000001E-2</v>
      </c>
      <c r="E6" s="434">
        <v>7.3999999999999996E-2</v>
      </c>
      <c r="F6" s="434">
        <v>7.3999999999999996E-2</v>
      </c>
      <c r="G6" s="434">
        <v>8.2000000000000003E-2</v>
      </c>
      <c r="H6" s="434">
        <v>8.6999999999999994E-2</v>
      </c>
      <c r="I6" s="434">
        <v>8.4000000000000005E-2</v>
      </c>
      <c r="J6" s="434">
        <v>8.1000000000000003E-2</v>
      </c>
      <c r="K6" s="434">
        <v>7.2999999999999995E-2</v>
      </c>
      <c r="L6" s="434">
        <v>6.6000000000000003E-2</v>
      </c>
      <c r="M6" s="434">
        <f t="shared" ref="M6:P6" si="3">L6-0.1%</f>
        <v>6.5000000000000002E-2</v>
      </c>
      <c r="N6" s="434">
        <f t="shared" si="3"/>
        <v>6.4000000000000001E-2</v>
      </c>
      <c r="O6" s="434">
        <f t="shared" si="3"/>
        <v>6.3E-2</v>
      </c>
      <c r="P6" s="434">
        <f t="shared" si="3"/>
        <v>6.2E-2</v>
      </c>
    </row>
    <row r="7" spans="1:21" s="439" customFormat="1">
      <c r="B7" s="439" t="s">
        <v>1501</v>
      </c>
      <c r="C7" s="440">
        <f>C6+0.5%</f>
        <v>9.2999999999999999E-2</v>
      </c>
      <c r="D7" s="440">
        <f t="shared" ref="D7:P7" si="4">D6+0.5%</f>
        <v>8.4500000000000006E-2</v>
      </c>
      <c r="E7" s="440">
        <f t="shared" si="4"/>
        <v>7.9000000000000001E-2</v>
      </c>
      <c r="F7" s="440">
        <f t="shared" si="4"/>
        <v>7.9000000000000001E-2</v>
      </c>
      <c r="G7" s="440">
        <f t="shared" si="4"/>
        <v>8.7000000000000008E-2</v>
      </c>
      <c r="H7" s="440">
        <f t="shared" si="4"/>
        <v>9.1999999999999998E-2</v>
      </c>
      <c r="I7" s="440">
        <f t="shared" si="4"/>
        <v>8.900000000000001E-2</v>
      </c>
      <c r="J7" s="440">
        <f t="shared" si="4"/>
        <v>8.6000000000000007E-2</v>
      </c>
      <c r="K7" s="440">
        <f t="shared" si="4"/>
        <v>7.8E-2</v>
      </c>
      <c r="L7" s="440">
        <f t="shared" si="4"/>
        <v>7.1000000000000008E-2</v>
      </c>
      <c r="M7" s="440">
        <f t="shared" si="4"/>
        <v>7.0000000000000007E-2</v>
      </c>
      <c r="N7" s="440">
        <f t="shared" si="4"/>
        <v>6.9000000000000006E-2</v>
      </c>
      <c r="O7" s="440">
        <f t="shared" si="4"/>
        <v>6.8000000000000005E-2</v>
      </c>
      <c r="P7" s="440">
        <f t="shared" si="4"/>
        <v>6.7000000000000004E-2</v>
      </c>
    </row>
    <row r="8" spans="1:21" s="439" customFormat="1">
      <c r="B8" s="439" t="s">
        <v>1503</v>
      </c>
      <c r="C8" s="440">
        <f>C7+0.2%</f>
        <v>9.5000000000000001E-2</v>
      </c>
      <c r="D8" s="440">
        <f t="shared" ref="D8:P8" si="5">D7+0.2%</f>
        <v>8.6500000000000007E-2</v>
      </c>
      <c r="E8" s="440">
        <f t="shared" si="5"/>
        <v>8.1000000000000003E-2</v>
      </c>
      <c r="F8" s="440">
        <f t="shared" si="5"/>
        <v>8.1000000000000003E-2</v>
      </c>
      <c r="G8" s="440">
        <f t="shared" si="5"/>
        <v>8.900000000000001E-2</v>
      </c>
      <c r="H8" s="440">
        <f t="shared" si="5"/>
        <v>9.4E-2</v>
      </c>
      <c r="I8" s="440">
        <f t="shared" si="5"/>
        <v>9.1000000000000011E-2</v>
      </c>
      <c r="J8" s="440">
        <f t="shared" si="5"/>
        <v>8.8000000000000009E-2</v>
      </c>
      <c r="K8" s="440">
        <f t="shared" si="5"/>
        <v>0.08</v>
      </c>
      <c r="L8" s="440">
        <f t="shared" si="5"/>
        <v>7.3000000000000009E-2</v>
      </c>
      <c r="M8" s="440">
        <f t="shared" si="5"/>
        <v>7.2000000000000008E-2</v>
      </c>
      <c r="N8" s="440">
        <f t="shared" si="5"/>
        <v>7.1000000000000008E-2</v>
      </c>
      <c r="O8" s="440">
        <f t="shared" si="5"/>
        <v>7.0000000000000007E-2</v>
      </c>
      <c r="P8" s="440">
        <f t="shared" si="5"/>
        <v>6.9000000000000006E-2</v>
      </c>
    </row>
    <row r="9" spans="1:21" s="439" customFormat="1">
      <c r="B9" s="439" t="s">
        <v>1504</v>
      </c>
      <c r="C9" s="440">
        <f>C8+0.3%</f>
        <v>9.8000000000000004E-2</v>
      </c>
      <c r="D9" s="440">
        <f t="shared" ref="D9:P9" si="6">D8+0.3%</f>
        <v>8.950000000000001E-2</v>
      </c>
      <c r="E9" s="440">
        <f t="shared" si="6"/>
        <v>8.4000000000000005E-2</v>
      </c>
      <c r="F9" s="440">
        <f t="shared" si="6"/>
        <v>8.4000000000000005E-2</v>
      </c>
      <c r="G9" s="440">
        <f t="shared" si="6"/>
        <v>9.2000000000000012E-2</v>
      </c>
      <c r="H9" s="440">
        <f t="shared" si="6"/>
        <v>9.7000000000000003E-2</v>
      </c>
      <c r="I9" s="440">
        <f t="shared" si="6"/>
        <v>9.4000000000000014E-2</v>
      </c>
      <c r="J9" s="440">
        <f t="shared" si="6"/>
        <v>9.1000000000000011E-2</v>
      </c>
      <c r="K9" s="440">
        <f t="shared" si="6"/>
        <v>8.3000000000000004E-2</v>
      </c>
      <c r="L9" s="440">
        <f t="shared" si="6"/>
        <v>7.6000000000000012E-2</v>
      </c>
      <c r="M9" s="440">
        <f t="shared" si="6"/>
        <v>7.5000000000000011E-2</v>
      </c>
      <c r="N9" s="440">
        <f t="shared" si="6"/>
        <v>7.400000000000001E-2</v>
      </c>
      <c r="O9" s="440">
        <f t="shared" si="6"/>
        <v>7.3000000000000009E-2</v>
      </c>
      <c r="P9" s="440">
        <f t="shared" si="6"/>
        <v>7.2000000000000008E-2</v>
      </c>
    </row>
    <row r="10" spans="1:21" s="439" customFormat="1">
      <c r="B10" s="439" t="s">
        <v>1502</v>
      </c>
      <c r="C10" s="440">
        <f>C9+0.2%</f>
        <v>0.1</v>
      </c>
      <c r="D10" s="440">
        <f t="shared" ref="D10:P10" si="7">D9+0.2%</f>
        <v>9.1500000000000012E-2</v>
      </c>
      <c r="E10" s="440">
        <f t="shared" si="7"/>
        <v>8.6000000000000007E-2</v>
      </c>
      <c r="F10" s="440">
        <f t="shared" si="7"/>
        <v>8.6000000000000007E-2</v>
      </c>
      <c r="G10" s="440">
        <f t="shared" si="7"/>
        <v>9.4000000000000014E-2</v>
      </c>
      <c r="H10" s="440">
        <f t="shared" si="7"/>
        <v>9.9000000000000005E-2</v>
      </c>
      <c r="I10" s="440">
        <f t="shared" si="7"/>
        <v>9.6000000000000016E-2</v>
      </c>
      <c r="J10" s="440">
        <f t="shared" si="7"/>
        <v>9.3000000000000013E-2</v>
      </c>
      <c r="K10" s="440">
        <f t="shared" si="7"/>
        <v>8.5000000000000006E-2</v>
      </c>
      <c r="L10" s="440">
        <f t="shared" si="7"/>
        <v>7.8000000000000014E-2</v>
      </c>
      <c r="M10" s="440">
        <f t="shared" si="7"/>
        <v>7.7000000000000013E-2</v>
      </c>
      <c r="N10" s="440">
        <f t="shared" si="7"/>
        <v>7.6000000000000012E-2</v>
      </c>
      <c r="O10" s="440">
        <f t="shared" si="7"/>
        <v>7.5000000000000011E-2</v>
      </c>
      <c r="P10" s="440">
        <f t="shared" si="7"/>
        <v>7.400000000000001E-2</v>
      </c>
    </row>
    <row r="12" spans="1:21" ht="40.799999999999997">
      <c r="A12" s="443" t="s">
        <v>1510</v>
      </c>
      <c r="B12" s="433"/>
      <c r="C12" s="268">
        <v>43009</v>
      </c>
      <c r="D12" s="268">
        <v>43101</v>
      </c>
      <c r="E12" s="266">
        <v>43191</v>
      </c>
      <c r="F12" s="268">
        <v>43282</v>
      </c>
      <c r="G12" s="268">
        <v>43374</v>
      </c>
      <c r="H12" s="268">
        <v>43466</v>
      </c>
      <c r="I12" s="266">
        <v>43556</v>
      </c>
      <c r="J12" s="268">
        <v>43647</v>
      </c>
      <c r="K12" s="268">
        <v>43739</v>
      </c>
      <c r="L12" s="268">
        <v>43831</v>
      </c>
      <c r="M12" s="268">
        <v>43922</v>
      </c>
      <c r="N12" s="268">
        <v>44013</v>
      </c>
      <c r="O12" s="268">
        <v>44105</v>
      </c>
      <c r="P12" s="268">
        <v>44197</v>
      </c>
      <c r="R12" s="433" t="s">
        <v>1522</v>
      </c>
      <c r="S12" s="433" t="s">
        <v>1524</v>
      </c>
      <c r="T12" s="457"/>
      <c r="U12" s="457"/>
    </row>
    <row r="13" spans="1:21" ht="54">
      <c r="B13" s="1" t="s">
        <v>1497</v>
      </c>
      <c r="C13" s="434">
        <v>8.6499999999999994E-2</v>
      </c>
      <c r="D13" s="434">
        <v>7.8E-2</v>
      </c>
      <c r="E13" s="434">
        <v>7.2999999999999995E-2</v>
      </c>
      <c r="F13" s="434">
        <v>7.2999999999999995E-2</v>
      </c>
      <c r="G13" s="434">
        <v>7.5999999999999998E-2</v>
      </c>
      <c r="H13" s="434">
        <v>7.9000000000000001E-2</v>
      </c>
      <c r="I13" s="434">
        <f>H13-0.5%</f>
        <v>7.3999999999999996E-2</v>
      </c>
      <c r="J13" s="434">
        <f t="shared" ref="J13:M13" si="8">I13-0.5%</f>
        <v>6.8999999999999992E-2</v>
      </c>
      <c r="K13" s="434">
        <f t="shared" si="8"/>
        <v>6.3999999999999987E-2</v>
      </c>
      <c r="L13" s="434">
        <f t="shared" si="8"/>
        <v>5.899999999999999E-2</v>
      </c>
      <c r="M13" s="434">
        <f t="shared" si="8"/>
        <v>5.3999999999999992E-2</v>
      </c>
      <c r="N13" s="434">
        <v>4.5999999999999999E-2</v>
      </c>
      <c r="O13" s="434">
        <v>4.3999999999999997E-2</v>
      </c>
      <c r="P13" s="434">
        <v>4.3999999999999997E-2</v>
      </c>
      <c r="R13" s="445"/>
      <c r="S13" s="433" t="s">
        <v>1523</v>
      </c>
      <c r="T13" s="462"/>
      <c r="U13" s="457"/>
    </row>
    <row r="14" spans="1:21" ht="20.399999999999999">
      <c r="B14" s="1" t="s">
        <v>1498</v>
      </c>
      <c r="C14" s="434">
        <v>8.6999999999999994E-2</v>
      </c>
      <c r="D14" s="434">
        <v>7.85E-2</v>
      </c>
      <c r="E14" s="434">
        <v>7.3499999999999996E-2</v>
      </c>
      <c r="F14" s="434">
        <v>7.3999999999999996E-2</v>
      </c>
      <c r="G14" s="434">
        <v>7.8E-2</v>
      </c>
      <c r="H14" s="434">
        <v>8.2000000000000003E-2</v>
      </c>
      <c r="I14" s="434">
        <f t="shared" ref="I14:M14" si="9">H14-0.5%</f>
        <v>7.6999999999999999E-2</v>
      </c>
      <c r="J14" s="434">
        <f t="shared" si="9"/>
        <v>7.1999999999999995E-2</v>
      </c>
      <c r="K14" s="434">
        <f t="shared" si="9"/>
        <v>6.699999999999999E-2</v>
      </c>
      <c r="L14" s="434">
        <f t="shared" si="9"/>
        <v>6.1999999999999993E-2</v>
      </c>
      <c r="M14" s="434">
        <f t="shared" si="9"/>
        <v>5.6999999999999995E-2</v>
      </c>
      <c r="N14" s="434">
        <v>4.8000000000000001E-2</v>
      </c>
      <c r="O14" s="434">
        <v>4.5999999999999999E-2</v>
      </c>
      <c r="P14" s="434">
        <v>4.5999999999999999E-2</v>
      </c>
      <c r="S14" s="457"/>
      <c r="T14" s="462"/>
      <c r="U14" s="457"/>
    </row>
    <row r="15" spans="1:21" ht="20.399999999999999">
      <c r="B15" s="1" t="s">
        <v>1499</v>
      </c>
      <c r="C15" s="434">
        <v>8.6999999999999994E-2</v>
      </c>
      <c r="D15" s="434">
        <v>7.9000000000000001E-2</v>
      </c>
      <c r="E15" s="434">
        <v>7.3999999999999996E-2</v>
      </c>
      <c r="F15" s="434">
        <v>7.3999999999999996E-2</v>
      </c>
      <c r="G15" s="434">
        <v>8.1000000000000003E-2</v>
      </c>
      <c r="H15" s="434">
        <v>8.5999999999999993E-2</v>
      </c>
      <c r="I15" s="434">
        <f>H15-0.5%</f>
        <v>8.0999999999999989E-2</v>
      </c>
      <c r="J15" s="434">
        <f t="shared" ref="J15:M15" si="10">I15-0.5%</f>
        <v>7.5999999999999984E-2</v>
      </c>
      <c r="K15" s="434">
        <f t="shared" si="10"/>
        <v>7.099999999999998E-2</v>
      </c>
      <c r="L15" s="434">
        <f t="shared" si="10"/>
        <v>6.5999999999999975E-2</v>
      </c>
      <c r="M15" s="434">
        <f t="shared" si="10"/>
        <v>6.0999999999999978E-2</v>
      </c>
      <c r="N15" s="434">
        <v>4.8500000000000001E-2</v>
      </c>
      <c r="O15" s="434">
        <v>4.7500000000000001E-2</v>
      </c>
      <c r="P15" s="434">
        <v>4.7500000000000001E-2</v>
      </c>
      <c r="S15" s="457"/>
      <c r="T15" s="462"/>
      <c r="U15" s="457"/>
    </row>
    <row r="16" spans="1:21" ht="20.399999999999999">
      <c r="B16" s="1" t="s">
        <v>1500</v>
      </c>
      <c r="C16" s="434">
        <v>8.7999999999999995E-2</v>
      </c>
      <c r="D16" s="434">
        <v>7.9500000000000001E-2</v>
      </c>
      <c r="E16" s="434">
        <v>7.3999999999999996E-2</v>
      </c>
      <c r="F16" s="434">
        <v>7.3999999999999996E-2</v>
      </c>
      <c r="G16" s="434">
        <v>8.2000000000000003E-2</v>
      </c>
      <c r="H16" s="434">
        <v>8.6999999999999994E-2</v>
      </c>
      <c r="I16" s="434">
        <f t="shared" ref="I16:M16" si="11">H16-0.5%</f>
        <v>8.199999999999999E-2</v>
      </c>
      <c r="J16" s="434">
        <f t="shared" si="11"/>
        <v>7.6999999999999985E-2</v>
      </c>
      <c r="K16" s="434">
        <f t="shared" si="11"/>
        <v>7.1999999999999981E-2</v>
      </c>
      <c r="L16" s="434">
        <f t="shared" si="11"/>
        <v>6.6999999999999976E-2</v>
      </c>
      <c r="M16" s="434">
        <f t="shared" si="11"/>
        <v>6.1999999999999979E-2</v>
      </c>
      <c r="N16" s="434">
        <v>4.9000000000000002E-2</v>
      </c>
      <c r="O16" s="434">
        <v>4.8000000000000001E-2</v>
      </c>
      <c r="P16" s="434">
        <v>4.8000000000000001E-2</v>
      </c>
      <c r="S16" s="457"/>
      <c r="T16" s="462"/>
      <c r="U16" s="457"/>
    </row>
    <row r="17" spans="1:22" ht="20.399999999999999">
      <c r="B17" s="439" t="s">
        <v>1501</v>
      </c>
      <c r="C17" s="440">
        <f>C16+0.5%</f>
        <v>9.2999999999999999E-2</v>
      </c>
      <c r="D17" s="440">
        <f t="shared" ref="D17:P17" si="12">D16+0.5%</f>
        <v>8.4500000000000006E-2</v>
      </c>
      <c r="E17" s="440">
        <f t="shared" si="12"/>
        <v>7.9000000000000001E-2</v>
      </c>
      <c r="F17" s="440">
        <f t="shared" si="12"/>
        <v>7.9000000000000001E-2</v>
      </c>
      <c r="G17" s="440">
        <f t="shared" si="12"/>
        <v>8.7000000000000008E-2</v>
      </c>
      <c r="H17" s="440">
        <f t="shared" si="12"/>
        <v>9.1999999999999998E-2</v>
      </c>
      <c r="I17" s="440">
        <f t="shared" si="12"/>
        <v>8.6999999999999994E-2</v>
      </c>
      <c r="J17" s="440">
        <f t="shared" si="12"/>
        <v>8.199999999999999E-2</v>
      </c>
      <c r="K17" s="440">
        <f t="shared" si="12"/>
        <v>7.6999999999999985E-2</v>
      </c>
      <c r="L17" s="440">
        <f t="shared" si="12"/>
        <v>7.1999999999999981E-2</v>
      </c>
      <c r="M17" s="440">
        <f t="shared" si="12"/>
        <v>6.6999999999999976E-2</v>
      </c>
      <c r="N17" s="440">
        <f t="shared" si="12"/>
        <v>5.3999999999999999E-2</v>
      </c>
      <c r="O17" s="440">
        <f t="shared" si="12"/>
        <v>5.2999999999999999E-2</v>
      </c>
      <c r="P17" s="440">
        <f t="shared" si="12"/>
        <v>5.2999999999999999E-2</v>
      </c>
      <c r="S17" s="457"/>
      <c r="T17" s="462"/>
      <c r="U17" s="457"/>
    </row>
    <row r="18" spans="1:22">
      <c r="B18" s="439" t="s">
        <v>1503</v>
      </c>
      <c r="C18" s="440">
        <f>C17+0.2%</f>
        <v>9.5000000000000001E-2</v>
      </c>
      <c r="D18" s="440">
        <f t="shared" ref="D18:P18" si="13">D17+0.2%</f>
        <v>8.6500000000000007E-2</v>
      </c>
      <c r="E18" s="440">
        <f t="shared" si="13"/>
        <v>8.1000000000000003E-2</v>
      </c>
      <c r="F18" s="440">
        <f t="shared" si="13"/>
        <v>8.1000000000000003E-2</v>
      </c>
      <c r="G18" s="440">
        <f t="shared" si="13"/>
        <v>8.900000000000001E-2</v>
      </c>
      <c r="H18" s="440">
        <f t="shared" si="13"/>
        <v>9.4E-2</v>
      </c>
      <c r="I18" s="440">
        <f t="shared" si="13"/>
        <v>8.8999999999999996E-2</v>
      </c>
      <c r="J18" s="440">
        <f t="shared" si="13"/>
        <v>8.3999999999999991E-2</v>
      </c>
      <c r="K18" s="440">
        <f t="shared" si="13"/>
        <v>7.8999999999999987E-2</v>
      </c>
      <c r="L18" s="440">
        <f t="shared" si="13"/>
        <v>7.3999999999999982E-2</v>
      </c>
      <c r="M18" s="440">
        <f t="shared" si="13"/>
        <v>6.8999999999999978E-2</v>
      </c>
      <c r="N18" s="440">
        <f t="shared" si="13"/>
        <v>5.6000000000000001E-2</v>
      </c>
      <c r="O18" s="440">
        <f t="shared" si="13"/>
        <v>5.5E-2</v>
      </c>
      <c r="P18" s="440">
        <f t="shared" si="13"/>
        <v>5.5E-2</v>
      </c>
      <c r="S18"/>
      <c r="T18"/>
      <c r="U18"/>
    </row>
    <row r="19" spans="1:22" ht="20.399999999999999">
      <c r="B19" s="439" t="s">
        <v>1504</v>
      </c>
      <c r="C19" s="440">
        <f>C18+0.3%</f>
        <v>9.8000000000000004E-2</v>
      </c>
      <c r="D19" s="440">
        <f t="shared" ref="D19:P19" si="14">D18+0.3%</f>
        <v>8.950000000000001E-2</v>
      </c>
      <c r="E19" s="440">
        <f t="shared" si="14"/>
        <v>8.4000000000000005E-2</v>
      </c>
      <c r="F19" s="440">
        <f t="shared" si="14"/>
        <v>8.4000000000000005E-2</v>
      </c>
      <c r="G19" s="440">
        <f t="shared" si="14"/>
        <v>9.2000000000000012E-2</v>
      </c>
      <c r="H19" s="440">
        <f t="shared" si="14"/>
        <v>9.7000000000000003E-2</v>
      </c>
      <c r="I19" s="440">
        <f t="shared" si="14"/>
        <v>9.1999999999999998E-2</v>
      </c>
      <c r="J19" s="440">
        <f t="shared" si="14"/>
        <v>8.6999999999999994E-2</v>
      </c>
      <c r="K19" s="440">
        <f t="shared" si="14"/>
        <v>8.199999999999999E-2</v>
      </c>
      <c r="L19" s="440">
        <f t="shared" si="14"/>
        <v>7.6999999999999985E-2</v>
      </c>
      <c r="M19" s="440">
        <f t="shared" si="14"/>
        <v>7.1999999999999981E-2</v>
      </c>
      <c r="N19" s="440">
        <f t="shared" si="14"/>
        <v>5.9000000000000004E-2</v>
      </c>
      <c r="O19" s="440">
        <f t="shared" si="14"/>
        <v>5.8000000000000003E-2</v>
      </c>
      <c r="P19" s="440">
        <f t="shared" si="14"/>
        <v>5.8000000000000003E-2</v>
      </c>
      <c r="S19" s="459"/>
      <c r="T19"/>
      <c r="U19"/>
    </row>
    <row r="20" spans="1:22">
      <c r="B20" s="439" t="s">
        <v>1502</v>
      </c>
      <c r="C20" s="440">
        <f>C19+0.2%</f>
        <v>0.1</v>
      </c>
      <c r="D20" s="440">
        <f t="shared" ref="D20:P20" si="15">D19+0.2%</f>
        <v>9.1500000000000012E-2</v>
      </c>
      <c r="E20" s="440">
        <f t="shared" si="15"/>
        <v>8.6000000000000007E-2</v>
      </c>
      <c r="F20" s="440">
        <f t="shared" si="15"/>
        <v>8.6000000000000007E-2</v>
      </c>
      <c r="G20" s="440">
        <f t="shared" si="15"/>
        <v>9.4000000000000014E-2</v>
      </c>
      <c r="H20" s="440">
        <f t="shared" si="15"/>
        <v>9.9000000000000005E-2</v>
      </c>
      <c r="I20" s="440">
        <f t="shared" si="15"/>
        <v>9.4E-2</v>
      </c>
      <c r="J20" s="440">
        <f t="shared" si="15"/>
        <v>8.8999999999999996E-2</v>
      </c>
      <c r="K20" s="440">
        <f t="shared" si="15"/>
        <v>8.3999999999999991E-2</v>
      </c>
      <c r="L20" s="440">
        <f t="shared" si="15"/>
        <v>7.8999999999999987E-2</v>
      </c>
      <c r="M20" s="440">
        <f t="shared" si="15"/>
        <v>7.3999999999999982E-2</v>
      </c>
      <c r="N20" s="440">
        <f t="shared" si="15"/>
        <v>6.1000000000000006E-2</v>
      </c>
      <c r="O20" s="440">
        <f t="shared" si="15"/>
        <v>6.0000000000000005E-2</v>
      </c>
      <c r="P20" s="440">
        <f t="shared" si="15"/>
        <v>6.0000000000000005E-2</v>
      </c>
    </row>
    <row r="22" spans="1:22" ht="39.6">
      <c r="A22" s="443" t="s">
        <v>1511</v>
      </c>
      <c r="B22" s="433"/>
      <c r="C22" s="268">
        <v>43009</v>
      </c>
      <c r="D22" s="268">
        <v>43101</v>
      </c>
      <c r="E22" s="266">
        <v>43191</v>
      </c>
      <c r="F22" s="268">
        <v>43282</v>
      </c>
      <c r="G22" s="268">
        <v>43374</v>
      </c>
      <c r="H22" s="268">
        <v>43466</v>
      </c>
      <c r="I22" s="266">
        <v>43556</v>
      </c>
      <c r="J22" s="268">
        <v>43647</v>
      </c>
      <c r="K22" s="268">
        <v>43739</v>
      </c>
      <c r="L22" s="268">
        <v>43831</v>
      </c>
      <c r="M22" s="268">
        <v>43922</v>
      </c>
      <c r="N22" s="268">
        <v>44013</v>
      </c>
      <c r="O22" s="268">
        <v>44105</v>
      </c>
      <c r="P22" s="268">
        <v>44197</v>
      </c>
      <c r="R22" s="433" t="s">
        <v>1519</v>
      </c>
      <c r="S22" s="433" t="s">
        <v>1520</v>
      </c>
    </row>
    <row r="23" spans="1:22" ht="39.6">
      <c r="B23" s="1" t="s">
        <v>1497</v>
      </c>
      <c r="C23" s="434">
        <v>1.18E-2</v>
      </c>
      <c r="D23" s="434">
        <v>1.4375000000000001E-2</v>
      </c>
      <c r="E23" s="434">
        <v>1.69938E-2</v>
      </c>
      <c r="F23" s="434">
        <v>1.9297500000000002E-2</v>
      </c>
      <c r="G23" s="434">
        <v>2.1707500000000001E-2</v>
      </c>
      <c r="H23" s="434">
        <v>2.38675E-2</v>
      </c>
      <c r="I23" s="434">
        <v>2.3881300000000001E-2</v>
      </c>
      <c r="J23" s="434">
        <v>2.35975E-2</v>
      </c>
      <c r="K23" s="434">
        <v>1.8261300000000001E-2</v>
      </c>
      <c r="L23" s="434">
        <v>1.54E-2</v>
      </c>
      <c r="M23" s="434">
        <f>L23-0.1%</f>
        <v>1.44E-2</v>
      </c>
      <c r="N23" s="434">
        <f t="shared" ref="N23:P23" si="16">M23-0.1%</f>
        <v>1.3399999999999999E-2</v>
      </c>
      <c r="O23" s="434">
        <f t="shared" si="16"/>
        <v>1.2399999999999998E-2</v>
      </c>
      <c r="P23" s="434">
        <f t="shared" si="16"/>
        <v>1.1399999999999997E-2</v>
      </c>
      <c r="R23" s="445"/>
      <c r="S23" s="433" t="s">
        <v>1521</v>
      </c>
      <c r="T23" s="445"/>
      <c r="U23" s="445"/>
      <c r="V23" s="445"/>
    </row>
    <row r="24" spans="1:22">
      <c r="B24" s="1" t="s">
        <v>1498</v>
      </c>
      <c r="C24" s="434">
        <v>1.23333E-2</v>
      </c>
      <c r="D24" s="434">
        <v>1.5617499999999999E-2</v>
      </c>
      <c r="E24" s="434">
        <v>1.8775E-2</v>
      </c>
      <c r="F24" s="434">
        <v>2.0999400000000001E-2</v>
      </c>
      <c r="G24" s="434">
        <v>2.2651299999999999E-2</v>
      </c>
      <c r="H24" s="434">
        <v>2.5071300000000001E-2</v>
      </c>
      <c r="I24" s="434">
        <v>2.4933799999999999E-2</v>
      </c>
      <c r="J24" s="434">
        <v>2.3877499999999999E-2</v>
      </c>
      <c r="K24" s="434">
        <v>2.01088E-2</v>
      </c>
      <c r="L24" s="434">
        <v>1.7343799999999999E-2</v>
      </c>
      <c r="M24" s="434">
        <f t="shared" ref="M24:P24" si="17">L24-0.1%</f>
        <v>1.6343799999999999E-2</v>
      </c>
      <c r="N24" s="434">
        <f t="shared" si="17"/>
        <v>1.5343799999999998E-2</v>
      </c>
      <c r="O24" s="434">
        <f t="shared" si="17"/>
        <v>1.4343799999999997E-2</v>
      </c>
      <c r="P24" s="434">
        <f t="shared" si="17"/>
        <v>1.3343799999999996E-2</v>
      </c>
      <c r="R24" s="445"/>
      <c r="S24" s="445"/>
      <c r="T24" s="445"/>
      <c r="U24" s="445"/>
      <c r="V24" s="445"/>
    </row>
    <row r="25" spans="1:22">
      <c r="B25" s="1" t="s">
        <v>1499</v>
      </c>
      <c r="C25" s="434">
        <v>1.33556E-2</v>
      </c>
      <c r="D25" s="434">
        <v>1.69693E-2</v>
      </c>
      <c r="E25" s="434">
        <v>2.3208400000000001E-2</v>
      </c>
      <c r="F25" s="434">
        <v>2.3424999999999998E-2</v>
      </c>
      <c r="G25" s="434">
        <v>2.3981300000000001E-2</v>
      </c>
      <c r="H25" s="434">
        <v>2.79388E-2</v>
      </c>
      <c r="I25" s="434">
        <v>2.5954999999999999E-2</v>
      </c>
      <c r="J25" s="434">
        <v>2.3318800000000001E-2</v>
      </c>
      <c r="K25" s="434">
        <v>2.08863E-2</v>
      </c>
      <c r="L25" s="434">
        <v>1.9002499999999999E-2</v>
      </c>
      <c r="M25" s="434">
        <f t="shared" ref="M25:P25" si="18">L25-0.1%</f>
        <v>1.8002499999999998E-2</v>
      </c>
      <c r="N25" s="434">
        <f t="shared" si="18"/>
        <v>1.7002499999999997E-2</v>
      </c>
      <c r="O25" s="434">
        <f t="shared" si="18"/>
        <v>1.6002499999999996E-2</v>
      </c>
      <c r="P25" s="434">
        <f t="shared" si="18"/>
        <v>1.5002499999999995E-2</v>
      </c>
      <c r="R25" s="445"/>
      <c r="S25" s="445"/>
      <c r="T25" s="445"/>
      <c r="U25" s="445"/>
      <c r="V25" s="445"/>
    </row>
    <row r="26" spans="1:22">
      <c r="B26" s="1" t="s">
        <v>1500</v>
      </c>
      <c r="C26" s="434">
        <v>1.50933E-2</v>
      </c>
      <c r="D26" s="434">
        <v>1.8393800000000002E-2</v>
      </c>
      <c r="E26" s="434">
        <v>2.4598800000000001E-2</v>
      </c>
      <c r="F26" s="434">
        <v>2.5096899999999998E-2</v>
      </c>
      <c r="G26" s="434">
        <v>2.6062500000000002E-2</v>
      </c>
      <c r="H26" s="434">
        <v>2.8739399999999998E-2</v>
      </c>
      <c r="I26" s="434">
        <v>2.6691300000000001E-2</v>
      </c>
      <c r="J26" s="434">
        <v>2.2185E-2</v>
      </c>
      <c r="K26" s="434">
        <v>2.0565E-2</v>
      </c>
      <c r="L26" s="434">
        <v>1.9095000000000001E-2</v>
      </c>
      <c r="M26" s="434">
        <f t="shared" ref="M26:P26" si="19">L26-0.1%</f>
        <v>1.8095E-2</v>
      </c>
      <c r="N26" s="434">
        <f t="shared" si="19"/>
        <v>1.7094999999999999E-2</v>
      </c>
      <c r="O26" s="434">
        <f t="shared" si="19"/>
        <v>1.6094999999999998E-2</v>
      </c>
      <c r="P26" s="434">
        <f t="shared" si="19"/>
        <v>1.5094999999999997E-2</v>
      </c>
      <c r="R26" s="445"/>
      <c r="S26" s="445"/>
      <c r="T26" s="445"/>
      <c r="U26" s="445"/>
      <c r="V26" s="445"/>
    </row>
    <row r="27" spans="1:22">
      <c r="A27" s="439"/>
      <c r="B27" s="445" t="s">
        <v>1501</v>
      </c>
      <c r="C27" s="434">
        <v>1.7906700000000001E-2</v>
      </c>
      <c r="D27" s="434">
        <v>2.1093299999999999E-2</v>
      </c>
      <c r="E27" s="434">
        <v>2.6699999999999998E-2</v>
      </c>
      <c r="F27" s="434">
        <v>2.77156E-2</v>
      </c>
      <c r="G27" s="434">
        <v>2.9255E-2</v>
      </c>
      <c r="H27" s="434">
        <v>3.0020000000000002E-2</v>
      </c>
      <c r="I27" s="434">
        <v>2.7300000000000001E-2</v>
      </c>
      <c r="J27" s="434">
        <v>2.2018800000000002E-2</v>
      </c>
      <c r="K27" s="434">
        <v>2.0355000000000002E-2</v>
      </c>
      <c r="L27" s="434">
        <v>1.9948799999999999E-2</v>
      </c>
      <c r="M27" s="434">
        <f t="shared" ref="M27:P27" si="20">L27-0.1%</f>
        <v>1.8948799999999998E-2</v>
      </c>
      <c r="N27" s="434">
        <f t="shared" si="20"/>
        <v>1.7948799999999997E-2</v>
      </c>
      <c r="O27" s="434">
        <f t="shared" si="20"/>
        <v>1.6948799999999997E-2</v>
      </c>
      <c r="P27" s="434">
        <f t="shared" si="20"/>
        <v>1.5948799999999996E-2</v>
      </c>
      <c r="R27" s="445"/>
      <c r="S27" s="445"/>
      <c r="T27" s="445"/>
      <c r="U27" s="445"/>
      <c r="V27" s="445"/>
    </row>
    <row r="28" spans="1:22" ht="20.399999999999999">
      <c r="A28" s="439"/>
      <c r="B28" s="439" t="s">
        <v>1503</v>
      </c>
      <c r="C28" s="440">
        <f>C27+0.2%</f>
        <v>1.9906699999999999E-2</v>
      </c>
      <c r="D28" s="440">
        <f t="shared" ref="D28:P30" si="21">D27+0.2%</f>
        <v>2.3093299999999997E-2</v>
      </c>
      <c r="E28" s="440">
        <f t="shared" si="21"/>
        <v>2.8699999999999996E-2</v>
      </c>
      <c r="F28" s="440">
        <f t="shared" si="21"/>
        <v>2.9715600000000002E-2</v>
      </c>
      <c r="G28" s="440">
        <f t="shared" si="21"/>
        <v>3.1254999999999998E-2</v>
      </c>
      <c r="H28" s="440">
        <f t="shared" si="21"/>
        <v>3.202E-2</v>
      </c>
      <c r="I28" s="440">
        <f t="shared" si="21"/>
        <v>2.93E-2</v>
      </c>
      <c r="J28" s="440">
        <f t="shared" si="21"/>
        <v>2.40188E-2</v>
      </c>
      <c r="K28" s="440">
        <f t="shared" si="21"/>
        <v>2.2355E-2</v>
      </c>
      <c r="L28" s="440">
        <f t="shared" si="21"/>
        <v>2.1948799999999997E-2</v>
      </c>
      <c r="M28" s="440">
        <f t="shared" si="21"/>
        <v>2.0948799999999997E-2</v>
      </c>
      <c r="N28" s="440">
        <f t="shared" si="21"/>
        <v>1.9948799999999996E-2</v>
      </c>
      <c r="O28" s="440">
        <f t="shared" si="21"/>
        <v>1.8948799999999995E-2</v>
      </c>
      <c r="P28" s="440">
        <f t="shared" si="21"/>
        <v>1.7948799999999994E-2</v>
      </c>
      <c r="R28" s="457"/>
      <c r="S28" s="457"/>
      <c r="T28" s="462"/>
      <c r="U28" s="457"/>
    </row>
    <row r="29" spans="1:22" ht="20.399999999999999">
      <c r="A29" s="439"/>
      <c r="B29" s="439" t="s">
        <v>1504</v>
      </c>
      <c r="C29" s="440">
        <f t="shared" ref="C29:C30" si="22">C28+0.2%</f>
        <v>2.1906700000000001E-2</v>
      </c>
      <c r="D29" s="440">
        <f t="shared" si="21"/>
        <v>2.5093299999999999E-2</v>
      </c>
      <c r="E29" s="440">
        <f t="shared" si="21"/>
        <v>3.0699999999999998E-2</v>
      </c>
      <c r="F29" s="440">
        <f t="shared" si="21"/>
        <v>3.1715600000000004E-2</v>
      </c>
      <c r="G29" s="440">
        <f t="shared" si="21"/>
        <v>3.3255E-2</v>
      </c>
      <c r="H29" s="440">
        <f t="shared" si="21"/>
        <v>3.4020000000000002E-2</v>
      </c>
      <c r="I29" s="440">
        <f t="shared" si="21"/>
        <v>3.1300000000000001E-2</v>
      </c>
      <c r="J29" s="440">
        <f t="shared" si="21"/>
        <v>2.6018800000000002E-2</v>
      </c>
      <c r="K29" s="440">
        <f t="shared" si="21"/>
        <v>2.4355000000000002E-2</v>
      </c>
      <c r="L29" s="440">
        <f t="shared" si="21"/>
        <v>2.3948799999999999E-2</v>
      </c>
      <c r="M29" s="440">
        <f t="shared" si="21"/>
        <v>2.2948799999999998E-2</v>
      </c>
      <c r="N29" s="440">
        <f t="shared" si="21"/>
        <v>2.1948799999999997E-2</v>
      </c>
      <c r="O29" s="440">
        <f t="shared" si="21"/>
        <v>2.0948799999999997E-2</v>
      </c>
      <c r="P29" s="440">
        <f t="shared" si="21"/>
        <v>1.9948799999999996E-2</v>
      </c>
      <c r="R29" s="457"/>
      <c r="S29"/>
      <c r="T29"/>
      <c r="U29"/>
    </row>
    <row r="30" spans="1:22" ht="20.399999999999999">
      <c r="A30" s="439"/>
      <c r="B30" s="439" t="s">
        <v>1502</v>
      </c>
      <c r="C30" s="440">
        <f t="shared" si="22"/>
        <v>2.3906700000000003E-2</v>
      </c>
      <c r="D30" s="440">
        <f t="shared" si="21"/>
        <v>2.7093300000000001E-2</v>
      </c>
      <c r="E30" s="440">
        <f t="shared" si="21"/>
        <v>3.27E-2</v>
      </c>
      <c r="F30" s="440">
        <f t="shared" si="21"/>
        <v>3.3715600000000005E-2</v>
      </c>
      <c r="G30" s="440">
        <f t="shared" si="21"/>
        <v>3.5255000000000002E-2</v>
      </c>
      <c r="H30" s="440">
        <f t="shared" si="21"/>
        <v>3.6020000000000003E-2</v>
      </c>
      <c r="I30" s="440">
        <f t="shared" si="21"/>
        <v>3.3300000000000003E-2</v>
      </c>
      <c r="J30" s="440">
        <f t="shared" si="21"/>
        <v>2.8018800000000003E-2</v>
      </c>
      <c r="K30" s="440">
        <f t="shared" si="21"/>
        <v>2.6355000000000003E-2</v>
      </c>
      <c r="L30" s="440">
        <f t="shared" si="21"/>
        <v>2.5948800000000001E-2</v>
      </c>
      <c r="M30" s="440">
        <f t="shared" si="21"/>
        <v>2.49488E-2</v>
      </c>
      <c r="N30" s="440">
        <f t="shared" si="21"/>
        <v>2.3948799999999999E-2</v>
      </c>
      <c r="O30" s="440">
        <f t="shared" si="21"/>
        <v>2.2948799999999998E-2</v>
      </c>
      <c r="P30" s="440">
        <f t="shared" si="21"/>
        <v>2.1948799999999997E-2</v>
      </c>
      <c r="R30" s="457"/>
      <c r="S30" s="459"/>
      <c r="T30"/>
      <c r="U30"/>
    </row>
    <row r="31" spans="1:22" ht="20.399999999999999">
      <c r="R31" s="457"/>
      <c r="S31" s="457"/>
      <c r="T31" s="462"/>
      <c r="U31" s="457"/>
    </row>
    <row r="32" spans="1:22" ht="39.6">
      <c r="A32" s="443" t="s">
        <v>1511</v>
      </c>
      <c r="B32" s="433"/>
      <c r="C32" s="268">
        <v>43009</v>
      </c>
      <c r="D32" s="268">
        <v>43101</v>
      </c>
      <c r="E32" s="266">
        <v>43191</v>
      </c>
      <c r="F32" s="268">
        <v>43282</v>
      </c>
      <c r="G32" s="268">
        <v>43374</v>
      </c>
      <c r="H32" s="268">
        <v>43466</v>
      </c>
      <c r="I32" s="266">
        <v>43556</v>
      </c>
      <c r="J32" s="268">
        <v>43647</v>
      </c>
      <c r="K32" s="268">
        <v>43739</v>
      </c>
      <c r="L32" s="268">
        <v>43831</v>
      </c>
      <c r="M32" s="268">
        <v>43922</v>
      </c>
      <c r="N32" s="268">
        <v>44013</v>
      </c>
      <c r="O32" s="268">
        <v>44105</v>
      </c>
      <c r="P32" s="268">
        <v>44197</v>
      </c>
      <c r="R32" s="433" t="s">
        <v>1522</v>
      </c>
      <c r="S32" s="433" t="s">
        <v>1524</v>
      </c>
      <c r="T32"/>
      <c r="U32"/>
    </row>
    <row r="33" spans="1:22" ht="54">
      <c r="B33" s="1" t="s">
        <v>1497</v>
      </c>
      <c r="C33" s="434">
        <v>1.18E-2</v>
      </c>
      <c r="D33" s="434">
        <v>1.4375000000000001E-2</v>
      </c>
      <c r="E33" s="434">
        <v>1.69938E-2</v>
      </c>
      <c r="F33" s="434">
        <v>1.9297500000000002E-2</v>
      </c>
      <c r="G33" s="434">
        <v>2.1707500000000001E-2</v>
      </c>
      <c r="H33" s="434">
        <v>2.38675E-2</v>
      </c>
      <c r="I33" s="434">
        <f>H33-0.5%</f>
        <v>1.8867499999999999E-2</v>
      </c>
      <c r="J33" s="434">
        <f t="shared" ref="J33:L33" si="23">I33-0.5%</f>
        <v>1.3867499999999998E-2</v>
      </c>
      <c r="K33" s="434">
        <f t="shared" si="23"/>
        <v>8.8674999999999969E-3</v>
      </c>
      <c r="L33" s="434">
        <f t="shared" si="23"/>
        <v>3.8674999999999968E-3</v>
      </c>
      <c r="M33" s="434">
        <v>1.0874999999999999E-3</v>
      </c>
      <c r="N33" s="434">
        <v>7.6630000000000003E-4</v>
      </c>
      <c r="O33" s="434">
        <v>8.1750000000000008E-4</v>
      </c>
      <c r="P33" s="434">
        <v>8.2379999999999997E-4</v>
      </c>
      <c r="R33" s="445"/>
      <c r="S33" s="433" t="s">
        <v>1523</v>
      </c>
      <c r="T33" s="457"/>
      <c r="U33" s="457"/>
    </row>
    <row r="34" spans="1:22" ht="20.399999999999999">
      <c r="B34" s="1" t="s">
        <v>1498</v>
      </c>
      <c r="C34" s="434">
        <v>1.23333E-2</v>
      </c>
      <c r="D34" s="434">
        <v>1.5617499999999999E-2</v>
      </c>
      <c r="E34" s="434">
        <v>1.8775E-2</v>
      </c>
      <c r="F34" s="434">
        <v>2.0999400000000001E-2</v>
      </c>
      <c r="G34" s="434">
        <v>2.2651299999999999E-2</v>
      </c>
      <c r="H34" s="434">
        <v>2.5071300000000001E-2</v>
      </c>
      <c r="I34" s="434">
        <f t="shared" ref="I34:L34" si="24">H34-0.5%</f>
        <v>2.00713E-2</v>
      </c>
      <c r="J34" s="434">
        <f t="shared" si="24"/>
        <v>1.5071299999999999E-2</v>
      </c>
      <c r="K34" s="434">
        <f t="shared" si="24"/>
        <v>1.0071299999999998E-2</v>
      </c>
      <c r="L34" s="434">
        <f t="shared" si="24"/>
        <v>5.0712999999999982E-3</v>
      </c>
      <c r="M34" s="434">
        <v>1.0162500000000001E-2</v>
      </c>
      <c r="N34" s="434">
        <v>1.6625000000000001E-3</v>
      </c>
      <c r="O34" s="434">
        <v>1.3950000000000002E-3</v>
      </c>
      <c r="P34" s="434">
        <v>1.4549999999999999E-3</v>
      </c>
      <c r="R34" s="459"/>
      <c r="S34" s="457"/>
      <c r="T34" s="462"/>
      <c r="U34" s="457"/>
    </row>
    <row r="35" spans="1:22" ht="20.399999999999999">
      <c r="B35" s="1" t="s">
        <v>1499</v>
      </c>
      <c r="C35" s="434">
        <v>1.33556E-2</v>
      </c>
      <c r="D35" s="434">
        <v>1.69693E-2</v>
      </c>
      <c r="E35" s="434">
        <v>2.3208400000000001E-2</v>
      </c>
      <c r="F35" s="434">
        <v>2.3424999999999998E-2</v>
      </c>
      <c r="G35" s="434">
        <v>2.3981300000000001E-2</v>
      </c>
      <c r="H35" s="434">
        <v>2.79388E-2</v>
      </c>
      <c r="I35" s="434">
        <f t="shared" ref="I35:L35" si="25">H35-0.5%</f>
        <v>2.2938799999999999E-2</v>
      </c>
      <c r="J35" s="434">
        <f t="shared" si="25"/>
        <v>1.7938799999999998E-2</v>
      </c>
      <c r="K35" s="434">
        <f t="shared" si="25"/>
        <v>1.2938799999999997E-2</v>
      </c>
      <c r="L35" s="434">
        <f t="shared" si="25"/>
        <v>7.9387999999999959E-3</v>
      </c>
      <c r="M35" s="434">
        <v>1.4365000000000001E-2</v>
      </c>
      <c r="N35" s="434">
        <v>2.9849999999999998E-3</v>
      </c>
      <c r="O35" s="434">
        <v>2.3400000000000001E-3</v>
      </c>
      <c r="P35" s="434">
        <v>2.1263000000000002E-3</v>
      </c>
      <c r="R35" s="458"/>
      <c r="S35" s="457"/>
      <c r="T35" s="462"/>
      <c r="U35" s="457"/>
    </row>
    <row r="36" spans="1:22" ht="20.399999999999999">
      <c r="B36" s="1" t="s">
        <v>1500</v>
      </c>
      <c r="C36" s="434">
        <v>1.50933E-2</v>
      </c>
      <c r="D36" s="434">
        <v>1.8393800000000002E-2</v>
      </c>
      <c r="E36" s="434">
        <v>2.4598800000000001E-2</v>
      </c>
      <c r="F36" s="434">
        <v>2.5096899999999998E-2</v>
      </c>
      <c r="G36" s="434">
        <v>2.6062500000000002E-2</v>
      </c>
      <c r="H36" s="434">
        <v>2.8739399999999998E-2</v>
      </c>
      <c r="I36" s="434">
        <f t="shared" ref="I36:L36" si="26">H36-0.5%</f>
        <v>2.3739399999999997E-2</v>
      </c>
      <c r="J36" s="434">
        <f t="shared" si="26"/>
        <v>1.8739399999999996E-2</v>
      </c>
      <c r="K36" s="434">
        <f t="shared" si="26"/>
        <v>1.3739399999999995E-2</v>
      </c>
      <c r="L36" s="434">
        <f t="shared" si="26"/>
        <v>8.7393999999999944E-3</v>
      </c>
      <c r="M36" s="434">
        <v>1.19525E-2</v>
      </c>
      <c r="N36" s="434">
        <v>3.8425E-3</v>
      </c>
      <c r="O36" s="434">
        <v>2.5049999999999998E-3</v>
      </c>
      <c r="P36" s="434">
        <v>2.555E-3</v>
      </c>
      <c r="R36" s="458"/>
      <c r="S36" s="457"/>
      <c r="T36" s="462"/>
      <c r="U36" s="457"/>
    </row>
    <row r="37" spans="1:22" ht="20.399999999999999">
      <c r="B37" s="445" t="s">
        <v>1501</v>
      </c>
      <c r="C37" s="434">
        <v>1.7906700000000001E-2</v>
      </c>
      <c r="D37" s="434">
        <v>2.1093299999999999E-2</v>
      </c>
      <c r="E37" s="434">
        <v>2.6699999999999998E-2</v>
      </c>
      <c r="F37" s="434">
        <v>2.77156E-2</v>
      </c>
      <c r="G37" s="434">
        <v>2.9255E-2</v>
      </c>
      <c r="H37" s="434">
        <v>3.0020000000000002E-2</v>
      </c>
      <c r="I37" s="434">
        <f t="shared" ref="I37:L37" si="27">H37-0.5%</f>
        <v>2.5020000000000001E-2</v>
      </c>
      <c r="J37" s="434">
        <f t="shared" si="27"/>
        <v>2.002E-2</v>
      </c>
      <c r="K37" s="434">
        <f t="shared" si="27"/>
        <v>1.5019999999999999E-2</v>
      </c>
      <c r="L37" s="434">
        <f t="shared" si="27"/>
        <v>1.0019999999999998E-2</v>
      </c>
      <c r="M37" s="434">
        <v>1.0023800000000001E-2</v>
      </c>
      <c r="N37" s="434">
        <v>5.3325000000000004E-3</v>
      </c>
      <c r="O37" s="434">
        <v>3.5987999999999997E-3</v>
      </c>
      <c r="P37" s="434">
        <v>3.3863000000000001E-3</v>
      </c>
      <c r="R37" s="457"/>
      <c r="S37" s="457"/>
      <c r="T37" s="457"/>
      <c r="U37" s="457"/>
    </row>
    <row r="38" spans="1:22" ht="20.399999999999999">
      <c r="B38" s="439" t="s">
        <v>1503</v>
      </c>
      <c r="C38" s="440">
        <f>C37+0.2%</f>
        <v>1.9906699999999999E-2</v>
      </c>
      <c r="D38" s="440">
        <f t="shared" ref="D38:D40" si="28">D37+0.2%</f>
        <v>2.3093299999999997E-2</v>
      </c>
      <c r="E38" s="440">
        <f t="shared" ref="E38:E40" si="29">E37+0.2%</f>
        <v>2.8699999999999996E-2</v>
      </c>
      <c r="F38" s="440">
        <f t="shared" ref="F38:F40" si="30">F37+0.2%</f>
        <v>2.9715600000000002E-2</v>
      </c>
      <c r="G38" s="440">
        <f t="shared" ref="G38:G40" si="31">G37+0.2%</f>
        <v>3.1254999999999998E-2</v>
      </c>
      <c r="H38" s="440">
        <f t="shared" ref="H38:H40" si="32">H37+0.2%</f>
        <v>3.202E-2</v>
      </c>
      <c r="I38" s="440">
        <f t="shared" ref="I38:I40" si="33">I37+0.2%</f>
        <v>2.7020000000000002E-2</v>
      </c>
      <c r="J38" s="440">
        <f t="shared" ref="J38:J40" si="34">J37+0.2%</f>
        <v>2.2019999999999998E-2</v>
      </c>
      <c r="K38" s="440">
        <f t="shared" ref="K38:K40" si="35">K37+0.2%</f>
        <v>1.702E-2</v>
      </c>
      <c r="L38" s="440">
        <f t="shared" ref="L38:L40" si="36">L37+0.2%</f>
        <v>1.2019999999999998E-2</v>
      </c>
      <c r="M38" s="440">
        <f t="shared" ref="M38:M40" si="37">M37+0.2%</f>
        <v>1.2023800000000001E-2</v>
      </c>
      <c r="N38" s="440">
        <f t="shared" ref="N38:N40" si="38">N37+0.2%</f>
        <v>7.3325000000000005E-3</v>
      </c>
      <c r="O38" s="440">
        <f t="shared" ref="O38:O40" si="39">O37+0.2%</f>
        <v>5.5987999999999993E-3</v>
      </c>
      <c r="P38" s="440">
        <f t="shared" ref="P38:P40" si="40">P37+0.2%</f>
        <v>5.3863000000000001E-3</v>
      </c>
      <c r="R38" s="457"/>
      <c r="S38" s="462"/>
      <c r="T38" s="457"/>
      <c r="U38" s="457"/>
    </row>
    <row r="39" spans="1:22" ht="20.399999999999999">
      <c r="B39" s="439" t="s">
        <v>1504</v>
      </c>
      <c r="C39" s="440">
        <f t="shared" ref="C39:C40" si="41">C38+0.2%</f>
        <v>2.1906700000000001E-2</v>
      </c>
      <c r="D39" s="440">
        <f t="shared" si="28"/>
        <v>2.5093299999999999E-2</v>
      </c>
      <c r="E39" s="440">
        <f t="shared" si="29"/>
        <v>3.0699999999999998E-2</v>
      </c>
      <c r="F39" s="440">
        <f t="shared" si="30"/>
        <v>3.1715600000000004E-2</v>
      </c>
      <c r="G39" s="440">
        <f t="shared" si="31"/>
        <v>3.3255E-2</v>
      </c>
      <c r="H39" s="440">
        <f t="shared" si="32"/>
        <v>3.4020000000000002E-2</v>
      </c>
      <c r="I39" s="440">
        <f t="shared" si="33"/>
        <v>2.9020000000000004E-2</v>
      </c>
      <c r="J39" s="440">
        <f t="shared" si="34"/>
        <v>2.402E-2</v>
      </c>
      <c r="K39" s="440">
        <f t="shared" si="35"/>
        <v>1.9020000000000002E-2</v>
      </c>
      <c r="L39" s="440">
        <f t="shared" si="36"/>
        <v>1.4019999999999998E-2</v>
      </c>
      <c r="M39" s="440">
        <f t="shared" si="37"/>
        <v>1.4023800000000001E-2</v>
      </c>
      <c r="N39" s="440">
        <f t="shared" si="38"/>
        <v>9.3325000000000005E-3</v>
      </c>
      <c r="O39" s="440">
        <f t="shared" si="39"/>
        <v>7.5987999999999993E-3</v>
      </c>
      <c r="P39" s="440">
        <f t="shared" si="40"/>
        <v>7.3863000000000002E-3</v>
      </c>
      <c r="R39" s="457"/>
      <c r="S39" s="462"/>
      <c r="T39" s="457"/>
      <c r="U39"/>
      <c r="V39" s="445"/>
    </row>
    <row r="40" spans="1:22" ht="20.399999999999999">
      <c r="B40" s="439" t="s">
        <v>1502</v>
      </c>
      <c r="C40" s="440">
        <f t="shared" si="41"/>
        <v>2.3906700000000003E-2</v>
      </c>
      <c r="D40" s="440">
        <f t="shared" si="28"/>
        <v>2.7093300000000001E-2</v>
      </c>
      <c r="E40" s="440">
        <f t="shared" si="29"/>
        <v>3.27E-2</v>
      </c>
      <c r="F40" s="440">
        <f t="shared" si="30"/>
        <v>3.3715600000000005E-2</v>
      </c>
      <c r="G40" s="440">
        <f t="shared" si="31"/>
        <v>3.5255000000000002E-2</v>
      </c>
      <c r="H40" s="440">
        <f t="shared" si="32"/>
        <v>3.6020000000000003E-2</v>
      </c>
      <c r="I40" s="440">
        <f t="shared" si="33"/>
        <v>3.1020000000000006E-2</v>
      </c>
      <c r="J40" s="440">
        <f t="shared" si="34"/>
        <v>2.6020000000000001E-2</v>
      </c>
      <c r="K40" s="440">
        <f t="shared" si="35"/>
        <v>2.1020000000000004E-2</v>
      </c>
      <c r="L40" s="440">
        <f t="shared" si="36"/>
        <v>1.602E-2</v>
      </c>
      <c r="M40" s="440">
        <f t="shared" si="37"/>
        <v>1.6023800000000001E-2</v>
      </c>
      <c r="N40" s="440">
        <f t="shared" si="38"/>
        <v>1.1332500000000001E-2</v>
      </c>
      <c r="O40" s="440">
        <f t="shared" si="39"/>
        <v>9.5987999999999993E-3</v>
      </c>
      <c r="P40" s="440">
        <f t="shared" si="40"/>
        <v>9.3863000000000002E-3</v>
      </c>
      <c r="R40" s="457"/>
      <c r="S40" s="462"/>
      <c r="T40" s="457"/>
      <c r="U40"/>
      <c r="V40" s="445"/>
    </row>
    <row r="41" spans="1:22" ht="20.399999999999999">
      <c r="R41" s="457"/>
      <c r="S41" s="462"/>
      <c r="T41" s="457"/>
      <c r="U41" s="429"/>
      <c r="V41" s="445"/>
    </row>
    <row r="42" spans="1:22" ht="20.399999999999999">
      <c r="R42" s="457"/>
      <c r="S42" s="462"/>
      <c r="T42" s="457"/>
      <c r="U42" s="429"/>
      <c r="V42" s="445"/>
    </row>
    <row r="43" spans="1:22" ht="20.399999999999999">
      <c r="R43"/>
      <c r="S43"/>
      <c r="T43"/>
      <c r="U43" s="457"/>
    </row>
    <row r="44" spans="1:22" s="429" customFormat="1" ht="21">
      <c r="B44" s="446" t="s">
        <v>1515</v>
      </c>
      <c r="R44" s="459"/>
      <c r="S44"/>
      <c r="T44"/>
      <c r="U44" s="457"/>
    </row>
    <row r="45" spans="1:22" s="433" customFormat="1" ht="40.799999999999997">
      <c r="A45" s="443" t="s">
        <v>1509</v>
      </c>
      <c r="C45" s="268">
        <v>43009</v>
      </c>
      <c r="D45" s="268">
        <v>43101</v>
      </c>
      <c r="E45" s="266">
        <v>43191</v>
      </c>
      <c r="F45" s="268">
        <v>43282</v>
      </c>
      <c r="G45" s="268">
        <v>43374</v>
      </c>
      <c r="H45" s="268">
        <v>43466</v>
      </c>
      <c r="I45" s="266">
        <v>43556</v>
      </c>
      <c r="J45" s="268">
        <v>43647</v>
      </c>
      <c r="K45" s="268">
        <v>43739</v>
      </c>
      <c r="L45" s="268">
        <v>43831</v>
      </c>
      <c r="M45" s="268">
        <v>43922</v>
      </c>
      <c r="N45" s="268">
        <v>44013</v>
      </c>
      <c r="O45" s="268">
        <v>44105</v>
      </c>
      <c r="P45" s="268">
        <v>44197</v>
      </c>
      <c r="R45"/>
      <c r="S45" s="457"/>
      <c r="T45" s="462"/>
      <c r="U45" s="457"/>
    </row>
    <row r="46" spans="1:22" s="429" customFormat="1" ht="20.399999999999999">
      <c r="B46" s="429" t="s">
        <v>1497</v>
      </c>
      <c r="C46" s="434">
        <v>8.6499999999999994E-2</v>
      </c>
      <c r="D46" s="434">
        <v>7.8E-2</v>
      </c>
      <c r="E46" s="434">
        <v>7.2999999999999995E-2</v>
      </c>
      <c r="F46" s="434">
        <v>7.2999999999999995E-2</v>
      </c>
      <c r="G46" s="434">
        <v>7.5999999999999998E-2</v>
      </c>
      <c r="H46" s="434">
        <v>7.9000000000000001E-2</v>
      </c>
      <c r="I46" s="434">
        <v>7.9000000000000001E-2</v>
      </c>
      <c r="J46" s="434">
        <v>7.6999999999999999E-2</v>
      </c>
      <c r="K46" s="434">
        <v>7.0999999999999994E-2</v>
      </c>
      <c r="L46" s="434">
        <v>6.4000000000000001E-2</v>
      </c>
      <c r="M46" s="434">
        <v>6.0999999999999999E-2</v>
      </c>
      <c r="N46" s="434">
        <v>4.5999999999999999E-2</v>
      </c>
      <c r="O46" s="434">
        <v>4.3999999999999997E-2</v>
      </c>
      <c r="P46" s="434">
        <v>4.3999999999999997E-2</v>
      </c>
      <c r="R46" s="457"/>
      <c r="S46" s="457"/>
      <c r="T46" s="457"/>
      <c r="U46" s="457"/>
    </row>
    <row r="47" spans="1:22" s="429" customFormat="1" ht="20.399999999999999">
      <c r="B47" s="429" t="s">
        <v>1498</v>
      </c>
      <c r="C47" s="434">
        <v>8.6999999999999994E-2</v>
      </c>
      <c r="D47" s="434">
        <v>7.85E-2</v>
      </c>
      <c r="E47" s="434">
        <v>7.3499999999999996E-2</v>
      </c>
      <c r="F47" s="434">
        <v>7.3999999999999996E-2</v>
      </c>
      <c r="G47" s="434">
        <v>7.8E-2</v>
      </c>
      <c r="H47" s="434">
        <v>8.2000000000000003E-2</v>
      </c>
      <c r="I47" s="434">
        <v>8.2000000000000003E-2</v>
      </c>
      <c r="J47" s="434">
        <v>7.8E-2</v>
      </c>
      <c r="K47" s="434">
        <v>7.1499999999999994E-2</v>
      </c>
      <c r="L47" s="434">
        <v>6.4500000000000002E-2</v>
      </c>
      <c r="M47" s="434">
        <v>6.4500000000000002E-2</v>
      </c>
      <c r="N47" s="434">
        <v>4.8000000000000001E-2</v>
      </c>
      <c r="O47" s="434">
        <v>4.5999999999999999E-2</v>
      </c>
      <c r="P47" s="434">
        <v>4.5999999999999999E-2</v>
      </c>
      <c r="R47" s="457"/>
      <c r="S47" s="462"/>
      <c r="T47" s="457"/>
      <c r="U47" s="457"/>
      <c r="V47" s="445"/>
    </row>
    <row r="48" spans="1:22" s="429" customFormat="1" ht="20.399999999999999">
      <c r="B48" s="429" t="s">
        <v>1499</v>
      </c>
      <c r="C48" s="434">
        <v>8.6999999999999994E-2</v>
      </c>
      <c r="D48" s="434">
        <v>7.9000000000000001E-2</v>
      </c>
      <c r="E48" s="434">
        <v>7.3999999999999996E-2</v>
      </c>
      <c r="F48" s="434">
        <v>7.3999999999999996E-2</v>
      </c>
      <c r="G48" s="434">
        <v>8.1000000000000003E-2</v>
      </c>
      <c r="H48" s="434">
        <v>8.5999999999999993E-2</v>
      </c>
      <c r="I48" s="434">
        <v>8.3000000000000004E-2</v>
      </c>
      <c r="J48" s="434">
        <v>0.08</v>
      </c>
      <c r="K48" s="434">
        <v>7.1999999999999995E-2</v>
      </c>
      <c r="L48" s="434">
        <v>6.5000000000000002E-2</v>
      </c>
      <c r="M48" s="434">
        <v>6.6000000000000003E-2</v>
      </c>
      <c r="N48" s="434">
        <v>4.8500000000000001E-2</v>
      </c>
      <c r="O48" s="434">
        <v>4.7500000000000001E-2</v>
      </c>
      <c r="P48" s="434">
        <v>4.7500000000000001E-2</v>
      </c>
      <c r="R48" s="457"/>
      <c r="S48" s="462"/>
      <c r="T48" s="457"/>
      <c r="U48" s="457"/>
      <c r="V48" s="445"/>
    </row>
    <row r="49" spans="1:22" s="429" customFormat="1" ht="20.399999999999999">
      <c r="B49" s="429" t="s">
        <v>1500</v>
      </c>
      <c r="C49" s="434">
        <v>8.7999999999999995E-2</v>
      </c>
      <c r="D49" s="434">
        <v>7.9500000000000001E-2</v>
      </c>
      <c r="E49" s="434">
        <v>7.3999999999999996E-2</v>
      </c>
      <c r="F49" s="434">
        <v>7.3999999999999996E-2</v>
      </c>
      <c r="G49" s="434">
        <v>8.2000000000000003E-2</v>
      </c>
      <c r="H49" s="434">
        <v>8.6999999999999994E-2</v>
      </c>
      <c r="I49" s="434">
        <v>8.4000000000000005E-2</v>
      </c>
      <c r="J49" s="434">
        <v>8.1000000000000003E-2</v>
      </c>
      <c r="K49" s="434">
        <v>7.2999999999999995E-2</v>
      </c>
      <c r="L49" s="434">
        <v>6.6000000000000003E-2</v>
      </c>
      <c r="M49" s="434">
        <v>6.7000000000000004E-2</v>
      </c>
      <c r="N49" s="434">
        <v>4.9000000000000002E-2</v>
      </c>
      <c r="O49" s="434">
        <v>4.8000000000000001E-2</v>
      </c>
      <c r="P49" s="434">
        <v>4.8000000000000001E-2</v>
      </c>
      <c r="R49" s="457"/>
      <c r="S49" s="462"/>
      <c r="T49" s="457"/>
      <c r="U49"/>
      <c r="V49" s="445"/>
    </row>
    <row r="50" spans="1:22" s="439" customFormat="1" ht="20.399999999999999">
      <c r="B50" s="439" t="s">
        <v>1501</v>
      </c>
      <c r="C50" s="440">
        <f>C49+0.5%</f>
        <v>9.2999999999999999E-2</v>
      </c>
      <c r="D50" s="440">
        <f t="shared" ref="D50:P50" si="42">D49+0.5%</f>
        <v>8.4500000000000006E-2</v>
      </c>
      <c r="E50" s="440">
        <f t="shared" si="42"/>
        <v>7.9000000000000001E-2</v>
      </c>
      <c r="F50" s="440">
        <f t="shared" si="42"/>
        <v>7.9000000000000001E-2</v>
      </c>
      <c r="G50" s="440">
        <f t="shared" si="42"/>
        <v>8.7000000000000008E-2</v>
      </c>
      <c r="H50" s="440">
        <f t="shared" si="42"/>
        <v>9.1999999999999998E-2</v>
      </c>
      <c r="I50" s="440">
        <f t="shared" si="42"/>
        <v>8.900000000000001E-2</v>
      </c>
      <c r="J50" s="440">
        <f t="shared" si="42"/>
        <v>8.6000000000000007E-2</v>
      </c>
      <c r="K50" s="440">
        <f t="shared" si="42"/>
        <v>7.8E-2</v>
      </c>
      <c r="L50" s="440">
        <f t="shared" si="42"/>
        <v>7.1000000000000008E-2</v>
      </c>
      <c r="M50" s="440">
        <f t="shared" si="42"/>
        <v>7.2000000000000008E-2</v>
      </c>
      <c r="N50" s="440">
        <f t="shared" si="42"/>
        <v>5.3999999999999999E-2</v>
      </c>
      <c r="O50" s="440">
        <f t="shared" si="42"/>
        <v>5.2999999999999999E-2</v>
      </c>
      <c r="P50" s="440">
        <f t="shared" si="42"/>
        <v>5.2999999999999999E-2</v>
      </c>
      <c r="R50" s="457"/>
      <c r="S50" s="462"/>
      <c r="T50" s="457"/>
      <c r="U50"/>
      <c r="V50" s="445"/>
    </row>
    <row r="51" spans="1:22" s="439" customFormat="1" ht="20.399999999999999">
      <c r="B51" s="439" t="s">
        <v>1503</v>
      </c>
      <c r="C51" s="440">
        <f>C50+0.2%</f>
        <v>9.5000000000000001E-2</v>
      </c>
      <c r="D51" s="440">
        <f t="shared" ref="D51:P51" si="43">D50+0.2%</f>
        <v>8.6500000000000007E-2</v>
      </c>
      <c r="E51" s="440">
        <f t="shared" si="43"/>
        <v>8.1000000000000003E-2</v>
      </c>
      <c r="F51" s="440">
        <f t="shared" si="43"/>
        <v>8.1000000000000003E-2</v>
      </c>
      <c r="G51" s="440">
        <f t="shared" si="43"/>
        <v>8.900000000000001E-2</v>
      </c>
      <c r="H51" s="440">
        <f t="shared" si="43"/>
        <v>9.4E-2</v>
      </c>
      <c r="I51" s="440">
        <f t="shared" si="43"/>
        <v>9.1000000000000011E-2</v>
      </c>
      <c r="J51" s="440">
        <f t="shared" si="43"/>
        <v>8.8000000000000009E-2</v>
      </c>
      <c r="K51" s="440">
        <f t="shared" si="43"/>
        <v>0.08</v>
      </c>
      <c r="L51" s="440">
        <f t="shared" si="43"/>
        <v>7.3000000000000009E-2</v>
      </c>
      <c r="M51" s="440">
        <f t="shared" si="43"/>
        <v>7.400000000000001E-2</v>
      </c>
      <c r="N51" s="440">
        <f t="shared" si="43"/>
        <v>5.6000000000000001E-2</v>
      </c>
      <c r="O51" s="440">
        <f t="shared" si="43"/>
        <v>5.5E-2</v>
      </c>
      <c r="P51" s="440">
        <f t="shared" si="43"/>
        <v>5.5E-2</v>
      </c>
      <c r="R51" s="457"/>
      <c r="S51" s="462"/>
      <c r="T51" s="457"/>
      <c r="U51" s="429"/>
      <c r="V51" s="445"/>
    </row>
    <row r="52" spans="1:22" s="439" customFormat="1" ht="20.399999999999999">
      <c r="B52" s="439" t="s">
        <v>1504</v>
      </c>
      <c r="C52" s="440">
        <f>C51+0.3%</f>
        <v>9.8000000000000004E-2</v>
      </c>
      <c r="D52" s="440">
        <f t="shared" ref="D52:P52" si="44">D51+0.3%</f>
        <v>8.950000000000001E-2</v>
      </c>
      <c r="E52" s="440">
        <f t="shared" si="44"/>
        <v>8.4000000000000005E-2</v>
      </c>
      <c r="F52" s="440">
        <f t="shared" si="44"/>
        <v>8.4000000000000005E-2</v>
      </c>
      <c r="G52" s="440">
        <f t="shared" si="44"/>
        <v>9.2000000000000012E-2</v>
      </c>
      <c r="H52" s="440">
        <f t="shared" si="44"/>
        <v>9.7000000000000003E-2</v>
      </c>
      <c r="I52" s="440">
        <f t="shared" si="44"/>
        <v>9.4000000000000014E-2</v>
      </c>
      <c r="J52" s="440">
        <f t="shared" si="44"/>
        <v>9.1000000000000011E-2</v>
      </c>
      <c r="K52" s="440">
        <f t="shared" si="44"/>
        <v>8.3000000000000004E-2</v>
      </c>
      <c r="L52" s="440">
        <f t="shared" si="44"/>
        <v>7.6000000000000012E-2</v>
      </c>
      <c r="M52" s="440">
        <f t="shared" si="44"/>
        <v>7.7000000000000013E-2</v>
      </c>
      <c r="N52" s="440">
        <f t="shared" si="44"/>
        <v>5.9000000000000004E-2</v>
      </c>
      <c r="O52" s="440">
        <f t="shared" si="44"/>
        <v>5.8000000000000003E-2</v>
      </c>
      <c r="P52" s="440">
        <f t="shared" si="44"/>
        <v>5.8000000000000003E-2</v>
      </c>
      <c r="R52"/>
      <c r="S52"/>
      <c r="T52"/>
      <c r="U52" s="457"/>
    </row>
    <row r="53" spans="1:22" s="439" customFormat="1" ht="20.399999999999999">
      <c r="B53" s="439" t="s">
        <v>1502</v>
      </c>
      <c r="C53" s="440">
        <f>C52+0.2%</f>
        <v>0.1</v>
      </c>
      <c r="D53" s="440">
        <f t="shared" ref="D53:P53" si="45">D52+0.2%</f>
        <v>9.1500000000000012E-2</v>
      </c>
      <c r="E53" s="440">
        <f t="shared" si="45"/>
        <v>8.6000000000000007E-2</v>
      </c>
      <c r="F53" s="440">
        <f t="shared" si="45"/>
        <v>8.6000000000000007E-2</v>
      </c>
      <c r="G53" s="440">
        <f t="shared" si="45"/>
        <v>9.4000000000000014E-2</v>
      </c>
      <c r="H53" s="440">
        <f t="shared" si="45"/>
        <v>9.9000000000000005E-2</v>
      </c>
      <c r="I53" s="440">
        <f t="shared" si="45"/>
        <v>9.6000000000000016E-2</v>
      </c>
      <c r="J53" s="440">
        <f t="shared" si="45"/>
        <v>9.3000000000000013E-2</v>
      </c>
      <c r="K53" s="440">
        <f t="shared" si="45"/>
        <v>8.5000000000000006E-2</v>
      </c>
      <c r="L53" s="440">
        <f t="shared" si="45"/>
        <v>7.8000000000000014E-2</v>
      </c>
      <c r="M53" s="440">
        <f t="shared" si="45"/>
        <v>7.9000000000000015E-2</v>
      </c>
      <c r="N53" s="440">
        <f t="shared" si="45"/>
        <v>6.1000000000000006E-2</v>
      </c>
      <c r="O53" s="440">
        <f t="shared" si="45"/>
        <v>6.0000000000000005E-2</v>
      </c>
      <c r="P53" s="440">
        <f t="shared" si="45"/>
        <v>6.0000000000000005E-2</v>
      </c>
      <c r="R53" s="459"/>
      <c r="S53"/>
      <c r="T53"/>
      <c r="U53" s="457"/>
    </row>
    <row r="54" spans="1:22" s="429" customFormat="1" ht="20.399999999999999">
      <c r="R54" s="223"/>
      <c r="S54"/>
      <c r="T54"/>
      <c r="U54" s="457"/>
    </row>
    <row r="55" spans="1:22" s="429" customFormat="1" ht="40.799999999999997">
      <c r="A55" s="443" t="s">
        <v>1510</v>
      </c>
      <c r="B55" s="433"/>
      <c r="C55" s="268">
        <v>43009</v>
      </c>
      <c r="D55" s="268">
        <v>43101</v>
      </c>
      <c r="E55" s="266">
        <v>43191</v>
      </c>
      <c r="F55" s="268">
        <v>43282</v>
      </c>
      <c r="G55" s="268">
        <v>43374</v>
      </c>
      <c r="H55" s="268">
        <v>43466</v>
      </c>
      <c r="I55" s="266">
        <v>43556</v>
      </c>
      <c r="J55" s="268">
        <v>43647</v>
      </c>
      <c r="K55" s="268">
        <v>43739</v>
      </c>
      <c r="L55" s="268">
        <v>43831</v>
      </c>
      <c r="M55" s="268">
        <v>43922</v>
      </c>
      <c r="N55" s="268">
        <v>44013</v>
      </c>
      <c r="O55" s="268">
        <v>44105</v>
      </c>
      <c r="P55" s="268">
        <v>44197</v>
      </c>
      <c r="R55" s="457"/>
      <c r="S55" s="457"/>
      <c r="T55" s="457"/>
      <c r="U55" s="457"/>
    </row>
    <row r="56" spans="1:22" s="429" customFormat="1" ht="20.399999999999999">
      <c r="B56" s="429" t="s">
        <v>1497</v>
      </c>
      <c r="C56" s="434"/>
      <c r="D56" s="434"/>
      <c r="E56" s="434"/>
      <c r="F56" s="434"/>
      <c r="G56" s="434"/>
      <c r="H56" s="434"/>
      <c r="I56" s="434"/>
      <c r="J56" s="434"/>
      <c r="K56" s="434"/>
      <c r="L56" s="434"/>
      <c r="M56" s="434"/>
      <c r="N56" s="434"/>
      <c r="O56" s="434"/>
      <c r="P56" s="434"/>
      <c r="R56" s="457"/>
      <c r="S56" s="462"/>
      <c r="T56" s="457"/>
      <c r="U56" s="457"/>
      <c r="V56" s="445"/>
    </row>
    <row r="57" spans="1:22" s="429" customFormat="1" ht="20.399999999999999">
      <c r="B57" s="429" t="s">
        <v>1498</v>
      </c>
      <c r="C57" s="434"/>
      <c r="D57" s="434"/>
      <c r="E57" s="434"/>
      <c r="F57" s="434"/>
      <c r="G57" s="434"/>
      <c r="H57" s="434"/>
      <c r="I57" s="434"/>
      <c r="J57" s="434"/>
      <c r="K57" s="434"/>
      <c r="L57" s="434"/>
      <c r="M57" s="434"/>
      <c r="N57" s="434"/>
      <c r="O57" s="434"/>
      <c r="P57" s="434"/>
      <c r="R57" s="457"/>
      <c r="S57" s="462"/>
      <c r="T57" s="457"/>
      <c r="U57" s="457"/>
      <c r="V57" s="445"/>
    </row>
    <row r="58" spans="1:22" s="429" customFormat="1" ht="20.399999999999999">
      <c r="B58" s="429" t="s">
        <v>1499</v>
      </c>
      <c r="C58" s="434"/>
      <c r="D58" s="434"/>
      <c r="E58" s="434"/>
      <c r="F58" s="434"/>
      <c r="G58" s="434"/>
      <c r="H58" s="434"/>
      <c r="I58" s="434"/>
      <c r="J58" s="434"/>
      <c r="K58" s="434"/>
      <c r="L58" s="434"/>
      <c r="M58" s="434"/>
      <c r="N58" s="434"/>
      <c r="O58" s="434"/>
      <c r="P58" s="434"/>
      <c r="R58" s="457"/>
      <c r="S58" s="462"/>
      <c r="T58" s="457"/>
      <c r="U58"/>
      <c r="V58" s="445"/>
    </row>
    <row r="59" spans="1:22" s="429" customFormat="1" ht="20.399999999999999">
      <c r="B59" s="429" t="s">
        <v>1500</v>
      </c>
      <c r="C59" s="434"/>
      <c r="D59" s="434"/>
      <c r="E59" s="434"/>
      <c r="F59" s="434"/>
      <c r="G59" s="434"/>
      <c r="H59" s="434"/>
      <c r="I59" s="434"/>
      <c r="J59" s="434"/>
      <c r="K59" s="434"/>
      <c r="L59" s="434"/>
      <c r="M59" s="434"/>
      <c r="N59" s="434"/>
      <c r="O59" s="434"/>
      <c r="P59" s="434"/>
      <c r="R59" s="457"/>
      <c r="S59" s="462"/>
      <c r="T59" s="457"/>
      <c r="U59"/>
      <c r="V59" s="445"/>
    </row>
    <row r="60" spans="1:22" s="429" customFormat="1" ht="20.399999999999999">
      <c r="B60" s="439" t="s">
        <v>1501</v>
      </c>
      <c r="C60" s="440"/>
      <c r="D60" s="440"/>
      <c r="E60" s="440"/>
      <c r="F60" s="440"/>
      <c r="G60" s="440"/>
      <c r="H60" s="440"/>
      <c r="I60" s="440"/>
      <c r="J60" s="440"/>
      <c r="K60" s="440"/>
      <c r="L60" s="440"/>
      <c r="M60" s="440"/>
      <c r="N60" s="440"/>
      <c r="O60" s="440"/>
      <c r="P60" s="440"/>
      <c r="R60" s="457"/>
      <c r="S60" s="462"/>
      <c r="T60" s="457"/>
      <c r="V60" s="445"/>
    </row>
    <row r="61" spans="1:22" s="429" customFormat="1">
      <c r="B61" s="439" t="s">
        <v>1503</v>
      </c>
      <c r="C61" s="440"/>
      <c r="D61" s="440"/>
      <c r="E61" s="440"/>
      <c r="F61" s="440"/>
      <c r="G61" s="440"/>
      <c r="H61" s="440"/>
      <c r="I61" s="440"/>
      <c r="J61" s="440"/>
      <c r="K61" s="440"/>
      <c r="L61" s="440"/>
      <c r="M61" s="440"/>
      <c r="N61" s="440"/>
      <c r="O61" s="440"/>
      <c r="P61" s="440"/>
      <c r="R61"/>
      <c r="S61"/>
      <c r="T61"/>
    </row>
    <row r="62" spans="1:22" s="429" customFormat="1" ht="20.399999999999999">
      <c r="B62" s="439" t="s">
        <v>1504</v>
      </c>
      <c r="C62" s="440"/>
      <c r="D62" s="440"/>
      <c r="E62" s="440"/>
      <c r="F62" s="440"/>
      <c r="G62" s="440"/>
      <c r="H62" s="440"/>
      <c r="I62" s="440"/>
      <c r="J62" s="440"/>
      <c r="K62" s="440"/>
      <c r="L62" s="440"/>
      <c r="M62" s="440"/>
      <c r="N62" s="440"/>
      <c r="O62" s="440"/>
      <c r="P62" s="440"/>
      <c r="R62" s="459"/>
      <c r="S62"/>
      <c r="T62"/>
    </row>
    <row r="63" spans="1:22" s="429" customFormat="1" ht="20.399999999999999">
      <c r="B63" s="439" t="s">
        <v>1502</v>
      </c>
      <c r="C63" s="440"/>
      <c r="D63" s="440"/>
      <c r="E63" s="440"/>
      <c r="F63" s="440"/>
      <c r="G63" s="440"/>
      <c r="H63" s="440"/>
      <c r="I63" s="440"/>
      <c r="J63" s="440"/>
      <c r="K63" s="440"/>
      <c r="L63" s="440"/>
      <c r="M63" s="440"/>
      <c r="N63" s="440"/>
      <c r="O63" s="440"/>
      <c r="P63" s="440"/>
      <c r="R63" s="457"/>
      <c r="S63" s="462"/>
      <c r="T63" s="457"/>
      <c r="V63" s="445"/>
    </row>
    <row r="64" spans="1:22" s="429" customFormat="1" ht="20.399999999999999">
      <c r="R64" s="457"/>
      <c r="S64" s="462"/>
      <c r="T64" s="457"/>
      <c r="V64" s="445"/>
    </row>
    <row r="65" spans="1:22" s="429" customFormat="1" ht="40.799999999999997">
      <c r="A65" s="443" t="s">
        <v>1511</v>
      </c>
      <c r="B65" s="433"/>
      <c r="C65" s="268">
        <v>43009</v>
      </c>
      <c r="D65" s="268">
        <v>43101</v>
      </c>
      <c r="E65" s="266">
        <v>43191</v>
      </c>
      <c r="F65" s="268">
        <v>43282</v>
      </c>
      <c r="G65" s="268">
        <v>43374</v>
      </c>
      <c r="H65" s="268">
        <v>43466</v>
      </c>
      <c r="I65" s="266">
        <v>43556</v>
      </c>
      <c r="J65" s="268">
        <v>43647</v>
      </c>
      <c r="K65" s="268">
        <v>43739</v>
      </c>
      <c r="L65" s="268">
        <v>43831</v>
      </c>
      <c r="M65" s="268">
        <v>43922</v>
      </c>
      <c r="N65" s="268">
        <v>44013</v>
      </c>
      <c r="O65" s="268">
        <v>44105</v>
      </c>
      <c r="P65" s="268">
        <v>44197</v>
      </c>
      <c r="R65" s="457"/>
      <c r="S65" s="462"/>
      <c r="T65" s="457"/>
      <c r="V65" s="445"/>
    </row>
    <row r="66" spans="1:22" s="429" customFormat="1" ht="20.399999999999999">
      <c r="B66" s="429" t="s">
        <v>1497</v>
      </c>
      <c r="C66" s="435">
        <v>1.18E-2</v>
      </c>
      <c r="D66" s="436">
        <v>1.44E-2</v>
      </c>
      <c r="E66" s="436">
        <v>1.7000000000000001E-2</v>
      </c>
      <c r="F66" s="436">
        <v>1.9199999999999998E-2</v>
      </c>
      <c r="G66" s="436">
        <v>2.1700000000000001E-2</v>
      </c>
      <c r="H66" s="436">
        <v>2.3900000000000001E-2</v>
      </c>
      <c r="I66" s="436">
        <v>2.3900000000000001E-2</v>
      </c>
      <c r="J66" s="436">
        <v>2.3599999999999999E-2</v>
      </c>
      <c r="K66" s="436">
        <v>1.7999999999999999E-2</v>
      </c>
      <c r="L66" s="436">
        <v>1.54E-2</v>
      </c>
      <c r="M66" s="436">
        <v>6.9999999999999999E-4</v>
      </c>
      <c r="N66" s="434"/>
      <c r="O66" s="434"/>
      <c r="P66" s="434"/>
      <c r="R66" s="457"/>
      <c r="S66" s="462"/>
      <c r="T66" s="457"/>
      <c r="V66" s="445"/>
    </row>
    <row r="67" spans="1:22" s="429" customFormat="1" ht="20.399999999999999">
      <c r="B67" s="429" t="s">
        <v>1498</v>
      </c>
      <c r="C67" s="437"/>
      <c r="D67" s="438"/>
      <c r="E67" s="438"/>
      <c r="F67" s="438"/>
      <c r="G67" s="438"/>
      <c r="H67" s="438"/>
      <c r="I67" s="438"/>
      <c r="J67" s="438"/>
      <c r="K67" s="438"/>
      <c r="L67" s="438"/>
      <c r="M67" s="438"/>
      <c r="N67" s="434"/>
      <c r="O67" s="434"/>
      <c r="P67" s="434"/>
      <c r="R67" s="457"/>
      <c r="S67" s="462"/>
      <c r="T67" s="457"/>
      <c r="V67" s="445"/>
    </row>
    <row r="68" spans="1:22" s="429" customFormat="1">
      <c r="B68" s="429" t="s">
        <v>1499</v>
      </c>
      <c r="N68" s="434"/>
      <c r="O68" s="434"/>
      <c r="P68" s="434"/>
      <c r="R68"/>
      <c r="S68"/>
      <c r="T68"/>
      <c r="V68" s="445"/>
    </row>
    <row r="69" spans="1:22" s="429" customFormat="1" ht="20.399999999999999">
      <c r="B69" s="429" t="s">
        <v>1500</v>
      </c>
      <c r="N69" s="434"/>
      <c r="O69" s="434"/>
      <c r="P69" s="434"/>
      <c r="R69" s="459"/>
      <c r="S69"/>
      <c r="T69"/>
      <c r="V69" s="445"/>
    </row>
    <row r="70" spans="1:22" s="429" customFormat="1" ht="20.399999999999999">
      <c r="A70" s="439"/>
      <c r="B70" s="439" t="s">
        <v>1501</v>
      </c>
      <c r="C70" s="441">
        <v>1.8200000000000001E-2</v>
      </c>
      <c r="D70" s="442">
        <v>2.1999999999999999E-2</v>
      </c>
      <c r="E70" s="442">
        <v>2.7400000000000001E-2</v>
      </c>
      <c r="F70" s="442">
        <v>2.7900000000000001E-2</v>
      </c>
      <c r="G70" s="442">
        <v>2.9899999999999999E-2</v>
      </c>
      <c r="H70" s="442">
        <v>3.0200000000000001E-2</v>
      </c>
      <c r="I70" s="442">
        <v>2.7400000000000001E-2</v>
      </c>
      <c r="J70" s="442">
        <v>2.1999999999999999E-2</v>
      </c>
      <c r="K70" s="442">
        <v>1.95E-2</v>
      </c>
      <c r="L70" s="442">
        <v>1.9199999999999998E-2</v>
      </c>
      <c r="M70" s="442">
        <v>1.0200000000000001E-2</v>
      </c>
      <c r="N70" s="440"/>
      <c r="O70" s="440"/>
      <c r="P70" s="440"/>
      <c r="R70" s="461"/>
      <c r="S70"/>
      <c r="T70"/>
    </row>
    <row r="71" spans="1:22" s="429" customFormat="1">
      <c r="A71" s="439"/>
      <c r="B71" s="439" t="s">
        <v>1503</v>
      </c>
      <c r="C71" s="440"/>
      <c r="D71" s="440"/>
      <c r="E71" s="440"/>
      <c r="F71" s="440"/>
      <c r="G71" s="440"/>
      <c r="H71" s="440"/>
      <c r="I71" s="440"/>
      <c r="J71" s="440"/>
      <c r="K71" s="440"/>
      <c r="L71" s="440"/>
      <c r="M71" s="440"/>
      <c r="N71" s="440"/>
      <c r="O71" s="440"/>
      <c r="P71" s="440"/>
      <c r="R71"/>
      <c r="S71"/>
      <c r="T71"/>
    </row>
    <row r="72" spans="1:22" s="429" customFormat="1" ht="20.399999999999999">
      <c r="A72" s="439"/>
      <c r="B72" s="439" t="s">
        <v>1504</v>
      </c>
      <c r="C72" s="440"/>
      <c r="D72" s="440"/>
      <c r="E72" s="440"/>
      <c r="F72" s="440"/>
      <c r="G72" s="440"/>
      <c r="H72" s="440"/>
      <c r="I72" s="440"/>
      <c r="J72" s="440"/>
      <c r="K72" s="440"/>
      <c r="L72" s="440"/>
      <c r="M72" s="440"/>
      <c r="N72" s="440"/>
      <c r="O72" s="440"/>
      <c r="P72" s="440"/>
      <c r="R72" s="457"/>
      <c r="S72"/>
      <c r="T72"/>
    </row>
    <row r="73" spans="1:22" s="429" customFormat="1">
      <c r="A73" s="439"/>
      <c r="B73" s="439" t="s">
        <v>1502</v>
      </c>
      <c r="C73" s="440"/>
      <c r="D73" s="440"/>
      <c r="E73" s="440"/>
      <c r="F73" s="440"/>
      <c r="G73" s="440"/>
      <c r="H73" s="440"/>
      <c r="I73" s="440"/>
      <c r="J73" s="440"/>
      <c r="K73" s="440"/>
      <c r="L73" s="440"/>
      <c r="M73" s="440"/>
      <c r="N73" s="440"/>
      <c r="O73" s="440"/>
      <c r="P73" s="440"/>
      <c r="R73" s="223"/>
      <c r="S73"/>
      <c r="T73"/>
    </row>
    <row r="74" spans="1:22" s="429" customFormat="1" ht="20.399999999999999">
      <c r="R74" s="457"/>
      <c r="S74"/>
      <c r="T74"/>
      <c r="U74" s="1"/>
    </row>
    <row r="75" spans="1:22" s="429" customFormat="1" ht="39.6">
      <c r="A75" s="443" t="s">
        <v>1511</v>
      </c>
      <c r="B75" s="433"/>
      <c r="C75" s="268">
        <v>43009</v>
      </c>
      <c r="D75" s="268">
        <v>43101</v>
      </c>
      <c r="E75" s="266">
        <v>43191</v>
      </c>
      <c r="F75" s="268">
        <v>43282</v>
      </c>
      <c r="G75" s="268">
        <v>43374</v>
      </c>
      <c r="H75" s="268">
        <v>43466</v>
      </c>
      <c r="I75" s="266">
        <v>43556</v>
      </c>
      <c r="J75" s="268">
        <v>43647</v>
      </c>
      <c r="K75" s="268">
        <v>43739</v>
      </c>
      <c r="L75" s="268">
        <v>43831</v>
      </c>
      <c r="M75" s="268">
        <v>43922</v>
      </c>
      <c r="N75" s="268">
        <v>44013</v>
      </c>
      <c r="O75" s="268">
        <v>44105</v>
      </c>
      <c r="P75" s="268">
        <v>44197</v>
      </c>
      <c r="R75" s="223"/>
      <c r="S75"/>
      <c r="T75"/>
      <c r="U75" s="1"/>
    </row>
    <row r="76" spans="1:22" s="429" customFormat="1" ht="20.399999999999999">
      <c r="B76" s="429" t="s">
        <v>1497</v>
      </c>
      <c r="C76" s="434"/>
      <c r="D76" s="434"/>
      <c r="E76" s="434"/>
      <c r="F76" s="434"/>
      <c r="G76" s="434"/>
      <c r="H76" s="434"/>
      <c r="I76" s="434"/>
      <c r="J76" s="434"/>
      <c r="K76" s="434"/>
      <c r="L76" s="434"/>
      <c r="M76" s="434"/>
      <c r="N76" s="434"/>
      <c r="O76" s="434"/>
      <c r="P76" s="434"/>
      <c r="R76" s="457"/>
      <c r="S76"/>
      <c r="T76"/>
      <c r="U76" s="1"/>
    </row>
    <row r="77" spans="1:22" s="429" customFormat="1">
      <c r="B77" s="429" t="s">
        <v>1498</v>
      </c>
      <c r="C77" s="434"/>
      <c r="D77" s="434"/>
      <c r="E77" s="434"/>
      <c r="F77" s="434"/>
      <c r="G77" s="434"/>
      <c r="H77" s="434"/>
      <c r="I77" s="434"/>
      <c r="J77" s="434"/>
      <c r="K77" s="434"/>
      <c r="L77" s="434"/>
      <c r="M77" s="434"/>
      <c r="N77" s="434"/>
      <c r="O77" s="434"/>
      <c r="P77" s="434"/>
      <c r="R77" s="223"/>
      <c r="S77"/>
      <c r="T77"/>
      <c r="U77" s="1"/>
    </row>
    <row r="78" spans="1:22" s="429" customFormat="1" ht="20.399999999999999">
      <c r="B78" s="429" t="s">
        <v>1499</v>
      </c>
      <c r="C78" s="434"/>
      <c r="D78" s="434"/>
      <c r="E78" s="434"/>
      <c r="F78" s="434"/>
      <c r="G78" s="434"/>
      <c r="H78" s="434"/>
      <c r="I78" s="434"/>
      <c r="J78" s="434"/>
      <c r="K78" s="434"/>
      <c r="L78" s="434"/>
      <c r="M78" s="434"/>
      <c r="N78" s="434"/>
      <c r="O78" s="434"/>
      <c r="P78" s="434"/>
      <c r="R78" s="457"/>
      <c r="S78"/>
      <c r="T78"/>
      <c r="U78" s="1"/>
    </row>
    <row r="79" spans="1:22" s="429" customFormat="1">
      <c r="B79" s="429" t="s">
        <v>1500</v>
      </c>
      <c r="C79" s="434"/>
      <c r="D79" s="434"/>
      <c r="E79" s="434"/>
      <c r="F79" s="434"/>
      <c r="G79" s="434"/>
      <c r="H79" s="434"/>
      <c r="I79" s="434"/>
      <c r="J79" s="434"/>
      <c r="K79" s="434"/>
      <c r="L79" s="434"/>
      <c r="M79" s="434"/>
      <c r="N79" s="434"/>
      <c r="O79" s="434"/>
      <c r="P79" s="434"/>
      <c r="R79" s="223"/>
      <c r="S79"/>
      <c r="T79"/>
      <c r="U79" s="1"/>
    </row>
    <row r="80" spans="1:22" s="429" customFormat="1" ht="20.399999999999999">
      <c r="B80" s="439" t="s">
        <v>1501</v>
      </c>
      <c r="C80" s="440"/>
      <c r="D80" s="440"/>
      <c r="E80" s="440"/>
      <c r="F80" s="440"/>
      <c r="G80" s="440"/>
      <c r="H80" s="440"/>
      <c r="I80" s="440"/>
      <c r="J80" s="440"/>
      <c r="K80" s="440"/>
      <c r="L80" s="440"/>
      <c r="M80" s="440"/>
      <c r="N80" s="440"/>
      <c r="O80" s="440"/>
      <c r="P80" s="440"/>
      <c r="R80" s="457"/>
      <c r="S80"/>
      <c r="T80"/>
      <c r="U80" s="1"/>
    </row>
    <row r="81" spans="2:21" s="429" customFormat="1" ht="21">
      <c r="B81" s="439" t="s">
        <v>1503</v>
      </c>
      <c r="C81" s="440"/>
      <c r="D81" s="440"/>
      <c r="E81" s="440"/>
      <c r="F81" s="440"/>
      <c r="G81" s="440"/>
      <c r="H81" s="440"/>
      <c r="I81" s="440"/>
      <c r="J81" s="440"/>
      <c r="K81" s="440"/>
      <c r="L81" s="440"/>
      <c r="M81" s="440"/>
      <c r="N81" s="440"/>
      <c r="O81" s="440"/>
      <c r="P81" s="440"/>
      <c r="R81" s="460"/>
      <c r="S81"/>
      <c r="T81"/>
      <c r="U81" s="1"/>
    </row>
    <row r="82" spans="2:21" s="429" customFormat="1" ht="20.399999999999999">
      <c r="B82" s="439" t="s">
        <v>1504</v>
      </c>
      <c r="C82" s="440"/>
      <c r="D82" s="440"/>
      <c r="E82" s="440"/>
      <c r="F82" s="440"/>
      <c r="G82" s="440"/>
      <c r="H82" s="440"/>
      <c r="I82" s="440"/>
      <c r="J82" s="440"/>
      <c r="K82" s="440"/>
      <c r="L82" s="440"/>
      <c r="M82" s="440"/>
      <c r="N82" s="440"/>
      <c r="O82" s="440"/>
      <c r="P82" s="440"/>
      <c r="R82" s="457"/>
      <c r="S82"/>
      <c r="T82"/>
      <c r="U82" s="1"/>
    </row>
    <row r="83" spans="2:21" s="429" customFormat="1">
      <c r="B83" s="439" t="s">
        <v>1502</v>
      </c>
      <c r="C83" s="440"/>
      <c r="D83" s="440"/>
      <c r="E83" s="440"/>
      <c r="F83" s="440"/>
      <c r="G83" s="440"/>
      <c r="H83" s="440"/>
      <c r="I83" s="440"/>
      <c r="J83" s="440"/>
      <c r="K83" s="440"/>
      <c r="L83" s="440"/>
      <c r="M83" s="440"/>
      <c r="N83" s="440"/>
      <c r="O83" s="440"/>
      <c r="P83" s="440"/>
      <c r="R83" s="223"/>
      <c r="S83"/>
      <c r="T83"/>
      <c r="U83" s="1"/>
    </row>
    <row r="84" spans="2:21" ht="20.399999999999999">
      <c r="R84" s="457"/>
      <c r="S84"/>
      <c r="T84"/>
    </row>
    <row r="85" spans="2:21">
      <c r="R85" s="223"/>
      <c r="S85"/>
      <c r="T85"/>
    </row>
    <row r="86" spans="2:21">
      <c r="R86" s="223"/>
      <c r="S86"/>
      <c r="T86"/>
    </row>
    <row r="87" spans="2:21" ht="20.399999999999999">
      <c r="R87" s="457"/>
      <c r="S87"/>
      <c r="T87"/>
    </row>
    <row r="88" spans="2:21" ht="20.399999999999999">
      <c r="R88" s="457"/>
      <c r="S88"/>
      <c r="T88"/>
    </row>
    <row r="89" spans="2:21" ht="20.399999999999999">
      <c r="R89" s="457"/>
    </row>
    <row r="90" spans="2:21" ht="20.399999999999999">
      <c r="R90" s="457"/>
    </row>
    <row r="91" spans="2:21" ht="20.399999999999999">
      <c r="R91" s="457"/>
    </row>
    <row r="92" spans="2:21" ht="20.399999999999999">
      <c r="R92" s="457"/>
    </row>
    <row r="93" spans="2:21" ht="20.399999999999999">
      <c r="R93" s="457"/>
    </row>
    <row r="94" spans="2:21" ht="20.399999999999999">
      <c r="R94" s="457"/>
    </row>
    <row r="95" spans="2:21" ht="20.399999999999999">
      <c r="R95" s="457"/>
    </row>
    <row r="96" spans="2:21" ht="20.399999999999999">
      <c r="R96" s="457"/>
    </row>
    <row r="97" spans="18:18" ht="20.399999999999999">
      <c r="R97" s="457"/>
    </row>
    <row r="98" spans="18:18" ht="20.399999999999999">
      <c r="R98" s="457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755"/>
  <sheetViews>
    <sheetView zoomScale="150" zoomScaleNormal="150" zoomScalePageLayoutView="150" workbookViewId="0">
      <selection activeCell="B2" sqref="B2"/>
    </sheetView>
  </sheetViews>
  <sheetFormatPr defaultColWidth="20.33203125" defaultRowHeight="13.2"/>
  <cols>
    <col min="1" max="1" width="20.33203125" style="447"/>
    <col min="2" max="16384" width="20.33203125" style="429"/>
  </cols>
  <sheetData>
    <row r="1" spans="1:8" ht="52.8">
      <c r="B1" s="514" t="s">
        <v>1517</v>
      </c>
      <c r="C1" s="514"/>
      <c r="D1" s="514" t="s">
        <v>1516</v>
      </c>
      <c r="E1" s="514"/>
      <c r="H1" s="429" t="s">
        <v>38</v>
      </c>
    </row>
    <row r="2" spans="1:8" ht="27">
      <c r="A2" s="448" t="s">
        <v>39</v>
      </c>
      <c r="B2" s="444" t="s">
        <v>1507</v>
      </c>
      <c r="C2" s="444" t="s">
        <v>1508</v>
      </c>
      <c r="D2" s="444" t="s">
        <v>1507</v>
      </c>
      <c r="E2" s="444" t="s">
        <v>1508</v>
      </c>
      <c r="G2" s="428"/>
      <c r="H2" s="429" t="s">
        <v>1512</v>
      </c>
    </row>
    <row r="3" spans="1:8" ht="40.200000000000003">
      <c r="A3" s="448">
        <v>43089</v>
      </c>
      <c r="B3" s="449">
        <v>58.611699999999999</v>
      </c>
      <c r="C3" s="449">
        <v>58.611699999999999</v>
      </c>
      <c r="D3" s="449">
        <v>58.611699999999999</v>
      </c>
      <c r="E3" s="449">
        <v>58.611699999999999</v>
      </c>
      <c r="G3" s="450"/>
      <c r="H3" s="429" t="s">
        <v>1513</v>
      </c>
    </row>
    <row r="4" spans="1:8" ht="14.4">
      <c r="A4" s="448">
        <v>43090</v>
      </c>
      <c r="B4" s="449">
        <v>58.716999999999999</v>
      </c>
      <c r="C4" s="449">
        <v>58.716999999999999</v>
      </c>
      <c r="D4" s="449">
        <v>58.716999999999999</v>
      </c>
      <c r="E4" s="449">
        <v>58.716999999999999</v>
      </c>
    </row>
    <row r="5" spans="1:8" ht="14.4">
      <c r="A5" s="448">
        <v>43091</v>
      </c>
      <c r="B5" s="449">
        <v>58.559600000000003</v>
      </c>
      <c r="C5" s="449">
        <v>58.559600000000003</v>
      </c>
      <c r="D5" s="449">
        <v>58.559600000000003</v>
      </c>
      <c r="E5" s="449">
        <v>58.559600000000003</v>
      </c>
    </row>
    <row r="6" spans="1:8" ht="14.4">
      <c r="A6" s="448">
        <v>43092</v>
      </c>
      <c r="B6" s="449">
        <v>58.315199999999997</v>
      </c>
      <c r="C6" s="449">
        <v>58.315199999999997</v>
      </c>
      <c r="D6" s="449">
        <v>58.315199999999997</v>
      </c>
      <c r="E6" s="449">
        <v>58.315199999999997</v>
      </c>
    </row>
    <row r="7" spans="1:8" ht="14.4">
      <c r="A7" s="448">
        <v>43095</v>
      </c>
      <c r="B7" s="449">
        <v>58.198900000000002</v>
      </c>
      <c r="C7" s="449">
        <v>58.198900000000002</v>
      </c>
      <c r="D7" s="449">
        <v>58.198900000000002</v>
      </c>
      <c r="E7" s="449">
        <v>58.198900000000002</v>
      </c>
    </row>
    <row r="8" spans="1:8" ht="14.4">
      <c r="A8" s="448">
        <v>43096</v>
      </c>
      <c r="B8" s="449">
        <v>57.734299999999998</v>
      </c>
      <c r="C8" s="449">
        <v>57.734299999999998</v>
      </c>
      <c r="D8" s="449">
        <v>57.734299999999998</v>
      </c>
      <c r="E8" s="449">
        <v>57.734299999999998</v>
      </c>
    </row>
    <row r="9" spans="1:8" ht="14.4">
      <c r="A9" s="448">
        <v>43097</v>
      </c>
      <c r="B9" s="449">
        <v>57.4544</v>
      </c>
      <c r="C9" s="449">
        <v>57.4544</v>
      </c>
      <c r="D9" s="449">
        <v>57.4544</v>
      </c>
      <c r="E9" s="449">
        <v>57.4544</v>
      </c>
    </row>
    <row r="10" spans="1:8" ht="14.4">
      <c r="A10" s="448">
        <v>43098</v>
      </c>
      <c r="B10" s="449">
        <v>57.629100000000001</v>
      </c>
      <c r="C10" s="449">
        <v>57.629100000000001</v>
      </c>
      <c r="D10" s="449">
        <v>57.629100000000001</v>
      </c>
      <c r="E10" s="449">
        <v>57.629100000000001</v>
      </c>
    </row>
    <row r="11" spans="1:8" ht="14.4">
      <c r="A11" s="448">
        <v>43099</v>
      </c>
      <c r="B11" s="449">
        <v>57.600200000000001</v>
      </c>
      <c r="C11" s="449">
        <v>57.600200000000001</v>
      </c>
      <c r="D11" s="449">
        <v>57.600200000000001</v>
      </c>
      <c r="E11" s="449">
        <v>57.600200000000001</v>
      </c>
    </row>
    <row r="12" spans="1:8" ht="14.4">
      <c r="A12" s="448">
        <v>43110</v>
      </c>
      <c r="B12" s="449">
        <v>57.046300000000002</v>
      </c>
      <c r="C12" s="449">
        <v>57.046300000000002</v>
      </c>
      <c r="D12" s="449">
        <v>57.046300000000002</v>
      </c>
      <c r="E12" s="449">
        <v>57.046300000000002</v>
      </c>
    </row>
    <row r="13" spans="1:8" ht="14.4">
      <c r="A13" s="448">
        <v>43111</v>
      </c>
      <c r="B13" s="449">
        <v>56.873399999999997</v>
      </c>
      <c r="C13" s="449">
        <v>56.873399999999997</v>
      </c>
      <c r="D13" s="449">
        <v>56.873399999999997</v>
      </c>
      <c r="E13" s="449">
        <v>56.873399999999997</v>
      </c>
    </row>
    <row r="14" spans="1:8" ht="14.4">
      <c r="A14" s="448">
        <v>43112</v>
      </c>
      <c r="B14" s="449">
        <v>56.995699999999999</v>
      </c>
      <c r="C14" s="449">
        <v>56.995699999999999</v>
      </c>
      <c r="D14" s="449">
        <v>56.995699999999999</v>
      </c>
      <c r="E14" s="449">
        <v>56.995699999999999</v>
      </c>
    </row>
    <row r="15" spans="1:8" ht="14.4">
      <c r="A15" s="448">
        <v>43113</v>
      </c>
      <c r="B15" s="449">
        <v>56.601900000000001</v>
      </c>
      <c r="C15" s="449">
        <v>56.601900000000001</v>
      </c>
      <c r="D15" s="449">
        <v>56.601900000000001</v>
      </c>
      <c r="E15" s="449">
        <v>56.601900000000001</v>
      </c>
    </row>
    <row r="16" spans="1:8" ht="14.4">
      <c r="A16" s="448">
        <v>43116</v>
      </c>
      <c r="B16" s="449">
        <v>56.356900000000003</v>
      </c>
      <c r="C16" s="449">
        <v>56.356900000000003</v>
      </c>
      <c r="D16" s="449">
        <v>56.356900000000003</v>
      </c>
      <c r="E16" s="449">
        <v>56.356900000000003</v>
      </c>
    </row>
    <row r="17" spans="1:5" ht="14.4">
      <c r="A17" s="448">
        <v>43117</v>
      </c>
      <c r="B17" s="449">
        <v>56.387799999999999</v>
      </c>
      <c r="C17" s="449">
        <v>56.387799999999999</v>
      </c>
      <c r="D17" s="449">
        <v>56.387799999999999</v>
      </c>
      <c r="E17" s="449">
        <v>56.387799999999999</v>
      </c>
    </row>
    <row r="18" spans="1:5" ht="14.4">
      <c r="A18" s="448">
        <v>43118</v>
      </c>
      <c r="B18" s="449">
        <v>56.592500000000001</v>
      </c>
      <c r="C18" s="449">
        <v>56.592500000000001</v>
      </c>
      <c r="D18" s="449">
        <v>56.592500000000001</v>
      </c>
      <c r="E18" s="449">
        <v>56.592500000000001</v>
      </c>
    </row>
    <row r="19" spans="1:5" ht="14.4">
      <c r="A19" s="448">
        <v>43119</v>
      </c>
      <c r="B19" s="449">
        <v>56.759700000000002</v>
      </c>
      <c r="C19" s="449">
        <v>56.759700000000002</v>
      </c>
      <c r="D19" s="449">
        <v>56.759700000000002</v>
      </c>
      <c r="E19" s="449">
        <v>56.759700000000002</v>
      </c>
    </row>
    <row r="20" spans="1:5" ht="14.4">
      <c r="A20" s="448">
        <v>43120</v>
      </c>
      <c r="B20" s="449">
        <v>56.589199999999998</v>
      </c>
      <c r="C20" s="449">
        <v>56.589199999999998</v>
      </c>
      <c r="D20" s="449">
        <v>56.589199999999998</v>
      </c>
      <c r="E20" s="449">
        <v>56.589199999999998</v>
      </c>
    </row>
    <row r="21" spans="1:5" ht="14.4">
      <c r="A21" s="448">
        <v>43123</v>
      </c>
      <c r="B21" s="449">
        <v>56.626100000000001</v>
      </c>
      <c r="C21" s="449">
        <v>56.626100000000001</v>
      </c>
      <c r="D21" s="449">
        <v>56.626100000000001</v>
      </c>
      <c r="E21" s="449">
        <v>56.626100000000001</v>
      </c>
    </row>
    <row r="22" spans="1:5" ht="14.4">
      <c r="A22" s="448">
        <v>43124</v>
      </c>
      <c r="B22" s="449">
        <v>56.411499999999997</v>
      </c>
      <c r="C22" s="449">
        <v>56.411499999999997</v>
      </c>
      <c r="D22" s="449">
        <v>56.411499999999997</v>
      </c>
      <c r="E22" s="449">
        <v>56.411499999999997</v>
      </c>
    </row>
    <row r="23" spans="1:5" ht="14.4">
      <c r="A23" s="448">
        <v>43125</v>
      </c>
      <c r="B23" s="449">
        <v>56.388800000000003</v>
      </c>
      <c r="C23" s="449">
        <v>56.388800000000003</v>
      </c>
      <c r="D23" s="449">
        <v>56.388800000000003</v>
      </c>
      <c r="E23" s="449">
        <v>56.388800000000003</v>
      </c>
    </row>
    <row r="24" spans="1:5" ht="14.4">
      <c r="A24" s="448">
        <v>43126</v>
      </c>
      <c r="B24" s="449">
        <v>55.928800000000003</v>
      </c>
      <c r="C24" s="449">
        <v>55.928800000000003</v>
      </c>
      <c r="D24" s="449">
        <v>55.928800000000003</v>
      </c>
      <c r="E24" s="449">
        <v>55.928800000000003</v>
      </c>
    </row>
    <row r="25" spans="1:5" ht="14.4">
      <c r="A25" s="448">
        <v>43127</v>
      </c>
      <c r="B25" s="449">
        <v>55.828800000000001</v>
      </c>
      <c r="C25" s="449">
        <v>55.828800000000001</v>
      </c>
      <c r="D25" s="449">
        <v>55.828800000000001</v>
      </c>
      <c r="E25" s="449">
        <v>55.828800000000001</v>
      </c>
    </row>
    <row r="26" spans="1:5" ht="14.4">
      <c r="A26" s="448">
        <v>43130</v>
      </c>
      <c r="B26" s="449">
        <v>56.290799999999997</v>
      </c>
      <c r="C26" s="449">
        <v>56.290799999999997</v>
      </c>
      <c r="D26" s="449">
        <v>56.290799999999997</v>
      </c>
      <c r="E26" s="449">
        <v>56.290799999999997</v>
      </c>
    </row>
    <row r="27" spans="1:5" ht="14.4">
      <c r="A27" s="448">
        <v>43131</v>
      </c>
      <c r="B27" s="449">
        <v>56.291400000000003</v>
      </c>
      <c r="C27" s="449">
        <v>56.291400000000003</v>
      </c>
      <c r="D27" s="449">
        <v>56.291400000000003</v>
      </c>
      <c r="E27" s="449">
        <v>56.291400000000003</v>
      </c>
    </row>
    <row r="28" spans="1:5" ht="14.4">
      <c r="A28" s="448">
        <v>43132</v>
      </c>
      <c r="B28" s="449">
        <v>56.183999999999997</v>
      </c>
      <c r="C28" s="449">
        <v>56.183999999999997</v>
      </c>
      <c r="D28" s="449">
        <v>56.183999999999997</v>
      </c>
      <c r="E28" s="449">
        <v>56.183999999999997</v>
      </c>
    </row>
    <row r="29" spans="1:5" ht="14.4">
      <c r="A29" s="448">
        <v>43133</v>
      </c>
      <c r="B29" s="449">
        <v>56.261299999999999</v>
      </c>
      <c r="C29" s="449">
        <v>56.261299999999999</v>
      </c>
      <c r="D29" s="449">
        <v>56.261299999999999</v>
      </c>
      <c r="E29" s="449">
        <v>56.261299999999999</v>
      </c>
    </row>
    <row r="30" spans="1:5" ht="14.4">
      <c r="A30" s="448">
        <v>43134</v>
      </c>
      <c r="B30" s="449">
        <v>56.040799999999997</v>
      </c>
      <c r="C30" s="449">
        <v>56.040799999999997</v>
      </c>
      <c r="D30" s="449">
        <v>56.040799999999997</v>
      </c>
      <c r="E30" s="449">
        <v>56.040799999999997</v>
      </c>
    </row>
    <row r="31" spans="1:5" ht="14.4">
      <c r="A31" s="448">
        <v>43137</v>
      </c>
      <c r="B31" s="449">
        <v>56.627800000000001</v>
      </c>
      <c r="C31" s="449">
        <v>56.627800000000001</v>
      </c>
      <c r="D31" s="449">
        <v>56.627800000000001</v>
      </c>
      <c r="E31" s="449">
        <v>56.627800000000001</v>
      </c>
    </row>
    <row r="32" spans="1:5" ht="14.4">
      <c r="A32" s="448">
        <v>43138</v>
      </c>
      <c r="B32" s="449">
        <v>57.2196</v>
      </c>
      <c r="C32" s="449">
        <v>57.2196</v>
      </c>
      <c r="D32" s="449">
        <v>57.2196</v>
      </c>
      <c r="E32" s="449">
        <v>57.2196</v>
      </c>
    </row>
    <row r="33" spans="1:5" ht="14.4">
      <c r="A33" s="448">
        <v>43139</v>
      </c>
      <c r="B33" s="449">
        <v>56.953299999999999</v>
      </c>
      <c r="C33" s="449">
        <v>56.953299999999999</v>
      </c>
      <c r="D33" s="449">
        <v>56.953299999999999</v>
      </c>
      <c r="E33" s="449">
        <v>56.953299999999999</v>
      </c>
    </row>
    <row r="34" spans="1:5" ht="14.4">
      <c r="A34" s="448">
        <v>43140</v>
      </c>
      <c r="B34" s="449">
        <v>57.6736</v>
      </c>
      <c r="C34" s="449">
        <v>57.6736</v>
      </c>
      <c r="D34" s="449">
        <v>57.6736</v>
      </c>
      <c r="E34" s="449">
        <v>57.6736</v>
      </c>
    </row>
    <row r="35" spans="1:5" ht="14.4">
      <c r="A35" s="448">
        <v>43141</v>
      </c>
      <c r="B35" s="449">
        <v>58.171799999999998</v>
      </c>
      <c r="C35" s="449">
        <v>58.171799999999998</v>
      </c>
      <c r="D35" s="449">
        <v>58.171799999999998</v>
      </c>
      <c r="E35" s="449">
        <v>58.171799999999998</v>
      </c>
    </row>
    <row r="36" spans="1:5" ht="14.4">
      <c r="A36" s="448">
        <v>43144</v>
      </c>
      <c r="B36" s="449">
        <v>58.017099999999999</v>
      </c>
      <c r="C36" s="449">
        <v>58.017099999999999</v>
      </c>
      <c r="D36" s="449">
        <v>58.017099999999999</v>
      </c>
      <c r="E36" s="449">
        <v>58.017099999999999</v>
      </c>
    </row>
    <row r="37" spans="1:5" ht="14.4">
      <c r="A37" s="448">
        <v>43145</v>
      </c>
      <c r="B37" s="449">
        <v>57.770099999999999</v>
      </c>
      <c r="C37" s="449">
        <v>57.770099999999999</v>
      </c>
      <c r="D37" s="449">
        <v>57.770099999999999</v>
      </c>
      <c r="E37" s="449">
        <v>57.770099999999999</v>
      </c>
    </row>
    <row r="38" spans="1:5" ht="14.4">
      <c r="A38" s="448">
        <v>43146</v>
      </c>
      <c r="B38" s="449">
        <v>57.5899</v>
      </c>
      <c r="C38" s="449">
        <v>57.5899</v>
      </c>
      <c r="D38" s="449">
        <v>57.5899</v>
      </c>
      <c r="E38" s="449">
        <v>57.5899</v>
      </c>
    </row>
    <row r="39" spans="1:5" ht="14.4">
      <c r="A39" s="448">
        <v>43147</v>
      </c>
      <c r="B39" s="449">
        <v>56.591799999999999</v>
      </c>
      <c r="C39" s="449">
        <v>56.591799999999999</v>
      </c>
      <c r="D39" s="449">
        <v>56.591799999999999</v>
      </c>
      <c r="E39" s="449">
        <v>56.591799999999999</v>
      </c>
    </row>
    <row r="40" spans="1:5" ht="14.4">
      <c r="A40" s="448">
        <v>43148</v>
      </c>
      <c r="B40" s="449">
        <v>56.355400000000003</v>
      </c>
      <c r="C40" s="449">
        <v>56.355400000000003</v>
      </c>
      <c r="D40" s="449">
        <v>56.355400000000003</v>
      </c>
      <c r="E40" s="449">
        <v>56.355400000000003</v>
      </c>
    </row>
    <row r="41" spans="1:5" ht="14.4">
      <c r="A41" s="448">
        <v>43151</v>
      </c>
      <c r="B41" s="449">
        <v>56.343800000000002</v>
      </c>
      <c r="C41" s="449">
        <v>56.343800000000002</v>
      </c>
      <c r="D41" s="449">
        <v>56.343800000000002</v>
      </c>
      <c r="E41" s="449">
        <v>56.343800000000002</v>
      </c>
    </row>
    <row r="42" spans="1:5" ht="14.4">
      <c r="A42" s="448">
        <v>43152</v>
      </c>
      <c r="B42" s="449">
        <v>56.520099999999999</v>
      </c>
      <c r="C42" s="449">
        <v>56.520099999999999</v>
      </c>
      <c r="D42" s="449">
        <v>56.520099999999999</v>
      </c>
      <c r="E42" s="449">
        <v>56.520099999999999</v>
      </c>
    </row>
    <row r="43" spans="1:5" ht="14.4">
      <c r="A43" s="448">
        <v>43153</v>
      </c>
      <c r="B43" s="449">
        <v>56.653700000000001</v>
      </c>
      <c r="C43" s="449">
        <v>56.653700000000001</v>
      </c>
      <c r="D43" s="449">
        <v>56.653700000000001</v>
      </c>
      <c r="E43" s="449">
        <v>56.653700000000001</v>
      </c>
    </row>
    <row r="44" spans="1:5" ht="14.4">
      <c r="A44" s="448">
        <v>43154</v>
      </c>
      <c r="B44" s="449">
        <v>56.760800000000003</v>
      </c>
      <c r="C44" s="449">
        <v>56.760800000000003</v>
      </c>
      <c r="D44" s="449">
        <v>56.760800000000003</v>
      </c>
      <c r="E44" s="449">
        <v>56.760800000000003</v>
      </c>
    </row>
    <row r="45" spans="1:5" ht="14.4">
      <c r="A45" s="448">
        <v>43158</v>
      </c>
      <c r="B45" s="449">
        <v>55.9208</v>
      </c>
      <c r="C45" s="449">
        <v>55.9208</v>
      </c>
      <c r="D45" s="449">
        <v>55.9208</v>
      </c>
      <c r="E45" s="449">
        <v>55.9208</v>
      </c>
    </row>
    <row r="46" spans="1:5" ht="14.4">
      <c r="A46" s="448">
        <v>43159</v>
      </c>
      <c r="B46" s="449">
        <v>55.671700000000001</v>
      </c>
      <c r="C46" s="449">
        <v>55.671700000000001</v>
      </c>
      <c r="D46" s="449">
        <v>55.671700000000001</v>
      </c>
      <c r="E46" s="449">
        <v>55.671700000000001</v>
      </c>
    </row>
    <row r="47" spans="1:5" ht="14.4">
      <c r="A47" s="448">
        <v>43160</v>
      </c>
      <c r="B47" s="449">
        <v>56.374200000000002</v>
      </c>
      <c r="C47" s="449">
        <v>56.374200000000002</v>
      </c>
      <c r="D47" s="449">
        <v>56.374200000000002</v>
      </c>
      <c r="E47" s="449">
        <v>56.374200000000002</v>
      </c>
    </row>
    <row r="48" spans="1:5" ht="14.4">
      <c r="A48" s="448">
        <v>43161</v>
      </c>
      <c r="B48" s="449">
        <v>56.433399999999999</v>
      </c>
      <c r="C48" s="449">
        <v>56.433399999999999</v>
      </c>
      <c r="D48" s="449">
        <v>56.433399999999999</v>
      </c>
      <c r="E48" s="449">
        <v>56.433399999999999</v>
      </c>
    </row>
    <row r="49" spans="1:5" ht="14.4">
      <c r="A49" s="448">
        <v>43162</v>
      </c>
      <c r="B49" s="449">
        <v>56.6616</v>
      </c>
      <c r="C49" s="449">
        <v>56.6616</v>
      </c>
      <c r="D49" s="449">
        <v>56.6616</v>
      </c>
      <c r="E49" s="449">
        <v>56.6616</v>
      </c>
    </row>
    <row r="50" spans="1:5" ht="14.4">
      <c r="A50" s="448">
        <v>43165</v>
      </c>
      <c r="B50" s="449">
        <v>57.1</v>
      </c>
      <c r="C50" s="449">
        <v>57.1</v>
      </c>
      <c r="D50" s="449">
        <v>57.1</v>
      </c>
      <c r="E50" s="449">
        <v>57.1</v>
      </c>
    </row>
    <row r="51" spans="1:5" ht="14.4">
      <c r="A51" s="448">
        <v>43166</v>
      </c>
      <c r="B51" s="449">
        <v>56.504100000000001</v>
      </c>
      <c r="C51" s="449">
        <v>56.504100000000001</v>
      </c>
      <c r="D51" s="449">
        <v>56.504100000000001</v>
      </c>
      <c r="E51" s="449">
        <v>56.504100000000001</v>
      </c>
    </row>
    <row r="52" spans="1:5" ht="14.4">
      <c r="A52" s="448">
        <v>43167</v>
      </c>
      <c r="B52" s="449">
        <v>56.801099999999998</v>
      </c>
      <c r="C52" s="449">
        <v>56.801099999999998</v>
      </c>
      <c r="D52" s="449">
        <v>56.801099999999998</v>
      </c>
      <c r="E52" s="449">
        <v>56.801099999999998</v>
      </c>
    </row>
    <row r="53" spans="1:5" ht="14.4">
      <c r="A53" s="448">
        <v>43172</v>
      </c>
      <c r="B53" s="449">
        <v>56.612200000000001</v>
      </c>
      <c r="C53" s="449">
        <v>56.612200000000001</v>
      </c>
      <c r="D53" s="449">
        <v>56.612200000000001</v>
      </c>
      <c r="E53" s="449">
        <v>56.612200000000001</v>
      </c>
    </row>
    <row r="54" spans="1:5" ht="14.4">
      <c r="A54" s="448">
        <v>43173</v>
      </c>
      <c r="B54" s="449">
        <v>56.935899999999997</v>
      </c>
      <c r="C54" s="449">
        <v>56.935899999999997</v>
      </c>
      <c r="D54" s="449">
        <v>56.935899999999997</v>
      </c>
      <c r="E54" s="449">
        <v>56.935899999999997</v>
      </c>
    </row>
    <row r="55" spans="1:5" ht="14.4">
      <c r="A55" s="448">
        <v>43174</v>
      </c>
      <c r="B55" s="449">
        <v>56.937199999999997</v>
      </c>
      <c r="C55" s="449">
        <v>56.937199999999997</v>
      </c>
      <c r="D55" s="449">
        <v>56.937199999999997</v>
      </c>
      <c r="E55" s="449">
        <v>56.937199999999997</v>
      </c>
    </row>
    <row r="56" spans="1:5" ht="14.4">
      <c r="A56" s="448">
        <v>43175</v>
      </c>
      <c r="B56" s="449">
        <v>57.018799999999999</v>
      </c>
      <c r="C56" s="449">
        <v>57.018799999999999</v>
      </c>
      <c r="D56" s="449">
        <v>57.018799999999999</v>
      </c>
      <c r="E56" s="449">
        <v>57.018799999999999</v>
      </c>
    </row>
    <row r="57" spans="1:5" ht="14.4">
      <c r="A57" s="448">
        <v>43176</v>
      </c>
      <c r="B57" s="449">
        <v>57.494199999999999</v>
      </c>
      <c r="C57" s="449">
        <v>57.494199999999999</v>
      </c>
      <c r="D57" s="449">
        <v>57.494199999999999</v>
      </c>
      <c r="E57" s="449">
        <v>57.494199999999999</v>
      </c>
    </row>
    <row r="58" spans="1:5" ht="14.4">
      <c r="A58" s="448">
        <v>43179</v>
      </c>
      <c r="B58" s="449">
        <v>57.552100000000003</v>
      </c>
      <c r="C58" s="449">
        <v>57.552100000000003</v>
      </c>
      <c r="D58" s="449">
        <v>57.552100000000003</v>
      </c>
      <c r="E58" s="449">
        <v>57.552100000000003</v>
      </c>
    </row>
    <row r="59" spans="1:5" ht="14.4">
      <c r="A59" s="448">
        <v>43180</v>
      </c>
      <c r="B59" s="449">
        <v>57.703299999999999</v>
      </c>
      <c r="C59" s="449">
        <v>57.703299999999999</v>
      </c>
      <c r="D59" s="449">
        <v>57.703299999999999</v>
      </c>
      <c r="E59" s="449">
        <v>57.703299999999999</v>
      </c>
    </row>
    <row r="60" spans="1:5" ht="14.4">
      <c r="A60" s="448">
        <v>43181</v>
      </c>
      <c r="B60" s="449">
        <v>57.495399999999997</v>
      </c>
      <c r="C60" s="449">
        <v>57.495399999999997</v>
      </c>
      <c r="D60" s="449">
        <v>57.495399999999997</v>
      </c>
      <c r="E60" s="449">
        <v>57.495399999999997</v>
      </c>
    </row>
    <row r="61" spans="1:5" ht="14.4">
      <c r="A61" s="448">
        <v>43182</v>
      </c>
      <c r="B61" s="449">
        <v>56.839100000000002</v>
      </c>
      <c r="C61" s="449">
        <v>56.839100000000002</v>
      </c>
      <c r="D61" s="449">
        <v>56.839100000000002</v>
      </c>
      <c r="E61" s="449">
        <v>56.839100000000002</v>
      </c>
    </row>
    <row r="62" spans="1:5" ht="14.4">
      <c r="A62" s="448">
        <v>43183</v>
      </c>
      <c r="B62" s="449">
        <v>57.107199999999999</v>
      </c>
      <c r="C62" s="449">
        <v>57.107199999999999</v>
      </c>
      <c r="D62" s="449">
        <v>57.107199999999999</v>
      </c>
      <c r="E62" s="449">
        <v>57.107199999999999</v>
      </c>
    </row>
    <row r="63" spans="1:5" ht="14.4">
      <c r="A63" s="448">
        <v>43186</v>
      </c>
      <c r="B63" s="449">
        <v>57.003900000000002</v>
      </c>
      <c r="C63" s="449">
        <v>57.003900000000002</v>
      </c>
      <c r="D63" s="449">
        <v>57.003900000000002</v>
      </c>
      <c r="E63" s="449">
        <v>57.003900000000002</v>
      </c>
    </row>
    <row r="64" spans="1:5" ht="14.4">
      <c r="A64" s="448">
        <v>43187</v>
      </c>
      <c r="B64" s="449">
        <v>57.174700000000001</v>
      </c>
      <c r="C64" s="449">
        <v>57.174700000000001</v>
      </c>
      <c r="D64" s="449">
        <v>57.174700000000001</v>
      </c>
      <c r="E64" s="449">
        <v>57.174700000000001</v>
      </c>
    </row>
    <row r="65" spans="1:5" ht="14.4">
      <c r="A65" s="448">
        <v>43188</v>
      </c>
      <c r="B65" s="449">
        <v>57.559800000000003</v>
      </c>
      <c r="C65" s="449">
        <v>57.559800000000003</v>
      </c>
      <c r="D65" s="449">
        <v>57.559800000000003</v>
      </c>
      <c r="E65" s="449">
        <v>57.559800000000003</v>
      </c>
    </row>
    <row r="66" spans="1:5" ht="14.4">
      <c r="A66" s="448">
        <v>43189</v>
      </c>
      <c r="B66" s="449">
        <v>57.762599999999999</v>
      </c>
      <c r="C66" s="449">
        <v>57.762599999999999</v>
      </c>
      <c r="D66" s="449">
        <v>57.762599999999999</v>
      </c>
      <c r="E66" s="449">
        <v>57.762599999999999</v>
      </c>
    </row>
    <row r="67" spans="1:5" ht="14.4">
      <c r="A67" s="448">
        <v>43190</v>
      </c>
      <c r="B67" s="449">
        <v>57.264899999999997</v>
      </c>
      <c r="C67" s="449">
        <v>57.264899999999997</v>
      </c>
      <c r="D67" s="449">
        <v>57.264899999999997</v>
      </c>
      <c r="E67" s="449">
        <v>57.264899999999997</v>
      </c>
    </row>
    <row r="68" spans="1:5" ht="14.4">
      <c r="A68" s="448">
        <v>43193</v>
      </c>
      <c r="B68" s="449">
        <v>57.284999999999997</v>
      </c>
      <c r="C68" s="449">
        <v>57.284999999999997</v>
      </c>
      <c r="D68" s="449">
        <v>57.284999999999997</v>
      </c>
      <c r="E68" s="449">
        <v>57.284999999999997</v>
      </c>
    </row>
    <row r="69" spans="1:5" ht="14.4">
      <c r="A69" s="448">
        <v>43194</v>
      </c>
      <c r="B69" s="449">
        <v>57.537500000000001</v>
      </c>
      <c r="C69" s="449">
        <v>57.537500000000001</v>
      </c>
      <c r="D69" s="449">
        <v>57.537500000000001</v>
      </c>
      <c r="E69" s="449">
        <v>57.537500000000001</v>
      </c>
    </row>
    <row r="70" spans="1:5" ht="14.4">
      <c r="A70" s="448">
        <v>43195</v>
      </c>
      <c r="B70" s="449">
        <v>57.764600000000002</v>
      </c>
      <c r="C70" s="449">
        <v>57.764600000000002</v>
      </c>
      <c r="D70" s="449">
        <v>57.764600000000002</v>
      </c>
      <c r="E70" s="449">
        <v>57.764600000000002</v>
      </c>
    </row>
    <row r="71" spans="1:5" ht="14.4">
      <c r="A71" s="448">
        <v>43196</v>
      </c>
      <c r="B71" s="449">
        <v>57.579599999999999</v>
      </c>
      <c r="C71" s="449">
        <v>57.579599999999999</v>
      </c>
      <c r="D71" s="449">
        <v>57.579599999999999</v>
      </c>
      <c r="E71" s="449">
        <v>57.579599999999999</v>
      </c>
    </row>
    <row r="72" spans="1:5" ht="14.4">
      <c r="A72" s="448">
        <v>43197</v>
      </c>
      <c r="B72" s="449">
        <v>57.833199999999998</v>
      </c>
      <c r="C72" s="449">
        <v>57.833199999999998</v>
      </c>
      <c r="D72" s="449">
        <v>57.833199999999998</v>
      </c>
      <c r="E72" s="449">
        <v>57.833199999999998</v>
      </c>
    </row>
    <row r="73" spans="1:5" ht="14.4">
      <c r="A73" s="448">
        <v>43200</v>
      </c>
      <c r="B73" s="449">
        <v>58.571399999999997</v>
      </c>
      <c r="C73" s="449">
        <v>58.571399999999997</v>
      </c>
      <c r="D73" s="449">
        <v>58.571399999999997</v>
      </c>
      <c r="E73" s="449">
        <v>58.571399999999997</v>
      </c>
    </row>
    <row r="74" spans="1:5" ht="14.4">
      <c r="A74" s="448">
        <v>43201</v>
      </c>
      <c r="B74" s="449">
        <v>62.369900000000001</v>
      </c>
      <c r="C74" s="449">
        <v>62.369900000000001</v>
      </c>
      <c r="D74" s="449">
        <v>62.369900000000001</v>
      </c>
      <c r="E74" s="449">
        <v>62.369900000000001</v>
      </c>
    </row>
    <row r="75" spans="1:5" ht="14.4">
      <c r="A75" s="448">
        <v>43202</v>
      </c>
      <c r="B75" s="449">
        <v>64.062600000000003</v>
      </c>
      <c r="C75" s="449">
        <v>64.062600000000003</v>
      </c>
      <c r="D75" s="449">
        <v>64.062600000000003</v>
      </c>
      <c r="E75" s="449">
        <v>64.062600000000003</v>
      </c>
    </row>
    <row r="76" spans="1:5" ht="14.4">
      <c r="A76" s="448">
        <v>43203</v>
      </c>
      <c r="B76" s="449">
        <v>62.065899999999999</v>
      </c>
      <c r="C76" s="449">
        <v>62.065899999999999</v>
      </c>
      <c r="D76" s="449">
        <v>62.065899999999999</v>
      </c>
      <c r="E76" s="449">
        <v>62.065899999999999</v>
      </c>
    </row>
    <row r="77" spans="1:5" ht="14.4">
      <c r="A77" s="448">
        <v>43204</v>
      </c>
      <c r="B77" s="449">
        <v>61.431100000000001</v>
      </c>
      <c r="C77" s="449">
        <v>61.431100000000001</v>
      </c>
      <c r="D77" s="449">
        <v>61.431100000000001</v>
      </c>
      <c r="E77" s="449">
        <v>61.431100000000001</v>
      </c>
    </row>
    <row r="78" spans="1:5" ht="14.4">
      <c r="A78" s="448">
        <v>43207</v>
      </c>
      <c r="B78" s="449">
        <v>62.279400000000003</v>
      </c>
      <c r="C78" s="449">
        <v>62.279400000000003</v>
      </c>
      <c r="D78" s="449">
        <v>62.279400000000003</v>
      </c>
      <c r="E78" s="449">
        <v>62.279400000000003</v>
      </c>
    </row>
    <row r="79" spans="1:5" ht="14.4">
      <c r="A79" s="448">
        <v>43208</v>
      </c>
      <c r="B79" s="449">
        <v>61.145400000000002</v>
      </c>
      <c r="C79" s="449">
        <v>61.145400000000002</v>
      </c>
      <c r="D79" s="449">
        <v>61.145400000000002</v>
      </c>
      <c r="E79" s="449">
        <v>61.145400000000002</v>
      </c>
    </row>
    <row r="80" spans="1:5" ht="14.4">
      <c r="A80" s="448">
        <v>43209</v>
      </c>
      <c r="B80" s="449">
        <v>61.553899999999999</v>
      </c>
      <c r="C80" s="449">
        <v>61.553899999999999</v>
      </c>
      <c r="D80" s="449">
        <v>61.553899999999999</v>
      </c>
      <c r="E80" s="449">
        <v>61.553899999999999</v>
      </c>
    </row>
    <row r="81" spans="1:5" ht="14.4">
      <c r="A81" s="448">
        <v>43210</v>
      </c>
      <c r="B81" s="449">
        <v>60.8583</v>
      </c>
      <c r="C81" s="449">
        <v>60.8583</v>
      </c>
      <c r="D81" s="449">
        <v>60.8583</v>
      </c>
      <c r="E81" s="449">
        <v>60.8583</v>
      </c>
    </row>
    <row r="82" spans="1:5" ht="14.4">
      <c r="A82" s="448">
        <v>43211</v>
      </c>
      <c r="B82" s="449">
        <v>61.322200000000002</v>
      </c>
      <c r="C82" s="449">
        <v>61.322200000000002</v>
      </c>
      <c r="D82" s="449">
        <v>61.322200000000002</v>
      </c>
      <c r="E82" s="449">
        <v>61.322200000000002</v>
      </c>
    </row>
    <row r="83" spans="1:5" ht="14.4">
      <c r="A83" s="448">
        <v>43214</v>
      </c>
      <c r="B83" s="449">
        <v>61.765500000000003</v>
      </c>
      <c r="C83" s="449">
        <v>61.765500000000003</v>
      </c>
      <c r="D83" s="449">
        <v>61.765500000000003</v>
      </c>
      <c r="E83" s="449">
        <v>61.765500000000003</v>
      </c>
    </row>
    <row r="84" spans="1:5" ht="14.4">
      <c r="A84" s="448">
        <v>43215</v>
      </c>
      <c r="B84" s="449">
        <v>61.664400000000001</v>
      </c>
      <c r="C84" s="449">
        <v>61.664400000000001</v>
      </c>
      <c r="D84" s="449">
        <v>61.664400000000001</v>
      </c>
      <c r="E84" s="449">
        <v>61.664400000000001</v>
      </c>
    </row>
    <row r="85" spans="1:5" ht="14.4">
      <c r="A85" s="448">
        <v>43216</v>
      </c>
      <c r="B85" s="449">
        <v>61.749400000000001</v>
      </c>
      <c r="C85" s="449">
        <v>61.749400000000001</v>
      </c>
      <c r="D85" s="449">
        <v>61.749400000000001</v>
      </c>
      <c r="E85" s="449">
        <v>61.749400000000001</v>
      </c>
    </row>
    <row r="86" spans="1:5" ht="14.4">
      <c r="A86" s="448">
        <v>43217</v>
      </c>
      <c r="B86" s="449">
        <v>62.602699999999999</v>
      </c>
      <c r="C86" s="449">
        <v>62.602699999999999</v>
      </c>
      <c r="D86" s="449">
        <v>62.602699999999999</v>
      </c>
      <c r="E86" s="449">
        <v>62.602699999999999</v>
      </c>
    </row>
    <row r="87" spans="1:5" ht="14.4">
      <c r="A87" s="448">
        <v>43218</v>
      </c>
      <c r="B87" s="449">
        <v>62.725999999999999</v>
      </c>
      <c r="C87" s="449">
        <v>62.725999999999999</v>
      </c>
      <c r="D87" s="449">
        <v>62.725999999999999</v>
      </c>
      <c r="E87" s="449">
        <v>62.725999999999999</v>
      </c>
    </row>
    <row r="88" spans="1:5" ht="14.4">
      <c r="A88" s="448">
        <v>43219</v>
      </c>
      <c r="B88" s="449">
        <v>61.999699999999997</v>
      </c>
      <c r="C88" s="449">
        <v>61.999699999999997</v>
      </c>
      <c r="D88" s="449">
        <v>61.999699999999997</v>
      </c>
      <c r="E88" s="449">
        <v>61.999699999999997</v>
      </c>
    </row>
    <row r="89" spans="1:5" ht="14.4">
      <c r="A89" s="448">
        <v>43224</v>
      </c>
      <c r="B89" s="449">
        <v>63.485999999999997</v>
      </c>
      <c r="C89" s="449">
        <v>63.485999999999997</v>
      </c>
      <c r="D89" s="449">
        <v>63.485999999999997</v>
      </c>
      <c r="E89" s="449">
        <v>63.485999999999997</v>
      </c>
    </row>
    <row r="90" spans="1:5" ht="14.4">
      <c r="A90" s="448">
        <v>43225</v>
      </c>
      <c r="B90" s="449">
        <v>63.2012</v>
      </c>
      <c r="C90" s="449">
        <v>63.2012</v>
      </c>
      <c r="D90" s="449">
        <v>63.2012</v>
      </c>
      <c r="E90" s="449">
        <v>63.2012</v>
      </c>
    </row>
    <row r="91" spans="1:5" ht="14.4">
      <c r="A91" s="448">
        <v>43228</v>
      </c>
      <c r="B91" s="449">
        <v>62.714799999999997</v>
      </c>
      <c r="C91" s="449">
        <v>62.714799999999997</v>
      </c>
      <c r="D91" s="449">
        <v>62.714799999999997</v>
      </c>
      <c r="E91" s="449">
        <v>62.714799999999997</v>
      </c>
    </row>
    <row r="92" spans="1:5" ht="14.4">
      <c r="A92" s="448">
        <v>43229</v>
      </c>
      <c r="B92" s="449">
        <v>63.006599999999999</v>
      </c>
      <c r="C92" s="449">
        <v>63.006599999999999</v>
      </c>
      <c r="D92" s="449">
        <v>63.006599999999999</v>
      </c>
      <c r="E92" s="449">
        <v>63.006599999999999</v>
      </c>
    </row>
    <row r="93" spans="1:5" ht="14.4">
      <c r="A93" s="448">
        <v>43231</v>
      </c>
      <c r="B93" s="449">
        <v>62.5229</v>
      </c>
      <c r="C93" s="449">
        <v>62.5229</v>
      </c>
      <c r="D93" s="449">
        <v>62.5229</v>
      </c>
      <c r="E93" s="449">
        <v>62.5229</v>
      </c>
    </row>
    <row r="94" spans="1:5" ht="14.4">
      <c r="A94" s="448">
        <v>43232</v>
      </c>
      <c r="B94" s="449">
        <v>61.735399999999998</v>
      </c>
      <c r="C94" s="449">
        <v>61.735399999999998</v>
      </c>
      <c r="D94" s="449">
        <v>61.735399999999998</v>
      </c>
      <c r="E94" s="449">
        <v>61.735399999999998</v>
      </c>
    </row>
    <row r="95" spans="1:5" ht="14.4">
      <c r="A95" s="448">
        <v>43235</v>
      </c>
      <c r="B95" s="449">
        <v>61.7684</v>
      </c>
      <c r="C95" s="449">
        <v>61.7684</v>
      </c>
      <c r="D95" s="449">
        <v>61.7684</v>
      </c>
      <c r="E95" s="449">
        <v>61.7684</v>
      </c>
    </row>
    <row r="96" spans="1:5" ht="14.4">
      <c r="A96" s="448">
        <v>43236</v>
      </c>
      <c r="B96" s="449">
        <v>61.916400000000003</v>
      </c>
      <c r="C96" s="449">
        <v>61.916400000000003</v>
      </c>
      <c r="D96" s="449">
        <v>61.916400000000003</v>
      </c>
      <c r="E96" s="449">
        <v>61.916400000000003</v>
      </c>
    </row>
    <row r="97" spans="1:5" ht="14.4">
      <c r="A97" s="448">
        <v>43237</v>
      </c>
      <c r="B97" s="449">
        <v>62.3033</v>
      </c>
      <c r="C97" s="449">
        <v>62.3033</v>
      </c>
      <c r="D97" s="449">
        <v>62.3033</v>
      </c>
      <c r="E97" s="449">
        <v>62.3033</v>
      </c>
    </row>
    <row r="98" spans="1:5" ht="14.4">
      <c r="A98" s="448">
        <v>43238</v>
      </c>
      <c r="B98" s="449">
        <v>61.8215</v>
      </c>
      <c r="C98" s="449">
        <v>61.8215</v>
      </c>
      <c r="D98" s="449">
        <v>61.8215</v>
      </c>
      <c r="E98" s="449">
        <v>61.8215</v>
      </c>
    </row>
    <row r="99" spans="1:5" ht="14.4">
      <c r="A99" s="448">
        <v>43239</v>
      </c>
      <c r="B99" s="449">
        <v>61.940800000000003</v>
      </c>
      <c r="C99" s="449">
        <v>61.940800000000003</v>
      </c>
      <c r="D99" s="449">
        <v>61.940800000000003</v>
      </c>
      <c r="E99" s="449">
        <v>61.940800000000003</v>
      </c>
    </row>
    <row r="100" spans="1:5" ht="14.4">
      <c r="A100" s="448">
        <v>43242</v>
      </c>
      <c r="B100" s="449">
        <v>62.532699999999998</v>
      </c>
      <c r="C100" s="449">
        <v>62.532699999999998</v>
      </c>
      <c r="D100" s="449">
        <v>62.532699999999998</v>
      </c>
      <c r="E100" s="449">
        <v>62.532699999999998</v>
      </c>
    </row>
    <row r="101" spans="1:5" ht="14.4">
      <c r="A101" s="448">
        <v>43243</v>
      </c>
      <c r="B101" s="449">
        <v>61.261000000000003</v>
      </c>
      <c r="C101" s="449">
        <v>61.261000000000003</v>
      </c>
      <c r="D101" s="449">
        <v>61.261000000000003</v>
      </c>
      <c r="E101" s="449">
        <v>61.261000000000003</v>
      </c>
    </row>
    <row r="102" spans="1:5" ht="14.4">
      <c r="A102" s="448">
        <v>43244</v>
      </c>
      <c r="B102" s="449">
        <v>61.594499999999996</v>
      </c>
      <c r="C102" s="449">
        <v>61.594499999999996</v>
      </c>
      <c r="D102" s="449">
        <v>61.594499999999996</v>
      </c>
      <c r="E102" s="449">
        <v>61.594499999999996</v>
      </c>
    </row>
    <row r="103" spans="1:5" ht="14.4">
      <c r="A103" s="448">
        <v>43245</v>
      </c>
      <c r="B103" s="449">
        <v>61.408999999999999</v>
      </c>
      <c r="C103" s="449">
        <v>61.408999999999999</v>
      </c>
      <c r="D103" s="449">
        <v>61.408999999999999</v>
      </c>
      <c r="E103" s="449">
        <v>61.408999999999999</v>
      </c>
    </row>
    <row r="104" spans="1:5" ht="14.4">
      <c r="A104" s="448">
        <v>43246</v>
      </c>
      <c r="B104" s="449">
        <v>61.665900000000001</v>
      </c>
      <c r="C104" s="449">
        <v>61.665900000000001</v>
      </c>
      <c r="D104" s="449">
        <v>61.665900000000001</v>
      </c>
      <c r="E104" s="449">
        <v>61.665900000000001</v>
      </c>
    </row>
    <row r="105" spans="1:5" ht="14.4">
      <c r="A105" s="448">
        <v>43249</v>
      </c>
      <c r="B105" s="449">
        <v>62.271000000000001</v>
      </c>
      <c r="C105" s="449">
        <v>62.271000000000001</v>
      </c>
      <c r="D105" s="449">
        <v>62.271000000000001</v>
      </c>
      <c r="E105" s="449">
        <v>62.271000000000001</v>
      </c>
    </row>
    <row r="106" spans="1:5" ht="14.4">
      <c r="A106" s="448">
        <v>43250</v>
      </c>
      <c r="B106" s="449">
        <v>62.642000000000003</v>
      </c>
      <c r="C106" s="449">
        <v>62.642000000000003</v>
      </c>
      <c r="D106" s="449">
        <v>62.642000000000003</v>
      </c>
      <c r="E106" s="449">
        <v>62.642000000000003</v>
      </c>
    </row>
    <row r="107" spans="1:5" ht="14.4">
      <c r="A107" s="448">
        <v>43251</v>
      </c>
      <c r="B107" s="449">
        <v>62.593699999999998</v>
      </c>
      <c r="C107" s="449">
        <v>62.593699999999998</v>
      </c>
      <c r="D107" s="449">
        <v>62.593699999999998</v>
      </c>
      <c r="E107" s="449">
        <v>62.593699999999998</v>
      </c>
    </row>
    <row r="108" spans="1:5" ht="14.4">
      <c r="A108" s="448">
        <v>43252</v>
      </c>
      <c r="B108" s="449">
        <v>62.018799999999999</v>
      </c>
      <c r="C108" s="449">
        <v>62.018799999999999</v>
      </c>
      <c r="D108" s="449">
        <v>62.018799999999999</v>
      </c>
      <c r="E108" s="449">
        <v>62.018799999999999</v>
      </c>
    </row>
    <row r="109" spans="1:5" ht="14.4">
      <c r="A109" s="448">
        <v>43253</v>
      </c>
      <c r="B109" s="449">
        <v>62.205599999999997</v>
      </c>
      <c r="C109" s="449">
        <v>62.205599999999997</v>
      </c>
      <c r="D109" s="449">
        <v>62.205599999999997</v>
      </c>
      <c r="E109" s="449">
        <v>62.205599999999997</v>
      </c>
    </row>
    <row r="110" spans="1:5" ht="14.4">
      <c r="A110" s="448">
        <v>43256</v>
      </c>
      <c r="B110" s="449">
        <v>61.929000000000002</v>
      </c>
      <c r="C110" s="449">
        <v>61.929000000000002</v>
      </c>
      <c r="D110" s="449">
        <v>61.929000000000002</v>
      </c>
      <c r="E110" s="449">
        <v>61.929000000000002</v>
      </c>
    </row>
    <row r="111" spans="1:5" ht="14.4">
      <c r="A111" s="448">
        <v>43257</v>
      </c>
      <c r="B111" s="449">
        <v>61.982199999999999</v>
      </c>
      <c r="C111" s="449">
        <v>61.982199999999999</v>
      </c>
      <c r="D111" s="449">
        <v>61.982199999999999</v>
      </c>
      <c r="E111" s="449">
        <v>61.982199999999999</v>
      </c>
    </row>
    <row r="112" spans="1:5" ht="14.4">
      <c r="A112" s="448">
        <v>43258</v>
      </c>
      <c r="B112" s="449">
        <v>62.006399999999999</v>
      </c>
      <c r="C112" s="449">
        <v>62.006399999999999</v>
      </c>
      <c r="D112" s="449">
        <v>62.006399999999999</v>
      </c>
      <c r="E112" s="449">
        <v>62.006399999999999</v>
      </c>
    </row>
    <row r="113" spans="1:5" ht="14.4">
      <c r="A113" s="448">
        <v>43259</v>
      </c>
      <c r="B113" s="449">
        <v>61.8125</v>
      </c>
      <c r="C113" s="449">
        <v>61.8125</v>
      </c>
      <c r="D113" s="449">
        <v>61.8125</v>
      </c>
      <c r="E113" s="449">
        <v>61.8125</v>
      </c>
    </row>
    <row r="114" spans="1:5" ht="14.4">
      <c r="A114" s="448">
        <v>43260</v>
      </c>
      <c r="B114" s="449">
        <v>62.667999999999999</v>
      </c>
      <c r="C114" s="449">
        <v>62.667999999999999</v>
      </c>
      <c r="D114" s="449">
        <v>62.667999999999999</v>
      </c>
      <c r="E114" s="449">
        <v>62.667999999999999</v>
      </c>
    </row>
    <row r="115" spans="1:5" ht="14.4">
      <c r="A115" s="448">
        <v>43261</v>
      </c>
      <c r="B115" s="449">
        <v>62.3431</v>
      </c>
      <c r="C115" s="449">
        <v>62.3431</v>
      </c>
      <c r="D115" s="449">
        <v>62.3431</v>
      </c>
      <c r="E115" s="449">
        <v>62.3431</v>
      </c>
    </row>
    <row r="116" spans="1:5" ht="14.4">
      <c r="A116" s="448">
        <v>43265</v>
      </c>
      <c r="B116" s="449">
        <v>63.116399999999999</v>
      </c>
      <c r="C116" s="449">
        <v>63.116399999999999</v>
      </c>
      <c r="D116" s="449">
        <v>63.116399999999999</v>
      </c>
      <c r="E116" s="449">
        <v>63.116399999999999</v>
      </c>
    </row>
    <row r="117" spans="1:5" ht="14.4">
      <c r="A117" s="448">
        <v>43266</v>
      </c>
      <c r="B117" s="449">
        <v>62.251100000000001</v>
      </c>
      <c r="C117" s="449">
        <v>62.251100000000001</v>
      </c>
      <c r="D117" s="449">
        <v>62.251100000000001</v>
      </c>
      <c r="E117" s="449">
        <v>62.251100000000001</v>
      </c>
    </row>
    <row r="118" spans="1:5" ht="14.4">
      <c r="A118" s="448">
        <v>43267</v>
      </c>
      <c r="B118" s="449">
        <v>62.685099999999998</v>
      </c>
      <c r="C118" s="449">
        <v>62.685099999999998</v>
      </c>
      <c r="D118" s="449">
        <v>62.685099999999998</v>
      </c>
      <c r="E118" s="449">
        <v>62.685099999999998</v>
      </c>
    </row>
    <row r="119" spans="1:5" ht="14.4">
      <c r="A119" s="448">
        <v>43270</v>
      </c>
      <c r="B119" s="449">
        <v>63.483800000000002</v>
      </c>
      <c r="C119" s="449">
        <v>63.483800000000002</v>
      </c>
      <c r="D119" s="449">
        <v>63.483800000000002</v>
      </c>
      <c r="E119" s="449">
        <v>63.483800000000002</v>
      </c>
    </row>
    <row r="120" spans="1:5" ht="14.4">
      <c r="A120" s="448">
        <v>43271</v>
      </c>
      <c r="B120" s="449">
        <v>64.068299999999994</v>
      </c>
      <c r="C120" s="449">
        <v>64.068299999999994</v>
      </c>
      <c r="D120" s="449">
        <v>64.068299999999994</v>
      </c>
      <c r="E120" s="449">
        <v>64.068299999999994</v>
      </c>
    </row>
    <row r="121" spans="1:5" ht="14.4">
      <c r="A121" s="448">
        <v>43272</v>
      </c>
      <c r="B121" s="449">
        <v>63.6175</v>
      </c>
      <c r="C121" s="449">
        <v>63.6175</v>
      </c>
      <c r="D121" s="449">
        <v>63.6175</v>
      </c>
      <c r="E121" s="449">
        <v>63.6175</v>
      </c>
    </row>
    <row r="122" spans="1:5" ht="14.4">
      <c r="A122" s="448">
        <v>43273</v>
      </c>
      <c r="B122" s="449">
        <v>63.787300000000002</v>
      </c>
      <c r="C122" s="449">
        <v>63.787300000000002</v>
      </c>
      <c r="D122" s="449">
        <v>63.787300000000002</v>
      </c>
      <c r="E122" s="449">
        <v>63.787300000000002</v>
      </c>
    </row>
    <row r="123" spans="1:5" ht="14.4">
      <c r="A123" s="448">
        <v>43274</v>
      </c>
      <c r="B123" s="449">
        <v>63.239600000000003</v>
      </c>
      <c r="C123" s="449">
        <v>63.239600000000003</v>
      </c>
      <c r="D123" s="449">
        <v>63.239600000000003</v>
      </c>
      <c r="E123" s="449">
        <v>63.239600000000003</v>
      </c>
    </row>
    <row r="124" spans="1:5" ht="14.4">
      <c r="A124" s="448">
        <v>43277</v>
      </c>
      <c r="B124" s="449">
        <v>62.9497</v>
      </c>
      <c r="C124" s="449">
        <v>62.9497</v>
      </c>
      <c r="D124" s="449">
        <v>62.9497</v>
      </c>
      <c r="E124" s="449">
        <v>62.9497</v>
      </c>
    </row>
    <row r="125" spans="1:5" ht="14.4">
      <c r="A125" s="448">
        <v>43278</v>
      </c>
      <c r="B125" s="449">
        <v>62.790799999999997</v>
      </c>
      <c r="C125" s="449">
        <v>62.790799999999997</v>
      </c>
      <c r="D125" s="449">
        <v>62.790799999999997</v>
      </c>
      <c r="E125" s="449">
        <v>62.790799999999997</v>
      </c>
    </row>
    <row r="126" spans="1:5" ht="14.4">
      <c r="A126" s="448">
        <v>43279</v>
      </c>
      <c r="B126" s="449">
        <v>63.135899999999999</v>
      </c>
      <c r="C126" s="449">
        <v>63.135899999999999</v>
      </c>
      <c r="D126" s="449">
        <v>63.135899999999999</v>
      </c>
      <c r="E126" s="449">
        <v>63.135899999999999</v>
      </c>
    </row>
    <row r="127" spans="1:5" ht="14.4">
      <c r="A127" s="448">
        <v>43280</v>
      </c>
      <c r="B127" s="449">
        <v>63.290999999999997</v>
      </c>
      <c r="C127" s="449">
        <v>63.290999999999997</v>
      </c>
      <c r="D127" s="449">
        <v>63.290999999999997</v>
      </c>
      <c r="E127" s="449">
        <v>63.290999999999997</v>
      </c>
    </row>
    <row r="128" spans="1:5" ht="14.4">
      <c r="A128" s="448">
        <v>43281</v>
      </c>
      <c r="B128" s="449">
        <v>62.756500000000003</v>
      </c>
      <c r="C128" s="449">
        <v>62.756500000000003</v>
      </c>
      <c r="D128" s="449">
        <v>62.756500000000003</v>
      </c>
      <c r="E128" s="449">
        <v>62.756500000000003</v>
      </c>
    </row>
    <row r="129" spans="1:5" ht="14.4">
      <c r="A129" s="448">
        <v>43284</v>
      </c>
      <c r="B129" s="449">
        <v>63.139400000000002</v>
      </c>
      <c r="C129" s="449">
        <v>63.139400000000002</v>
      </c>
      <c r="D129" s="449">
        <v>63.139400000000002</v>
      </c>
      <c r="E129" s="449">
        <v>63.139400000000002</v>
      </c>
    </row>
    <row r="130" spans="1:5" ht="14.4">
      <c r="A130" s="448">
        <v>43285</v>
      </c>
      <c r="B130" s="449">
        <v>63.2194</v>
      </c>
      <c r="C130" s="449">
        <v>63.2194</v>
      </c>
      <c r="D130" s="449">
        <v>63.2194</v>
      </c>
      <c r="E130" s="449">
        <v>63.2194</v>
      </c>
    </row>
    <row r="131" spans="1:5" ht="14.4">
      <c r="A131" s="448">
        <v>43286</v>
      </c>
      <c r="B131" s="449">
        <v>63.226700000000001</v>
      </c>
      <c r="C131" s="449">
        <v>63.226700000000001</v>
      </c>
      <c r="D131" s="449">
        <v>63.226700000000001</v>
      </c>
      <c r="E131" s="449">
        <v>63.226700000000001</v>
      </c>
    </row>
    <row r="132" spans="1:5" ht="14.4">
      <c r="A132" s="448">
        <v>43287</v>
      </c>
      <c r="B132" s="449">
        <v>63.260399999999997</v>
      </c>
      <c r="C132" s="449">
        <v>63.260399999999997</v>
      </c>
      <c r="D132" s="449">
        <v>63.260399999999997</v>
      </c>
      <c r="E132" s="449">
        <v>63.260399999999997</v>
      </c>
    </row>
    <row r="133" spans="1:5" ht="14.4">
      <c r="A133" s="448">
        <v>43288</v>
      </c>
      <c r="B133" s="449">
        <v>63.121600000000001</v>
      </c>
      <c r="C133" s="449">
        <v>63.121600000000001</v>
      </c>
      <c r="D133" s="449">
        <v>63.121600000000001</v>
      </c>
      <c r="E133" s="449">
        <v>63.121600000000001</v>
      </c>
    </row>
    <row r="134" spans="1:5" ht="14.4">
      <c r="A134" s="448">
        <v>43291</v>
      </c>
      <c r="B134" s="449">
        <v>62.833799999999997</v>
      </c>
      <c r="C134" s="449">
        <v>62.833799999999997</v>
      </c>
      <c r="D134" s="449">
        <v>62.833799999999997</v>
      </c>
      <c r="E134" s="449">
        <v>62.833799999999997</v>
      </c>
    </row>
    <row r="135" spans="1:5" ht="14.4">
      <c r="A135" s="448">
        <v>43292</v>
      </c>
      <c r="B135" s="449">
        <v>62.444200000000002</v>
      </c>
      <c r="C135" s="449">
        <v>62.444200000000002</v>
      </c>
      <c r="D135" s="449">
        <v>62.444200000000002</v>
      </c>
      <c r="E135" s="449">
        <v>62.444200000000002</v>
      </c>
    </row>
    <row r="136" spans="1:5" ht="14.4">
      <c r="A136" s="448">
        <v>43293</v>
      </c>
      <c r="B136" s="449">
        <v>62.097999999999999</v>
      </c>
      <c r="C136" s="449">
        <v>62.097999999999999</v>
      </c>
      <c r="D136" s="449">
        <v>62.097999999999999</v>
      </c>
      <c r="E136" s="449">
        <v>62.097999999999999</v>
      </c>
    </row>
    <row r="137" spans="1:5" ht="14.4">
      <c r="A137" s="448">
        <v>43294</v>
      </c>
      <c r="B137" s="449">
        <v>62.206200000000003</v>
      </c>
      <c r="C137" s="449">
        <v>62.206200000000003</v>
      </c>
      <c r="D137" s="449">
        <v>62.206200000000003</v>
      </c>
      <c r="E137" s="449">
        <v>62.206200000000003</v>
      </c>
    </row>
    <row r="138" spans="1:5" ht="14.4">
      <c r="A138" s="448">
        <v>43295</v>
      </c>
      <c r="B138" s="449">
        <v>62.293399999999998</v>
      </c>
      <c r="C138" s="449">
        <v>62.293399999999998</v>
      </c>
      <c r="D138" s="449">
        <v>62.293399999999998</v>
      </c>
      <c r="E138" s="449">
        <v>62.293399999999998</v>
      </c>
    </row>
    <row r="139" spans="1:5" ht="14.4">
      <c r="A139" s="448">
        <v>43298</v>
      </c>
      <c r="B139" s="449">
        <v>62.255600000000001</v>
      </c>
      <c r="C139" s="449">
        <v>62.255600000000001</v>
      </c>
      <c r="D139" s="449">
        <v>62.255600000000001</v>
      </c>
      <c r="E139" s="449">
        <v>62.255600000000001</v>
      </c>
    </row>
    <row r="140" spans="1:5" ht="14.4">
      <c r="A140" s="448">
        <v>43299</v>
      </c>
      <c r="B140" s="449">
        <v>62.435200000000002</v>
      </c>
      <c r="C140" s="449">
        <v>62.435200000000002</v>
      </c>
      <c r="D140" s="449">
        <v>62.435200000000002</v>
      </c>
      <c r="E140" s="449">
        <v>62.435200000000002</v>
      </c>
    </row>
    <row r="141" spans="1:5" ht="14.4">
      <c r="A141" s="448">
        <v>43300</v>
      </c>
      <c r="B141" s="449">
        <v>62.900599999999997</v>
      </c>
      <c r="C141" s="449">
        <v>62.900599999999997</v>
      </c>
      <c r="D141" s="449">
        <v>62.900599999999997</v>
      </c>
      <c r="E141" s="449">
        <v>62.900599999999997</v>
      </c>
    </row>
    <row r="142" spans="1:5" ht="14.4">
      <c r="A142" s="448">
        <v>43301</v>
      </c>
      <c r="B142" s="449">
        <v>63.2746</v>
      </c>
      <c r="C142" s="449">
        <v>63.2746</v>
      </c>
      <c r="D142" s="449">
        <v>63.2746</v>
      </c>
      <c r="E142" s="449">
        <v>63.2746</v>
      </c>
    </row>
    <row r="143" spans="1:5" ht="14.4">
      <c r="A143" s="448">
        <v>43302</v>
      </c>
      <c r="B143" s="449">
        <v>63.488799999999998</v>
      </c>
      <c r="C143" s="449">
        <v>63.488799999999998</v>
      </c>
      <c r="D143" s="449">
        <v>63.488799999999998</v>
      </c>
      <c r="E143" s="449">
        <v>63.488799999999998</v>
      </c>
    </row>
    <row r="144" spans="1:5" ht="14.4">
      <c r="A144" s="448">
        <v>43305</v>
      </c>
      <c r="B144" s="449">
        <v>63.195700000000002</v>
      </c>
      <c r="C144" s="449">
        <v>63.195700000000002</v>
      </c>
      <c r="D144" s="449">
        <v>63.195700000000002</v>
      </c>
      <c r="E144" s="449">
        <v>63.195700000000002</v>
      </c>
    </row>
    <row r="145" spans="1:5" ht="14.4">
      <c r="A145" s="448">
        <v>43306</v>
      </c>
      <c r="B145" s="449">
        <v>62.923499999999997</v>
      </c>
      <c r="C145" s="449">
        <v>62.923499999999997</v>
      </c>
      <c r="D145" s="449">
        <v>62.923499999999997</v>
      </c>
      <c r="E145" s="449">
        <v>62.923499999999997</v>
      </c>
    </row>
    <row r="146" spans="1:5" ht="14.4">
      <c r="A146" s="448">
        <v>43307</v>
      </c>
      <c r="B146" s="449">
        <v>63.083599999999997</v>
      </c>
      <c r="C146" s="449">
        <v>63.083599999999997</v>
      </c>
      <c r="D146" s="449">
        <v>63.083599999999997</v>
      </c>
      <c r="E146" s="449">
        <v>63.083599999999997</v>
      </c>
    </row>
    <row r="147" spans="1:5" ht="14.4">
      <c r="A147" s="448">
        <v>43308</v>
      </c>
      <c r="B147" s="449">
        <v>62.947099999999999</v>
      </c>
      <c r="C147" s="449">
        <v>62.947099999999999</v>
      </c>
      <c r="D147" s="449">
        <v>62.947099999999999</v>
      </c>
      <c r="E147" s="449">
        <v>62.947099999999999</v>
      </c>
    </row>
    <row r="148" spans="1:5" ht="14.4">
      <c r="A148" s="448">
        <v>43309</v>
      </c>
      <c r="B148" s="449">
        <v>62.9726</v>
      </c>
      <c r="C148" s="449">
        <v>62.9726</v>
      </c>
      <c r="D148" s="449">
        <v>62.9726</v>
      </c>
      <c r="E148" s="449">
        <v>62.9726</v>
      </c>
    </row>
    <row r="149" spans="1:5" ht="14.4">
      <c r="A149" s="448">
        <v>43312</v>
      </c>
      <c r="B149" s="449">
        <v>62.780500000000004</v>
      </c>
      <c r="C149" s="449">
        <v>62.780500000000004</v>
      </c>
      <c r="D149" s="449">
        <v>62.780500000000004</v>
      </c>
      <c r="E149" s="449">
        <v>62.780500000000004</v>
      </c>
    </row>
    <row r="150" spans="1:5" ht="14.4">
      <c r="A150" s="448">
        <v>43313</v>
      </c>
      <c r="B150" s="449">
        <v>62.349699999999999</v>
      </c>
      <c r="C150" s="449">
        <v>62.349699999999999</v>
      </c>
      <c r="D150" s="449">
        <v>62.349699999999999</v>
      </c>
      <c r="E150" s="449">
        <v>62.349699999999999</v>
      </c>
    </row>
    <row r="151" spans="1:5" ht="14.4">
      <c r="A151" s="448">
        <v>43314</v>
      </c>
      <c r="B151" s="449">
        <v>62.558999999999997</v>
      </c>
      <c r="C151" s="449">
        <v>62.558999999999997</v>
      </c>
      <c r="D151" s="449">
        <v>62.558999999999997</v>
      </c>
      <c r="E151" s="449">
        <v>62.558999999999997</v>
      </c>
    </row>
    <row r="152" spans="1:5" ht="14.4">
      <c r="A152" s="448">
        <v>43315</v>
      </c>
      <c r="B152" s="449">
        <v>63.135800000000003</v>
      </c>
      <c r="C152" s="449">
        <v>63.135800000000003</v>
      </c>
      <c r="D152" s="449">
        <v>63.135800000000003</v>
      </c>
      <c r="E152" s="449">
        <v>63.135800000000003</v>
      </c>
    </row>
    <row r="153" spans="1:5" ht="14.4">
      <c r="A153" s="448">
        <v>43316</v>
      </c>
      <c r="B153" s="449">
        <v>63.454900000000002</v>
      </c>
      <c r="C153" s="449">
        <v>63.454900000000002</v>
      </c>
      <c r="D153" s="449">
        <v>63.454900000000002</v>
      </c>
      <c r="E153" s="449">
        <v>63.454900000000002</v>
      </c>
    </row>
    <row r="154" spans="1:5" ht="14.4">
      <c r="A154" s="448">
        <v>43319</v>
      </c>
      <c r="B154" s="449">
        <v>63.497500000000002</v>
      </c>
      <c r="C154" s="449">
        <v>63.497500000000002</v>
      </c>
      <c r="D154" s="449">
        <v>63.497500000000002</v>
      </c>
      <c r="E154" s="449">
        <v>63.497500000000002</v>
      </c>
    </row>
    <row r="155" spans="1:5" ht="14.4">
      <c r="A155" s="448">
        <v>43320</v>
      </c>
      <c r="B155" s="449">
        <v>63.542499999999997</v>
      </c>
      <c r="C155" s="449">
        <v>63.542499999999997</v>
      </c>
      <c r="D155" s="449">
        <v>63.542499999999997</v>
      </c>
      <c r="E155" s="449">
        <v>63.542499999999997</v>
      </c>
    </row>
    <row r="156" spans="1:5" ht="14.4">
      <c r="A156" s="448">
        <v>43321</v>
      </c>
      <c r="B156" s="449">
        <v>63.594999999999999</v>
      </c>
      <c r="C156" s="449">
        <v>63.594999999999999</v>
      </c>
      <c r="D156" s="449">
        <v>63.594999999999999</v>
      </c>
      <c r="E156" s="449">
        <v>63.594999999999999</v>
      </c>
    </row>
    <row r="157" spans="1:5" ht="14.4">
      <c r="A157" s="448">
        <v>43322</v>
      </c>
      <c r="B157" s="449">
        <v>66.285600000000002</v>
      </c>
      <c r="C157" s="449">
        <v>66.285600000000002</v>
      </c>
      <c r="D157" s="449">
        <v>66.285600000000002</v>
      </c>
      <c r="E157" s="449">
        <v>66.285600000000002</v>
      </c>
    </row>
    <row r="158" spans="1:5" ht="14.4">
      <c r="A158" s="448">
        <v>43323</v>
      </c>
      <c r="B158" s="449">
        <v>66.907499999999999</v>
      </c>
      <c r="C158" s="449">
        <v>66.907499999999999</v>
      </c>
      <c r="D158" s="449">
        <v>66.907499999999999</v>
      </c>
      <c r="E158" s="449">
        <v>66.907499999999999</v>
      </c>
    </row>
    <row r="159" spans="1:5" ht="14.4">
      <c r="A159" s="448">
        <v>43326</v>
      </c>
      <c r="B159" s="449">
        <v>68.223399999999998</v>
      </c>
      <c r="C159" s="449">
        <v>68.223399999999998</v>
      </c>
      <c r="D159" s="449">
        <v>68.223399999999998</v>
      </c>
      <c r="E159" s="449">
        <v>68.223399999999998</v>
      </c>
    </row>
    <row r="160" spans="1:5" ht="14.4">
      <c r="A160" s="448">
        <v>43327</v>
      </c>
      <c r="B160" s="449">
        <v>66.753500000000003</v>
      </c>
      <c r="C160" s="449">
        <v>66.753500000000003</v>
      </c>
      <c r="D160" s="449">
        <v>66.753500000000003</v>
      </c>
      <c r="E160" s="449">
        <v>66.753500000000003</v>
      </c>
    </row>
    <row r="161" spans="1:5" ht="14.4">
      <c r="A161" s="448">
        <v>43328</v>
      </c>
      <c r="B161" s="449">
        <v>66.377200000000002</v>
      </c>
      <c r="C161" s="449">
        <v>66.377200000000002</v>
      </c>
      <c r="D161" s="449">
        <v>66.377200000000002</v>
      </c>
      <c r="E161" s="449">
        <v>66.377200000000002</v>
      </c>
    </row>
    <row r="162" spans="1:5" ht="14.4">
      <c r="A162" s="448">
        <v>43329</v>
      </c>
      <c r="B162" s="449">
        <v>66.893199999999993</v>
      </c>
      <c r="C162" s="449">
        <v>66.893199999999993</v>
      </c>
      <c r="D162" s="449">
        <v>66.893199999999993</v>
      </c>
      <c r="E162" s="449">
        <v>66.893199999999993</v>
      </c>
    </row>
    <row r="163" spans="1:5" ht="14.4">
      <c r="A163" s="448">
        <v>43330</v>
      </c>
      <c r="B163" s="449">
        <v>66.875699999999995</v>
      </c>
      <c r="C163" s="449">
        <v>66.875699999999995</v>
      </c>
      <c r="D163" s="449">
        <v>66.875699999999995</v>
      </c>
      <c r="E163" s="449">
        <v>66.875699999999995</v>
      </c>
    </row>
    <row r="164" spans="1:5" ht="14.4">
      <c r="A164" s="448">
        <v>43333</v>
      </c>
      <c r="B164" s="449">
        <v>67.180700000000002</v>
      </c>
      <c r="C164" s="449">
        <v>67.180700000000002</v>
      </c>
      <c r="D164" s="449">
        <v>67.180700000000002</v>
      </c>
      <c r="E164" s="449">
        <v>67.180700000000002</v>
      </c>
    </row>
    <row r="165" spans="1:5" ht="14.4">
      <c r="A165" s="448">
        <v>43334</v>
      </c>
      <c r="B165" s="449">
        <v>67.178299999999993</v>
      </c>
      <c r="C165" s="449">
        <v>67.178299999999993</v>
      </c>
      <c r="D165" s="449">
        <v>67.178299999999993</v>
      </c>
      <c r="E165" s="449">
        <v>67.178299999999993</v>
      </c>
    </row>
    <row r="166" spans="1:5" ht="14.4">
      <c r="A166" s="448">
        <v>43335</v>
      </c>
      <c r="B166" s="449">
        <v>67.616299999999995</v>
      </c>
      <c r="C166" s="449">
        <v>67.616299999999995</v>
      </c>
      <c r="D166" s="449">
        <v>67.616299999999995</v>
      </c>
      <c r="E166" s="449">
        <v>67.616299999999995</v>
      </c>
    </row>
    <row r="167" spans="1:5" ht="14.4">
      <c r="A167" s="448">
        <v>43336</v>
      </c>
      <c r="B167" s="449">
        <v>68.525899999999993</v>
      </c>
      <c r="C167" s="449">
        <v>68.525899999999993</v>
      </c>
      <c r="D167" s="449">
        <v>68.525899999999993</v>
      </c>
      <c r="E167" s="449">
        <v>68.525899999999993</v>
      </c>
    </row>
    <row r="168" spans="1:5" ht="14.4">
      <c r="A168" s="448">
        <v>43337</v>
      </c>
      <c r="B168" s="449">
        <v>67.7911</v>
      </c>
      <c r="C168" s="449">
        <v>67.7911</v>
      </c>
      <c r="D168" s="449">
        <v>67.7911</v>
      </c>
      <c r="E168" s="449">
        <v>67.7911</v>
      </c>
    </row>
    <row r="169" spans="1:5" ht="14.4">
      <c r="A169" s="448">
        <v>43340</v>
      </c>
      <c r="B169" s="449">
        <v>67.396299999999997</v>
      </c>
      <c r="C169" s="449">
        <v>67.396299999999997</v>
      </c>
      <c r="D169" s="449">
        <v>67.396299999999997</v>
      </c>
      <c r="E169" s="449">
        <v>67.396299999999997</v>
      </c>
    </row>
    <row r="170" spans="1:5" ht="14.4">
      <c r="A170" s="448">
        <v>43341</v>
      </c>
      <c r="B170" s="449">
        <v>67.391099999999994</v>
      </c>
      <c r="C170" s="449">
        <v>67.391099999999994</v>
      </c>
      <c r="D170" s="449">
        <v>67.391099999999994</v>
      </c>
      <c r="E170" s="449">
        <v>67.391099999999994</v>
      </c>
    </row>
    <row r="171" spans="1:5" ht="14.4">
      <c r="A171" s="448">
        <v>43342</v>
      </c>
      <c r="B171" s="449">
        <v>68.145099999999999</v>
      </c>
      <c r="C171" s="449">
        <v>68.145099999999999</v>
      </c>
      <c r="D171" s="449">
        <v>68.145099999999999</v>
      </c>
      <c r="E171" s="449">
        <v>68.145099999999999</v>
      </c>
    </row>
    <row r="172" spans="1:5" ht="14.4">
      <c r="A172" s="448">
        <v>43343</v>
      </c>
      <c r="B172" s="449">
        <v>68.082099999999997</v>
      </c>
      <c r="C172" s="449">
        <v>68.082099999999997</v>
      </c>
      <c r="D172" s="449">
        <v>68.082099999999997</v>
      </c>
      <c r="E172" s="449">
        <v>68.082099999999997</v>
      </c>
    </row>
    <row r="173" spans="1:5" ht="14.4">
      <c r="A173" s="448">
        <v>43344</v>
      </c>
      <c r="B173" s="449">
        <v>68.044700000000006</v>
      </c>
      <c r="C173" s="449">
        <v>68.044700000000006</v>
      </c>
      <c r="D173" s="449">
        <v>68.044700000000006</v>
      </c>
      <c r="E173" s="449">
        <v>68.044700000000006</v>
      </c>
    </row>
    <row r="174" spans="1:5" ht="14.4">
      <c r="A174" s="448">
        <v>43347</v>
      </c>
      <c r="B174" s="449">
        <v>67.744299999999996</v>
      </c>
      <c r="C174" s="449">
        <v>67.744299999999996</v>
      </c>
      <c r="D174" s="449">
        <v>67.744299999999996</v>
      </c>
      <c r="E174" s="449">
        <v>67.744299999999996</v>
      </c>
    </row>
    <row r="175" spans="1:5" ht="14.4">
      <c r="A175" s="448">
        <v>43348</v>
      </c>
      <c r="B175" s="449">
        <v>68.273700000000005</v>
      </c>
      <c r="C175" s="449">
        <v>68.273700000000005</v>
      </c>
      <c r="D175" s="449">
        <v>68.273700000000005</v>
      </c>
      <c r="E175" s="449">
        <v>68.273700000000005</v>
      </c>
    </row>
    <row r="176" spans="1:5" ht="14.4">
      <c r="A176" s="448">
        <v>43349</v>
      </c>
      <c r="B176" s="449">
        <v>68.462800000000001</v>
      </c>
      <c r="C176" s="449">
        <v>68.462800000000001</v>
      </c>
      <c r="D176" s="449">
        <v>68.462800000000001</v>
      </c>
      <c r="E176" s="449">
        <v>68.462800000000001</v>
      </c>
    </row>
    <row r="177" spans="1:5" ht="14.4">
      <c r="A177" s="448">
        <v>43350</v>
      </c>
      <c r="B177" s="449">
        <v>68.250500000000002</v>
      </c>
      <c r="C177" s="449">
        <v>68.250500000000002</v>
      </c>
      <c r="D177" s="449">
        <v>68.250500000000002</v>
      </c>
      <c r="E177" s="449">
        <v>68.250500000000002</v>
      </c>
    </row>
    <row r="178" spans="1:5" ht="14.4">
      <c r="A178" s="448">
        <v>43351</v>
      </c>
      <c r="B178" s="449">
        <v>69.028599999999997</v>
      </c>
      <c r="C178" s="449">
        <v>69.028599999999997</v>
      </c>
      <c r="D178" s="449">
        <v>69.028599999999997</v>
      </c>
      <c r="E178" s="449">
        <v>69.028599999999997</v>
      </c>
    </row>
    <row r="179" spans="1:5" ht="14.4">
      <c r="A179" s="448">
        <v>43354</v>
      </c>
      <c r="B179" s="449">
        <v>69.868499999999997</v>
      </c>
      <c r="C179" s="449">
        <v>69.868499999999997</v>
      </c>
      <c r="D179" s="449">
        <v>69.868499999999997</v>
      </c>
      <c r="E179" s="449">
        <v>69.868499999999997</v>
      </c>
    </row>
    <row r="180" spans="1:5" ht="14.4">
      <c r="A180" s="448">
        <v>43355</v>
      </c>
      <c r="B180" s="449">
        <v>69.974400000000003</v>
      </c>
      <c r="C180" s="449">
        <v>69.974400000000003</v>
      </c>
      <c r="D180" s="449">
        <v>69.974400000000003</v>
      </c>
      <c r="E180" s="449">
        <v>69.974400000000003</v>
      </c>
    </row>
    <row r="181" spans="1:5" ht="14.4">
      <c r="A181" s="448">
        <v>43356</v>
      </c>
      <c r="B181" s="449">
        <v>69.572800000000001</v>
      </c>
      <c r="C181" s="449">
        <v>69.572800000000001</v>
      </c>
      <c r="D181" s="449">
        <v>69.572800000000001</v>
      </c>
      <c r="E181" s="449">
        <v>69.572800000000001</v>
      </c>
    </row>
    <row r="182" spans="1:5" ht="14.4">
      <c r="A182" s="448">
        <v>43357</v>
      </c>
      <c r="B182" s="449">
        <v>68.637</v>
      </c>
      <c r="C182" s="449">
        <v>68.637</v>
      </c>
      <c r="D182" s="449">
        <v>68.637</v>
      </c>
      <c r="E182" s="449">
        <v>68.637</v>
      </c>
    </row>
    <row r="183" spans="1:5" ht="14.4">
      <c r="A183" s="448">
        <v>43358</v>
      </c>
      <c r="B183" s="449">
        <v>68.282600000000002</v>
      </c>
      <c r="C183" s="449">
        <v>68.282600000000002</v>
      </c>
      <c r="D183" s="449">
        <v>68.282600000000002</v>
      </c>
      <c r="E183" s="449">
        <v>68.282600000000002</v>
      </c>
    </row>
    <row r="184" spans="1:5" ht="14.4">
      <c r="A184" s="448">
        <v>43361</v>
      </c>
      <c r="B184" s="449">
        <v>68.195800000000006</v>
      </c>
      <c r="C184" s="449">
        <v>68.195800000000006</v>
      </c>
      <c r="D184" s="449">
        <v>68.195800000000006</v>
      </c>
      <c r="E184" s="449">
        <v>68.195800000000006</v>
      </c>
    </row>
    <row r="185" spans="1:5" ht="14.4">
      <c r="A185" s="448">
        <v>43362</v>
      </c>
      <c r="B185" s="449">
        <v>67.751900000000006</v>
      </c>
      <c r="C185" s="449">
        <v>67.751900000000006</v>
      </c>
      <c r="D185" s="449">
        <v>67.751900000000006</v>
      </c>
      <c r="E185" s="449">
        <v>67.751900000000006</v>
      </c>
    </row>
    <row r="186" spans="1:5" ht="14.4">
      <c r="A186" s="448">
        <v>43363</v>
      </c>
      <c r="B186" s="449">
        <v>67.009799999999998</v>
      </c>
      <c r="C186" s="449">
        <v>67.009799999999998</v>
      </c>
      <c r="D186" s="449">
        <v>67.009799999999998</v>
      </c>
      <c r="E186" s="449">
        <v>67.009799999999998</v>
      </c>
    </row>
    <row r="187" spans="1:5" ht="14.4">
      <c r="A187" s="448">
        <v>43364</v>
      </c>
      <c r="B187" s="449">
        <v>66.472499999999997</v>
      </c>
      <c r="C187" s="449">
        <v>66.472499999999997</v>
      </c>
      <c r="D187" s="449">
        <v>66.472499999999997</v>
      </c>
      <c r="E187" s="449">
        <v>66.472499999999997</v>
      </c>
    </row>
    <row r="188" spans="1:5" ht="14.4">
      <c r="A188" s="448">
        <v>43365</v>
      </c>
      <c r="B188" s="449">
        <v>66.249700000000004</v>
      </c>
      <c r="C188" s="449">
        <v>66.249700000000004</v>
      </c>
      <c r="D188" s="449">
        <v>66.249700000000004</v>
      </c>
      <c r="E188" s="449">
        <v>66.249700000000004</v>
      </c>
    </row>
    <row r="189" spans="1:5" ht="14.4">
      <c r="A189" s="448">
        <v>43368</v>
      </c>
      <c r="B189" s="449">
        <v>66.159400000000005</v>
      </c>
      <c r="C189" s="449">
        <v>66.159400000000005</v>
      </c>
      <c r="D189" s="449">
        <v>66.159400000000005</v>
      </c>
      <c r="E189" s="449">
        <v>66.159400000000005</v>
      </c>
    </row>
    <row r="190" spans="1:5" ht="14.4">
      <c r="A190" s="448">
        <v>43369</v>
      </c>
      <c r="B190" s="449">
        <v>65.824399999999997</v>
      </c>
      <c r="C190" s="449">
        <v>65.824399999999997</v>
      </c>
      <c r="D190" s="449">
        <v>65.824399999999997</v>
      </c>
      <c r="E190" s="449">
        <v>65.824399999999997</v>
      </c>
    </row>
    <row r="191" spans="1:5" ht="14.4">
      <c r="A191" s="448">
        <v>43370</v>
      </c>
      <c r="B191" s="449">
        <v>65.758499999999998</v>
      </c>
      <c r="C191" s="449">
        <v>65.758499999999998</v>
      </c>
      <c r="D191" s="449">
        <v>65.758499999999998</v>
      </c>
      <c r="E191" s="449">
        <v>65.758499999999998</v>
      </c>
    </row>
    <row r="192" spans="1:5" ht="14.4">
      <c r="A192" s="448">
        <v>43371</v>
      </c>
      <c r="B192" s="449">
        <v>65.835499999999996</v>
      </c>
      <c r="C192" s="449">
        <v>65.835499999999996</v>
      </c>
      <c r="D192" s="449">
        <v>65.835499999999996</v>
      </c>
      <c r="E192" s="449">
        <v>65.835499999999996</v>
      </c>
    </row>
    <row r="193" spans="1:5" ht="14.4">
      <c r="A193" s="448">
        <v>43372</v>
      </c>
      <c r="B193" s="449">
        <v>65.590599999999995</v>
      </c>
      <c r="C193" s="449">
        <v>65.590599999999995</v>
      </c>
      <c r="D193" s="449">
        <v>65.590599999999995</v>
      </c>
      <c r="E193" s="449">
        <v>65.590599999999995</v>
      </c>
    </row>
    <row r="194" spans="1:5" ht="14.4">
      <c r="A194" s="448">
        <v>43375</v>
      </c>
      <c r="B194" s="449">
        <v>65.5745</v>
      </c>
      <c r="C194" s="449">
        <v>65.5745</v>
      </c>
      <c r="D194" s="449">
        <v>65.5745</v>
      </c>
      <c r="E194" s="449">
        <v>65.5745</v>
      </c>
    </row>
    <row r="195" spans="1:5" ht="14.4">
      <c r="A195" s="448">
        <v>43376</v>
      </c>
      <c r="B195" s="449">
        <v>65.222099999999998</v>
      </c>
      <c r="C195" s="449">
        <v>65.222099999999998</v>
      </c>
      <c r="D195" s="449">
        <v>65.222099999999998</v>
      </c>
      <c r="E195" s="449">
        <v>65.222099999999998</v>
      </c>
    </row>
    <row r="196" spans="1:5" ht="14.4">
      <c r="A196" s="448">
        <v>43377</v>
      </c>
      <c r="B196" s="449">
        <v>65.424400000000006</v>
      </c>
      <c r="C196" s="449">
        <v>65.424400000000006</v>
      </c>
      <c r="D196" s="449">
        <v>65.424400000000006</v>
      </c>
      <c r="E196" s="449">
        <v>65.424400000000006</v>
      </c>
    </row>
    <row r="197" spans="1:5" ht="14.4">
      <c r="A197" s="448">
        <v>43378</v>
      </c>
      <c r="B197" s="449">
        <v>66.211500000000001</v>
      </c>
      <c r="C197" s="449">
        <v>66.211500000000001</v>
      </c>
      <c r="D197" s="449">
        <v>66.211500000000001</v>
      </c>
      <c r="E197" s="449">
        <v>66.211500000000001</v>
      </c>
    </row>
    <row r="198" spans="1:5" ht="14.4">
      <c r="A198" s="448">
        <v>43379</v>
      </c>
      <c r="B198" s="449">
        <v>66.626999999999995</v>
      </c>
      <c r="C198" s="449">
        <v>66.626999999999995</v>
      </c>
      <c r="D198" s="449">
        <v>66.626999999999995</v>
      </c>
      <c r="E198" s="449">
        <v>66.626999999999995</v>
      </c>
    </row>
    <row r="199" spans="1:5" ht="14.4">
      <c r="A199" s="448">
        <v>43382</v>
      </c>
      <c r="B199" s="449">
        <v>66.968500000000006</v>
      </c>
      <c r="C199" s="449">
        <v>66.968500000000006</v>
      </c>
      <c r="D199" s="449">
        <v>66.968500000000006</v>
      </c>
      <c r="E199" s="449">
        <v>66.968500000000006</v>
      </c>
    </row>
    <row r="200" spans="1:5" ht="14.4">
      <c r="A200" s="448">
        <v>43383</v>
      </c>
      <c r="B200" s="449">
        <v>66.403199999999998</v>
      </c>
      <c r="C200" s="449">
        <v>66.403199999999998</v>
      </c>
      <c r="D200" s="449">
        <v>66.403199999999998</v>
      </c>
      <c r="E200" s="449">
        <v>66.403199999999998</v>
      </c>
    </row>
    <row r="201" spans="1:5" ht="14.4">
      <c r="A201" s="448">
        <v>43384</v>
      </c>
      <c r="B201" s="449">
        <v>66.183199999999999</v>
      </c>
      <c r="C201" s="449">
        <v>66.183199999999999</v>
      </c>
      <c r="D201" s="449">
        <v>66.183199999999999</v>
      </c>
      <c r="E201" s="449">
        <v>66.183199999999999</v>
      </c>
    </row>
    <row r="202" spans="1:5" ht="14.4">
      <c r="A202" s="448">
        <v>43385</v>
      </c>
      <c r="B202" s="449">
        <v>66.7727</v>
      </c>
      <c r="C202" s="449">
        <v>66.7727</v>
      </c>
      <c r="D202" s="449">
        <v>66.7727</v>
      </c>
      <c r="E202" s="449">
        <v>66.7727</v>
      </c>
    </row>
    <row r="203" spans="1:5" ht="14.4">
      <c r="A203" s="448">
        <v>43386</v>
      </c>
      <c r="B203" s="449">
        <v>65.975099999999998</v>
      </c>
      <c r="C203" s="449">
        <v>65.975099999999998</v>
      </c>
      <c r="D203" s="449">
        <v>65.975099999999998</v>
      </c>
      <c r="E203" s="449">
        <v>65.975099999999998</v>
      </c>
    </row>
    <row r="204" spans="1:5" ht="14.4">
      <c r="A204" s="448">
        <v>43389</v>
      </c>
      <c r="B204" s="449">
        <v>65.750799999999998</v>
      </c>
      <c r="C204" s="449">
        <v>65.750799999999998</v>
      </c>
      <c r="D204" s="449">
        <v>65.750799999999998</v>
      </c>
      <c r="E204" s="449">
        <v>65.750799999999998</v>
      </c>
    </row>
    <row r="205" spans="1:5" ht="14.4">
      <c r="A205" s="448">
        <v>43390</v>
      </c>
      <c r="B205" s="449">
        <v>65.530500000000004</v>
      </c>
      <c r="C205" s="449">
        <v>65.530500000000004</v>
      </c>
      <c r="D205" s="449">
        <v>65.530500000000004</v>
      </c>
      <c r="E205" s="449">
        <v>65.530500000000004</v>
      </c>
    </row>
    <row r="206" spans="1:5" ht="14.4">
      <c r="A206" s="448">
        <v>43391</v>
      </c>
      <c r="B206" s="449">
        <v>65.402600000000007</v>
      </c>
      <c r="C206" s="449">
        <v>65.402600000000007</v>
      </c>
      <c r="D206" s="449">
        <v>65.402600000000007</v>
      </c>
      <c r="E206" s="449">
        <v>65.402600000000007</v>
      </c>
    </row>
    <row r="207" spans="1:5" ht="14.4">
      <c r="A207" s="448">
        <v>43392</v>
      </c>
      <c r="B207" s="449">
        <v>65.723799999999997</v>
      </c>
      <c r="C207" s="449">
        <v>65.723799999999997</v>
      </c>
      <c r="D207" s="449">
        <v>65.723799999999997</v>
      </c>
      <c r="E207" s="449">
        <v>65.723799999999997</v>
      </c>
    </row>
    <row r="208" spans="1:5" ht="14.4">
      <c r="A208" s="448">
        <v>43393</v>
      </c>
      <c r="B208" s="449">
        <v>65.813999999999993</v>
      </c>
      <c r="C208" s="449">
        <v>65.813999999999993</v>
      </c>
      <c r="D208" s="449">
        <v>65.813999999999993</v>
      </c>
      <c r="E208" s="449">
        <v>65.813999999999993</v>
      </c>
    </row>
    <row r="209" spans="1:5" ht="14.4">
      <c r="A209" s="448">
        <v>43396</v>
      </c>
      <c r="B209" s="449">
        <v>65.3065</v>
      </c>
      <c r="C209" s="449">
        <v>65.3065</v>
      </c>
      <c r="D209" s="449">
        <v>65.3065</v>
      </c>
      <c r="E209" s="449">
        <v>65.3065</v>
      </c>
    </row>
    <row r="210" spans="1:5" ht="14.4">
      <c r="A210" s="448">
        <v>43397</v>
      </c>
      <c r="B210" s="449">
        <v>65.310100000000006</v>
      </c>
      <c r="C210" s="449">
        <v>65.310100000000006</v>
      </c>
      <c r="D210" s="449">
        <v>65.310100000000006</v>
      </c>
      <c r="E210" s="449">
        <v>65.310100000000006</v>
      </c>
    </row>
    <row r="211" spans="1:5" ht="14.4">
      <c r="A211" s="448">
        <v>43398</v>
      </c>
      <c r="B211" s="449">
        <v>65.629900000000006</v>
      </c>
      <c r="C211" s="449">
        <v>65.629900000000006</v>
      </c>
      <c r="D211" s="449">
        <v>65.629900000000006</v>
      </c>
      <c r="E211" s="449">
        <v>65.629900000000006</v>
      </c>
    </row>
    <row r="212" spans="1:5" ht="14.4">
      <c r="A212" s="448">
        <v>43399</v>
      </c>
      <c r="B212" s="449">
        <v>65.747600000000006</v>
      </c>
      <c r="C212" s="449">
        <v>65.747600000000006</v>
      </c>
      <c r="D212" s="449">
        <v>65.747600000000006</v>
      </c>
      <c r="E212" s="449">
        <v>65.747600000000006</v>
      </c>
    </row>
    <row r="213" spans="1:5" ht="14.4">
      <c r="A213" s="448">
        <v>43400</v>
      </c>
      <c r="B213" s="449">
        <v>65.634500000000003</v>
      </c>
      <c r="C213" s="449">
        <v>65.634500000000003</v>
      </c>
      <c r="D213" s="449">
        <v>65.634500000000003</v>
      </c>
      <c r="E213" s="449">
        <v>65.634500000000003</v>
      </c>
    </row>
    <row r="214" spans="1:5" ht="14.4">
      <c r="A214" s="448">
        <v>43403</v>
      </c>
      <c r="B214" s="449">
        <v>65.812899999999999</v>
      </c>
      <c r="C214" s="449">
        <v>65.812899999999999</v>
      </c>
      <c r="D214" s="449">
        <v>65.812899999999999</v>
      </c>
      <c r="E214" s="449">
        <v>65.812899999999999</v>
      </c>
    </row>
    <row r="215" spans="1:5" ht="14.4">
      <c r="A215" s="448">
        <v>43404</v>
      </c>
      <c r="B215" s="449">
        <v>65.774199999999993</v>
      </c>
      <c r="C215" s="449">
        <v>65.774199999999993</v>
      </c>
      <c r="D215" s="449">
        <v>65.774199999999993</v>
      </c>
      <c r="E215" s="449">
        <v>65.774199999999993</v>
      </c>
    </row>
    <row r="216" spans="1:5" ht="14.4">
      <c r="A216" s="448">
        <v>43405</v>
      </c>
      <c r="B216" s="449">
        <v>65.596199999999996</v>
      </c>
      <c r="C216" s="449">
        <v>65.596199999999996</v>
      </c>
      <c r="D216" s="449">
        <v>65.596199999999996</v>
      </c>
      <c r="E216" s="449">
        <v>65.596199999999996</v>
      </c>
    </row>
    <row r="217" spans="1:5" ht="14.4">
      <c r="A217" s="448">
        <v>43406</v>
      </c>
      <c r="B217" s="449">
        <v>65.651700000000005</v>
      </c>
      <c r="C217" s="449">
        <v>65.651700000000005</v>
      </c>
      <c r="D217" s="449">
        <v>65.651700000000005</v>
      </c>
      <c r="E217" s="449">
        <v>65.651700000000005</v>
      </c>
    </row>
    <row r="218" spans="1:5" ht="14.4">
      <c r="A218" s="448">
        <v>43407</v>
      </c>
      <c r="B218" s="449">
        <v>65.579899999999995</v>
      </c>
      <c r="C218" s="449">
        <v>65.579899999999995</v>
      </c>
      <c r="D218" s="449">
        <v>65.579899999999995</v>
      </c>
      <c r="E218" s="449">
        <v>65.579899999999995</v>
      </c>
    </row>
    <row r="219" spans="1:5" ht="14.4">
      <c r="A219" s="448">
        <v>43411</v>
      </c>
      <c r="B219" s="449">
        <v>65.991200000000006</v>
      </c>
      <c r="C219" s="449">
        <v>65.991200000000006</v>
      </c>
      <c r="D219" s="449">
        <v>65.991200000000006</v>
      </c>
      <c r="E219" s="449">
        <v>65.991200000000006</v>
      </c>
    </row>
    <row r="220" spans="1:5" ht="14.4">
      <c r="A220" s="448">
        <v>43412</v>
      </c>
      <c r="B220" s="449">
        <v>66.091800000000006</v>
      </c>
      <c r="C220" s="449">
        <v>66.091800000000006</v>
      </c>
      <c r="D220" s="449">
        <v>66.091800000000006</v>
      </c>
      <c r="E220" s="449">
        <v>66.091800000000006</v>
      </c>
    </row>
    <row r="221" spans="1:5" ht="14.4">
      <c r="A221" s="448">
        <v>43413</v>
      </c>
      <c r="B221" s="449">
        <v>66.215500000000006</v>
      </c>
      <c r="C221" s="449">
        <v>66.215500000000006</v>
      </c>
      <c r="D221" s="449">
        <v>66.215500000000006</v>
      </c>
      <c r="E221" s="449">
        <v>66.215500000000006</v>
      </c>
    </row>
    <row r="222" spans="1:5" ht="14.4">
      <c r="A222" s="448">
        <v>43414</v>
      </c>
      <c r="B222" s="449">
        <v>66.849699999999999</v>
      </c>
      <c r="C222" s="449">
        <v>66.849699999999999</v>
      </c>
      <c r="D222" s="449">
        <v>66.849699999999999</v>
      </c>
      <c r="E222" s="449">
        <v>66.849699999999999</v>
      </c>
    </row>
    <row r="223" spans="1:5" ht="14.4">
      <c r="A223" s="448">
        <v>43417</v>
      </c>
      <c r="B223" s="449">
        <v>67.523799999999994</v>
      </c>
      <c r="C223" s="449">
        <v>67.523799999999994</v>
      </c>
      <c r="D223" s="449">
        <v>67.523799999999994</v>
      </c>
      <c r="E223" s="449">
        <v>67.523799999999994</v>
      </c>
    </row>
    <row r="224" spans="1:5" ht="14.4">
      <c r="A224" s="448">
        <v>43418</v>
      </c>
      <c r="B224" s="449">
        <v>67.681200000000004</v>
      </c>
      <c r="C224" s="449">
        <v>67.681200000000004</v>
      </c>
      <c r="D224" s="449">
        <v>67.681200000000004</v>
      </c>
      <c r="E224" s="449">
        <v>67.681200000000004</v>
      </c>
    </row>
    <row r="225" spans="1:5" ht="14.4">
      <c r="A225" s="448">
        <v>43419</v>
      </c>
      <c r="B225" s="449">
        <v>67.997500000000002</v>
      </c>
      <c r="C225" s="449">
        <v>67.997500000000002</v>
      </c>
      <c r="D225" s="449">
        <v>67.997500000000002</v>
      </c>
      <c r="E225" s="449">
        <v>67.997500000000002</v>
      </c>
    </row>
    <row r="226" spans="1:5" ht="14.4">
      <c r="A226" s="448">
        <v>43420</v>
      </c>
      <c r="B226" s="449">
        <v>66.615899999999996</v>
      </c>
      <c r="C226" s="449">
        <v>66.615899999999996</v>
      </c>
      <c r="D226" s="449">
        <v>66.615899999999996</v>
      </c>
      <c r="E226" s="449">
        <v>66.615899999999996</v>
      </c>
    </row>
    <row r="227" spans="1:5" ht="14.4">
      <c r="A227" s="448">
        <v>43421</v>
      </c>
      <c r="B227" s="449">
        <v>65.993099999999998</v>
      </c>
      <c r="C227" s="449">
        <v>65.993099999999998</v>
      </c>
      <c r="D227" s="449">
        <v>65.993099999999998</v>
      </c>
      <c r="E227" s="449">
        <v>65.993099999999998</v>
      </c>
    </row>
    <row r="228" spans="1:5" ht="14.4">
      <c r="A228" s="448">
        <v>43424</v>
      </c>
      <c r="B228" s="449">
        <v>66.008099999999999</v>
      </c>
      <c r="C228" s="449">
        <v>66.008099999999999</v>
      </c>
      <c r="D228" s="449">
        <v>66.008099999999999</v>
      </c>
      <c r="E228" s="449">
        <v>66.008099999999999</v>
      </c>
    </row>
    <row r="229" spans="1:5" ht="14.4">
      <c r="A229" s="448">
        <v>43425</v>
      </c>
      <c r="B229" s="449">
        <v>65.587100000000007</v>
      </c>
      <c r="C229" s="449">
        <v>65.587100000000007</v>
      </c>
      <c r="D229" s="449">
        <v>65.587100000000007</v>
      </c>
      <c r="E229" s="449">
        <v>65.587100000000007</v>
      </c>
    </row>
    <row r="230" spans="1:5" ht="14.4">
      <c r="A230" s="448">
        <v>43426</v>
      </c>
      <c r="B230" s="449">
        <v>65.948499999999996</v>
      </c>
      <c r="C230" s="449">
        <v>65.948499999999996</v>
      </c>
      <c r="D230" s="449">
        <v>65.948499999999996</v>
      </c>
      <c r="E230" s="449">
        <v>65.948499999999996</v>
      </c>
    </row>
    <row r="231" spans="1:5" ht="14.4">
      <c r="A231" s="448">
        <v>43427</v>
      </c>
      <c r="B231" s="449">
        <v>65.606700000000004</v>
      </c>
      <c r="C231" s="449">
        <v>65.606700000000004</v>
      </c>
      <c r="D231" s="449">
        <v>65.606700000000004</v>
      </c>
      <c r="E231" s="449">
        <v>65.606700000000004</v>
      </c>
    </row>
    <row r="232" spans="1:5" ht="14.4">
      <c r="A232" s="448">
        <v>43428</v>
      </c>
      <c r="B232" s="449">
        <v>65.666399999999996</v>
      </c>
      <c r="C232" s="449">
        <v>65.666399999999996</v>
      </c>
      <c r="D232" s="449">
        <v>65.666399999999996</v>
      </c>
      <c r="E232" s="449">
        <v>65.666399999999996</v>
      </c>
    </row>
    <row r="233" spans="1:5" ht="14.4">
      <c r="A233" s="448">
        <v>43431</v>
      </c>
      <c r="B233" s="449">
        <v>66.507199999999997</v>
      </c>
      <c r="C233" s="449">
        <v>66.507199999999997</v>
      </c>
      <c r="D233" s="449">
        <v>66.507199999999997</v>
      </c>
      <c r="E233" s="449">
        <v>66.507199999999997</v>
      </c>
    </row>
    <row r="234" spans="1:5" ht="14.4">
      <c r="A234" s="448">
        <v>43432</v>
      </c>
      <c r="B234" s="449">
        <v>66.78</v>
      </c>
      <c r="C234" s="449">
        <v>66.78</v>
      </c>
      <c r="D234" s="449">
        <v>66.78</v>
      </c>
      <c r="E234" s="449">
        <v>66.78</v>
      </c>
    </row>
    <row r="235" spans="1:5" ht="14.4">
      <c r="A235" s="448">
        <v>43433</v>
      </c>
      <c r="B235" s="449">
        <v>66.943600000000004</v>
      </c>
      <c r="C235" s="449">
        <v>66.943600000000004</v>
      </c>
      <c r="D235" s="449">
        <v>66.943600000000004</v>
      </c>
      <c r="E235" s="449">
        <v>66.943600000000004</v>
      </c>
    </row>
    <row r="236" spans="1:5" ht="14.4">
      <c r="A236" s="448">
        <v>43434</v>
      </c>
      <c r="B236" s="449">
        <v>66.634200000000007</v>
      </c>
      <c r="C236" s="449">
        <v>66.634200000000007</v>
      </c>
      <c r="D236" s="449">
        <v>66.634200000000007</v>
      </c>
      <c r="E236" s="449">
        <v>66.634200000000007</v>
      </c>
    </row>
    <row r="237" spans="1:5" ht="14.4">
      <c r="A237" s="448">
        <v>43435</v>
      </c>
      <c r="B237" s="449">
        <v>66.533500000000004</v>
      </c>
      <c r="C237" s="449">
        <v>66.533500000000004</v>
      </c>
      <c r="D237" s="449">
        <v>66.533500000000004</v>
      </c>
      <c r="E237" s="449">
        <v>66.533500000000004</v>
      </c>
    </row>
    <row r="238" spans="1:5" ht="14.4">
      <c r="A238" s="448">
        <v>43438</v>
      </c>
      <c r="B238" s="449">
        <v>66.292100000000005</v>
      </c>
      <c r="C238" s="449">
        <v>66.292100000000005</v>
      </c>
      <c r="D238" s="449">
        <v>66.292100000000005</v>
      </c>
      <c r="E238" s="449">
        <v>66.292100000000005</v>
      </c>
    </row>
    <row r="239" spans="1:5" ht="14.4">
      <c r="A239" s="448">
        <v>43439</v>
      </c>
      <c r="B239" s="449">
        <v>66.446700000000007</v>
      </c>
      <c r="C239" s="449">
        <v>66.446700000000007</v>
      </c>
      <c r="D239" s="449">
        <v>66.446700000000007</v>
      </c>
      <c r="E239" s="449">
        <v>66.446700000000007</v>
      </c>
    </row>
    <row r="240" spans="1:5" ht="14.4">
      <c r="A240" s="448">
        <v>43440</v>
      </c>
      <c r="B240" s="449">
        <v>66.824200000000005</v>
      </c>
      <c r="C240" s="449">
        <v>66.824200000000005</v>
      </c>
      <c r="D240" s="449">
        <v>66.824200000000005</v>
      </c>
      <c r="E240" s="449">
        <v>66.824200000000005</v>
      </c>
    </row>
    <row r="241" spans="1:5" ht="14.4">
      <c r="A241" s="448">
        <v>43441</v>
      </c>
      <c r="B241" s="449">
        <v>66.737700000000004</v>
      </c>
      <c r="C241" s="449">
        <v>66.737700000000004</v>
      </c>
      <c r="D241" s="449">
        <v>66.737700000000004</v>
      </c>
      <c r="E241" s="449">
        <v>66.737700000000004</v>
      </c>
    </row>
    <row r="242" spans="1:5" ht="14.4">
      <c r="A242" s="448">
        <v>43442</v>
      </c>
      <c r="B242" s="449">
        <v>66.922700000000006</v>
      </c>
      <c r="C242" s="449">
        <v>66.922700000000006</v>
      </c>
      <c r="D242" s="449">
        <v>66.922700000000006</v>
      </c>
      <c r="E242" s="449">
        <v>66.922700000000006</v>
      </c>
    </row>
    <row r="243" spans="1:5" ht="14.4">
      <c r="A243" s="448">
        <v>43445</v>
      </c>
      <c r="B243" s="449">
        <v>66.241600000000005</v>
      </c>
      <c r="C243" s="449">
        <v>66.241600000000005</v>
      </c>
      <c r="D243" s="449">
        <v>66.241600000000005</v>
      </c>
      <c r="E243" s="449">
        <v>66.241600000000005</v>
      </c>
    </row>
    <row r="244" spans="1:5" ht="14.4">
      <c r="A244" s="448">
        <v>43446</v>
      </c>
      <c r="B244" s="449">
        <v>66.502200000000002</v>
      </c>
      <c r="C244" s="449">
        <v>66.502200000000002</v>
      </c>
      <c r="D244" s="449">
        <v>66.502200000000002</v>
      </c>
      <c r="E244" s="449">
        <v>66.502200000000002</v>
      </c>
    </row>
    <row r="245" spans="1:5" ht="14.4">
      <c r="A245" s="448">
        <v>43447</v>
      </c>
      <c r="B245" s="449">
        <v>66.422499999999999</v>
      </c>
      <c r="C245" s="449">
        <v>66.422499999999999</v>
      </c>
      <c r="D245" s="449">
        <v>66.422499999999999</v>
      </c>
      <c r="E245" s="449">
        <v>66.422499999999999</v>
      </c>
    </row>
    <row r="246" spans="1:5" ht="14.4">
      <c r="A246" s="448">
        <v>43448</v>
      </c>
      <c r="B246" s="449">
        <v>66.254999999999995</v>
      </c>
      <c r="C246" s="449">
        <v>66.254999999999995</v>
      </c>
      <c r="D246" s="449">
        <v>66.254999999999995</v>
      </c>
      <c r="E246" s="449">
        <v>66.254999999999995</v>
      </c>
    </row>
    <row r="247" spans="1:5" ht="14.4">
      <c r="A247" s="448">
        <v>43449</v>
      </c>
      <c r="B247" s="449">
        <v>66.433700000000002</v>
      </c>
      <c r="C247" s="449">
        <v>66.433700000000002</v>
      </c>
      <c r="D247" s="449">
        <v>66.433700000000002</v>
      </c>
      <c r="E247" s="449">
        <v>66.433700000000002</v>
      </c>
    </row>
    <row r="248" spans="1:5" ht="14.4">
      <c r="A248" s="448">
        <v>43452</v>
      </c>
      <c r="B248" s="449">
        <v>66.620800000000003</v>
      </c>
      <c r="C248" s="449">
        <v>66.620800000000003</v>
      </c>
      <c r="D248" s="449">
        <v>66.620800000000003</v>
      </c>
      <c r="E248" s="449">
        <v>66.620800000000003</v>
      </c>
    </row>
    <row r="249" spans="1:5" ht="14.4">
      <c r="A249" s="448">
        <v>43453</v>
      </c>
      <c r="B249" s="449">
        <v>66.745400000000004</v>
      </c>
      <c r="C249" s="449">
        <v>66.745400000000004</v>
      </c>
      <c r="D249" s="449">
        <v>66.745400000000004</v>
      </c>
      <c r="E249" s="449">
        <v>66.745400000000004</v>
      </c>
    </row>
    <row r="250" spans="1:5" ht="14.4">
      <c r="A250" s="448">
        <v>43454</v>
      </c>
      <c r="B250" s="449">
        <v>67.112099999999998</v>
      </c>
      <c r="C250" s="449">
        <v>67.112099999999998</v>
      </c>
      <c r="D250" s="449">
        <v>67.112099999999998</v>
      </c>
      <c r="E250" s="449">
        <v>67.112099999999998</v>
      </c>
    </row>
    <row r="251" spans="1:5" ht="14.4">
      <c r="A251" s="448">
        <v>43455</v>
      </c>
      <c r="B251" s="449">
        <v>67.370999999999995</v>
      </c>
      <c r="C251" s="449">
        <v>67.370999999999995</v>
      </c>
      <c r="D251" s="449">
        <v>67.370999999999995</v>
      </c>
      <c r="E251" s="449">
        <v>67.370999999999995</v>
      </c>
    </row>
    <row r="252" spans="1:5" ht="14.4">
      <c r="A252" s="448">
        <v>43456</v>
      </c>
      <c r="B252" s="449">
        <v>68.008499999999998</v>
      </c>
      <c r="C252" s="449">
        <v>68.008499999999998</v>
      </c>
      <c r="D252" s="449">
        <v>68.008499999999998</v>
      </c>
      <c r="E252" s="449">
        <v>68.008499999999998</v>
      </c>
    </row>
    <row r="253" spans="1:5" ht="14.4">
      <c r="A253" s="448">
        <v>43459</v>
      </c>
      <c r="B253" s="449">
        <v>68.407300000000006</v>
      </c>
      <c r="C253" s="449">
        <v>68.407300000000006</v>
      </c>
      <c r="D253" s="449">
        <v>68.407300000000006</v>
      </c>
      <c r="E253" s="449">
        <v>68.407300000000006</v>
      </c>
    </row>
    <row r="254" spans="1:5" ht="14.4">
      <c r="A254" s="448">
        <v>43460</v>
      </c>
      <c r="B254" s="449">
        <v>68.744799999999998</v>
      </c>
      <c r="C254" s="449">
        <v>68.744799999999998</v>
      </c>
      <c r="D254" s="449">
        <v>68.744799999999998</v>
      </c>
      <c r="E254" s="449">
        <v>68.744799999999998</v>
      </c>
    </row>
    <row r="255" spans="1:5" ht="14.4">
      <c r="A255" s="448">
        <v>43461</v>
      </c>
      <c r="B255" s="449">
        <v>68.886499999999998</v>
      </c>
      <c r="C255" s="449">
        <v>68.886499999999998</v>
      </c>
      <c r="D255" s="449">
        <v>68.886499999999998</v>
      </c>
      <c r="E255" s="449">
        <v>68.886499999999998</v>
      </c>
    </row>
    <row r="256" spans="1:5" ht="14.4">
      <c r="A256" s="448">
        <v>43462</v>
      </c>
      <c r="B256" s="449">
        <v>68.876199999999997</v>
      </c>
      <c r="C256" s="449">
        <v>68.876199999999997</v>
      </c>
      <c r="D256" s="449">
        <v>68.876199999999997</v>
      </c>
      <c r="E256" s="449">
        <v>68.876199999999997</v>
      </c>
    </row>
    <row r="257" spans="1:5" ht="14.4">
      <c r="A257" s="448">
        <v>43463</v>
      </c>
      <c r="B257" s="449">
        <v>69.521799999999999</v>
      </c>
      <c r="C257" s="449">
        <v>69.521799999999999</v>
      </c>
      <c r="D257" s="449">
        <v>69.521799999999999</v>
      </c>
      <c r="E257" s="449">
        <v>69.521799999999999</v>
      </c>
    </row>
    <row r="258" spans="1:5" ht="14.4">
      <c r="A258" s="448">
        <v>43464</v>
      </c>
      <c r="B258" s="449">
        <v>69.470600000000005</v>
      </c>
      <c r="C258" s="449">
        <v>69.470600000000005</v>
      </c>
      <c r="D258" s="449">
        <v>69.470600000000005</v>
      </c>
      <c r="E258" s="449">
        <v>69.470600000000005</v>
      </c>
    </row>
    <row r="259" spans="1:5" ht="14.4">
      <c r="A259" s="448">
        <v>43475</v>
      </c>
      <c r="B259" s="451">
        <v>67.079499999999996</v>
      </c>
      <c r="C259" s="449">
        <v>67.079499999999996</v>
      </c>
      <c r="D259" s="451">
        <v>67.079499999999996</v>
      </c>
      <c r="E259" s="449">
        <v>67.079499999999996</v>
      </c>
    </row>
    <row r="260" spans="1:5" ht="14.4">
      <c r="A260" s="448">
        <v>43476</v>
      </c>
      <c r="B260" s="451">
        <v>66.860500000000002</v>
      </c>
      <c r="C260" s="449">
        <v>66.860500000000002</v>
      </c>
      <c r="D260" s="451">
        <v>66.860500000000002</v>
      </c>
      <c r="E260" s="449">
        <v>66.860500000000002</v>
      </c>
    </row>
    <row r="261" spans="1:5" ht="14.4">
      <c r="A261" s="448">
        <v>43477</v>
      </c>
      <c r="B261" s="451">
        <v>66.916700000000006</v>
      </c>
      <c r="C261" s="449">
        <v>66.916700000000006</v>
      </c>
      <c r="D261" s="451">
        <v>66.916700000000006</v>
      </c>
      <c r="E261" s="449">
        <v>66.916700000000006</v>
      </c>
    </row>
    <row r="262" spans="1:5" ht="14.4">
      <c r="A262" s="448">
        <v>43480</v>
      </c>
      <c r="B262" s="451">
        <v>67.191999999999993</v>
      </c>
      <c r="C262" s="449">
        <v>67.191999999999993</v>
      </c>
      <c r="D262" s="451">
        <v>67.191999999999993</v>
      </c>
      <c r="E262" s="449">
        <v>67.191999999999993</v>
      </c>
    </row>
    <row r="263" spans="1:5" ht="14.4">
      <c r="A263" s="448">
        <v>43481</v>
      </c>
      <c r="B263" s="451">
        <v>67.081999999999994</v>
      </c>
      <c r="C263" s="449">
        <v>67.081999999999994</v>
      </c>
      <c r="D263" s="451">
        <v>67.081999999999994</v>
      </c>
      <c r="E263" s="449">
        <v>67.081999999999994</v>
      </c>
    </row>
    <row r="264" spans="1:5" ht="14.4">
      <c r="A264" s="448">
        <v>43482</v>
      </c>
      <c r="B264" s="451">
        <v>66.761700000000005</v>
      </c>
      <c r="C264" s="449">
        <v>66.761700000000005</v>
      </c>
      <c r="D264" s="451">
        <v>66.761700000000005</v>
      </c>
      <c r="E264" s="449">
        <v>66.761700000000005</v>
      </c>
    </row>
    <row r="265" spans="1:5" ht="14.4">
      <c r="A265" s="448">
        <v>43483</v>
      </c>
      <c r="B265" s="451">
        <v>66.443799999999996</v>
      </c>
      <c r="C265" s="449">
        <v>66.443799999999996</v>
      </c>
      <c r="D265" s="451">
        <v>66.443799999999996</v>
      </c>
      <c r="E265" s="449">
        <v>66.443799999999996</v>
      </c>
    </row>
    <row r="266" spans="1:5" ht="14.4">
      <c r="A266" s="448">
        <v>43484</v>
      </c>
      <c r="B266" s="451">
        <v>66.3309</v>
      </c>
      <c r="C266" s="449">
        <v>66.3309</v>
      </c>
      <c r="D266" s="451">
        <v>66.3309</v>
      </c>
      <c r="E266" s="449">
        <v>66.3309</v>
      </c>
    </row>
    <row r="267" spans="1:5" ht="14.4">
      <c r="A267" s="448">
        <v>43487</v>
      </c>
      <c r="B267" s="451">
        <v>66.363399999999999</v>
      </c>
      <c r="C267" s="449">
        <v>66.363399999999999</v>
      </c>
      <c r="D267" s="451">
        <v>66.363399999999999</v>
      </c>
      <c r="E267" s="449">
        <v>66.363399999999999</v>
      </c>
    </row>
    <row r="268" spans="1:5" ht="14.4">
      <c r="A268" s="448">
        <v>43488</v>
      </c>
      <c r="B268" s="451">
        <v>66.549899999999994</v>
      </c>
      <c r="C268" s="449">
        <v>66.549899999999994</v>
      </c>
      <c r="D268" s="451">
        <v>66.549899999999994</v>
      </c>
      <c r="E268" s="449">
        <v>66.549899999999994</v>
      </c>
    </row>
    <row r="269" spans="1:5" ht="14.4">
      <c r="A269" s="448">
        <v>43489</v>
      </c>
      <c r="B269" s="451">
        <v>66.331800000000001</v>
      </c>
      <c r="C269" s="449">
        <v>66.331800000000001</v>
      </c>
      <c r="D269" s="451">
        <v>66.331800000000001</v>
      </c>
      <c r="E269" s="449">
        <v>66.331800000000001</v>
      </c>
    </row>
    <row r="270" spans="1:5" ht="14.4">
      <c r="A270" s="448">
        <v>43490</v>
      </c>
      <c r="B270" s="451">
        <v>66.001599999999996</v>
      </c>
      <c r="C270" s="449">
        <v>66.001599999999996</v>
      </c>
      <c r="D270" s="451">
        <v>66.001599999999996</v>
      </c>
      <c r="E270" s="449">
        <v>66.001599999999996</v>
      </c>
    </row>
    <row r="271" spans="1:5" ht="14.4">
      <c r="A271" s="448">
        <v>43491</v>
      </c>
      <c r="B271" s="451">
        <v>65.917000000000002</v>
      </c>
      <c r="C271" s="449">
        <v>65.917000000000002</v>
      </c>
      <c r="D271" s="451">
        <v>65.917000000000002</v>
      </c>
      <c r="E271" s="449">
        <v>65.917000000000002</v>
      </c>
    </row>
    <row r="272" spans="1:5" ht="14.4">
      <c r="A272" s="448">
        <v>43494</v>
      </c>
      <c r="B272" s="451">
        <v>65.930000000000007</v>
      </c>
      <c r="C272" s="449">
        <v>65.930000000000007</v>
      </c>
      <c r="D272" s="451">
        <v>65.930000000000007</v>
      </c>
      <c r="E272" s="449">
        <v>65.930000000000007</v>
      </c>
    </row>
    <row r="273" spans="1:5" ht="14.4">
      <c r="A273" s="448">
        <v>43495</v>
      </c>
      <c r="B273" s="451">
        <v>66.341200000000001</v>
      </c>
      <c r="C273" s="449">
        <v>66.341200000000001</v>
      </c>
      <c r="D273" s="451">
        <v>66.341200000000001</v>
      </c>
      <c r="E273" s="449">
        <v>66.341200000000001</v>
      </c>
    </row>
    <row r="274" spans="1:5" ht="14.4">
      <c r="A274" s="448">
        <v>43496</v>
      </c>
      <c r="B274" s="451">
        <v>66.098699999999994</v>
      </c>
      <c r="C274" s="449">
        <v>66.098699999999994</v>
      </c>
      <c r="D274" s="451">
        <v>66.098699999999994</v>
      </c>
      <c r="E274" s="449">
        <v>66.098699999999994</v>
      </c>
    </row>
    <row r="275" spans="1:5" ht="14.4">
      <c r="A275" s="448">
        <v>43497</v>
      </c>
      <c r="B275" s="451">
        <v>65.357699999999994</v>
      </c>
      <c r="C275" s="449">
        <v>65.357699999999994</v>
      </c>
      <c r="D275" s="451">
        <v>65.357699999999994</v>
      </c>
      <c r="E275" s="449">
        <v>65.357699999999994</v>
      </c>
    </row>
    <row r="276" spans="1:5" ht="14.4">
      <c r="A276" s="448">
        <v>43498</v>
      </c>
      <c r="B276" s="451">
        <v>65.6601</v>
      </c>
      <c r="C276" s="449">
        <v>65.6601</v>
      </c>
      <c r="D276" s="451">
        <v>65.6601</v>
      </c>
      <c r="E276" s="449">
        <v>65.6601</v>
      </c>
    </row>
    <row r="277" spans="1:5" ht="14.4">
      <c r="A277" s="448">
        <v>43501</v>
      </c>
      <c r="B277" s="451">
        <v>65.585899999999995</v>
      </c>
      <c r="C277" s="449">
        <v>65.585899999999995</v>
      </c>
      <c r="D277" s="451">
        <v>65.585899999999995</v>
      </c>
      <c r="E277" s="449">
        <v>65.585899999999995</v>
      </c>
    </row>
    <row r="278" spans="1:5" ht="14.4">
      <c r="A278" s="448">
        <v>43502</v>
      </c>
      <c r="B278" s="451">
        <v>65.569100000000006</v>
      </c>
      <c r="C278" s="449">
        <v>65.569100000000006</v>
      </c>
      <c r="D278" s="451">
        <v>65.569100000000006</v>
      </c>
      <c r="E278" s="449">
        <v>65.569100000000006</v>
      </c>
    </row>
    <row r="279" spans="1:5" ht="14.4">
      <c r="A279" s="448">
        <v>43503</v>
      </c>
      <c r="B279" s="451">
        <v>65.668599999999998</v>
      </c>
      <c r="C279" s="449">
        <v>65.668599999999998</v>
      </c>
      <c r="D279" s="451">
        <v>65.668599999999998</v>
      </c>
      <c r="E279" s="449">
        <v>65.668599999999998</v>
      </c>
    </row>
    <row r="280" spans="1:5" ht="14.4">
      <c r="A280" s="448">
        <v>43504</v>
      </c>
      <c r="B280" s="451">
        <v>66.019900000000007</v>
      </c>
      <c r="C280" s="449">
        <v>66.019900000000007</v>
      </c>
      <c r="D280" s="451">
        <v>66.019900000000007</v>
      </c>
      <c r="E280" s="449">
        <v>66.019900000000007</v>
      </c>
    </row>
    <row r="281" spans="1:5" ht="14.4">
      <c r="A281" s="448">
        <v>43505</v>
      </c>
      <c r="B281" s="451">
        <v>66.062799999999996</v>
      </c>
      <c r="C281" s="449">
        <v>66.062799999999996</v>
      </c>
      <c r="D281" s="451">
        <v>66.062799999999996</v>
      </c>
      <c r="E281" s="449">
        <v>66.062799999999996</v>
      </c>
    </row>
    <row r="282" spans="1:5" ht="14.4">
      <c r="A282" s="448">
        <v>43508</v>
      </c>
      <c r="B282" s="451">
        <v>65.651700000000005</v>
      </c>
      <c r="C282" s="449">
        <v>65.651700000000005</v>
      </c>
      <c r="D282" s="451">
        <v>65.651700000000005</v>
      </c>
      <c r="E282" s="449">
        <v>65.651700000000005</v>
      </c>
    </row>
    <row r="283" spans="1:5" ht="14.4">
      <c r="A283" s="448">
        <v>43509</v>
      </c>
      <c r="B283" s="451">
        <v>65.714699999999993</v>
      </c>
      <c r="C283" s="449">
        <v>65.714699999999993</v>
      </c>
      <c r="D283" s="451">
        <v>65.714699999999993</v>
      </c>
      <c r="E283" s="449">
        <v>65.714699999999993</v>
      </c>
    </row>
    <row r="284" spans="1:5" ht="14.4">
      <c r="A284" s="448">
        <v>43510</v>
      </c>
      <c r="B284" s="451">
        <v>65.678299999999993</v>
      </c>
      <c r="C284" s="449">
        <v>65.678299999999993</v>
      </c>
      <c r="D284" s="451">
        <v>65.678299999999993</v>
      </c>
      <c r="E284" s="449">
        <v>65.678299999999993</v>
      </c>
    </row>
    <row r="285" spans="1:5" ht="14.4">
      <c r="A285" s="448">
        <v>43511</v>
      </c>
      <c r="B285" s="451">
        <v>66.542900000000003</v>
      </c>
      <c r="C285" s="449">
        <v>66.542900000000003</v>
      </c>
      <c r="D285" s="451">
        <v>66.542900000000003</v>
      </c>
      <c r="E285" s="449">
        <v>66.542900000000003</v>
      </c>
    </row>
    <row r="286" spans="1:5" ht="14.4">
      <c r="A286" s="448">
        <v>43512</v>
      </c>
      <c r="B286" s="451">
        <v>66.704400000000007</v>
      </c>
      <c r="C286" s="449">
        <v>66.704400000000007</v>
      </c>
      <c r="D286" s="451">
        <v>66.704400000000007</v>
      </c>
      <c r="E286" s="449">
        <v>66.704400000000007</v>
      </c>
    </row>
    <row r="287" spans="1:5" ht="14.4">
      <c r="A287" s="448">
        <v>43515</v>
      </c>
      <c r="B287" s="451">
        <v>66.247</v>
      </c>
      <c r="C287" s="449">
        <v>66.247</v>
      </c>
      <c r="D287" s="451">
        <v>66.247</v>
      </c>
      <c r="E287" s="449">
        <v>66.247</v>
      </c>
    </row>
    <row r="288" spans="1:5" ht="14.4">
      <c r="A288" s="448">
        <v>43516</v>
      </c>
      <c r="B288" s="451">
        <v>66.202200000000005</v>
      </c>
      <c r="C288" s="449">
        <v>66.202200000000005</v>
      </c>
      <c r="D288" s="451">
        <v>66.202200000000005</v>
      </c>
      <c r="E288" s="449">
        <v>66.202200000000005</v>
      </c>
    </row>
    <row r="289" spans="1:5" ht="14.4">
      <c r="A289" s="448">
        <v>43517</v>
      </c>
      <c r="B289" s="451">
        <v>65.856800000000007</v>
      </c>
      <c r="C289" s="449">
        <v>65.856800000000007</v>
      </c>
      <c r="D289" s="451">
        <v>65.856800000000007</v>
      </c>
      <c r="E289" s="449">
        <v>65.856800000000007</v>
      </c>
    </row>
    <row r="290" spans="1:5" ht="14.4">
      <c r="A290" s="448">
        <v>43518</v>
      </c>
      <c r="B290" s="451">
        <v>65.540099999999995</v>
      </c>
      <c r="C290" s="449">
        <v>65.540099999999995</v>
      </c>
      <c r="D290" s="451">
        <v>65.540099999999995</v>
      </c>
      <c r="E290" s="449">
        <v>65.540099999999995</v>
      </c>
    </row>
    <row r="291" spans="1:5" ht="14.4">
      <c r="A291" s="448">
        <v>43519</v>
      </c>
      <c r="B291" s="451">
        <v>65.514899999999997</v>
      </c>
      <c r="C291" s="449">
        <v>65.514899999999997</v>
      </c>
      <c r="D291" s="451">
        <v>65.514899999999997</v>
      </c>
      <c r="E291" s="449">
        <v>65.514899999999997</v>
      </c>
    </row>
    <row r="292" spans="1:5" ht="14.4">
      <c r="A292" s="448">
        <v>43522</v>
      </c>
      <c r="B292" s="451">
        <v>65.258200000000002</v>
      </c>
      <c r="C292" s="449">
        <v>65.258200000000002</v>
      </c>
      <c r="D292" s="451">
        <v>65.258200000000002</v>
      </c>
      <c r="E292" s="449">
        <v>65.258200000000002</v>
      </c>
    </row>
    <row r="293" spans="1:5" ht="14.4">
      <c r="A293" s="448">
        <v>43523</v>
      </c>
      <c r="B293" s="451">
        <v>65.618200000000002</v>
      </c>
      <c r="C293" s="449">
        <v>65.618200000000002</v>
      </c>
      <c r="D293" s="451">
        <v>65.618200000000002</v>
      </c>
      <c r="E293" s="449">
        <v>65.618200000000002</v>
      </c>
    </row>
    <row r="294" spans="1:5" ht="14.4">
      <c r="A294" s="448">
        <v>43524</v>
      </c>
      <c r="B294" s="451">
        <v>65.757000000000005</v>
      </c>
      <c r="C294" s="449">
        <v>65.757000000000005</v>
      </c>
      <c r="D294" s="451">
        <v>65.757000000000005</v>
      </c>
      <c r="E294" s="449">
        <v>65.757000000000005</v>
      </c>
    </row>
    <row r="295" spans="1:5" ht="14.4">
      <c r="A295" s="448">
        <v>43525</v>
      </c>
      <c r="B295" s="451">
        <v>65.889499999999998</v>
      </c>
      <c r="C295" s="449">
        <v>65.889499999999998</v>
      </c>
      <c r="D295" s="451">
        <v>65.889499999999998</v>
      </c>
      <c r="E295" s="449">
        <v>65.889499999999998</v>
      </c>
    </row>
    <row r="296" spans="1:5" ht="14.4">
      <c r="A296" s="448">
        <v>43526</v>
      </c>
      <c r="B296" s="451">
        <v>65.814499999999995</v>
      </c>
      <c r="C296" s="449">
        <v>65.814499999999995</v>
      </c>
      <c r="D296" s="451">
        <v>65.814499999999995</v>
      </c>
      <c r="E296" s="449">
        <v>65.814499999999995</v>
      </c>
    </row>
    <row r="297" spans="1:5" ht="14.4">
      <c r="A297" s="448">
        <v>43529</v>
      </c>
      <c r="B297" s="451">
        <v>65.795599999999993</v>
      </c>
      <c r="C297" s="449">
        <v>65.795599999999993</v>
      </c>
      <c r="D297" s="451">
        <v>65.795599999999993</v>
      </c>
      <c r="E297" s="449">
        <v>65.795599999999993</v>
      </c>
    </row>
    <row r="298" spans="1:5" ht="14.4">
      <c r="A298" s="448">
        <v>43530</v>
      </c>
      <c r="B298" s="451">
        <v>65.800399999999996</v>
      </c>
      <c r="C298" s="449">
        <v>65.800399999999996</v>
      </c>
      <c r="D298" s="451">
        <v>65.800399999999996</v>
      </c>
      <c r="E298" s="449">
        <v>65.800399999999996</v>
      </c>
    </row>
    <row r="299" spans="1:5" ht="14.4">
      <c r="A299" s="448">
        <v>43531</v>
      </c>
      <c r="B299" s="451">
        <v>65.843000000000004</v>
      </c>
      <c r="C299" s="449">
        <v>65.843000000000004</v>
      </c>
      <c r="D299" s="451">
        <v>65.843000000000004</v>
      </c>
      <c r="E299" s="449">
        <v>65.843000000000004</v>
      </c>
    </row>
    <row r="300" spans="1:5" ht="14.4">
      <c r="A300" s="448">
        <v>43532</v>
      </c>
      <c r="B300" s="451">
        <v>65.964600000000004</v>
      </c>
      <c r="C300" s="449">
        <v>65.964600000000004</v>
      </c>
      <c r="D300" s="451">
        <v>65.964600000000004</v>
      </c>
      <c r="E300" s="449">
        <v>65.964600000000004</v>
      </c>
    </row>
    <row r="301" spans="1:5" ht="14.4">
      <c r="A301" s="448">
        <v>43536</v>
      </c>
      <c r="B301" s="451">
        <v>66.076300000000003</v>
      </c>
      <c r="C301" s="449">
        <v>66.076300000000003</v>
      </c>
      <c r="D301" s="451">
        <v>66.076300000000003</v>
      </c>
      <c r="E301" s="449">
        <v>66.076300000000003</v>
      </c>
    </row>
    <row r="302" spans="1:5" ht="14.4">
      <c r="A302" s="448">
        <v>43537</v>
      </c>
      <c r="B302" s="451">
        <v>65.767399999999995</v>
      </c>
      <c r="C302" s="449">
        <v>65.767399999999995</v>
      </c>
      <c r="D302" s="451">
        <v>65.767399999999995</v>
      </c>
      <c r="E302" s="449">
        <v>65.767399999999995</v>
      </c>
    </row>
    <row r="303" spans="1:5" ht="14.4">
      <c r="A303" s="448">
        <v>43538</v>
      </c>
      <c r="B303" s="451">
        <v>65.588999999999999</v>
      </c>
      <c r="C303" s="449">
        <v>65.588999999999999</v>
      </c>
      <c r="D303" s="451">
        <v>65.588999999999999</v>
      </c>
      <c r="E303" s="449">
        <v>65.588999999999999</v>
      </c>
    </row>
    <row r="304" spans="1:5" ht="14.4">
      <c r="A304" s="448">
        <v>43539</v>
      </c>
      <c r="B304" s="451">
        <v>65.402100000000004</v>
      </c>
      <c r="C304" s="449">
        <v>65.402100000000004</v>
      </c>
      <c r="D304" s="451">
        <v>65.402100000000004</v>
      </c>
      <c r="E304" s="449">
        <v>65.402100000000004</v>
      </c>
    </row>
    <row r="305" spans="1:5" ht="14.4">
      <c r="A305" s="448">
        <v>43540</v>
      </c>
      <c r="B305" s="451">
        <v>65.420100000000005</v>
      </c>
      <c r="C305" s="449">
        <v>65.420100000000005</v>
      </c>
      <c r="D305" s="451">
        <v>65.420100000000005</v>
      </c>
      <c r="E305" s="449">
        <v>65.420100000000005</v>
      </c>
    </row>
    <row r="306" spans="1:5" ht="14.4">
      <c r="A306" s="448">
        <v>43543</v>
      </c>
      <c r="B306" s="451">
        <v>64.669399999999996</v>
      </c>
      <c r="C306" s="449">
        <v>64.669399999999996</v>
      </c>
      <c r="D306" s="451">
        <v>64.669399999999996</v>
      </c>
      <c r="E306" s="449">
        <v>64.669399999999996</v>
      </c>
    </row>
    <row r="307" spans="1:5" ht="14.4">
      <c r="A307" s="448">
        <v>43544</v>
      </c>
      <c r="B307" s="451">
        <v>64.316699999999997</v>
      </c>
      <c r="C307" s="449">
        <v>64.316699999999997</v>
      </c>
      <c r="D307" s="451">
        <v>64.316699999999997</v>
      </c>
      <c r="E307" s="449">
        <v>64.316699999999997</v>
      </c>
    </row>
    <row r="308" spans="1:5" ht="14.4">
      <c r="A308" s="448">
        <v>43545</v>
      </c>
      <c r="B308" s="451">
        <v>64.280299999999997</v>
      </c>
      <c r="C308" s="449">
        <v>64.280299999999997</v>
      </c>
      <c r="D308" s="451">
        <v>64.280299999999997</v>
      </c>
      <c r="E308" s="449">
        <v>64.280299999999997</v>
      </c>
    </row>
    <row r="309" spans="1:5" ht="14.4">
      <c r="A309" s="448">
        <v>43546</v>
      </c>
      <c r="B309" s="451">
        <v>63.741999999999997</v>
      </c>
      <c r="C309" s="449">
        <v>63.741999999999997</v>
      </c>
      <c r="D309" s="451">
        <v>63.741999999999997</v>
      </c>
      <c r="E309" s="449">
        <v>63.741999999999997</v>
      </c>
    </row>
    <row r="310" spans="1:5" ht="14.4">
      <c r="A310" s="448">
        <v>43547</v>
      </c>
      <c r="B310" s="451">
        <v>63.770499999999998</v>
      </c>
      <c r="C310" s="449">
        <v>63.770499999999998</v>
      </c>
      <c r="D310" s="451">
        <v>63.770499999999998</v>
      </c>
      <c r="E310" s="449">
        <v>63.770499999999998</v>
      </c>
    </row>
    <row r="311" spans="1:5" ht="14.4">
      <c r="A311" s="448">
        <v>43550</v>
      </c>
      <c r="B311" s="451">
        <v>64.499300000000005</v>
      </c>
      <c r="C311" s="449">
        <v>64.499300000000005</v>
      </c>
      <c r="D311" s="451">
        <v>64.499300000000005</v>
      </c>
      <c r="E311" s="449">
        <v>64.499300000000005</v>
      </c>
    </row>
    <row r="312" spans="1:5" ht="14.4">
      <c r="A312" s="448">
        <v>43551</v>
      </c>
      <c r="B312" s="451">
        <v>64.168300000000002</v>
      </c>
      <c r="C312" s="449">
        <v>64.168300000000002</v>
      </c>
      <c r="D312" s="451">
        <v>64.168300000000002</v>
      </c>
      <c r="E312" s="449">
        <v>64.168300000000002</v>
      </c>
    </row>
    <row r="313" spans="1:5" ht="14.4">
      <c r="A313" s="448">
        <v>43552</v>
      </c>
      <c r="B313" s="451">
        <v>64.592500000000001</v>
      </c>
      <c r="C313" s="449">
        <v>64.592500000000001</v>
      </c>
      <c r="D313" s="451">
        <v>64.592500000000001</v>
      </c>
      <c r="E313" s="449">
        <v>64.592500000000001</v>
      </c>
    </row>
    <row r="314" spans="1:5" ht="14.4">
      <c r="A314" s="448">
        <v>43553</v>
      </c>
      <c r="B314" s="451">
        <v>64.801199999999994</v>
      </c>
      <c r="C314" s="449">
        <v>64.801199999999994</v>
      </c>
      <c r="D314" s="451">
        <v>64.801199999999994</v>
      </c>
      <c r="E314" s="449">
        <v>64.801199999999994</v>
      </c>
    </row>
    <row r="315" spans="1:5" ht="14.4">
      <c r="A315" s="448">
        <v>43554</v>
      </c>
      <c r="B315" s="451">
        <v>64.734700000000004</v>
      </c>
      <c r="C315" s="449">
        <v>64.734700000000004</v>
      </c>
      <c r="D315" s="451">
        <v>64.734700000000004</v>
      </c>
      <c r="E315" s="449">
        <v>64.734700000000004</v>
      </c>
    </row>
    <row r="316" spans="1:5" ht="14.4">
      <c r="A316" s="448">
        <v>43557</v>
      </c>
      <c r="B316" s="451">
        <v>65.417599999999993</v>
      </c>
      <c r="C316" s="449">
        <v>65.417599999999993</v>
      </c>
      <c r="D316" s="451">
        <v>65.417599999999993</v>
      </c>
      <c r="E316" s="449">
        <v>65.417599999999993</v>
      </c>
    </row>
    <row r="317" spans="1:5" ht="14.4">
      <c r="A317" s="448">
        <v>43558</v>
      </c>
      <c r="B317" s="451">
        <v>65.4726</v>
      </c>
      <c r="C317" s="449">
        <v>65.4726</v>
      </c>
      <c r="D317" s="451">
        <v>65.4726</v>
      </c>
      <c r="E317" s="449">
        <v>65.4726</v>
      </c>
    </row>
    <row r="318" spans="1:5" ht="14.4">
      <c r="A318" s="448">
        <v>43559</v>
      </c>
      <c r="B318" s="451">
        <v>65.163899999999998</v>
      </c>
      <c r="C318" s="449">
        <v>65.163899999999998</v>
      </c>
      <c r="D318" s="451">
        <v>65.163899999999998</v>
      </c>
      <c r="E318" s="449">
        <v>65.163899999999998</v>
      </c>
    </row>
    <row r="319" spans="1:5" ht="14.4">
      <c r="A319" s="448">
        <v>43560</v>
      </c>
      <c r="B319" s="451">
        <v>65.328100000000006</v>
      </c>
      <c r="C319" s="449">
        <v>65.328100000000006</v>
      </c>
      <c r="D319" s="451">
        <v>65.328100000000006</v>
      </c>
      <c r="E319" s="449">
        <v>65.328100000000006</v>
      </c>
    </row>
    <row r="320" spans="1:5" ht="14.4">
      <c r="A320" s="448">
        <v>43561</v>
      </c>
      <c r="B320" s="451">
        <v>65.407200000000003</v>
      </c>
      <c r="C320" s="449">
        <v>65.407200000000003</v>
      </c>
      <c r="D320" s="451">
        <v>65.407200000000003</v>
      </c>
      <c r="E320" s="449">
        <v>65.407200000000003</v>
      </c>
    </row>
    <row r="321" spans="1:5" ht="14.4">
      <c r="A321" s="448">
        <v>43564</v>
      </c>
      <c r="B321" s="451">
        <v>65.349800000000002</v>
      </c>
      <c r="C321" s="449">
        <v>65.349800000000002</v>
      </c>
      <c r="D321" s="451">
        <v>65.349800000000002</v>
      </c>
      <c r="E321" s="449">
        <v>65.349800000000002</v>
      </c>
    </row>
    <row r="322" spans="1:5" ht="14.4">
      <c r="A322" s="448">
        <v>43565</v>
      </c>
      <c r="B322" s="451">
        <v>64.776600000000002</v>
      </c>
      <c r="C322" s="449">
        <v>64.776600000000002</v>
      </c>
      <c r="D322" s="451">
        <v>64.776600000000002</v>
      </c>
      <c r="E322" s="449">
        <v>64.776600000000002</v>
      </c>
    </row>
    <row r="323" spans="1:5" ht="14.4">
      <c r="A323" s="448">
        <v>43566</v>
      </c>
      <c r="B323" s="451">
        <v>64.737300000000005</v>
      </c>
      <c r="C323" s="449">
        <v>64.737300000000005</v>
      </c>
      <c r="D323" s="451">
        <v>64.737300000000005</v>
      </c>
      <c r="E323" s="449">
        <v>64.737300000000005</v>
      </c>
    </row>
    <row r="324" spans="1:5" ht="14.4">
      <c r="A324" s="448">
        <v>43567</v>
      </c>
      <c r="B324" s="451">
        <v>64.399100000000004</v>
      </c>
      <c r="C324" s="449">
        <v>64.399100000000004</v>
      </c>
      <c r="D324" s="451">
        <v>64.399100000000004</v>
      </c>
      <c r="E324" s="449">
        <v>64.399100000000004</v>
      </c>
    </row>
    <row r="325" spans="1:5" ht="14.4">
      <c r="A325" s="448">
        <v>43568</v>
      </c>
      <c r="B325" s="451">
        <v>64.517099999999999</v>
      </c>
      <c r="C325" s="449">
        <v>64.517099999999999</v>
      </c>
      <c r="D325" s="451">
        <v>64.517099999999999</v>
      </c>
      <c r="E325" s="449">
        <v>64.517099999999999</v>
      </c>
    </row>
    <row r="326" spans="1:5" ht="14.4">
      <c r="A326" s="448">
        <v>43571</v>
      </c>
      <c r="B326" s="451">
        <v>64.246899999999997</v>
      </c>
      <c r="C326" s="449">
        <v>64.246899999999997</v>
      </c>
      <c r="D326" s="451">
        <v>64.246899999999997</v>
      </c>
      <c r="E326" s="449">
        <v>64.246899999999997</v>
      </c>
    </row>
    <row r="327" spans="1:5" ht="14.4">
      <c r="A327" s="448">
        <v>43572</v>
      </c>
      <c r="B327" s="451">
        <v>64.242199999999997</v>
      </c>
      <c r="C327" s="449">
        <v>64.242199999999997</v>
      </c>
      <c r="D327" s="451">
        <v>64.242199999999997</v>
      </c>
      <c r="E327" s="449">
        <v>64.242199999999997</v>
      </c>
    </row>
    <row r="328" spans="1:5" ht="14.4">
      <c r="A328" s="448">
        <v>43573</v>
      </c>
      <c r="B328" s="451">
        <v>63.945</v>
      </c>
      <c r="C328" s="449">
        <v>63.945</v>
      </c>
      <c r="D328" s="451">
        <v>63.945</v>
      </c>
      <c r="E328" s="449">
        <v>63.945</v>
      </c>
    </row>
    <row r="329" spans="1:5" ht="14.4">
      <c r="A329" s="448">
        <v>43574</v>
      </c>
      <c r="B329" s="451">
        <v>64.068799999999996</v>
      </c>
      <c r="C329" s="449">
        <v>64.068799999999996</v>
      </c>
      <c r="D329" s="451">
        <v>64.068799999999996</v>
      </c>
      <c r="E329" s="449">
        <v>64.068799999999996</v>
      </c>
    </row>
    <row r="330" spans="1:5" ht="14.4">
      <c r="A330" s="448">
        <v>43575</v>
      </c>
      <c r="B330" s="451">
        <v>63.9602</v>
      </c>
      <c r="C330" s="449">
        <v>63.9602</v>
      </c>
      <c r="D330" s="451">
        <v>63.9602</v>
      </c>
      <c r="E330" s="449">
        <v>63.9602</v>
      </c>
    </row>
    <row r="331" spans="1:5" ht="14.4">
      <c r="A331" s="448">
        <v>43578</v>
      </c>
      <c r="B331" s="451">
        <v>63.786000000000001</v>
      </c>
      <c r="C331" s="449">
        <v>63.786000000000001</v>
      </c>
      <c r="D331" s="451">
        <v>63.786000000000001</v>
      </c>
      <c r="E331" s="449">
        <v>63.786000000000001</v>
      </c>
    </row>
    <row r="332" spans="1:5" ht="14.4">
      <c r="A332" s="448">
        <v>43579</v>
      </c>
      <c r="B332" s="451">
        <v>63.790599999999998</v>
      </c>
      <c r="C332" s="449">
        <v>63.790599999999998</v>
      </c>
      <c r="D332" s="451">
        <v>63.790599999999998</v>
      </c>
      <c r="E332" s="449">
        <v>63.790599999999998</v>
      </c>
    </row>
    <row r="333" spans="1:5" ht="14.4">
      <c r="A333" s="448">
        <v>43580</v>
      </c>
      <c r="B333" s="451">
        <v>63.979799999999997</v>
      </c>
      <c r="C333" s="449">
        <v>63.979799999999997</v>
      </c>
      <c r="D333" s="451">
        <v>63.979799999999997</v>
      </c>
      <c r="E333" s="449">
        <v>63.979799999999997</v>
      </c>
    </row>
    <row r="334" spans="1:5" ht="14.4">
      <c r="A334" s="448">
        <v>43581</v>
      </c>
      <c r="B334" s="451">
        <v>64.679400000000001</v>
      </c>
      <c r="C334" s="449">
        <v>64.679400000000001</v>
      </c>
      <c r="D334" s="451">
        <v>64.679400000000001</v>
      </c>
      <c r="E334" s="449">
        <v>64.679400000000001</v>
      </c>
    </row>
    <row r="335" spans="1:5" ht="14.4">
      <c r="A335" s="448">
        <v>43582</v>
      </c>
      <c r="B335" s="451">
        <v>64.705299999999994</v>
      </c>
      <c r="C335" s="449">
        <v>64.705299999999994</v>
      </c>
      <c r="D335" s="451">
        <v>64.705299999999994</v>
      </c>
      <c r="E335" s="449">
        <v>64.705299999999994</v>
      </c>
    </row>
    <row r="336" spans="1:5" ht="14.4">
      <c r="A336" s="448">
        <v>43585</v>
      </c>
      <c r="B336" s="451">
        <v>64.691699999999997</v>
      </c>
      <c r="C336" s="449">
        <v>64.691699999999997</v>
      </c>
      <c r="D336" s="451">
        <v>64.691699999999997</v>
      </c>
      <c r="E336" s="449">
        <v>64.691699999999997</v>
      </c>
    </row>
    <row r="337" spans="1:5" ht="14.4">
      <c r="A337" s="448">
        <v>43586</v>
      </c>
      <c r="B337" s="451">
        <v>64.631399999999999</v>
      </c>
      <c r="C337" s="449">
        <v>64.631399999999999</v>
      </c>
      <c r="D337" s="451">
        <v>64.631399999999999</v>
      </c>
      <c r="E337" s="449">
        <v>64.631399999999999</v>
      </c>
    </row>
    <row r="338" spans="1:5" ht="14.4">
      <c r="A338" s="448">
        <v>43592</v>
      </c>
      <c r="B338" s="451">
        <v>65.334999999999994</v>
      </c>
      <c r="C338" s="449">
        <v>65.334999999999994</v>
      </c>
      <c r="D338" s="451">
        <v>65.334999999999994</v>
      </c>
      <c r="E338" s="449">
        <v>65.334999999999994</v>
      </c>
    </row>
    <row r="339" spans="1:5" ht="14.4">
      <c r="A339" s="448">
        <v>43593</v>
      </c>
      <c r="B339" s="451">
        <v>65.2166</v>
      </c>
      <c r="C339" s="449">
        <v>65.2166</v>
      </c>
      <c r="D339" s="451">
        <v>65.2166</v>
      </c>
      <c r="E339" s="449">
        <v>65.2166</v>
      </c>
    </row>
    <row r="340" spans="1:5" ht="14.4">
      <c r="A340" s="448">
        <v>43594</v>
      </c>
      <c r="B340" s="451">
        <v>65.228700000000003</v>
      </c>
      <c r="C340" s="449">
        <v>65.228700000000003</v>
      </c>
      <c r="D340" s="451">
        <v>65.228700000000003</v>
      </c>
      <c r="E340" s="449">
        <v>65.228700000000003</v>
      </c>
    </row>
    <row r="341" spans="1:5" ht="14.4">
      <c r="A341" s="448">
        <v>43599</v>
      </c>
      <c r="B341" s="451">
        <v>65.470299999999995</v>
      </c>
      <c r="C341" s="449">
        <v>65.470299999999995</v>
      </c>
      <c r="D341" s="451">
        <v>65.470299999999995</v>
      </c>
      <c r="E341" s="449">
        <v>65.470299999999995</v>
      </c>
    </row>
    <row r="342" spans="1:5" ht="14.4">
      <c r="A342" s="448">
        <v>43600</v>
      </c>
      <c r="B342" s="451">
        <v>65.3001</v>
      </c>
      <c r="C342" s="449">
        <v>65.3001</v>
      </c>
      <c r="D342" s="451">
        <v>65.3001</v>
      </c>
      <c r="E342" s="449">
        <v>65.3001</v>
      </c>
    </row>
    <row r="343" spans="1:5" ht="14.4">
      <c r="A343" s="448">
        <v>43601</v>
      </c>
      <c r="B343" s="451">
        <v>64.8489</v>
      </c>
      <c r="C343" s="449">
        <v>64.8489</v>
      </c>
      <c r="D343" s="451">
        <v>64.8489</v>
      </c>
      <c r="E343" s="449">
        <v>64.8489</v>
      </c>
    </row>
    <row r="344" spans="1:5" ht="14.4">
      <c r="A344" s="448">
        <v>43602</v>
      </c>
      <c r="B344" s="451">
        <v>64.559799999999996</v>
      </c>
      <c r="C344" s="449">
        <v>64.559799999999996</v>
      </c>
      <c r="D344" s="451">
        <v>64.559799999999996</v>
      </c>
      <c r="E344" s="449">
        <v>64.559799999999996</v>
      </c>
    </row>
    <row r="345" spans="1:5" ht="14.4">
      <c r="A345" s="448">
        <v>43603</v>
      </c>
      <c r="B345" s="451">
        <v>64.6327</v>
      </c>
      <c r="C345" s="449">
        <v>64.6327</v>
      </c>
      <c r="D345" s="451">
        <v>64.6327</v>
      </c>
      <c r="E345" s="449">
        <v>64.6327</v>
      </c>
    </row>
    <row r="346" spans="1:5" ht="14.4">
      <c r="A346" s="448">
        <v>43606</v>
      </c>
      <c r="B346" s="451">
        <v>64.488799999999998</v>
      </c>
      <c r="C346" s="449">
        <v>64.488799999999998</v>
      </c>
      <c r="D346" s="451">
        <v>64.488799999999998</v>
      </c>
      <c r="E346" s="449">
        <v>64.488799999999998</v>
      </c>
    </row>
    <row r="347" spans="1:5" ht="14.4">
      <c r="A347" s="448">
        <v>43607</v>
      </c>
      <c r="B347" s="451">
        <v>64.537199999999999</v>
      </c>
      <c r="C347" s="449">
        <v>64.537199999999999</v>
      </c>
      <c r="D347" s="451">
        <v>64.537199999999999</v>
      </c>
      <c r="E347" s="449">
        <v>64.537199999999999</v>
      </c>
    </row>
    <row r="348" spans="1:5" ht="14.4">
      <c r="A348" s="448">
        <v>43608</v>
      </c>
      <c r="B348" s="451">
        <v>64.415599999999998</v>
      </c>
      <c r="C348" s="449">
        <v>64.415599999999998</v>
      </c>
      <c r="D348" s="451">
        <v>64.415599999999998</v>
      </c>
      <c r="E348" s="449">
        <v>64.415599999999998</v>
      </c>
    </row>
    <row r="349" spans="1:5" ht="14.4">
      <c r="A349" s="448">
        <v>43609</v>
      </c>
      <c r="B349" s="451">
        <v>64.491299999999995</v>
      </c>
      <c r="C349" s="449">
        <v>64.491299999999995</v>
      </c>
      <c r="D349" s="451">
        <v>64.491299999999995</v>
      </c>
      <c r="E349" s="449">
        <v>64.491299999999995</v>
      </c>
    </row>
    <row r="350" spans="1:5" ht="14.4">
      <c r="A350" s="448">
        <v>43610</v>
      </c>
      <c r="B350" s="451">
        <v>64.610600000000005</v>
      </c>
      <c r="C350" s="449">
        <v>64.610600000000005</v>
      </c>
      <c r="D350" s="451">
        <v>64.610600000000005</v>
      </c>
      <c r="E350" s="449">
        <v>64.610600000000005</v>
      </c>
    </row>
    <row r="351" spans="1:5" ht="14.4">
      <c r="A351" s="448">
        <v>43613</v>
      </c>
      <c r="B351" s="451">
        <v>64.4636</v>
      </c>
      <c r="C351" s="449">
        <v>64.4636</v>
      </c>
      <c r="D351" s="451">
        <v>64.4636</v>
      </c>
      <c r="E351" s="449">
        <v>64.4636</v>
      </c>
    </row>
    <row r="352" spans="1:5" ht="14.4">
      <c r="A352" s="448">
        <v>43614</v>
      </c>
      <c r="B352" s="451">
        <v>64.539400000000001</v>
      </c>
      <c r="C352" s="449">
        <v>64.539400000000001</v>
      </c>
      <c r="D352" s="451">
        <v>64.539400000000001</v>
      </c>
      <c r="E352" s="449">
        <v>64.539400000000001</v>
      </c>
    </row>
    <row r="353" spans="1:5" ht="14.4">
      <c r="A353" s="448">
        <v>43615</v>
      </c>
      <c r="B353" s="451">
        <v>64.9084</v>
      </c>
      <c r="C353" s="449">
        <v>64.9084</v>
      </c>
      <c r="D353" s="451">
        <v>64.9084</v>
      </c>
      <c r="E353" s="449">
        <v>64.9084</v>
      </c>
    </row>
    <row r="354" spans="1:5" ht="14.4">
      <c r="A354" s="448">
        <v>43616</v>
      </c>
      <c r="B354" s="451">
        <v>65.058300000000003</v>
      </c>
      <c r="C354" s="449">
        <v>65.058300000000003</v>
      </c>
      <c r="D354" s="451">
        <v>65.058300000000003</v>
      </c>
      <c r="E354" s="449">
        <v>65.058300000000003</v>
      </c>
    </row>
    <row r="355" spans="1:5" ht="14.4">
      <c r="A355" s="448">
        <v>43617</v>
      </c>
      <c r="B355" s="451">
        <v>65.383399999999995</v>
      </c>
      <c r="C355" s="449">
        <v>65.383399999999995</v>
      </c>
      <c r="D355" s="451">
        <v>65.383399999999995</v>
      </c>
      <c r="E355" s="449">
        <v>65.383399999999995</v>
      </c>
    </row>
    <row r="356" spans="1:5" ht="14.4">
      <c r="A356" s="448">
        <v>43620</v>
      </c>
      <c r="B356" s="451">
        <v>65.554699999999997</v>
      </c>
      <c r="C356" s="449">
        <v>65.554699999999997</v>
      </c>
      <c r="D356" s="451">
        <v>65.554699999999997</v>
      </c>
      <c r="E356" s="449">
        <v>65.554699999999997</v>
      </c>
    </row>
    <row r="357" spans="1:5" ht="14.4">
      <c r="A357" s="448">
        <v>43621</v>
      </c>
      <c r="B357" s="451">
        <v>65.1614</v>
      </c>
      <c r="C357" s="449">
        <v>65.1614</v>
      </c>
      <c r="D357" s="451">
        <v>65.1614</v>
      </c>
      <c r="E357" s="449">
        <v>65.1614</v>
      </c>
    </row>
    <row r="358" spans="1:5" ht="14.4">
      <c r="A358" s="448">
        <v>43622</v>
      </c>
      <c r="B358" s="451">
        <v>65.124300000000005</v>
      </c>
      <c r="C358" s="449">
        <v>65.124300000000005</v>
      </c>
      <c r="D358" s="451">
        <v>65.124300000000005</v>
      </c>
      <c r="E358" s="449">
        <v>65.124300000000005</v>
      </c>
    </row>
    <row r="359" spans="1:5" ht="14.4">
      <c r="A359" s="448">
        <v>43623</v>
      </c>
      <c r="B359" s="451">
        <v>65.233999999999995</v>
      </c>
      <c r="C359" s="449">
        <v>65.233999999999995</v>
      </c>
      <c r="D359" s="451">
        <v>65.233999999999995</v>
      </c>
      <c r="E359" s="449">
        <v>65.233999999999995</v>
      </c>
    </row>
    <row r="360" spans="1:5" ht="14.4">
      <c r="A360" s="448">
        <v>43624</v>
      </c>
      <c r="B360" s="451">
        <v>65.039500000000004</v>
      </c>
      <c r="C360" s="449">
        <v>65.039500000000004</v>
      </c>
      <c r="D360" s="451">
        <v>65.039500000000004</v>
      </c>
      <c r="E360" s="449">
        <v>65.039500000000004</v>
      </c>
    </row>
    <row r="361" spans="1:5" ht="14.4">
      <c r="A361" s="448">
        <v>43627</v>
      </c>
      <c r="B361" s="451">
        <v>64.791899999999998</v>
      </c>
      <c r="C361" s="449">
        <v>64.791899999999998</v>
      </c>
      <c r="D361" s="451">
        <v>64.791899999999998</v>
      </c>
      <c r="E361" s="449">
        <v>64.791899999999998</v>
      </c>
    </row>
    <row r="362" spans="1:5" ht="14.4">
      <c r="A362" s="448">
        <v>43628</v>
      </c>
      <c r="B362" s="451">
        <v>64.515799999999999</v>
      </c>
      <c r="C362" s="449">
        <v>64.515799999999999</v>
      </c>
      <c r="D362" s="451">
        <v>64.515799999999999</v>
      </c>
      <c r="E362" s="449">
        <v>64.515799999999999</v>
      </c>
    </row>
    <row r="363" spans="1:5" ht="14.4">
      <c r="A363" s="448">
        <v>43630</v>
      </c>
      <c r="B363" s="451">
        <v>64.631399999999999</v>
      </c>
      <c r="C363" s="449">
        <v>64.631399999999999</v>
      </c>
      <c r="D363" s="451">
        <v>64.631399999999999</v>
      </c>
      <c r="E363" s="449">
        <v>64.631399999999999</v>
      </c>
    </row>
    <row r="364" spans="1:5" ht="14.4">
      <c r="A364" s="448">
        <v>43631</v>
      </c>
      <c r="B364" s="451">
        <v>64.432599999999994</v>
      </c>
      <c r="C364" s="449">
        <v>64.432599999999994</v>
      </c>
      <c r="D364" s="451">
        <v>64.432599999999994</v>
      </c>
      <c r="E364" s="449">
        <v>64.432599999999994</v>
      </c>
    </row>
    <row r="365" spans="1:5" ht="14.4">
      <c r="A365" s="448">
        <v>43634</v>
      </c>
      <c r="B365" s="451">
        <v>64.318700000000007</v>
      </c>
      <c r="C365" s="449">
        <v>64.318700000000007</v>
      </c>
      <c r="D365" s="451">
        <v>64.318700000000007</v>
      </c>
      <c r="E365" s="449">
        <v>64.318700000000007</v>
      </c>
    </row>
    <row r="366" spans="1:5" ht="14.4">
      <c r="A366" s="448">
        <v>43635</v>
      </c>
      <c r="B366" s="451">
        <v>64.3352</v>
      </c>
      <c r="C366" s="449">
        <v>64.3352</v>
      </c>
      <c r="D366" s="451">
        <v>64.3352</v>
      </c>
      <c r="E366" s="449">
        <v>64.3352</v>
      </c>
    </row>
    <row r="367" spans="1:5" ht="14.4">
      <c r="A367" s="448">
        <v>43636</v>
      </c>
      <c r="B367" s="451">
        <v>63.979399999999998</v>
      </c>
      <c r="C367" s="449">
        <v>63.979399999999998</v>
      </c>
      <c r="D367" s="451">
        <v>63.979399999999998</v>
      </c>
      <c r="E367" s="449">
        <v>63.979399999999998</v>
      </c>
    </row>
    <row r="368" spans="1:5" ht="14.4">
      <c r="A368" s="448">
        <v>43637</v>
      </c>
      <c r="B368" s="451">
        <v>63.387700000000002</v>
      </c>
      <c r="C368" s="449">
        <v>63.387700000000002</v>
      </c>
      <c r="D368" s="451">
        <v>63.387700000000002</v>
      </c>
      <c r="E368" s="449">
        <v>63.387700000000002</v>
      </c>
    </row>
    <row r="369" spans="1:5" ht="14.4">
      <c r="A369" s="448">
        <v>43638</v>
      </c>
      <c r="B369" s="451">
        <v>63.1295</v>
      </c>
      <c r="C369" s="449">
        <v>63.1295</v>
      </c>
      <c r="D369" s="451">
        <v>63.1295</v>
      </c>
      <c r="E369" s="449">
        <v>63.1295</v>
      </c>
    </row>
    <row r="370" spans="1:5" ht="14.4">
      <c r="A370" s="448">
        <v>43641</v>
      </c>
      <c r="B370" s="451">
        <v>62.909500000000001</v>
      </c>
      <c r="C370" s="449">
        <v>62.909500000000001</v>
      </c>
      <c r="D370" s="451">
        <v>62.909500000000001</v>
      </c>
      <c r="E370" s="449">
        <v>62.909500000000001</v>
      </c>
    </row>
    <row r="371" spans="1:5" ht="14.4">
      <c r="A371" s="448">
        <v>43642</v>
      </c>
      <c r="B371" s="451">
        <v>62.5229</v>
      </c>
      <c r="C371" s="449">
        <v>62.5229</v>
      </c>
      <c r="D371" s="451">
        <v>62.5229</v>
      </c>
      <c r="E371" s="449">
        <v>62.5229</v>
      </c>
    </row>
    <row r="372" spans="1:5" ht="14.4">
      <c r="A372" s="448">
        <v>43643</v>
      </c>
      <c r="B372" s="451">
        <v>62.808300000000003</v>
      </c>
      <c r="C372" s="449">
        <v>62.808300000000003</v>
      </c>
      <c r="D372" s="451">
        <v>62.808300000000003</v>
      </c>
      <c r="E372" s="449">
        <v>62.808300000000003</v>
      </c>
    </row>
    <row r="373" spans="1:5" ht="14.4">
      <c r="A373" s="448">
        <v>43644</v>
      </c>
      <c r="B373" s="451">
        <v>63.045200000000001</v>
      </c>
      <c r="C373" s="449">
        <v>63.045200000000001</v>
      </c>
      <c r="D373" s="451">
        <v>63.045200000000001</v>
      </c>
      <c r="E373" s="449">
        <v>63.045200000000001</v>
      </c>
    </row>
    <row r="374" spans="1:5" ht="14.4">
      <c r="A374" s="448">
        <v>43645</v>
      </c>
      <c r="B374" s="451">
        <v>63.075600000000001</v>
      </c>
      <c r="C374" s="449">
        <v>63.075600000000001</v>
      </c>
      <c r="D374" s="451">
        <v>63.075600000000001</v>
      </c>
      <c r="E374" s="449">
        <v>63.075600000000001</v>
      </c>
    </row>
    <row r="375" spans="1:5" ht="14.4">
      <c r="A375" s="448">
        <v>43648</v>
      </c>
      <c r="B375" s="451">
        <v>63.054099999999998</v>
      </c>
      <c r="C375" s="449">
        <v>63.054099999999998</v>
      </c>
      <c r="D375" s="451">
        <v>63.054099999999998</v>
      </c>
      <c r="E375" s="449">
        <v>63.054099999999998</v>
      </c>
    </row>
    <row r="376" spans="1:5" ht="14.4">
      <c r="A376" s="448">
        <v>43649</v>
      </c>
      <c r="B376" s="451">
        <v>63.226500000000001</v>
      </c>
      <c r="C376" s="449">
        <v>63.226500000000001</v>
      </c>
      <c r="D376" s="451">
        <v>63.226500000000001</v>
      </c>
      <c r="E376" s="449">
        <v>63.226500000000001</v>
      </c>
    </row>
    <row r="377" spans="1:5" ht="14.4">
      <c r="A377" s="448">
        <v>43650</v>
      </c>
      <c r="B377" s="451">
        <v>63.495100000000001</v>
      </c>
      <c r="C377" s="449">
        <v>63.495100000000001</v>
      </c>
      <c r="D377" s="451">
        <v>63.495100000000001</v>
      </c>
      <c r="E377" s="449">
        <v>63.495100000000001</v>
      </c>
    </row>
    <row r="378" spans="1:5" ht="14.4">
      <c r="A378" s="448">
        <v>43651</v>
      </c>
      <c r="B378" s="451">
        <v>63.401299999999999</v>
      </c>
      <c r="C378" s="449">
        <v>63.401299999999999</v>
      </c>
      <c r="D378" s="451">
        <v>63.401299999999999</v>
      </c>
      <c r="E378" s="449">
        <v>63.401299999999999</v>
      </c>
    </row>
    <row r="379" spans="1:5" ht="14.4">
      <c r="A379" s="448">
        <v>43652</v>
      </c>
      <c r="B379" s="451">
        <v>63.584099999999999</v>
      </c>
      <c r="C379" s="449">
        <v>63.584099999999999</v>
      </c>
      <c r="D379" s="451">
        <v>63.584099999999999</v>
      </c>
      <c r="E379" s="449">
        <v>63.584099999999999</v>
      </c>
    </row>
    <row r="380" spans="1:5" ht="14.4">
      <c r="A380" s="448">
        <v>43655</v>
      </c>
      <c r="B380" s="451">
        <v>63.869900000000001</v>
      </c>
      <c r="C380" s="449">
        <v>63.869900000000001</v>
      </c>
      <c r="D380" s="451">
        <v>63.869900000000001</v>
      </c>
      <c r="E380" s="449">
        <v>63.869900000000001</v>
      </c>
    </row>
    <row r="381" spans="1:5" ht="14.4">
      <c r="A381" s="448">
        <v>43656</v>
      </c>
      <c r="B381" s="451">
        <v>63.765999999999998</v>
      </c>
      <c r="C381" s="449">
        <v>63.765999999999998</v>
      </c>
      <c r="D381" s="451">
        <v>63.765999999999998</v>
      </c>
      <c r="E381" s="449">
        <v>63.765999999999998</v>
      </c>
    </row>
    <row r="382" spans="1:5" ht="14.4">
      <c r="A382" s="448">
        <v>43657</v>
      </c>
      <c r="B382" s="451">
        <v>63.7988</v>
      </c>
      <c r="C382" s="449">
        <v>63.7988</v>
      </c>
      <c r="D382" s="451">
        <v>63.7988</v>
      </c>
      <c r="E382" s="449">
        <v>63.7988</v>
      </c>
    </row>
    <row r="383" spans="1:5" ht="14.4">
      <c r="A383" s="448">
        <v>43658</v>
      </c>
      <c r="B383" s="451">
        <v>62.994399999999999</v>
      </c>
      <c r="C383" s="449">
        <v>62.994399999999999</v>
      </c>
      <c r="D383" s="451">
        <v>62.994399999999999</v>
      </c>
      <c r="E383" s="449">
        <v>62.994399999999999</v>
      </c>
    </row>
    <row r="384" spans="1:5" ht="14.4">
      <c r="A384" s="448">
        <v>43659</v>
      </c>
      <c r="B384" s="451">
        <v>63.020400000000002</v>
      </c>
      <c r="C384" s="449">
        <v>63.020400000000002</v>
      </c>
      <c r="D384" s="451">
        <v>63.020400000000002</v>
      </c>
      <c r="E384" s="449">
        <v>63.020400000000002</v>
      </c>
    </row>
    <row r="385" spans="1:5" ht="14.4">
      <c r="A385" s="448">
        <v>43662</v>
      </c>
      <c r="B385" s="451">
        <v>62.828000000000003</v>
      </c>
      <c r="C385" s="449">
        <v>62.828000000000003</v>
      </c>
      <c r="D385" s="451">
        <v>62.828000000000003</v>
      </c>
      <c r="E385" s="449">
        <v>62.828000000000003</v>
      </c>
    </row>
    <row r="386" spans="1:5" ht="14.4">
      <c r="A386" s="448">
        <v>43663</v>
      </c>
      <c r="B386" s="451">
        <v>62.812899999999999</v>
      </c>
      <c r="C386" s="449">
        <v>62.812899999999999</v>
      </c>
      <c r="D386" s="451">
        <v>62.812899999999999</v>
      </c>
      <c r="E386" s="449">
        <v>62.812899999999999</v>
      </c>
    </row>
    <row r="387" spans="1:5" ht="14.4">
      <c r="A387" s="448">
        <v>43664</v>
      </c>
      <c r="B387" s="451">
        <v>62.945099999999996</v>
      </c>
      <c r="C387" s="449">
        <v>62.945099999999996</v>
      </c>
      <c r="D387" s="451">
        <v>62.945099999999996</v>
      </c>
      <c r="E387" s="449">
        <v>62.945099999999996</v>
      </c>
    </row>
    <row r="388" spans="1:5" ht="14.4">
      <c r="A388" s="448">
        <v>43665</v>
      </c>
      <c r="B388" s="451">
        <v>62.828600000000002</v>
      </c>
      <c r="C388" s="449">
        <v>62.828600000000002</v>
      </c>
      <c r="D388" s="451">
        <v>62.828600000000002</v>
      </c>
      <c r="E388" s="449">
        <v>62.828600000000002</v>
      </c>
    </row>
    <row r="389" spans="1:5" ht="14.4">
      <c r="A389" s="448">
        <v>43666</v>
      </c>
      <c r="B389" s="451">
        <v>62.866599999999998</v>
      </c>
      <c r="C389" s="449">
        <v>62.866599999999998</v>
      </c>
      <c r="D389" s="451">
        <v>62.866599999999998</v>
      </c>
      <c r="E389" s="449">
        <v>62.866599999999998</v>
      </c>
    </row>
    <row r="390" spans="1:5" ht="14.4">
      <c r="A390" s="448">
        <v>43669</v>
      </c>
      <c r="B390" s="451">
        <v>62.977600000000002</v>
      </c>
      <c r="C390" s="449">
        <v>62.977600000000002</v>
      </c>
      <c r="D390" s="451">
        <v>62.977600000000002</v>
      </c>
      <c r="E390" s="449">
        <v>62.977600000000002</v>
      </c>
    </row>
    <row r="391" spans="1:5" ht="14.4">
      <c r="A391" s="448">
        <v>43670</v>
      </c>
      <c r="B391" s="451">
        <v>63.128999999999998</v>
      </c>
      <c r="C391" s="449">
        <v>63.128999999999998</v>
      </c>
      <c r="D391" s="451">
        <v>63.128999999999998</v>
      </c>
      <c r="E391" s="449">
        <v>63.128999999999998</v>
      </c>
    </row>
    <row r="392" spans="1:5" ht="14.4">
      <c r="A392" s="448">
        <v>43671</v>
      </c>
      <c r="B392" s="451">
        <v>63.116199999999999</v>
      </c>
      <c r="C392" s="449">
        <v>63.116199999999999</v>
      </c>
      <c r="D392" s="451">
        <v>63.116199999999999</v>
      </c>
      <c r="E392" s="449">
        <v>63.116199999999999</v>
      </c>
    </row>
    <row r="393" spans="1:5" ht="14.4">
      <c r="A393" s="448">
        <v>43672</v>
      </c>
      <c r="B393" s="451">
        <v>63.157200000000003</v>
      </c>
      <c r="C393" s="449">
        <v>63.157200000000003</v>
      </c>
      <c r="D393" s="451">
        <v>63.157200000000003</v>
      </c>
      <c r="E393" s="449">
        <v>63.157200000000003</v>
      </c>
    </row>
    <row r="394" spans="1:5" ht="14.4">
      <c r="A394" s="448">
        <v>43673</v>
      </c>
      <c r="B394" s="451">
        <v>63.127099999999999</v>
      </c>
      <c r="C394" s="449">
        <v>63.127099999999999</v>
      </c>
      <c r="D394" s="451">
        <v>63.127099999999999</v>
      </c>
      <c r="E394" s="449">
        <v>63.127099999999999</v>
      </c>
    </row>
    <row r="395" spans="1:5" ht="14.4">
      <c r="A395" s="448">
        <v>43676</v>
      </c>
      <c r="B395" s="451">
        <v>63.521000000000001</v>
      </c>
      <c r="C395" s="449">
        <v>63.521000000000001</v>
      </c>
      <c r="D395" s="451">
        <v>63.521000000000001</v>
      </c>
      <c r="E395" s="449">
        <v>63.521000000000001</v>
      </c>
    </row>
    <row r="396" spans="1:5" ht="14.4">
      <c r="A396" s="448">
        <v>43677</v>
      </c>
      <c r="B396" s="451">
        <v>63.379100000000001</v>
      </c>
      <c r="C396" s="449">
        <v>63.379100000000001</v>
      </c>
      <c r="D396" s="451">
        <v>63.379100000000001</v>
      </c>
      <c r="E396" s="449">
        <v>63.379100000000001</v>
      </c>
    </row>
    <row r="397" spans="1:5" ht="14.4">
      <c r="A397" s="448">
        <v>43678</v>
      </c>
      <c r="B397" s="451">
        <v>63.417200000000001</v>
      </c>
      <c r="C397" s="449">
        <v>63.417200000000001</v>
      </c>
      <c r="D397" s="451">
        <v>63.417200000000001</v>
      </c>
      <c r="E397" s="449">
        <v>63.417200000000001</v>
      </c>
    </row>
    <row r="398" spans="1:5" ht="14.4">
      <c r="A398" s="448">
        <v>43679</v>
      </c>
      <c r="B398" s="451">
        <v>63.834000000000003</v>
      </c>
      <c r="C398" s="449">
        <v>63.834000000000003</v>
      </c>
      <c r="D398" s="451">
        <v>63.834000000000003</v>
      </c>
      <c r="E398" s="449">
        <v>63.834000000000003</v>
      </c>
    </row>
    <row r="399" spans="1:5" ht="14.4">
      <c r="A399" s="448">
        <v>43680</v>
      </c>
      <c r="B399" s="451">
        <v>64.642300000000006</v>
      </c>
      <c r="C399" s="449">
        <v>64.642300000000006</v>
      </c>
      <c r="D399" s="451">
        <v>64.642300000000006</v>
      </c>
      <c r="E399" s="449">
        <v>64.642300000000006</v>
      </c>
    </row>
    <row r="400" spans="1:5" ht="14.4">
      <c r="A400" s="448">
        <v>43683</v>
      </c>
      <c r="B400" s="451">
        <v>65.054599999999994</v>
      </c>
      <c r="C400" s="449">
        <v>65.054599999999994</v>
      </c>
      <c r="D400" s="451">
        <v>65.054599999999994</v>
      </c>
      <c r="E400" s="449">
        <v>65.054599999999994</v>
      </c>
    </row>
    <row r="401" spans="1:5" ht="14.4">
      <c r="A401" s="448">
        <v>43684</v>
      </c>
      <c r="B401" s="451">
        <v>65.203000000000003</v>
      </c>
      <c r="C401" s="449">
        <v>65.203000000000003</v>
      </c>
      <c r="D401" s="451">
        <v>65.203000000000003</v>
      </c>
      <c r="E401" s="449">
        <v>65.203000000000003</v>
      </c>
    </row>
    <row r="402" spans="1:5" ht="14.4">
      <c r="A402" s="448">
        <v>43685</v>
      </c>
      <c r="B402" s="451">
        <v>65.093199999999996</v>
      </c>
      <c r="C402" s="449">
        <v>65.093199999999996</v>
      </c>
      <c r="D402" s="451">
        <v>65.093199999999996</v>
      </c>
      <c r="E402" s="449">
        <v>65.093199999999996</v>
      </c>
    </row>
    <row r="403" spans="1:5" ht="14.4">
      <c r="A403" s="448">
        <v>43686</v>
      </c>
      <c r="B403" s="451">
        <v>65.129900000000006</v>
      </c>
      <c r="C403" s="449">
        <v>65.129900000000006</v>
      </c>
      <c r="D403" s="451">
        <v>65.129900000000006</v>
      </c>
      <c r="E403" s="449">
        <v>65.129900000000006</v>
      </c>
    </row>
    <row r="404" spans="1:5" ht="14.4">
      <c r="A404" s="448">
        <v>43687</v>
      </c>
      <c r="B404" s="451">
        <v>65.254300000000001</v>
      </c>
      <c r="C404" s="449">
        <v>65.254300000000001</v>
      </c>
      <c r="D404" s="451">
        <v>65.254300000000001</v>
      </c>
      <c r="E404" s="449">
        <v>65.254300000000001</v>
      </c>
    </row>
    <row r="405" spans="1:5" ht="14.4">
      <c r="A405" s="448">
        <v>43690</v>
      </c>
      <c r="B405" s="451">
        <v>65.428700000000006</v>
      </c>
      <c r="C405" s="449">
        <v>65.428700000000006</v>
      </c>
      <c r="D405" s="451">
        <v>65.428700000000006</v>
      </c>
      <c r="E405" s="449">
        <v>65.428700000000006</v>
      </c>
    </row>
    <row r="406" spans="1:5" ht="14.4">
      <c r="A406" s="448">
        <v>43691</v>
      </c>
      <c r="B406" s="451">
        <v>65.601699999999994</v>
      </c>
      <c r="C406" s="449">
        <v>65.601699999999994</v>
      </c>
      <c r="D406" s="451">
        <v>65.601699999999994</v>
      </c>
      <c r="E406" s="449">
        <v>65.601699999999994</v>
      </c>
    </row>
    <row r="407" spans="1:5" ht="14.4">
      <c r="A407" s="448">
        <v>43692</v>
      </c>
      <c r="B407" s="451">
        <v>65.203199999999995</v>
      </c>
      <c r="C407" s="449">
        <v>65.203199999999995</v>
      </c>
      <c r="D407" s="451">
        <v>65.203199999999995</v>
      </c>
      <c r="E407" s="449">
        <v>65.203199999999995</v>
      </c>
    </row>
    <row r="408" spans="1:5" ht="14.4">
      <c r="A408" s="448">
        <v>43693</v>
      </c>
      <c r="B408" s="451">
        <v>65.890699999999995</v>
      </c>
      <c r="C408" s="449">
        <v>65.890699999999995</v>
      </c>
      <c r="D408" s="451">
        <v>65.890699999999995</v>
      </c>
      <c r="E408" s="449">
        <v>65.890699999999995</v>
      </c>
    </row>
    <row r="409" spans="1:5" ht="14.4">
      <c r="A409" s="448">
        <v>43694</v>
      </c>
      <c r="B409" s="451">
        <v>65.996099999999998</v>
      </c>
      <c r="C409" s="449">
        <v>65.996099999999998</v>
      </c>
      <c r="D409" s="451">
        <v>65.996099999999998</v>
      </c>
      <c r="E409" s="449">
        <v>65.996099999999998</v>
      </c>
    </row>
    <row r="410" spans="1:5" ht="14.4">
      <c r="A410" s="448">
        <v>43697</v>
      </c>
      <c r="B410" s="451">
        <v>66.608199999999997</v>
      </c>
      <c r="C410" s="449">
        <v>66.608199999999997</v>
      </c>
      <c r="D410" s="451">
        <v>66.608199999999997</v>
      </c>
      <c r="E410" s="449">
        <v>66.608199999999997</v>
      </c>
    </row>
    <row r="411" spans="1:5" ht="14.4">
      <c r="A411" s="448">
        <v>43698</v>
      </c>
      <c r="B411" s="451">
        <v>66.784000000000006</v>
      </c>
      <c r="C411" s="449">
        <v>66.784000000000006</v>
      </c>
      <c r="D411" s="451">
        <v>66.784000000000006</v>
      </c>
      <c r="E411" s="449">
        <v>66.784000000000006</v>
      </c>
    </row>
    <row r="412" spans="1:5" ht="14.4">
      <c r="A412" s="448">
        <v>43699</v>
      </c>
      <c r="B412" s="451">
        <v>66.263000000000005</v>
      </c>
      <c r="C412" s="449">
        <v>66.263000000000005</v>
      </c>
      <c r="D412" s="451">
        <v>66.263000000000005</v>
      </c>
      <c r="E412" s="449">
        <v>66.263000000000005</v>
      </c>
    </row>
    <row r="413" spans="1:5" ht="14.4">
      <c r="A413" s="448">
        <v>43700</v>
      </c>
      <c r="B413" s="451">
        <v>65.619600000000005</v>
      </c>
      <c r="C413" s="449">
        <v>65.619600000000005</v>
      </c>
      <c r="D413" s="451">
        <v>65.619600000000005</v>
      </c>
      <c r="E413" s="449">
        <v>65.619600000000005</v>
      </c>
    </row>
    <row r="414" spans="1:5" ht="14.4">
      <c r="A414" s="448">
        <v>43701</v>
      </c>
      <c r="B414" s="451">
        <v>65.604600000000005</v>
      </c>
      <c r="C414" s="449">
        <v>65.604600000000005</v>
      </c>
      <c r="D414" s="451">
        <v>65.604600000000005</v>
      </c>
      <c r="E414" s="449">
        <v>65.604600000000005</v>
      </c>
    </row>
    <row r="415" spans="1:5" ht="14.4">
      <c r="A415" s="448">
        <v>43704</v>
      </c>
      <c r="B415" s="451">
        <v>65.973500000000001</v>
      </c>
      <c r="C415" s="449">
        <v>65.973500000000001</v>
      </c>
      <c r="D415" s="451">
        <v>65.973500000000001</v>
      </c>
      <c r="E415" s="449">
        <v>65.973500000000001</v>
      </c>
    </row>
    <row r="416" spans="1:5" ht="14.4">
      <c r="A416" s="448">
        <v>43705</v>
      </c>
      <c r="B416" s="451">
        <v>66.260800000000003</v>
      </c>
      <c r="C416" s="449">
        <v>66.260800000000003</v>
      </c>
      <c r="D416" s="451">
        <v>66.260800000000003</v>
      </c>
      <c r="E416" s="449">
        <v>66.260800000000003</v>
      </c>
    </row>
    <row r="417" spans="1:5" ht="14.4">
      <c r="A417" s="448">
        <v>43706</v>
      </c>
      <c r="B417" s="451">
        <v>66.412700000000001</v>
      </c>
      <c r="C417" s="449">
        <v>66.412700000000001</v>
      </c>
      <c r="D417" s="451">
        <v>66.412700000000001</v>
      </c>
      <c r="E417" s="449">
        <v>66.412700000000001</v>
      </c>
    </row>
    <row r="418" spans="1:5" ht="14.4">
      <c r="A418" s="448">
        <v>43707</v>
      </c>
      <c r="B418" s="451">
        <v>66.747100000000003</v>
      </c>
      <c r="C418" s="449">
        <v>66.747100000000003</v>
      </c>
      <c r="D418" s="451">
        <v>66.747100000000003</v>
      </c>
      <c r="E418" s="449">
        <v>66.747100000000003</v>
      </c>
    </row>
    <row r="419" spans="1:5" ht="14.4">
      <c r="A419" s="448">
        <v>43708</v>
      </c>
      <c r="B419" s="451">
        <v>66.489699999999999</v>
      </c>
      <c r="C419" s="449">
        <v>66.489699999999999</v>
      </c>
      <c r="D419" s="451">
        <v>66.489699999999999</v>
      </c>
      <c r="E419" s="449">
        <v>66.489699999999999</v>
      </c>
    </row>
    <row r="420" spans="1:5" ht="14.4">
      <c r="A420" s="448">
        <v>43711</v>
      </c>
      <c r="B420" s="451">
        <v>66.623500000000007</v>
      </c>
      <c r="C420" s="449">
        <v>66.623500000000007</v>
      </c>
      <c r="D420" s="451">
        <v>66.623500000000007</v>
      </c>
      <c r="E420" s="449">
        <v>66.623500000000007</v>
      </c>
    </row>
    <row r="421" spans="1:5" ht="14.4">
      <c r="A421" s="448">
        <v>43712</v>
      </c>
      <c r="B421" s="451">
        <v>66.907200000000003</v>
      </c>
      <c r="C421" s="449">
        <v>66.907200000000003</v>
      </c>
      <c r="D421" s="451">
        <v>66.907200000000003</v>
      </c>
      <c r="E421" s="449">
        <v>66.907200000000003</v>
      </c>
    </row>
    <row r="422" spans="1:5" ht="14.4">
      <c r="A422" s="448">
        <v>43713</v>
      </c>
      <c r="B422" s="451">
        <v>66.500200000000007</v>
      </c>
      <c r="C422" s="449">
        <v>66.500200000000007</v>
      </c>
      <c r="D422" s="451">
        <v>66.500200000000007</v>
      </c>
      <c r="E422" s="449">
        <v>66.500200000000007</v>
      </c>
    </row>
    <row r="423" spans="1:5" ht="14.4">
      <c r="A423" s="448">
        <v>43714</v>
      </c>
      <c r="B423" s="451">
        <v>66.052800000000005</v>
      </c>
      <c r="C423" s="449">
        <v>66.052800000000005</v>
      </c>
      <c r="D423" s="451">
        <v>66.052800000000005</v>
      </c>
      <c r="E423" s="449">
        <v>66.052800000000005</v>
      </c>
    </row>
    <row r="424" spans="1:5" ht="14.4">
      <c r="A424" s="448">
        <v>43715</v>
      </c>
      <c r="B424" s="451">
        <v>65.998099999999994</v>
      </c>
      <c r="C424" s="449">
        <v>65.998099999999994</v>
      </c>
      <c r="D424" s="451">
        <v>65.998099999999994</v>
      </c>
      <c r="E424" s="449">
        <v>65.998099999999994</v>
      </c>
    </row>
    <row r="425" spans="1:5" ht="14.4">
      <c r="A425" s="448">
        <v>43718</v>
      </c>
      <c r="B425" s="451">
        <v>65.569800000000001</v>
      </c>
      <c r="C425" s="449">
        <v>65.569800000000001</v>
      </c>
      <c r="D425" s="451">
        <v>65.569800000000001</v>
      </c>
      <c r="E425" s="449">
        <v>65.569800000000001</v>
      </c>
    </row>
    <row r="426" spans="1:5" ht="14.4">
      <c r="A426" s="448">
        <v>43719</v>
      </c>
      <c r="B426" s="451">
        <v>65.439300000000003</v>
      </c>
      <c r="C426" s="449">
        <v>65.439300000000003</v>
      </c>
      <c r="D426" s="451">
        <v>65.439300000000003</v>
      </c>
      <c r="E426" s="449">
        <v>65.439300000000003</v>
      </c>
    </row>
    <row r="427" spans="1:5" ht="14.4">
      <c r="A427" s="448">
        <v>43720</v>
      </c>
      <c r="B427" s="451">
        <v>65.432100000000005</v>
      </c>
      <c r="C427" s="449">
        <v>65.432100000000005</v>
      </c>
      <c r="D427" s="451">
        <v>65.432100000000005</v>
      </c>
      <c r="E427" s="449">
        <v>65.432100000000005</v>
      </c>
    </row>
    <row r="428" spans="1:5" ht="14.4">
      <c r="A428" s="448">
        <v>43721</v>
      </c>
      <c r="B428" s="451">
        <v>65.190899999999999</v>
      </c>
      <c r="C428" s="449">
        <v>65.190899999999999</v>
      </c>
      <c r="D428" s="451">
        <v>65.190899999999999</v>
      </c>
      <c r="E428" s="449">
        <v>65.190899999999999</v>
      </c>
    </row>
    <row r="429" spans="1:5" ht="14.4">
      <c r="A429" s="448">
        <v>43722</v>
      </c>
      <c r="B429" s="451">
        <v>64.471100000000007</v>
      </c>
      <c r="C429" s="449">
        <v>64.471100000000007</v>
      </c>
      <c r="D429" s="451">
        <v>64.471100000000007</v>
      </c>
      <c r="E429" s="449">
        <v>64.471100000000007</v>
      </c>
    </row>
    <row r="430" spans="1:5" ht="14.4">
      <c r="A430" s="448">
        <v>43725</v>
      </c>
      <c r="B430" s="451">
        <v>63.827199999999998</v>
      </c>
      <c r="C430" s="449">
        <v>63.827199999999998</v>
      </c>
      <c r="D430" s="451">
        <v>63.827199999999998</v>
      </c>
      <c r="E430" s="449">
        <v>63.827199999999998</v>
      </c>
    </row>
    <row r="431" spans="1:5" ht="14.4">
      <c r="A431" s="448">
        <v>43726</v>
      </c>
      <c r="B431" s="451">
        <v>64.121300000000005</v>
      </c>
      <c r="C431" s="449">
        <v>64.121300000000005</v>
      </c>
      <c r="D431" s="451">
        <v>64.121300000000005</v>
      </c>
      <c r="E431" s="449">
        <v>64.121300000000005</v>
      </c>
    </row>
    <row r="432" spans="1:5" ht="14.4">
      <c r="A432" s="448">
        <v>43727</v>
      </c>
      <c r="B432" s="451">
        <v>64.429000000000002</v>
      </c>
      <c r="C432" s="449">
        <v>64.429000000000002</v>
      </c>
      <c r="D432" s="451">
        <v>64.429000000000002</v>
      </c>
      <c r="E432" s="449">
        <v>64.429000000000002</v>
      </c>
    </row>
    <row r="433" spans="1:5" ht="14.4">
      <c r="A433" s="448">
        <v>43728</v>
      </c>
      <c r="B433" s="451">
        <v>64.219899999999996</v>
      </c>
      <c r="C433" s="449">
        <v>64.219899999999996</v>
      </c>
      <c r="D433" s="451">
        <v>64.219899999999996</v>
      </c>
      <c r="E433" s="449">
        <v>64.219899999999996</v>
      </c>
    </row>
    <row r="434" spans="1:5" ht="14.4">
      <c r="A434" s="448">
        <v>43729</v>
      </c>
      <c r="B434" s="451">
        <v>63.848700000000001</v>
      </c>
      <c r="C434" s="449">
        <v>63.848700000000001</v>
      </c>
      <c r="D434" s="451">
        <v>63.848700000000001</v>
      </c>
      <c r="E434" s="449">
        <v>63.848700000000001</v>
      </c>
    </row>
    <row r="435" spans="1:5" ht="14.4">
      <c r="A435" s="448">
        <v>43732</v>
      </c>
      <c r="B435" s="451">
        <v>63.945300000000003</v>
      </c>
      <c r="C435" s="449">
        <v>63.945300000000003</v>
      </c>
      <c r="D435" s="451">
        <v>63.945300000000003</v>
      </c>
      <c r="E435" s="449">
        <v>63.945300000000003</v>
      </c>
    </row>
    <row r="436" spans="1:5" ht="14.4">
      <c r="A436" s="448">
        <v>43733</v>
      </c>
      <c r="B436" s="451">
        <v>63.706000000000003</v>
      </c>
      <c r="C436" s="449">
        <v>63.706000000000003</v>
      </c>
      <c r="D436" s="451">
        <v>63.706000000000003</v>
      </c>
      <c r="E436" s="449">
        <v>63.706000000000003</v>
      </c>
    </row>
    <row r="437" spans="1:5" ht="14.4">
      <c r="A437" s="448">
        <v>43734</v>
      </c>
      <c r="B437" s="451">
        <v>64.187299999999993</v>
      </c>
      <c r="C437" s="449">
        <v>64.187299999999993</v>
      </c>
      <c r="D437" s="451">
        <v>64.187299999999993</v>
      </c>
      <c r="E437" s="449">
        <v>64.187299999999993</v>
      </c>
    </row>
    <row r="438" spans="1:5" ht="14.4">
      <c r="A438" s="448">
        <v>43735</v>
      </c>
      <c r="B438" s="451">
        <v>64.288799999999995</v>
      </c>
      <c r="C438" s="449">
        <v>64.288799999999995</v>
      </c>
      <c r="D438" s="451">
        <v>64.288799999999995</v>
      </c>
      <c r="E438" s="449">
        <v>64.288799999999995</v>
      </c>
    </row>
    <row r="439" spans="1:5" ht="14.4">
      <c r="A439" s="448">
        <v>43736</v>
      </c>
      <c r="B439" s="451">
        <v>64.415599999999998</v>
      </c>
      <c r="C439" s="449">
        <v>64.415599999999998</v>
      </c>
      <c r="D439" s="451">
        <v>64.415599999999998</v>
      </c>
      <c r="E439" s="449">
        <v>64.415599999999998</v>
      </c>
    </row>
    <row r="440" spans="1:5" ht="14.4">
      <c r="A440" s="448">
        <v>43739</v>
      </c>
      <c r="B440" s="451">
        <v>64.640699999999995</v>
      </c>
      <c r="C440" s="449">
        <v>64.640699999999995</v>
      </c>
      <c r="D440" s="451">
        <v>64.640699999999995</v>
      </c>
      <c r="E440" s="449">
        <v>64.640699999999995</v>
      </c>
    </row>
    <row r="441" spans="1:5" ht="14.4">
      <c r="A441" s="448">
        <v>43740</v>
      </c>
      <c r="B441" s="451">
        <v>65.066999999999993</v>
      </c>
      <c r="C441" s="449">
        <v>65.066999999999993</v>
      </c>
      <c r="D441" s="451">
        <v>65.066999999999993</v>
      </c>
      <c r="E441" s="449">
        <v>65.066999999999993</v>
      </c>
    </row>
    <row r="442" spans="1:5" ht="14.4">
      <c r="A442" s="448">
        <v>43741</v>
      </c>
      <c r="B442" s="451">
        <v>65.439899999999994</v>
      </c>
      <c r="C442" s="449">
        <v>65.439899999999994</v>
      </c>
      <c r="D442" s="451">
        <v>65.439899999999994</v>
      </c>
      <c r="E442" s="449">
        <v>65.439899999999994</v>
      </c>
    </row>
    <row r="443" spans="1:5" ht="14.4">
      <c r="A443" s="448">
        <v>43742</v>
      </c>
      <c r="B443" s="451">
        <v>65.131200000000007</v>
      </c>
      <c r="C443" s="449">
        <v>65.131200000000007</v>
      </c>
      <c r="D443" s="451">
        <v>65.131200000000007</v>
      </c>
      <c r="E443" s="449">
        <v>65.131200000000007</v>
      </c>
    </row>
    <row r="444" spans="1:5" ht="14.4">
      <c r="A444" s="448">
        <v>43743</v>
      </c>
      <c r="B444" s="451">
        <v>65.03</v>
      </c>
      <c r="C444" s="449">
        <v>65.03</v>
      </c>
      <c r="D444" s="451">
        <v>65.03</v>
      </c>
      <c r="E444" s="449">
        <v>65.03</v>
      </c>
    </row>
    <row r="445" spans="1:5" ht="14.4">
      <c r="A445" s="448">
        <v>43746</v>
      </c>
      <c r="B445" s="451">
        <v>64.825900000000004</v>
      </c>
      <c r="C445" s="449">
        <v>64.825900000000004</v>
      </c>
      <c r="D445" s="451">
        <v>64.825900000000004</v>
      </c>
      <c r="E445" s="449">
        <v>64.825900000000004</v>
      </c>
    </row>
    <row r="446" spans="1:5" ht="14.4">
      <c r="A446" s="448">
        <v>43747</v>
      </c>
      <c r="B446" s="451">
        <v>64.867199999999997</v>
      </c>
      <c r="C446" s="449">
        <v>64.867199999999997</v>
      </c>
      <c r="D446" s="451">
        <v>64.867199999999997</v>
      </c>
      <c r="E446" s="449">
        <v>64.867199999999997</v>
      </c>
    </row>
    <row r="447" spans="1:5" ht="14.4">
      <c r="A447" s="448">
        <v>43748</v>
      </c>
      <c r="B447" s="451">
        <v>65.0976</v>
      </c>
      <c r="C447" s="449">
        <v>65.0976</v>
      </c>
      <c r="D447" s="451">
        <v>65.0976</v>
      </c>
      <c r="E447" s="449">
        <v>65.0976</v>
      </c>
    </row>
    <row r="448" spans="1:5" ht="14.4">
      <c r="A448" s="448">
        <v>43749</v>
      </c>
      <c r="B448" s="451">
        <v>64.741600000000005</v>
      </c>
      <c r="C448" s="449">
        <v>64.741600000000005</v>
      </c>
      <c r="D448" s="451">
        <v>64.741600000000005</v>
      </c>
      <c r="E448" s="449">
        <v>64.741600000000005</v>
      </c>
    </row>
    <row r="449" spans="1:5" ht="14.4">
      <c r="A449" s="448">
        <v>43750</v>
      </c>
      <c r="B449" s="451">
        <v>64.223699999999994</v>
      </c>
      <c r="C449" s="449">
        <v>64.223699999999994</v>
      </c>
      <c r="D449" s="451">
        <v>64.223699999999994</v>
      </c>
      <c r="E449" s="449">
        <v>64.223699999999994</v>
      </c>
    </row>
    <row r="450" spans="1:5" ht="14.4">
      <c r="A450" s="448">
        <v>43753</v>
      </c>
      <c r="B450" s="451">
        <v>64.365200000000002</v>
      </c>
      <c r="C450" s="449">
        <v>64.365200000000002</v>
      </c>
      <c r="D450" s="451">
        <v>64.365200000000002</v>
      </c>
      <c r="E450" s="449">
        <v>64.365200000000002</v>
      </c>
    </row>
    <row r="451" spans="1:5" ht="14.4">
      <c r="A451" s="448">
        <v>43754</v>
      </c>
      <c r="B451" s="451">
        <v>64.254800000000003</v>
      </c>
      <c r="C451" s="449">
        <v>64.254800000000003</v>
      </c>
      <c r="D451" s="451">
        <v>64.254800000000003</v>
      </c>
      <c r="E451" s="449">
        <v>64.254800000000003</v>
      </c>
    </row>
    <row r="452" spans="1:5" ht="14.4">
      <c r="A452" s="448">
        <v>43755</v>
      </c>
      <c r="B452" s="451">
        <v>64.345500000000001</v>
      </c>
      <c r="C452" s="449">
        <v>64.345500000000001</v>
      </c>
      <c r="D452" s="451">
        <v>64.345500000000001</v>
      </c>
      <c r="E452" s="449">
        <v>64.345500000000001</v>
      </c>
    </row>
    <row r="453" spans="1:5" ht="14.4">
      <c r="A453" s="448">
        <v>43756</v>
      </c>
      <c r="B453" s="451">
        <v>64.014399999999995</v>
      </c>
      <c r="C453" s="449">
        <v>64.014399999999995</v>
      </c>
      <c r="D453" s="451">
        <v>64.014399999999995</v>
      </c>
      <c r="E453" s="449">
        <v>64.014399999999995</v>
      </c>
    </row>
    <row r="454" spans="1:5" ht="14.4">
      <c r="A454" s="448">
        <v>43757</v>
      </c>
      <c r="B454" s="451">
        <v>63.9542</v>
      </c>
      <c r="C454" s="449">
        <v>63.9542</v>
      </c>
      <c r="D454" s="451">
        <v>63.9542</v>
      </c>
      <c r="E454" s="449">
        <v>63.9542</v>
      </c>
    </row>
    <row r="455" spans="1:5" ht="14.4">
      <c r="A455" s="448">
        <v>43760</v>
      </c>
      <c r="B455" s="451">
        <v>63.760599999999997</v>
      </c>
      <c r="C455" s="449">
        <v>63.760599999999997</v>
      </c>
      <c r="D455" s="451">
        <v>63.760599999999997</v>
      </c>
      <c r="E455" s="449">
        <v>63.760599999999997</v>
      </c>
    </row>
    <row r="456" spans="1:5" ht="14.4">
      <c r="A456" s="448">
        <v>43761</v>
      </c>
      <c r="B456" s="451">
        <v>63.633600000000001</v>
      </c>
      <c r="C456" s="449">
        <v>63.633600000000001</v>
      </c>
      <c r="D456" s="451">
        <v>63.633600000000001</v>
      </c>
      <c r="E456" s="449">
        <v>63.633600000000001</v>
      </c>
    </row>
    <row r="457" spans="1:5" ht="14.4">
      <c r="A457" s="448">
        <v>43762</v>
      </c>
      <c r="B457" s="451">
        <v>63.799700000000001</v>
      </c>
      <c r="C457" s="449">
        <v>63.799700000000001</v>
      </c>
      <c r="D457" s="451">
        <v>63.799700000000001</v>
      </c>
      <c r="E457" s="449">
        <v>63.799700000000001</v>
      </c>
    </row>
    <row r="458" spans="1:5" ht="14.4">
      <c r="A458" s="448">
        <v>43763</v>
      </c>
      <c r="B458" s="451">
        <v>63.86</v>
      </c>
      <c r="C458" s="449">
        <v>63.86</v>
      </c>
      <c r="D458" s="451">
        <v>63.86</v>
      </c>
      <c r="E458" s="449">
        <v>63.86</v>
      </c>
    </row>
    <row r="459" spans="1:5" ht="14.4">
      <c r="A459" s="448">
        <v>43764</v>
      </c>
      <c r="B459" s="451">
        <v>63.996600000000001</v>
      </c>
      <c r="C459" s="449">
        <v>63.996600000000001</v>
      </c>
      <c r="D459" s="451">
        <v>63.996600000000001</v>
      </c>
      <c r="E459" s="449">
        <v>63.996600000000001</v>
      </c>
    </row>
    <row r="460" spans="1:5" ht="14.4">
      <c r="A460" s="448">
        <v>43767</v>
      </c>
      <c r="B460" s="451">
        <v>63.87</v>
      </c>
      <c r="C460" s="449">
        <v>63.87</v>
      </c>
      <c r="D460" s="451">
        <v>63.87</v>
      </c>
      <c r="E460" s="449">
        <v>63.87</v>
      </c>
    </row>
    <row r="461" spans="1:5" ht="14.4">
      <c r="A461" s="448">
        <v>43768</v>
      </c>
      <c r="B461" s="451">
        <v>63.832000000000001</v>
      </c>
      <c r="C461" s="449">
        <v>63.832000000000001</v>
      </c>
      <c r="D461" s="451">
        <v>63.832000000000001</v>
      </c>
      <c r="E461" s="449">
        <v>63.832000000000001</v>
      </c>
    </row>
    <row r="462" spans="1:5" ht="14.4">
      <c r="A462" s="448">
        <v>43769</v>
      </c>
      <c r="B462" s="451">
        <v>63.873399999999997</v>
      </c>
      <c r="C462" s="449">
        <v>63.873399999999997</v>
      </c>
      <c r="D462" s="451">
        <v>63.873399999999997</v>
      </c>
      <c r="E462" s="449">
        <v>63.873399999999997</v>
      </c>
    </row>
    <row r="463" spans="1:5" ht="14.4">
      <c r="A463" s="448">
        <v>43770</v>
      </c>
      <c r="B463" s="451">
        <v>63.774799999999999</v>
      </c>
      <c r="C463" s="449">
        <v>63.774799999999999</v>
      </c>
      <c r="D463" s="451">
        <v>63.774799999999999</v>
      </c>
      <c r="E463" s="449">
        <v>63.774799999999999</v>
      </c>
    </row>
    <row r="464" spans="1:5" ht="14.4">
      <c r="A464" s="448">
        <v>43771</v>
      </c>
      <c r="B464" s="451">
        <v>64.031599999999997</v>
      </c>
      <c r="C464" s="449">
        <v>64.031599999999997</v>
      </c>
      <c r="D464" s="451">
        <v>64.031599999999997</v>
      </c>
      <c r="E464" s="449">
        <v>64.031599999999997</v>
      </c>
    </row>
    <row r="465" spans="1:5" ht="14.4">
      <c r="A465" s="448">
        <v>43775</v>
      </c>
      <c r="B465" s="451">
        <v>63.247999999999998</v>
      </c>
      <c r="C465" s="449">
        <v>63.247999999999998</v>
      </c>
      <c r="D465" s="451">
        <v>63.247999999999998</v>
      </c>
      <c r="E465" s="449">
        <v>63.247999999999998</v>
      </c>
    </row>
    <row r="466" spans="1:5" ht="14.4">
      <c r="A466" s="448">
        <v>43776</v>
      </c>
      <c r="B466" s="451">
        <v>63.588000000000001</v>
      </c>
      <c r="C466" s="449">
        <v>63.588000000000001</v>
      </c>
      <c r="D466" s="451">
        <v>63.588000000000001</v>
      </c>
      <c r="E466" s="449">
        <v>63.588000000000001</v>
      </c>
    </row>
    <row r="467" spans="1:5" ht="14.4">
      <c r="A467" s="448">
        <v>43777</v>
      </c>
      <c r="B467" s="451">
        <v>63.729799999999997</v>
      </c>
      <c r="C467" s="449">
        <v>63.729799999999997</v>
      </c>
      <c r="D467" s="451">
        <v>63.729799999999997</v>
      </c>
      <c r="E467" s="449">
        <v>63.729799999999997</v>
      </c>
    </row>
    <row r="468" spans="1:5" ht="14.4">
      <c r="A468" s="448">
        <v>43778</v>
      </c>
      <c r="B468" s="451">
        <v>63.729500000000002</v>
      </c>
      <c r="C468" s="449">
        <v>63.729500000000002</v>
      </c>
      <c r="D468" s="451">
        <v>63.729500000000002</v>
      </c>
      <c r="E468" s="449">
        <v>63.729500000000002</v>
      </c>
    </row>
    <row r="469" spans="1:5" ht="14.4">
      <c r="A469" s="448">
        <v>43781</v>
      </c>
      <c r="B469" s="451">
        <v>63.912100000000002</v>
      </c>
      <c r="C469" s="449">
        <v>63.912100000000002</v>
      </c>
      <c r="D469" s="451">
        <v>63.912100000000002</v>
      </c>
      <c r="E469" s="449">
        <v>63.912100000000002</v>
      </c>
    </row>
    <row r="470" spans="1:5" ht="14.4">
      <c r="A470" s="448">
        <v>43782</v>
      </c>
      <c r="B470" s="451">
        <v>63.853000000000002</v>
      </c>
      <c r="C470" s="449">
        <v>63.853000000000002</v>
      </c>
      <c r="D470" s="451">
        <v>63.853000000000002</v>
      </c>
      <c r="E470" s="449">
        <v>63.853000000000002</v>
      </c>
    </row>
    <row r="471" spans="1:5" ht="14.4">
      <c r="A471" s="448">
        <v>43783</v>
      </c>
      <c r="B471" s="451">
        <v>64.200900000000004</v>
      </c>
      <c r="C471" s="449">
        <v>64.200900000000004</v>
      </c>
      <c r="D471" s="451">
        <v>64.200900000000004</v>
      </c>
      <c r="E471" s="449">
        <v>64.200900000000004</v>
      </c>
    </row>
    <row r="472" spans="1:5" ht="14.4">
      <c r="A472" s="448">
        <v>43784</v>
      </c>
      <c r="B472" s="451">
        <v>64.210099999999997</v>
      </c>
      <c r="C472" s="449">
        <v>64.210099999999997</v>
      </c>
      <c r="D472" s="451">
        <v>64.210099999999997</v>
      </c>
      <c r="E472" s="449">
        <v>64.210099999999997</v>
      </c>
    </row>
    <row r="473" spans="1:5" ht="14.4">
      <c r="A473" s="448">
        <v>43785</v>
      </c>
      <c r="B473" s="451">
        <v>63.888100000000001</v>
      </c>
      <c r="C473" s="449">
        <v>63.888100000000001</v>
      </c>
      <c r="D473" s="451">
        <v>63.888100000000001</v>
      </c>
      <c r="E473" s="449">
        <v>63.888100000000001</v>
      </c>
    </row>
    <row r="474" spans="1:5" ht="14.4">
      <c r="A474" s="448">
        <v>43788</v>
      </c>
      <c r="B474" s="451">
        <v>63.754199999999997</v>
      </c>
      <c r="C474" s="449">
        <v>63.754199999999997</v>
      </c>
      <c r="D474" s="451">
        <v>63.754199999999997</v>
      </c>
      <c r="E474" s="449">
        <v>63.754199999999997</v>
      </c>
    </row>
    <row r="475" spans="1:5">
      <c r="A475" s="447">
        <v>43789</v>
      </c>
      <c r="B475" s="454">
        <v>63.773000000000003</v>
      </c>
      <c r="C475" s="453">
        <v>63.773000000000003</v>
      </c>
      <c r="D475" s="454">
        <v>63.773000000000003</v>
      </c>
      <c r="E475" s="453">
        <v>63.773000000000003</v>
      </c>
    </row>
    <row r="476" spans="1:5">
      <c r="A476" s="447">
        <v>43790</v>
      </c>
      <c r="B476" s="454">
        <v>64.021299999999997</v>
      </c>
      <c r="C476" s="453">
        <v>64.021299999999997</v>
      </c>
      <c r="D476" s="454">
        <v>64.021299999999997</v>
      </c>
      <c r="E476" s="453">
        <v>64.021299999999997</v>
      </c>
    </row>
    <row r="477" spans="1:5">
      <c r="A477" s="447">
        <v>43791</v>
      </c>
      <c r="B477" s="454">
        <v>63.843000000000004</v>
      </c>
      <c r="C477" s="453">
        <v>63.843000000000004</v>
      </c>
      <c r="D477" s="454">
        <v>63.843000000000004</v>
      </c>
      <c r="E477" s="453">
        <v>63.843000000000004</v>
      </c>
    </row>
    <row r="478" spans="1:5">
      <c r="A478" s="447">
        <v>43792</v>
      </c>
      <c r="B478" s="454">
        <v>63.710099999999997</v>
      </c>
      <c r="C478" s="453">
        <v>63.710099999999997</v>
      </c>
      <c r="D478" s="454">
        <v>63.710099999999997</v>
      </c>
      <c r="E478" s="453">
        <v>63.710099999999997</v>
      </c>
    </row>
    <row r="479" spans="1:5">
      <c r="A479" s="447">
        <v>43795</v>
      </c>
      <c r="B479" s="454">
        <v>63.7637</v>
      </c>
      <c r="C479" s="453">
        <v>63.7637</v>
      </c>
      <c r="D479" s="454">
        <v>63.7637</v>
      </c>
      <c r="E479" s="453">
        <v>63.7637</v>
      </c>
    </row>
    <row r="480" spans="1:5">
      <c r="A480" s="447">
        <v>43796</v>
      </c>
      <c r="B480" s="454">
        <v>64.023899999999998</v>
      </c>
      <c r="C480" s="453">
        <v>64.023899999999998</v>
      </c>
      <c r="D480" s="454">
        <v>64.023899999999998</v>
      </c>
      <c r="E480" s="453">
        <v>64.023899999999998</v>
      </c>
    </row>
    <row r="481" spans="1:5">
      <c r="A481" s="447">
        <v>43797</v>
      </c>
      <c r="B481" s="454">
        <v>63.972200000000001</v>
      </c>
      <c r="C481" s="453">
        <v>63.972200000000001</v>
      </c>
      <c r="D481" s="454">
        <v>63.972200000000001</v>
      </c>
      <c r="E481" s="453">
        <v>63.972200000000001</v>
      </c>
    </row>
    <row r="482" spans="1:5">
      <c r="A482" s="447">
        <v>43798</v>
      </c>
      <c r="B482" s="454">
        <v>64.100499999999997</v>
      </c>
      <c r="C482" s="453">
        <v>64.100499999999997</v>
      </c>
      <c r="D482" s="454">
        <v>64.100499999999997</v>
      </c>
      <c r="E482" s="453">
        <v>64.100499999999997</v>
      </c>
    </row>
    <row r="483" spans="1:5">
      <c r="A483" s="447">
        <v>43799</v>
      </c>
      <c r="B483" s="454">
        <v>64.081699999999998</v>
      </c>
      <c r="C483" s="453">
        <v>64.081699999999998</v>
      </c>
      <c r="D483" s="454">
        <v>64.081699999999998</v>
      </c>
      <c r="E483" s="453">
        <v>64.081699999999998</v>
      </c>
    </row>
    <row r="484" spans="1:5">
      <c r="A484" s="447">
        <v>43802</v>
      </c>
      <c r="B484" s="454">
        <v>64.409700000000001</v>
      </c>
      <c r="C484" s="453">
        <v>64.409700000000001</v>
      </c>
      <c r="D484" s="454">
        <v>64.409700000000001</v>
      </c>
      <c r="E484" s="453">
        <v>64.409700000000001</v>
      </c>
    </row>
    <row r="485" spans="1:5">
      <c r="A485" s="447">
        <v>43803</v>
      </c>
      <c r="B485" s="454">
        <v>64.140100000000004</v>
      </c>
      <c r="C485" s="453">
        <v>64.140100000000004</v>
      </c>
      <c r="D485" s="454">
        <v>64.140100000000004</v>
      </c>
      <c r="E485" s="453">
        <v>64.140100000000004</v>
      </c>
    </row>
    <row r="486" spans="1:5">
      <c r="A486" s="447">
        <v>43804</v>
      </c>
      <c r="B486" s="454">
        <v>64.194800000000001</v>
      </c>
      <c r="C486" s="453">
        <v>64.194800000000001</v>
      </c>
      <c r="D486" s="454">
        <v>64.194800000000001</v>
      </c>
      <c r="E486" s="453">
        <v>64.194800000000001</v>
      </c>
    </row>
    <row r="487" spans="1:5">
      <c r="A487" s="447">
        <v>43805</v>
      </c>
      <c r="B487" s="454">
        <v>63.813499999999998</v>
      </c>
      <c r="C487" s="453">
        <v>63.813499999999998</v>
      </c>
      <c r="D487" s="454">
        <v>63.813499999999998</v>
      </c>
      <c r="E487" s="453">
        <v>63.813499999999998</v>
      </c>
    </row>
    <row r="488" spans="1:5">
      <c r="A488" s="447">
        <v>43806</v>
      </c>
      <c r="B488" s="454">
        <v>63.718499999999999</v>
      </c>
      <c r="C488" s="453">
        <v>63.718499999999999</v>
      </c>
      <c r="D488" s="454">
        <v>63.718499999999999</v>
      </c>
      <c r="E488" s="453">
        <v>63.718499999999999</v>
      </c>
    </row>
    <row r="489" spans="1:5">
      <c r="A489" s="447">
        <v>43809</v>
      </c>
      <c r="B489" s="454">
        <v>63.724400000000003</v>
      </c>
      <c r="C489" s="453">
        <v>63.724400000000003</v>
      </c>
      <c r="D489" s="454">
        <v>63.724400000000003</v>
      </c>
      <c r="E489" s="453">
        <v>63.724400000000003</v>
      </c>
    </row>
    <row r="490" spans="1:5">
      <c r="A490" s="447">
        <v>43810</v>
      </c>
      <c r="B490" s="454">
        <v>63.578800000000001</v>
      </c>
      <c r="C490" s="453">
        <v>63.578800000000001</v>
      </c>
      <c r="D490" s="454">
        <v>63.578800000000001</v>
      </c>
      <c r="E490" s="453">
        <v>63.578800000000001</v>
      </c>
    </row>
    <row r="491" spans="1:5">
      <c r="A491" s="447">
        <v>43811</v>
      </c>
      <c r="B491" s="454">
        <v>63.565300000000001</v>
      </c>
      <c r="C491" s="453">
        <v>63.565300000000001</v>
      </c>
      <c r="D491" s="454">
        <v>63.565300000000001</v>
      </c>
      <c r="E491" s="453">
        <v>63.565300000000001</v>
      </c>
    </row>
    <row r="492" spans="1:5">
      <c r="A492" s="447">
        <v>43812</v>
      </c>
      <c r="B492" s="454">
        <v>63.225700000000003</v>
      </c>
      <c r="C492" s="453">
        <v>63.225700000000003</v>
      </c>
      <c r="D492" s="454">
        <v>63.225700000000003</v>
      </c>
      <c r="E492" s="453">
        <v>63.225700000000003</v>
      </c>
    </row>
    <row r="493" spans="1:5">
      <c r="A493" s="447">
        <v>43813</v>
      </c>
      <c r="B493" s="454">
        <v>62.554400000000001</v>
      </c>
      <c r="C493" s="453">
        <v>62.554400000000001</v>
      </c>
      <c r="D493" s="454">
        <v>62.554400000000001</v>
      </c>
      <c r="E493" s="453">
        <v>62.554400000000001</v>
      </c>
    </row>
    <row r="494" spans="1:5">
      <c r="A494" s="447">
        <v>43816</v>
      </c>
      <c r="B494" s="454">
        <v>62.768599999999999</v>
      </c>
      <c r="C494" s="453">
        <v>62.768599999999999</v>
      </c>
      <c r="D494" s="454">
        <v>62.768599999999999</v>
      </c>
      <c r="E494" s="453">
        <v>62.768599999999999</v>
      </c>
    </row>
    <row r="495" spans="1:5">
      <c r="A495" s="447">
        <v>43817</v>
      </c>
      <c r="B495" s="454">
        <v>62.532600000000002</v>
      </c>
      <c r="C495" s="453">
        <v>62.532600000000002</v>
      </c>
      <c r="D495" s="454">
        <v>62.532600000000002</v>
      </c>
      <c r="E495" s="453">
        <v>62.532600000000002</v>
      </c>
    </row>
    <row r="496" spans="1:5">
      <c r="A496" s="447">
        <v>43818</v>
      </c>
      <c r="B496" s="454">
        <v>62.583100000000002</v>
      </c>
      <c r="C496" s="453">
        <v>62.583100000000002</v>
      </c>
      <c r="D496" s="454">
        <v>62.583100000000002</v>
      </c>
      <c r="E496" s="453">
        <v>62.583100000000002</v>
      </c>
    </row>
    <row r="497" spans="1:10">
      <c r="A497" s="447">
        <v>43819</v>
      </c>
      <c r="B497" s="454">
        <v>62.528300000000002</v>
      </c>
      <c r="C497" s="453">
        <v>62.528300000000002</v>
      </c>
      <c r="D497" s="454">
        <v>62.528300000000002</v>
      </c>
      <c r="E497" s="453">
        <v>62.528300000000002</v>
      </c>
    </row>
    <row r="498" spans="1:10">
      <c r="A498" s="447">
        <v>43820</v>
      </c>
      <c r="B498" s="454">
        <v>62.4071</v>
      </c>
      <c r="C498" s="453">
        <v>62.4071</v>
      </c>
      <c r="D498" s="454">
        <v>62.4071</v>
      </c>
      <c r="E498" s="453">
        <v>62.4071</v>
      </c>
    </row>
    <row r="499" spans="1:10">
      <c r="A499" s="447">
        <v>43823</v>
      </c>
      <c r="B499" s="454">
        <v>62.249899999999997</v>
      </c>
      <c r="C499" s="453">
        <v>62.249899999999997</v>
      </c>
      <c r="D499" s="454">
        <v>62.249899999999997</v>
      </c>
      <c r="E499" s="453">
        <v>62.249899999999997</v>
      </c>
      <c r="G499" s="447">
        <f t="shared" ref="G499:G562" si="0">A259</f>
        <v>43475</v>
      </c>
      <c r="H499" s="429">
        <v>356</v>
      </c>
      <c r="I499" s="452">
        <v>-2.5794999999999959</v>
      </c>
      <c r="J499" s="429">
        <f t="shared" ref="J499:J562" si="1">I499/H499</f>
        <v>-7.2457865168539214E-3</v>
      </c>
    </row>
    <row r="500" spans="1:10">
      <c r="A500" s="447">
        <v>43824</v>
      </c>
      <c r="B500" s="454">
        <v>62.167299999999997</v>
      </c>
      <c r="C500" s="453">
        <v>62.167299999999997</v>
      </c>
      <c r="D500" s="454">
        <v>62.167299999999997</v>
      </c>
      <c r="E500" s="453">
        <v>62.167299999999997</v>
      </c>
      <c r="G500" s="447">
        <f t="shared" si="0"/>
        <v>43476</v>
      </c>
      <c r="H500" s="429">
        <v>355</v>
      </c>
      <c r="I500" s="452">
        <v>-2.3605000000000018</v>
      </c>
      <c r="J500" s="429">
        <f t="shared" si="1"/>
        <v>-6.6492957746478922E-3</v>
      </c>
    </row>
    <row r="501" spans="1:10">
      <c r="A501" s="447">
        <v>43825</v>
      </c>
      <c r="B501" s="454">
        <v>61.7164</v>
      </c>
      <c r="C501" s="453">
        <v>61.7164</v>
      </c>
      <c r="D501" s="454">
        <v>61.7164</v>
      </c>
      <c r="E501" s="453">
        <v>61.7164</v>
      </c>
      <c r="G501" s="447">
        <f t="shared" si="0"/>
        <v>43477</v>
      </c>
      <c r="H501" s="429">
        <v>354</v>
      </c>
      <c r="I501" s="452">
        <v>-2.4167000000000058</v>
      </c>
      <c r="J501" s="429">
        <f t="shared" si="1"/>
        <v>-6.8268361581921072E-3</v>
      </c>
    </row>
    <row r="502" spans="1:10">
      <c r="A502" s="447">
        <v>43826</v>
      </c>
      <c r="B502" s="454">
        <v>61.767600000000002</v>
      </c>
      <c r="C502" s="453">
        <v>61.767600000000002</v>
      </c>
      <c r="D502" s="454">
        <v>61.767600000000002</v>
      </c>
      <c r="E502" s="453">
        <v>61.767600000000002</v>
      </c>
      <c r="G502" s="447">
        <f t="shared" si="0"/>
        <v>43480</v>
      </c>
      <c r="H502" s="429">
        <v>351</v>
      </c>
      <c r="I502" s="452">
        <v>-2.6919999999999931</v>
      </c>
      <c r="J502" s="429">
        <f t="shared" si="1"/>
        <v>-7.6695156695156495E-3</v>
      </c>
    </row>
    <row r="503" spans="1:10">
      <c r="A503" s="447">
        <v>43827</v>
      </c>
      <c r="B503" s="454">
        <v>62.031500000000001</v>
      </c>
      <c r="C503" s="453">
        <v>62.031500000000001</v>
      </c>
      <c r="D503" s="454">
        <v>62.031500000000001</v>
      </c>
      <c r="E503" s="453">
        <v>62.031500000000001</v>
      </c>
      <c r="G503" s="447">
        <f t="shared" si="0"/>
        <v>43481</v>
      </c>
      <c r="H503" s="429">
        <v>350</v>
      </c>
      <c r="I503" s="452">
        <v>-2.5819999999999936</v>
      </c>
      <c r="J503" s="429">
        <f t="shared" si="1"/>
        <v>-7.3771428571428391E-3</v>
      </c>
    </row>
    <row r="504" spans="1:10">
      <c r="A504" s="447">
        <v>43830</v>
      </c>
      <c r="B504" s="454">
        <v>61.905700000000003</v>
      </c>
      <c r="C504" s="453">
        <v>61.905700000000003</v>
      </c>
      <c r="D504" s="454">
        <v>61.905700000000003</v>
      </c>
      <c r="E504" s="453">
        <v>61.905700000000003</v>
      </c>
      <c r="G504" s="447">
        <f t="shared" si="0"/>
        <v>43482</v>
      </c>
      <c r="H504" s="429">
        <v>349</v>
      </c>
      <c r="I504" s="452">
        <v>-2.2617000000000047</v>
      </c>
      <c r="J504" s="429">
        <f t="shared" si="1"/>
        <v>-6.4805157593123344E-3</v>
      </c>
    </row>
    <row r="505" spans="1:10">
      <c r="A505" s="447">
        <v>43831</v>
      </c>
      <c r="B505" s="454">
        <v>61.905700000000003</v>
      </c>
      <c r="C505" s="453">
        <v>61.905700000000003</v>
      </c>
      <c r="D505" s="454">
        <v>61.905700000000003</v>
      </c>
      <c r="E505" s="453">
        <v>61.905700000000003</v>
      </c>
      <c r="G505" s="447">
        <f t="shared" si="0"/>
        <v>43483</v>
      </c>
      <c r="H505" s="429">
        <v>348</v>
      </c>
      <c r="I505" s="452">
        <v>-1.943799999999996</v>
      </c>
      <c r="J505" s="429">
        <f t="shared" si="1"/>
        <v>-5.5856321839080347E-3</v>
      </c>
    </row>
    <row r="506" spans="1:10">
      <c r="A506" s="447">
        <v>43840</v>
      </c>
      <c r="B506" s="454">
        <v>61.234000000000002</v>
      </c>
      <c r="C506" s="453">
        <v>61.234000000000002</v>
      </c>
      <c r="D506" s="454">
        <v>61.234000000000002</v>
      </c>
      <c r="E506" s="453">
        <v>61.234000000000002</v>
      </c>
      <c r="G506" s="447">
        <f t="shared" si="0"/>
        <v>43484</v>
      </c>
      <c r="H506" s="429">
        <v>347</v>
      </c>
      <c r="I506" s="452">
        <v>-1.8308999999999997</v>
      </c>
      <c r="J506" s="429">
        <f t="shared" si="1"/>
        <v>-5.2763688760806907E-3</v>
      </c>
    </row>
    <row r="507" spans="1:10">
      <c r="A507" s="447">
        <v>43841</v>
      </c>
      <c r="B507" s="454">
        <v>61.263199999999998</v>
      </c>
      <c r="C507" s="453">
        <v>61.263199999999998</v>
      </c>
      <c r="D507" s="454">
        <v>61.263199999999998</v>
      </c>
      <c r="E507" s="453">
        <v>61.263199999999998</v>
      </c>
      <c r="G507" s="447">
        <f t="shared" si="0"/>
        <v>43487</v>
      </c>
      <c r="H507" s="429">
        <v>344</v>
      </c>
      <c r="I507" s="452">
        <v>-1.8633999999999986</v>
      </c>
      <c r="J507" s="429">
        <f t="shared" si="1"/>
        <v>-5.4168604651162753E-3</v>
      </c>
    </row>
    <row r="508" spans="1:10">
      <c r="A508" s="447">
        <v>43844</v>
      </c>
      <c r="B508" s="454">
        <v>60.947400000000002</v>
      </c>
      <c r="C508" s="453">
        <v>60.947400000000002</v>
      </c>
      <c r="D508" s="454">
        <v>60.947400000000002</v>
      </c>
      <c r="E508" s="453">
        <v>60.947400000000002</v>
      </c>
      <c r="G508" s="447">
        <f t="shared" si="0"/>
        <v>43488</v>
      </c>
      <c r="H508" s="429">
        <v>343</v>
      </c>
      <c r="I508" s="452">
        <v>-2.0498999999999938</v>
      </c>
      <c r="J508" s="429">
        <f t="shared" si="1"/>
        <v>-5.9763848396501276E-3</v>
      </c>
    </row>
    <row r="509" spans="1:10">
      <c r="A509" s="447">
        <v>43845</v>
      </c>
      <c r="B509" s="454">
        <v>61.414000000000001</v>
      </c>
      <c r="C509" s="453">
        <v>61.414000000000001</v>
      </c>
      <c r="D509" s="454">
        <v>61.414000000000001</v>
      </c>
      <c r="E509" s="453">
        <v>61.414000000000001</v>
      </c>
      <c r="G509" s="447">
        <f t="shared" si="0"/>
        <v>43489</v>
      </c>
      <c r="H509" s="429">
        <v>342</v>
      </c>
      <c r="I509" s="452">
        <v>-1.8318000000000012</v>
      </c>
      <c r="J509" s="429">
        <f t="shared" si="1"/>
        <v>-5.3561403508771968E-3</v>
      </c>
    </row>
    <row r="510" spans="1:10">
      <c r="A510" s="447">
        <v>43846</v>
      </c>
      <c r="B510" s="454">
        <v>61.4328</v>
      </c>
      <c r="C510" s="453">
        <v>61.4328</v>
      </c>
      <c r="D510" s="454">
        <v>61.4328</v>
      </c>
      <c r="E510" s="453">
        <v>61.4328</v>
      </c>
      <c r="G510" s="447">
        <f t="shared" si="0"/>
        <v>43490</v>
      </c>
      <c r="H510" s="429">
        <v>341</v>
      </c>
      <c r="I510" s="452">
        <v>-1.5015999999999963</v>
      </c>
      <c r="J510" s="429">
        <f t="shared" si="1"/>
        <v>-4.4035190615835671E-3</v>
      </c>
    </row>
    <row r="511" spans="1:10">
      <c r="A511" s="447">
        <v>43847</v>
      </c>
      <c r="B511" s="454">
        <v>61.569400000000002</v>
      </c>
      <c r="C511" s="453">
        <v>61.569400000000002</v>
      </c>
      <c r="D511" s="454">
        <v>61.569400000000002</v>
      </c>
      <c r="E511" s="453">
        <v>61.569400000000002</v>
      </c>
      <c r="G511" s="447">
        <f t="shared" si="0"/>
        <v>43491</v>
      </c>
      <c r="H511" s="429">
        <v>340</v>
      </c>
      <c r="I511" s="452">
        <v>-1.4170000000000016</v>
      </c>
      <c r="J511" s="429">
        <f t="shared" si="1"/>
        <v>-4.1676470588235337E-3</v>
      </c>
    </row>
    <row r="512" spans="1:10">
      <c r="A512" s="447">
        <v>43848</v>
      </c>
      <c r="B512" s="454">
        <v>61.533299999999997</v>
      </c>
      <c r="C512" s="453">
        <v>61.533299999999997</v>
      </c>
      <c r="D512" s="454">
        <v>61.533299999999997</v>
      </c>
      <c r="E512" s="453">
        <v>61.533299999999997</v>
      </c>
      <c r="G512" s="447">
        <f t="shared" si="0"/>
        <v>43494</v>
      </c>
      <c r="H512" s="429">
        <v>337</v>
      </c>
      <c r="I512" s="452">
        <v>-1.4300000000000068</v>
      </c>
      <c r="J512" s="429">
        <f t="shared" si="1"/>
        <v>-4.2433234421365186E-3</v>
      </c>
    </row>
    <row r="513" spans="1:10">
      <c r="A513" s="447">
        <v>43851</v>
      </c>
      <c r="B513" s="454">
        <v>61.465400000000002</v>
      </c>
      <c r="C513" s="453">
        <v>61.465400000000002</v>
      </c>
      <c r="D513" s="454">
        <v>61.465400000000002</v>
      </c>
      <c r="E513" s="453">
        <v>61.465400000000002</v>
      </c>
      <c r="G513" s="447">
        <f t="shared" si="0"/>
        <v>43495</v>
      </c>
      <c r="H513" s="429">
        <v>336</v>
      </c>
      <c r="I513" s="452">
        <v>-1.8412000000000006</v>
      </c>
      <c r="J513" s="429">
        <f t="shared" si="1"/>
        <v>-5.4797619047619065E-3</v>
      </c>
    </row>
    <row r="514" spans="1:10">
      <c r="A514" s="447">
        <v>43852</v>
      </c>
      <c r="B514" s="454">
        <v>61.855200000000004</v>
      </c>
      <c r="C514" s="453">
        <v>61.855200000000004</v>
      </c>
      <c r="D514" s="454">
        <v>61.855200000000004</v>
      </c>
      <c r="E514" s="453">
        <v>61.855200000000004</v>
      </c>
      <c r="G514" s="447">
        <f t="shared" si="0"/>
        <v>43496</v>
      </c>
      <c r="H514" s="429">
        <v>335</v>
      </c>
      <c r="I514" s="452">
        <v>-1.5986999999999938</v>
      </c>
      <c r="J514" s="429">
        <f t="shared" si="1"/>
        <v>-4.7722388059701307E-3</v>
      </c>
    </row>
    <row r="515" spans="1:10">
      <c r="A515" s="447">
        <v>43853</v>
      </c>
      <c r="B515" s="454">
        <v>61.834299999999999</v>
      </c>
      <c r="C515" s="453">
        <v>61.834299999999999</v>
      </c>
      <c r="D515" s="454">
        <v>61.834299999999999</v>
      </c>
      <c r="E515" s="453">
        <v>61.834299999999999</v>
      </c>
      <c r="G515" s="447">
        <f t="shared" si="0"/>
        <v>43497</v>
      </c>
      <c r="H515" s="429">
        <v>334</v>
      </c>
      <c r="I515" s="452">
        <v>-0.85769999999999413</v>
      </c>
      <c r="J515" s="429">
        <f t="shared" si="1"/>
        <v>-2.5679640718562699E-3</v>
      </c>
    </row>
    <row r="516" spans="1:10">
      <c r="A516" s="447">
        <v>43854</v>
      </c>
      <c r="B516" s="454">
        <v>61.951500000000003</v>
      </c>
      <c r="C516" s="453">
        <v>61.951500000000003</v>
      </c>
      <c r="D516" s="454">
        <v>61.951500000000003</v>
      </c>
      <c r="E516" s="453">
        <v>61.951500000000003</v>
      </c>
      <c r="G516" s="447">
        <f t="shared" si="0"/>
        <v>43498</v>
      </c>
      <c r="H516" s="429">
        <v>333</v>
      </c>
      <c r="I516" s="452">
        <v>-1.1600999999999999</v>
      </c>
      <c r="J516" s="429">
        <f t="shared" si="1"/>
        <v>-3.4837837837837834E-3</v>
      </c>
    </row>
    <row r="517" spans="1:10">
      <c r="A517" s="447">
        <v>43855</v>
      </c>
      <c r="B517" s="454">
        <v>61.803100000000001</v>
      </c>
      <c r="C517" s="453">
        <v>61.803100000000001</v>
      </c>
      <c r="D517" s="454">
        <v>61.803100000000001</v>
      </c>
      <c r="E517" s="453">
        <v>61.803100000000001</v>
      </c>
      <c r="G517" s="447">
        <f t="shared" si="0"/>
        <v>43501</v>
      </c>
      <c r="H517" s="429">
        <v>330</v>
      </c>
      <c r="I517" s="452">
        <v>-1.0858999999999952</v>
      </c>
      <c r="J517" s="429">
        <f t="shared" si="1"/>
        <v>-3.290606060606046E-3</v>
      </c>
    </row>
    <row r="518" spans="1:10">
      <c r="A518" s="447">
        <v>43858</v>
      </c>
      <c r="B518" s="454">
        <v>62.338000000000001</v>
      </c>
      <c r="C518" s="453">
        <v>62.338000000000001</v>
      </c>
      <c r="D518" s="454">
        <v>62.338000000000001</v>
      </c>
      <c r="E518" s="453">
        <v>62.338000000000001</v>
      </c>
      <c r="G518" s="447">
        <f t="shared" si="0"/>
        <v>43502</v>
      </c>
      <c r="H518" s="429">
        <v>329</v>
      </c>
      <c r="I518" s="452">
        <v>-1.0691000000000059</v>
      </c>
      <c r="J518" s="429">
        <f t="shared" si="1"/>
        <v>-3.2495440729483462E-3</v>
      </c>
    </row>
    <row r="519" spans="1:10">
      <c r="A519" s="447">
        <v>43859</v>
      </c>
      <c r="B519" s="454">
        <v>62.829900000000002</v>
      </c>
      <c r="C519" s="453">
        <v>62.829900000000002</v>
      </c>
      <c r="D519" s="454">
        <v>62.829900000000002</v>
      </c>
      <c r="E519" s="453">
        <v>62.829900000000002</v>
      </c>
      <c r="G519" s="447">
        <f t="shared" si="0"/>
        <v>43503</v>
      </c>
      <c r="H519" s="429">
        <v>328</v>
      </c>
      <c r="I519" s="452">
        <v>-1.1685999999999979</v>
      </c>
      <c r="J519" s="429">
        <f t="shared" si="1"/>
        <v>-3.562804878048774E-3</v>
      </c>
    </row>
    <row r="520" spans="1:10">
      <c r="A520" s="447">
        <v>43860</v>
      </c>
      <c r="B520" s="454">
        <v>62.3934</v>
      </c>
      <c r="C520" s="453">
        <v>62.3934</v>
      </c>
      <c r="D520" s="454">
        <v>62.3934</v>
      </c>
      <c r="E520" s="453">
        <v>62.3934</v>
      </c>
      <c r="G520" s="447">
        <f t="shared" si="0"/>
        <v>43504</v>
      </c>
      <c r="H520" s="429">
        <v>327</v>
      </c>
      <c r="I520" s="452">
        <v>-1.5199000000000069</v>
      </c>
      <c r="J520" s="429">
        <f t="shared" si="1"/>
        <v>-4.6480122324159233E-3</v>
      </c>
    </row>
    <row r="521" spans="1:10">
      <c r="A521" s="447">
        <v>43861</v>
      </c>
      <c r="B521" s="454">
        <v>63.035899999999998</v>
      </c>
      <c r="C521" s="453">
        <v>63.035899999999998</v>
      </c>
      <c r="D521" s="454">
        <v>63.035899999999998</v>
      </c>
      <c r="E521" s="453">
        <v>63.035899999999998</v>
      </c>
      <c r="G521" s="447">
        <f t="shared" si="0"/>
        <v>43505</v>
      </c>
      <c r="H521" s="429">
        <v>326</v>
      </c>
      <c r="I521" s="452">
        <v>-1.5627999999999957</v>
      </c>
      <c r="J521" s="429">
        <f t="shared" si="1"/>
        <v>-4.7938650306748338E-3</v>
      </c>
    </row>
    <row r="522" spans="1:10">
      <c r="A522" s="447">
        <v>43862</v>
      </c>
      <c r="B522" s="454">
        <v>63.138500000000001</v>
      </c>
      <c r="C522" s="453">
        <v>63.138500000000001</v>
      </c>
      <c r="D522" s="454">
        <v>63.138500000000001</v>
      </c>
      <c r="E522" s="453">
        <v>63.138500000000001</v>
      </c>
      <c r="G522" s="447">
        <f t="shared" si="0"/>
        <v>43508</v>
      </c>
      <c r="H522" s="429">
        <v>323</v>
      </c>
      <c r="I522" s="452">
        <v>-1.1517000000000053</v>
      </c>
      <c r="J522" s="429">
        <f t="shared" si="1"/>
        <v>-3.5656346749226167E-3</v>
      </c>
    </row>
    <row r="523" spans="1:10">
      <c r="A523" s="447">
        <v>43865</v>
      </c>
      <c r="B523" s="454">
        <v>63.909100000000002</v>
      </c>
      <c r="C523" s="453">
        <v>63.909100000000002</v>
      </c>
      <c r="D523" s="454">
        <v>63.909100000000002</v>
      </c>
      <c r="E523" s="453">
        <v>63.909100000000002</v>
      </c>
      <c r="G523" s="447">
        <f t="shared" si="0"/>
        <v>43509</v>
      </c>
      <c r="H523" s="429">
        <v>322</v>
      </c>
      <c r="I523" s="452">
        <v>-1.2146999999999935</v>
      </c>
      <c r="J523" s="429">
        <f t="shared" si="1"/>
        <v>-3.7723602484471845E-3</v>
      </c>
    </row>
    <row r="524" spans="1:10">
      <c r="A524" s="447">
        <v>43866</v>
      </c>
      <c r="B524" s="454">
        <v>63.434199999999997</v>
      </c>
      <c r="C524" s="453">
        <v>63.434199999999997</v>
      </c>
      <c r="D524" s="454">
        <v>63.434199999999997</v>
      </c>
      <c r="E524" s="453">
        <v>63.434199999999997</v>
      </c>
      <c r="G524" s="447">
        <f t="shared" si="0"/>
        <v>43510</v>
      </c>
      <c r="H524" s="429">
        <v>321</v>
      </c>
      <c r="I524" s="452">
        <v>-1.178299999999993</v>
      </c>
      <c r="J524" s="429">
        <f t="shared" si="1"/>
        <v>-3.6707165109034052E-3</v>
      </c>
    </row>
    <row r="525" spans="1:10">
      <c r="A525" s="447">
        <v>43867</v>
      </c>
      <c r="B525" s="454">
        <v>63.174199999999999</v>
      </c>
      <c r="C525" s="453">
        <v>63.174199999999999</v>
      </c>
      <c r="D525" s="454">
        <v>63.174199999999999</v>
      </c>
      <c r="E525" s="453">
        <v>63.174199999999999</v>
      </c>
      <c r="G525" s="447">
        <f t="shared" si="0"/>
        <v>43511</v>
      </c>
      <c r="H525" s="429">
        <v>320</v>
      </c>
      <c r="I525" s="452">
        <v>-2.042900000000003</v>
      </c>
      <c r="J525" s="429">
        <f t="shared" si="1"/>
        <v>-6.3840625000000095E-3</v>
      </c>
    </row>
    <row r="526" spans="1:10">
      <c r="A526" s="447">
        <v>43868</v>
      </c>
      <c r="B526" s="454">
        <v>62.797699999999999</v>
      </c>
      <c r="C526" s="453">
        <v>62.797699999999999</v>
      </c>
      <c r="D526" s="454">
        <v>62.797699999999999</v>
      </c>
      <c r="E526" s="453">
        <v>62.797699999999999</v>
      </c>
      <c r="G526" s="447">
        <f t="shared" si="0"/>
        <v>43512</v>
      </c>
      <c r="H526" s="429">
        <v>319</v>
      </c>
      <c r="I526" s="452">
        <v>-2.2044000000000068</v>
      </c>
      <c r="J526" s="429">
        <f t="shared" si="1"/>
        <v>-6.9103448275862284E-3</v>
      </c>
    </row>
    <row r="527" spans="1:10">
      <c r="A527" s="447">
        <v>43869</v>
      </c>
      <c r="B527" s="454">
        <v>63.472000000000001</v>
      </c>
      <c r="C527" s="453">
        <v>63.472000000000001</v>
      </c>
      <c r="D527" s="454">
        <v>63.472000000000001</v>
      </c>
      <c r="E527" s="453">
        <v>63.472000000000001</v>
      </c>
      <c r="G527" s="447">
        <f t="shared" si="0"/>
        <v>43515</v>
      </c>
      <c r="H527" s="429">
        <v>316</v>
      </c>
      <c r="I527" s="452">
        <v>-1.7469999999999999</v>
      </c>
      <c r="J527" s="429">
        <f t="shared" si="1"/>
        <v>-5.5284810126582278E-3</v>
      </c>
    </row>
    <row r="528" spans="1:10">
      <c r="A528" s="447">
        <v>43872</v>
      </c>
      <c r="B528" s="454">
        <v>63.770800000000001</v>
      </c>
      <c r="C528" s="453">
        <v>63.770800000000001</v>
      </c>
      <c r="D528" s="454">
        <v>63.770800000000001</v>
      </c>
      <c r="E528" s="453">
        <v>63.770800000000001</v>
      </c>
      <c r="G528" s="447">
        <f t="shared" si="0"/>
        <v>43516</v>
      </c>
      <c r="H528" s="429">
        <v>315</v>
      </c>
      <c r="I528" s="452">
        <v>-1.7022000000000048</v>
      </c>
      <c r="J528" s="429">
        <f t="shared" si="1"/>
        <v>-5.403809523809539E-3</v>
      </c>
    </row>
    <row r="529" spans="1:10">
      <c r="A529" s="447">
        <v>43873</v>
      </c>
      <c r="B529" s="454">
        <v>63.948999999999998</v>
      </c>
      <c r="C529" s="453">
        <v>63.948999999999998</v>
      </c>
      <c r="D529" s="454">
        <v>63.948999999999998</v>
      </c>
      <c r="E529" s="453">
        <v>63.948999999999998</v>
      </c>
      <c r="G529" s="447">
        <f t="shared" si="0"/>
        <v>43517</v>
      </c>
      <c r="H529" s="429">
        <v>314</v>
      </c>
      <c r="I529" s="452">
        <v>-1.3568000000000069</v>
      </c>
      <c r="J529" s="429">
        <f t="shared" si="1"/>
        <v>-4.3210191082802768E-3</v>
      </c>
    </row>
    <row r="530" spans="1:10">
      <c r="A530" s="447">
        <v>43874</v>
      </c>
      <c r="B530" s="454">
        <v>63.046999999999997</v>
      </c>
      <c r="C530" s="453">
        <v>63.046999999999997</v>
      </c>
      <c r="D530" s="454">
        <v>63.046999999999997</v>
      </c>
      <c r="E530" s="453">
        <v>63.046999999999997</v>
      </c>
      <c r="G530" s="447">
        <f t="shared" si="0"/>
        <v>43518</v>
      </c>
      <c r="H530" s="429">
        <v>313</v>
      </c>
      <c r="I530" s="452">
        <v>-1.0400999999999954</v>
      </c>
      <c r="J530" s="429">
        <f t="shared" si="1"/>
        <v>-3.3230031948881639E-3</v>
      </c>
    </row>
    <row r="531" spans="1:10">
      <c r="A531" s="447">
        <v>43875</v>
      </c>
      <c r="B531" s="454">
        <v>63.601599999999998</v>
      </c>
      <c r="C531" s="453">
        <v>63.601599999999998</v>
      </c>
      <c r="D531" s="454">
        <v>63.601599999999998</v>
      </c>
      <c r="E531" s="453">
        <v>63.601599999999998</v>
      </c>
      <c r="G531" s="447">
        <f t="shared" si="0"/>
        <v>43519</v>
      </c>
      <c r="H531" s="429">
        <v>312</v>
      </c>
      <c r="I531" s="452">
        <v>-1.0148999999999972</v>
      </c>
      <c r="J531" s="429">
        <f t="shared" si="1"/>
        <v>-3.2528846153846067E-3</v>
      </c>
    </row>
    <row r="532" spans="1:10">
      <c r="A532" s="447">
        <v>43876</v>
      </c>
      <c r="B532" s="454">
        <v>63.453600000000002</v>
      </c>
      <c r="C532" s="453">
        <v>63.453600000000002</v>
      </c>
      <c r="D532" s="454">
        <v>63.453600000000002</v>
      </c>
      <c r="E532" s="453">
        <v>63.453600000000002</v>
      </c>
      <c r="G532" s="447">
        <f t="shared" si="0"/>
        <v>43522</v>
      </c>
      <c r="H532" s="429">
        <v>309</v>
      </c>
      <c r="I532" s="452">
        <v>-0.75820000000000221</v>
      </c>
      <c r="J532" s="429">
        <f t="shared" si="1"/>
        <v>-2.4537216828479035E-3</v>
      </c>
    </row>
    <row r="533" spans="1:10">
      <c r="A533" s="447">
        <v>43879</v>
      </c>
      <c r="B533" s="454">
        <v>63.308500000000002</v>
      </c>
      <c r="C533" s="453">
        <v>63.308500000000002</v>
      </c>
      <c r="D533" s="454">
        <v>63.308500000000002</v>
      </c>
      <c r="E533" s="453">
        <v>63.308500000000002</v>
      </c>
      <c r="G533" s="447">
        <f t="shared" si="0"/>
        <v>43523</v>
      </c>
      <c r="H533" s="429">
        <v>308</v>
      </c>
      <c r="I533" s="452">
        <v>-1.1182000000000016</v>
      </c>
      <c r="J533" s="429">
        <f t="shared" si="1"/>
        <v>-3.6305194805194858E-3</v>
      </c>
    </row>
    <row r="534" spans="1:10">
      <c r="A534" s="447">
        <v>43880</v>
      </c>
      <c r="B534" s="454">
        <v>63.769799999999996</v>
      </c>
      <c r="C534" s="453">
        <v>63.769799999999996</v>
      </c>
      <c r="D534" s="454">
        <v>63.769799999999996</v>
      </c>
      <c r="E534" s="453">
        <v>63.769799999999996</v>
      </c>
      <c r="G534" s="447">
        <f t="shared" si="0"/>
        <v>43524</v>
      </c>
      <c r="H534" s="429">
        <v>307</v>
      </c>
      <c r="I534" s="452">
        <v>-1.257000000000005</v>
      </c>
      <c r="J534" s="429">
        <f t="shared" si="1"/>
        <v>-4.0944625407166287E-3</v>
      </c>
    </row>
    <row r="535" spans="1:10">
      <c r="A535" s="447">
        <v>43881</v>
      </c>
      <c r="B535" s="454">
        <v>63.6873</v>
      </c>
      <c r="C535" s="453">
        <v>63.6873</v>
      </c>
      <c r="D535" s="454">
        <v>63.6873</v>
      </c>
      <c r="E535" s="453">
        <v>63.6873</v>
      </c>
      <c r="G535" s="447">
        <f t="shared" si="0"/>
        <v>43525</v>
      </c>
      <c r="H535" s="429">
        <v>306</v>
      </c>
      <c r="I535" s="452">
        <v>-1.3894999999999982</v>
      </c>
      <c r="J535" s="429">
        <f t="shared" si="1"/>
        <v>-4.5408496732026087E-3</v>
      </c>
    </row>
    <row r="536" spans="1:10">
      <c r="A536" s="447">
        <v>43882</v>
      </c>
      <c r="B536" s="454">
        <v>63.741300000000003</v>
      </c>
      <c r="C536" s="453">
        <v>63.741300000000003</v>
      </c>
      <c r="D536" s="454">
        <v>63.741300000000003</v>
      </c>
      <c r="E536" s="453">
        <v>63.741300000000003</v>
      </c>
      <c r="G536" s="447">
        <f t="shared" si="0"/>
        <v>43526</v>
      </c>
      <c r="H536" s="429">
        <v>305</v>
      </c>
      <c r="I536" s="452">
        <v>-1.3144999999999953</v>
      </c>
      <c r="J536" s="429">
        <f t="shared" si="1"/>
        <v>-4.3098360655737548E-3</v>
      </c>
    </row>
    <row r="537" spans="1:10">
      <c r="A537" s="447">
        <v>43883</v>
      </c>
      <c r="B537" s="454">
        <v>64.300799999999995</v>
      </c>
      <c r="C537" s="453">
        <v>64.300799999999995</v>
      </c>
      <c r="D537" s="454">
        <v>64.300799999999995</v>
      </c>
      <c r="E537" s="453">
        <v>64.300799999999995</v>
      </c>
      <c r="G537" s="447">
        <f t="shared" si="0"/>
        <v>43529</v>
      </c>
      <c r="H537" s="429">
        <v>302</v>
      </c>
      <c r="I537" s="452">
        <v>-1.2955999999999932</v>
      </c>
      <c r="J537" s="429">
        <f t="shared" si="1"/>
        <v>-4.2900662251655402E-3</v>
      </c>
    </row>
    <row r="538" spans="1:10">
      <c r="A538" s="447">
        <v>43887</v>
      </c>
      <c r="B538" s="454">
        <v>64.921300000000002</v>
      </c>
      <c r="C538" s="453">
        <v>64.921300000000002</v>
      </c>
      <c r="D538" s="454">
        <v>64.921300000000002</v>
      </c>
      <c r="E538" s="453">
        <v>64.921300000000002</v>
      </c>
      <c r="G538" s="447">
        <f t="shared" si="0"/>
        <v>43530</v>
      </c>
      <c r="H538" s="429">
        <v>301</v>
      </c>
      <c r="I538" s="452">
        <v>-1.3003999999999962</v>
      </c>
      <c r="J538" s="429">
        <f t="shared" si="1"/>
        <v>-4.3202657807308847E-3</v>
      </c>
    </row>
    <row r="539" spans="1:10">
      <c r="A539" s="447">
        <v>43888</v>
      </c>
      <c r="B539" s="454">
        <v>65.517700000000005</v>
      </c>
      <c r="C539" s="453">
        <v>65.517700000000005</v>
      </c>
      <c r="D539" s="454">
        <v>65.517700000000005</v>
      </c>
      <c r="E539" s="453">
        <v>65.517700000000005</v>
      </c>
      <c r="G539" s="447">
        <f t="shared" si="0"/>
        <v>43531</v>
      </c>
      <c r="H539" s="429">
        <v>300</v>
      </c>
      <c r="I539" s="452">
        <v>-1.3430000000000035</v>
      </c>
      <c r="J539" s="429">
        <f t="shared" si="1"/>
        <v>-4.4766666666666783E-3</v>
      </c>
    </row>
    <row r="540" spans="1:10">
      <c r="A540" s="447">
        <v>43889</v>
      </c>
      <c r="B540" s="454">
        <v>65.609700000000004</v>
      </c>
      <c r="C540" s="453">
        <v>65.609700000000004</v>
      </c>
      <c r="D540" s="454">
        <v>65.609700000000004</v>
      </c>
      <c r="E540" s="453">
        <v>65.609700000000004</v>
      </c>
      <c r="G540" s="447">
        <f t="shared" si="0"/>
        <v>43532</v>
      </c>
      <c r="H540" s="429">
        <v>299</v>
      </c>
      <c r="I540" s="452">
        <v>-1.4646000000000043</v>
      </c>
      <c r="J540" s="429">
        <f t="shared" si="1"/>
        <v>-4.8983277591973387E-3</v>
      </c>
    </row>
    <row r="541" spans="1:10">
      <c r="A541" s="447">
        <v>43890</v>
      </c>
      <c r="B541" s="454">
        <v>66.990899999999996</v>
      </c>
      <c r="C541" s="453">
        <v>66.990899999999996</v>
      </c>
      <c r="D541" s="454">
        <v>66.990899999999996</v>
      </c>
      <c r="E541" s="453">
        <v>66.990899999999996</v>
      </c>
      <c r="G541" s="447">
        <f t="shared" si="0"/>
        <v>43536</v>
      </c>
      <c r="H541" s="429">
        <v>295</v>
      </c>
      <c r="I541" s="452">
        <v>-1.5763000000000034</v>
      </c>
      <c r="J541" s="429">
        <f t="shared" si="1"/>
        <v>-5.3433898305084862E-3</v>
      </c>
    </row>
    <row r="542" spans="1:10">
      <c r="A542" s="447">
        <v>43893</v>
      </c>
      <c r="B542" s="454">
        <v>66.327399999999997</v>
      </c>
      <c r="C542" s="453">
        <v>66.327399999999997</v>
      </c>
      <c r="D542" s="454">
        <v>66.327399999999997</v>
      </c>
      <c r="E542" s="453">
        <v>66.327399999999997</v>
      </c>
      <c r="G542" s="447">
        <f t="shared" si="0"/>
        <v>43537</v>
      </c>
      <c r="H542" s="429">
        <v>294</v>
      </c>
      <c r="I542" s="452">
        <v>-1.267399999999995</v>
      </c>
      <c r="J542" s="429">
        <f t="shared" si="1"/>
        <v>-4.3108843537414798E-3</v>
      </c>
    </row>
    <row r="543" spans="1:10">
      <c r="A543" s="447">
        <v>43894</v>
      </c>
      <c r="B543" s="454">
        <v>66.443700000000007</v>
      </c>
      <c r="C543" s="453">
        <v>66.443700000000007</v>
      </c>
      <c r="D543" s="454">
        <v>66.443700000000007</v>
      </c>
      <c r="E543" s="453">
        <v>66.443700000000007</v>
      </c>
      <c r="G543" s="447">
        <f t="shared" si="0"/>
        <v>43538</v>
      </c>
      <c r="H543" s="429">
        <v>293</v>
      </c>
      <c r="I543" s="452">
        <v>-1.0889999999999986</v>
      </c>
      <c r="J543" s="429">
        <f t="shared" si="1"/>
        <v>-3.71672354948805E-3</v>
      </c>
    </row>
    <row r="544" spans="1:10">
      <c r="A544" s="447">
        <v>43895</v>
      </c>
      <c r="B544" s="454">
        <v>66.078400000000002</v>
      </c>
      <c r="C544" s="453">
        <v>66.078400000000002</v>
      </c>
      <c r="D544" s="454">
        <v>66.078400000000002</v>
      </c>
      <c r="E544" s="453">
        <v>66.078400000000002</v>
      </c>
      <c r="G544" s="447">
        <f t="shared" si="0"/>
        <v>43539</v>
      </c>
      <c r="H544" s="429">
        <v>292</v>
      </c>
      <c r="I544" s="452">
        <v>-0.90210000000000434</v>
      </c>
      <c r="J544" s="429">
        <f t="shared" si="1"/>
        <v>-3.0893835616438506E-3</v>
      </c>
    </row>
    <row r="545" spans="1:10">
      <c r="A545" s="447">
        <v>43896</v>
      </c>
      <c r="B545" s="454">
        <v>66.185400000000001</v>
      </c>
      <c r="C545" s="453">
        <v>66.185400000000001</v>
      </c>
      <c r="D545" s="454">
        <v>66.185400000000001</v>
      </c>
      <c r="E545" s="453">
        <v>66.185400000000001</v>
      </c>
      <c r="G545" s="447">
        <f t="shared" si="0"/>
        <v>43540</v>
      </c>
      <c r="H545" s="429">
        <v>291</v>
      </c>
      <c r="I545" s="452">
        <v>-0.92010000000000502</v>
      </c>
      <c r="J545" s="429">
        <f t="shared" si="1"/>
        <v>-3.16185567010311E-3</v>
      </c>
    </row>
    <row r="546" spans="1:10">
      <c r="A546" s="447">
        <v>43897</v>
      </c>
      <c r="B546" s="454">
        <v>67.517499999999998</v>
      </c>
      <c r="C546" s="453">
        <v>67.517499999999998</v>
      </c>
      <c r="D546" s="454">
        <v>67.517499999999998</v>
      </c>
      <c r="E546" s="453">
        <v>67.517499999999998</v>
      </c>
      <c r="G546" s="447">
        <f t="shared" si="0"/>
        <v>43543</v>
      </c>
      <c r="H546" s="429">
        <v>288</v>
      </c>
      <c r="I546" s="452">
        <v>-0.169399999999996</v>
      </c>
      <c r="J546" s="429">
        <f t="shared" si="1"/>
        <v>-5.8819444444443059E-4</v>
      </c>
    </row>
    <row r="547" spans="1:10">
      <c r="A547" s="447">
        <v>43901</v>
      </c>
      <c r="B547" s="454">
        <v>72.020799999999994</v>
      </c>
      <c r="C547" s="453">
        <v>72.020799999999994</v>
      </c>
      <c r="D547" s="454">
        <v>72.020799999999994</v>
      </c>
      <c r="E547" s="453">
        <v>72.020799999999994</v>
      </c>
      <c r="G547" s="447">
        <f t="shared" si="0"/>
        <v>43544</v>
      </c>
      <c r="H547" s="429">
        <v>287</v>
      </c>
      <c r="I547" s="452">
        <v>0.18330000000000268</v>
      </c>
      <c r="J547" s="429">
        <f t="shared" si="1"/>
        <v>6.3867595818816261E-4</v>
      </c>
    </row>
    <row r="548" spans="1:10">
      <c r="A548" s="447">
        <v>43902</v>
      </c>
      <c r="B548" s="454">
        <v>71.471999999999994</v>
      </c>
      <c r="C548" s="453">
        <v>71.471999999999994</v>
      </c>
      <c r="D548" s="454">
        <v>71.471999999999994</v>
      </c>
      <c r="E548" s="453">
        <v>71.471999999999994</v>
      </c>
      <c r="G548" s="447">
        <f t="shared" si="0"/>
        <v>43545</v>
      </c>
      <c r="H548" s="429">
        <v>286</v>
      </c>
      <c r="I548" s="452">
        <v>0.21970000000000312</v>
      </c>
      <c r="J548" s="429">
        <f t="shared" si="1"/>
        <v>7.6818181818182909E-4</v>
      </c>
    </row>
    <row r="549" spans="1:10">
      <c r="A549" s="447">
        <v>43903</v>
      </c>
      <c r="B549" s="454">
        <v>74.0274</v>
      </c>
      <c r="C549" s="453">
        <v>74.0274</v>
      </c>
      <c r="D549" s="454">
        <v>74.0274</v>
      </c>
      <c r="E549" s="453">
        <v>74.0274</v>
      </c>
      <c r="G549" s="447">
        <f t="shared" si="0"/>
        <v>43546</v>
      </c>
      <c r="H549" s="429">
        <v>285</v>
      </c>
      <c r="I549" s="452">
        <v>0.75800000000000267</v>
      </c>
      <c r="J549" s="429">
        <f t="shared" si="1"/>
        <v>2.6596491228070267E-3</v>
      </c>
    </row>
    <row r="550" spans="1:10">
      <c r="A550" s="447">
        <v>43904</v>
      </c>
      <c r="B550" s="454">
        <v>73.188199999999995</v>
      </c>
      <c r="C550" s="453">
        <v>73.188199999999995</v>
      </c>
      <c r="D550" s="454">
        <v>73.188199999999995</v>
      </c>
      <c r="E550" s="453">
        <v>73.188199999999995</v>
      </c>
      <c r="G550" s="447">
        <f t="shared" si="0"/>
        <v>43547</v>
      </c>
      <c r="H550" s="429">
        <v>284</v>
      </c>
      <c r="I550" s="452">
        <v>0.72950000000000159</v>
      </c>
      <c r="J550" s="429">
        <f t="shared" si="1"/>
        <v>2.5686619718309914E-3</v>
      </c>
    </row>
    <row r="551" spans="1:10">
      <c r="A551" s="447">
        <v>43907</v>
      </c>
      <c r="B551" s="454">
        <v>74.126199999999997</v>
      </c>
      <c r="C551" s="453">
        <v>74.126199999999997</v>
      </c>
      <c r="D551" s="454">
        <v>74.126199999999997</v>
      </c>
      <c r="E551" s="453">
        <v>74.126199999999997</v>
      </c>
      <c r="G551" s="447">
        <f t="shared" si="0"/>
        <v>43550</v>
      </c>
      <c r="H551" s="429">
        <v>281</v>
      </c>
      <c r="I551" s="452">
        <v>6.9999999999481588E-4</v>
      </c>
      <c r="J551" s="429">
        <f t="shared" si="1"/>
        <v>2.4911032028285263E-6</v>
      </c>
    </row>
    <row r="552" spans="1:10">
      <c r="A552" s="447">
        <v>43908</v>
      </c>
      <c r="B552" s="454">
        <v>73.889600000000002</v>
      </c>
      <c r="C552" s="453">
        <v>73.889600000000002</v>
      </c>
      <c r="D552" s="454">
        <v>73.889600000000002</v>
      </c>
      <c r="E552" s="453">
        <v>73.889600000000002</v>
      </c>
      <c r="G552" s="447">
        <f t="shared" si="0"/>
        <v>43551</v>
      </c>
      <c r="H552" s="429">
        <v>280</v>
      </c>
      <c r="I552" s="452">
        <v>0.33169999999999789</v>
      </c>
      <c r="J552" s="429">
        <f t="shared" si="1"/>
        <v>1.1846428571428496E-3</v>
      </c>
    </row>
    <row r="553" spans="1:10">
      <c r="A553" s="447">
        <v>43909</v>
      </c>
      <c r="B553" s="454">
        <v>77.213099999999997</v>
      </c>
      <c r="C553" s="453">
        <v>77.213099999999997</v>
      </c>
      <c r="D553" s="454">
        <v>77.213099999999997</v>
      </c>
      <c r="E553" s="453">
        <v>77.213099999999997</v>
      </c>
      <c r="G553" s="447">
        <f t="shared" si="0"/>
        <v>43552</v>
      </c>
      <c r="H553" s="429">
        <v>279</v>
      </c>
      <c r="I553" s="452">
        <v>-9.2500000000001137E-2</v>
      </c>
      <c r="J553" s="429">
        <f t="shared" si="1"/>
        <v>-3.315412186379969E-4</v>
      </c>
    </row>
    <row r="554" spans="1:10">
      <c r="A554" s="447">
        <v>43910</v>
      </c>
      <c r="B554" s="454">
        <v>80.156999999999996</v>
      </c>
      <c r="C554" s="453">
        <v>80.156999999999996</v>
      </c>
      <c r="D554" s="454">
        <v>80.156999999999996</v>
      </c>
      <c r="E554" s="453">
        <v>80.156999999999996</v>
      </c>
      <c r="G554" s="447">
        <f t="shared" si="0"/>
        <v>43553</v>
      </c>
      <c r="H554" s="429">
        <v>278</v>
      </c>
      <c r="I554" s="452">
        <v>-0.30119999999999436</v>
      </c>
      <c r="J554" s="429">
        <f t="shared" si="1"/>
        <v>-1.0834532374100518E-3</v>
      </c>
    </row>
    <row r="555" spans="1:10">
      <c r="A555" s="447">
        <v>43911</v>
      </c>
      <c r="B555" s="454">
        <v>78.044300000000007</v>
      </c>
      <c r="C555" s="453">
        <v>78.044300000000007</v>
      </c>
      <c r="D555" s="454">
        <v>78.044300000000007</v>
      </c>
      <c r="E555" s="453">
        <v>78.044300000000007</v>
      </c>
      <c r="G555" s="447">
        <f t="shared" si="0"/>
        <v>43554</v>
      </c>
      <c r="H555" s="429">
        <v>277</v>
      </c>
      <c r="I555" s="452">
        <v>-0.23470000000000368</v>
      </c>
      <c r="J555" s="429">
        <f t="shared" si="1"/>
        <v>-8.4729241877257644E-4</v>
      </c>
    </row>
    <row r="556" spans="1:10">
      <c r="A556" s="447">
        <v>43914</v>
      </c>
      <c r="B556" s="454">
        <v>80.881500000000003</v>
      </c>
      <c r="C556" s="453">
        <v>80.881500000000003</v>
      </c>
      <c r="D556" s="454">
        <v>80.881500000000003</v>
      </c>
      <c r="E556" s="453">
        <v>80.881500000000003</v>
      </c>
      <c r="G556" s="447">
        <f t="shared" si="0"/>
        <v>43557</v>
      </c>
      <c r="H556" s="429">
        <v>274</v>
      </c>
      <c r="I556" s="452">
        <v>-0.91759999999999309</v>
      </c>
      <c r="J556" s="429">
        <f t="shared" si="1"/>
        <v>-3.348905109489026E-3</v>
      </c>
    </row>
    <row r="557" spans="1:10">
      <c r="A557" s="447">
        <v>43915</v>
      </c>
      <c r="B557" s="454">
        <v>78.849299999999999</v>
      </c>
      <c r="C557" s="453">
        <v>78.849299999999999</v>
      </c>
      <c r="D557" s="454">
        <v>78.849299999999999</v>
      </c>
      <c r="E557" s="453">
        <v>78.849299999999999</v>
      </c>
      <c r="G557" s="447">
        <f t="shared" si="0"/>
        <v>43558</v>
      </c>
      <c r="H557" s="429">
        <v>273</v>
      </c>
      <c r="I557" s="452">
        <v>-0.97259999999999991</v>
      </c>
      <c r="J557" s="429">
        <f t="shared" si="1"/>
        <v>-3.5626373626373624E-3</v>
      </c>
    </row>
    <row r="558" spans="1:10">
      <c r="A558" s="447">
        <v>43916</v>
      </c>
      <c r="B558" s="454">
        <v>77.7928</v>
      </c>
      <c r="C558" s="453">
        <v>77.7928</v>
      </c>
      <c r="D558" s="454">
        <v>77.7928</v>
      </c>
      <c r="E558" s="453">
        <v>77.7928</v>
      </c>
      <c r="G558" s="447">
        <f t="shared" si="0"/>
        <v>43559</v>
      </c>
      <c r="H558" s="429">
        <v>272</v>
      </c>
      <c r="I558" s="452">
        <v>-0.66389999999999816</v>
      </c>
      <c r="J558" s="429">
        <f t="shared" si="1"/>
        <v>-2.4408088235294049E-3</v>
      </c>
    </row>
    <row r="559" spans="1:10">
      <c r="A559" s="447">
        <v>43917</v>
      </c>
      <c r="B559" s="454">
        <v>78.722300000000004</v>
      </c>
      <c r="C559" s="453">
        <v>78.722300000000004</v>
      </c>
      <c r="D559" s="454">
        <v>78.722300000000004</v>
      </c>
      <c r="E559" s="453">
        <v>78.722300000000004</v>
      </c>
      <c r="G559" s="447">
        <f t="shared" si="0"/>
        <v>43560</v>
      </c>
      <c r="H559" s="429">
        <v>271</v>
      </c>
      <c r="I559" s="452">
        <v>-0.82810000000000628</v>
      </c>
      <c r="J559" s="429">
        <f t="shared" si="1"/>
        <v>-3.0557195571955949E-3</v>
      </c>
    </row>
    <row r="560" spans="1:10">
      <c r="A560" s="447">
        <v>43918</v>
      </c>
      <c r="B560" s="454">
        <v>77.732500000000002</v>
      </c>
      <c r="C560" s="453">
        <v>77.732500000000002</v>
      </c>
      <c r="D560" s="454">
        <v>77.732500000000002</v>
      </c>
      <c r="E560" s="453">
        <v>77.732500000000002</v>
      </c>
      <c r="G560" s="447">
        <f t="shared" si="0"/>
        <v>43561</v>
      </c>
      <c r="H560" s="429">
        <v>270</v>
      </c>
      <c r="I560" s="452">
        <v>-0.90720000000000312</v>
      </c>
      <c r="J560" s="429">
        <f t="shared" si="1"/>
        <v>-3.3600000000000114E-3</v>
      </c>
    </row>
    <row r="561" spans="1:10">
      <c r="A561" s="447">
        <v>43928</v>
      </c>
      <c r="B561" s="454">
        <v>76.407399999999996</v>
      </c>
      <c r="C561" s="456">
        <v>76.407399999999996</v>
      </c>
      <c r="D561" s="454">
        <v>76.407399999999996</v>
      </c>
      <c r="E561" s="456">
        <v>76.407399999999996</v>
      </c>
      <c r="G561" s="447">
        <f t="shared" si="0"/>
        <v>43564</v>
      </c>
      <c r="H561" s="429">
        <v>267</v>
      </c>
      <c r="I561" s="452">
        <v>-0.84980000000000189</v>
      </c>
      <c r="J561" s="429">
        <f t="shared" si="1"/>
        <v>-3.1827715355805314E-3</v>
      </c>
    </row>
    <row r="562" spans="1:10">
      <c r="A562" s="447">
        <v>43929</v>
      </c>
      <c r="B562" s="454">
        <v>75.454999999999998</v>
      </c>
      <c r="C562" s="456">
        <v>75.454999999999998</v>
      </c>
      <c r="D562" s="454">
        <v>75.454999999999998</v>
      </c>
      <c r="E562" s="456">
        <v>75.454999999999998</v>
      </c>
      <c r="G562" s="447">
        <f t="shared" si="0"/>
        <v>43565</v>
      </c>
      <c r="H562" s="429">
        <v>266</v>
      </c>
      <c r="I562" s="452">
        <v>-0.27660000000000196</v>
      </c>
      <c r="J562" s="429">
        <f t="shared" si="1"/>
        <v>-1.0398496240601577E-3</v>
      </c>
    </row>
    <row r="563" spans="1:10">
      <c r="A563" s="447">
        <v>43930</v>
      </c>
      <c r="B563" s="454">
        <v>75.749899999999997</v>
      </c>
      <c r="C563" s="456">
        <v>75.749899999999997</v>
      </c>
      <c r="D563" s="454">
        <v>75.749899999999997</v>
      </c>
      <c r="E563" s="456">
        <v>75.749899999999997</v>
      </c>
      <c r="G563" s="447">
        <f t="shared" ref="G563:G626" si="2">A323</f>
        <v>43566</v>
      </c>
      <c r="H563" s="429">
        <v>265</v>
      </c>
      <c r="I563" s="452">
        <v>-0.23730000000000473</v>
      </c>
      <c r="J563" s="429">
        <f t="shared" ref="J563:J626" si="3">I563/H563</f>
        <v>-8.9547169811322544E-4</v>
      </c>
    </row>
    <row r="564" spans="1:10">
      <c r="A564" s="447">
        <v>43931</v>
      </c>
      <c r="B564" s="454">
        <v>74.605000000000004</v>
      </c>
      <c r="C564" s="456">
        <v>74.605000000000004</v>
      </c>
      <c r="D564" s="454">
        <v>74.605000000000004</v>
      </c>
      <c r="E564" s="456">
        <v>74.605000000000004</v>
      </c>
      <c r="G564" s="447">
        <f t="shared" si="2"/>
        <v>43567</v>
      </c>
      <c r="H564" s="429">
        <v>264</v>
      </c>
      <c r="I564" s="452">
        <v>0.10089999999999577</v>
      </c>
      <c r="J564" s="429">
        <f t="shared" si="3"/>
        <v>3.8219696969695366E-4</v>
      </c>
    </row>
    <row r="565" spans="1:10">
      <c r="A565" s="447">
        <v>43932</v>
      </c>
      <c r="B565" s="454">
        <v>73.751499999999993</v>
      </c>
      <c r="C565" s="456">
        <v>73.751499999999993</v>
      </c>
      <c r="D565" s="454">
        <v>73.751499999999993</v>
      </c>
      <c r="E565" s="456">
        <v>73.751499999999993</v>
      </c>
      <c r="G565" s="447">
        <f t="shared" si="2"/>
        <v>43568</v>
      </c>
      <c r="H565" s="429">
        <v>263</v>
      </c>
      <c r="I565" s="452">
        <v>-1.7099999999999227E-2</v>
      </c>
      <c r="J565" s="429">
        <f t="shared" si="3"/>
        <v>-6.5019011406841165E-5</v>
      </c>
    </row>
    <row r="566" spans="1:10">
      <c r="A566" s="447">
        <v>43935</v>
      </c>
      <c r="B566" s="454">
        <v>73.524500000000003</v>
      </c>
      <c r="C566" s="456">
        <v>73.524500000000003</v>
      </c>
      <c r="D566" s="454">
        <v>73.524500000000003</v>
      </c>
      <c r="E566" s="456">
        <v>73.524500000000003</v>
      </c>
      <c r="G566" s="447">
        <f t="shared" si="2"/>
        <v>43571</v>
      </c>
      <c r="H566" s="429">
        <v>260</v>
      </c>
      <c r="I566" s="452">
        <v>0.25310000000000343</v>
      </c>
      <c r="J566" s="429">
        <f t="shared" si="3"/>
        <v>9.7346153846155161E-4</v>
      </c>
    </row>
    <row r="567" spans="1:10">
      <c r="A567" s="447">
        <v>43936</v>
      </c>
      <c r="B567" s="454">
        <v>73.314999999999998</v>
      </c>
      <c r="C567" s="456">
        <v>73.314999999999998</v>
      </c>
      <c r="D567" s="454">
        <v>73.314999999999998</v>
      </c>
      <c r="E567" s="456">
        <v>73.314999999999998</v>
      </c>
      <c r="G567" s="447">
        <f t="shared" si="2"/>
        <v>43572</v>
      </c>
      <c r="H567" s="429">
        <v>259</v>
      </c>
      <c r="I567" s="452">
        <v>0.25780000000000314</v>
      </c>
      <c r="J567" s="429">
        <f t="shared" si="3"/>
        <v>9.9536679536680749E-4</v>
      </c>
    </row>
    <row r="568" spans="1:10">
      <c r="A568" s="447">
        <v>43937</v>
      </c>
      <c r="B568" s="454">
        <v>73.714500000000001</v>
      </c>
      <c r="C568" s="456">
        <v>73.714500000000001</v>
      </c>
      <c r="D568" s="454">
        <v>73.714500000000001</v>
      </c>
      <c r="E568" s="456">
        <v>73.714500000000001</v>
      </c>
      <c r="G568" s="447">
        <f t="shared" si="2"/>
        <v>43573</v>
      </c>
      <c r="H568" s="429">
        <v>258</v>
      </c>
      <c r="I568" s="452">
        <v>0.55499999999999972</v>
      </c>
      <c r="J568" s="429">
        <f t="shared" si="3"/>
        <v>2.1511627906976734E-3</v>
      </c>
    </row>
    <row r="569" spans="1:10">
      <c r="A569" s="447">
        <v>43938</v>
      </c>
      <c r="B569" s="454">
        <v>74.7119</v>
      </c>
      <c r="C569" s="456">
        <v>74.7119</v>
      </c>
      <c r="D569" s="454">
        <v>74.7119</v>
      </c>
      <c r="E569" s="456">
        <v>74.7119</v>
      </c>
      <c r="G569" s="447">
        <f t="shared" si="2"/>
        <v>43574</v>
      </c>
      <c r="H569" s="429">
        <v>257</v>
      </c>
      <c r="I569" s="452">
        <v>0.43120000000000402</v>
      </c>
      <c r="J569" s="429">
        <f t="shared" si="3"/>
        <v>1.6778210116731673E-3</v>
      </c>
    </row>
    <row r="570" spans="1:10">
      <c r="A570" s="447">
        <v>43939</v>
      </c>
      <c r="B570" s="454">
        <v>73.944100000000006</v>
      </c>
      <c r="C570" s="456">
        <v>73.944100000000006</v>
      </c>
      <c r="D570" s="454">
        <v>73.944100000000006</v>
      </c>
      <c r="E570" s="456">
        <v>73.944100000000006</v>
      </c>
      <c r="G570" s="447">
        <f t="shared" si="2"/>
        <v>43575</v>
      </c>
      <c r="H570" s="429">
        <v>256</v>
      </c>
      <c r="I570" s="452">
        <v>0.53979999999999961</v>
      </c>
      <c r="J570" s="429">
        <f t="shared" si="3"/>
        <v>2.1085937499999985E-3</v>
      </c>
    </row>
    <row r="571" spans="1:10">
      <c r="A571" s="447">
        <v>43942</v>
      </c>
      <c r="B571" s="454">
        <v>74.665700000000001</v>
      </c>
      <c r="C571" s="456">
        <v>74.665700000000001</v>
      </c>
      <c r="D571" s="454">
        <v>74.665700000000001</v>
      </c>
      <c r="E571" s="456">
        <v>74.665700000000001</v>
      </c>
      <c r="G571" s="447">
        <f t="shared" si="2"/>
        <v>43578</v>
      </c>
      <c r="H571" s="429">
        <v>253</v>
      </c>
      <c r="I571" s="452">
        <v>0.71399999999999864</v>
      </c>
      <c r="J571" s="429">
        <f t="shared" si="3"/>
        <v>2.8221343873517731E-3</v>
      </c>
    </row>
    <row r="572" spans="1:10">
      <c r="A572" s="447">
        <v>43943</v>
      </c>
      <c r="B572" s="454">
        <v>76.256200000000007</v>
      </c>
      <c r="C572" s="456">
        <v>76.256200000000007</v>
      </c>
      <c r="D572" s="454">
        <v>76.256200000000007</v>
      </c>
      <c r="E572" s="456">
        <v>76.256200000000007</v>
      </c>
      <c r="G572" s="447">
        <f t="shared" si="2"/>
        <v>43579</v>
      </c>
      <c r="H572" s="429">
        <v>252</v>
      </c>
      <c r="I572" s="452">
        <v>0.70940000000000225</v>
      </c>
      <c r="J572" s="429">
        <f t="shared" si="3"/>
        <v>2.8150793650793741E-3</v>
      </c>
    </row>
    <row r="573" spans="1:10">
      <c r="A573" s="447">
        <v>43944</v>
      </c>
      <c r="B573" s="454">
        <v>77.041600000000003</v>
      </c>
      <c r="C573" s="456">
        <v>77.041600000000003</v>
      </c>
      <c r="D573" s="454">
        <v>77.041600000000003</v>
      </c>
      <c r="E573" s="456">
        <v>77.041600000000003</v>
      </c>
      <c r="G573" s="447">
        <f t="shared" si="2"/>
        <v>43580</v>
      </c>
      <c r="H573" s="429">
        <v>251</v>
      </c>
      <c r="I573" s="452">
        <v>0.52020000000000266</v>
      </c>
      <c r="J573" s="429">
        <f t="shared" si="3"/>
        <v>2.0725099601593732E-3</v>
      </c>
    </row>
    <row r="574" spans="1:10">
      <c r="A574" s="447">
        <v>43945</v>
      </c>
      <c r="B574" s="454">
        <v>75.129000000000005</v>
      </c>
      <c r="C574" s="456">
        <v>75.129000000000005</v>
      </c>
      <c r="D574" s="454">
        <v>75.129000000000005</v>
      </c>
      <c r="E574" s="456">
        <v>75.129000000000005</v>
      </c>
      <c r="G574" s="447">
        <f t="shared" si="2"/>
        <v>43581</v>
      </c>
      <c r="H574" s="429">
        <v>250</v>
      </c>
      <c r="I574" s="452">
        <v>-0.17940000000000111</v>
      </c>
      <c r="J574" s="429">
        <f t="shared" si="3"/>
        <v>-7.1760000000000443E-4</v>
      </c>
    </row>
    <row r="575" spans="1:10">
      <c r="A575" s="447">
        <v>43946</v>
      </c>
      <c r="B575" s="454">
        <v>74.716300000000004</v>
      </c>
      <c r="C575" s="456">
        <v>74.716300000000004</v>
      </c>
      <c r="D575" s="454">
        <v>74.716300000000004</v>
      </c>
      <c r="E575" s="456">
        <v>74.716300000000004</v>
      </c>
      <c r="G575" s="447">
        <f t="shared" si="2"/>
        <v>43582</v>
      </c>
      <c r="H575" s="429">
        <v>249</v>
      </c>
      <c r="I575" s="452">
        <v>-0.20529999999999404</v>
      </c>
      <c r="J575" s="429">
        <f t="shared" si="3"/>
        <v>-8.2449799196784759E-4</v>
      </c>
    </row>
    <row r="576" spans="1:10">
      <c r="A576" s="447">
        <v>43949</v>
      </c>
      <c r="B576" s="454">
        <v>74.495999999999995</v>
      </c>
      <c r="C576" s="456">
        <v>74.495999999999995</v>
      </c>
      <c r="D576" s="454">
        <v>74.495999999999995</v>
      </c>
      <c r="E576" s="456">
        <v>74.495999999999995</v>
      </c>
      <c r="G576" s="447">
        <f t="shared" si="2"/>
        <v>43585</v>
      </c>
      <c r="H576" s="429">
        <v>246</v>
      </c>
      <c r="I576" s="452">
        <v>-0.19169999999999732</v>
      </c>
      <c r="J576" s="429">
        <f t="shared" si="3"/>
        <v>-7.7926829268291594E-4</v>
      </c>
    </row>
    <row r="577" spans="1:12">
      <c r="A577" s="447">
        <v>43950</v>
      </c>
      <c r="B577" s="454">
        <v>74.570599999999999</v>
      </c>
      <c r="C577" s="456">
        <v>74.570599999999999</v>
      </c>
      <c r="D577" s="454">
        <v>74.570599999999999</v>
      </c>
      <c r="E577" s="456">
        <v>74.570599999999999</v>
      </c>
      <c r="G577" s="447">
        <f t="shared" si="2"/>
        <v>43586</v>
      </c>
      <c r="H577" s="429">
        <v>245</v>
      </c>
      <c r="I577" s="452">
        <v>-0.1313999999999993</v>
      </c>
      <c r="J577" s="429">
        <f t="shared" si="3"/>
        <v>-5.3632653061224203E-4</v>
      </c>
    </row>
    <row r="578" spans="1:12">
      <c r="A578" s="447">
        <v>43951</v>
      </c>
      <c r="B578" s="454">
        <v>73.689400000000006</v>
      </c>
      <c r="C578" s="456">
        <v>73.689400000000006</v>
      </c>
      <c r="D578" s="454">
        <v>73.689400000000006</v>
      </c>
      <c r="E578" s="456">
        <v>73.689400000000006</v>
      </c>
      <c r="G578" s="447">
        <f t="shared" si="2"/>
        <v>43592</v>
      </c>
      <c r="H578" s="429">
        <v>239</v>
      </c>
      <c r="I578" s="452">
        <v>-0.83499999999999375</v>
      </c>
      <c r="J578" s="429">
        <f t="shared" si="3"/>
        <v>-3.4937238493723587E-3</v>
      </c>
    </row>
    <row r="579" spans="1:12">
      <c r="A579" s="447">
        <v>43952</v>
      </c>
      <c r="B579" s="454">
        <v>72.726299999999995</v>
      </c>
      <c r="C579" s="456">
        <v>72.726299999999995</v>
      </c>
      <c r="D579" s="454">
        <v>72.726299999999995</v>
      </c>
      <c r="E579" s="456">
        <v>72.726299999999995</v>
      </c>
      <c r="G579" s="447">
        <f t="shared" si="2"/>
        <v>43593</v>
      </c>
      <c r="H579" s="429">
        <v>238</v>
      </c>
      <c r="I579" s="452">
        <v>-0.71659999999999968</v>
      </c>
      <c r="J579" s="429">
        <f t="shared" si="3"/>
        <v>-3.010924369747898E-3</v>
      </c>
    </row>
    <row r="580" spans="1:12">
      <c r="A580" s="447">
        <v>43958</v>
      </c>
      <c r="B580" s="454">
        <v>73.971900000000005</v>
      </c>
      <c r="C580" s="456">
        <v>73.971900000000005</v>
      </c>
      <c r="D580" s="454">
        <v>73.971900000000005</v>
      </c>
      <c r="E580" s="456">
        <v>73.971900000000005</v>
      </c>
      <c r="G580" s="447">
        <f t="shared" si="2"/>
        <v>43594</v>
      </c>
      <c r="H580" s="429">
        <v>237</v>
      </c>
      <c r="I580" s="452">
        <v>-0.72870000000000346</v>
      </c>
      <c r="J580" s="429">
        <f t="shared" si="3"/>
        <v>-3.074683544303812E-3</v>
      </c>
    </row>
    <row r="581" spans="1:12">
      <c r="A581" s="447">
        <v>43959</v>
      </c>
      <c r="B581" s="454">
        <v>74.116900000000001</v>
      </c>
      <c r="C581" s="456">
        <v>74.116900000000001</v>
      </c>
      <c r="D581" s="454">
        <v>74.116900000000001</v>
      </c>
      <c r="E581" s="456">
        <v>74.116900000000001</v>
      </c>
      <c r="G581" s="447">
        <f t="shared" si="2"/>
        <v>43599</v>
      </c>
      <c r="H581" s="429">
        <v>232</v>
      </c>
      <c r="I581" s="452">
        <v>-0.97029999999999461</v>
      </c>
      <c r="J581" s="429">
        <f t="shared" si="3"/>
        <v>-4.1823275862068734E-3</v>
      </c>
    </row>
    <row r="582" spans="1:12">
      <c r="A582" s="447">
        <v>43960</v>
      </c>
      <c r="B582" s="454">
        <v>73.872500000000002</v>
      </c>
      <c r="C582" s="456">
        <v>73.872500000000002</v>
      </c>
      <c r="D582" s="454">
        <v>73.872500000000002</v>
      </c>
      <c r="E582" s="456">
        <v>73.872500000000002</v>
      </c>
      <c r="G582" s="447">
        <f t="shared" si="2"/>
        <v>43600</v>
      </c>
      <c r="H582" s="429">
        <v>231</v>
      </c>
      <c r="I582" s="452">
        <v>-0.80010000000000048</v>
      </c>
      <c r="J582" s="429">
        <f t="shared" si="3"/>
        <v>-3.4636363636363658E-3</v>
      </c>
      <c r="L582" s="453">
        <f>B342+J582</f>
        <v>65.296636363636367</v>
      </c>
    </row>
    <row r="583" spans="1:12">
      <c r="A583" s="447">
        <v>43964</v>
      </c>
      <c r="B583" s="454">
        <v>73.432599999999994</v>
      </c>
      <c r="C583" s="456">
        <v>73.432599999999994</v>
      </c>
      <c r="D583" s="454">
        <v>73.432599999999994</v>
      </c>
      <c r="E583" s="456">
        <v>73.432599999999994</v>
      </c>
      <c r="G583" s="447">
        <f t="shared" si="2"/>
        <v>43601</v>
      </c>
      <c r="H583" s="429">
        <v>230</v>
      </c>
      <c r="I583" s="452">
        <v>-0.34890000000000043</v>
      </c>
      <c r="J583" s="429">
        <f t="shared" si="3"/>
        <v>-1.5169565217391322E-3</v>
      </c>
    </row>
    <row r="584" spans="1:12">
      <c r="A584" s="447">
        <v>43965</v>
      </c>
      <c r="B584" s="454">
        <v>73.581900000000005</v>
      </c>
      <c r="C584" s="456">
        <v>73.581900000000005</v>
      </c>
      <c r="D584" s="454">
        <v>73.581900000000005</v>
      </c>
      <c r="E584" s="456">
        <v>73.581900000000005</v>
      </c>
      <c r="G584" s="447">
        <f t="shared" si="2"/>
        <v>43602</v>
      </c>
      <c r="H584" s="429">
        <v>229</v>
      </c>
      <c r="I584" s="452">
        <v>-5.9799999999995634E-2</v>
      </c>
      <c r="J584" s="429">
        <f t="shared" si="3"/>
        <v>-2.6113537117902026E-4</v>
      </c>
    </row>
    <row r="585" spans="1:12">
      <c r="A585" s="447">
        <v>43966</v>
      </c>
      <c r="B585" s="454">
        <v>73.9298</v>
      </c>
      <c r="C585" s="456">
        <v>73.9298</v>
      </c>
      <c r="D585" s="454">
        <v>73.9298</v>
      </c>
      <c r="E585" s="456">
        <v>73.9298</v>
      </c>
      <c r="G585" s="447">
        <f t="shared" si="2"/>
        <v>43603</v>
      </c>
      <c r="H585" s="429">
        <v>228</v>
      </c>
      <c r="I585" s="452">
        <v>-0.13269999999999982</v>
      </c>
      <c r="J585" s="429">
        <f t="shared" si="3"/>
        <v>-5.8201754385964828E-4</v>
      </c>
    </row>
    <row r="586" spans="1:12">
      <c r="A586" s="447">
        <v>43967</v>
      </c>
      <c r="B586" s="454">
        <v>73.205600000000004</v>
      </c>
      <c r="C586" s="456">
        <v>73.205600000000004</v>
      </c>
      <c r="D586" s="454">
        <v>73.205600000000004</v>
      </c>
      <c r="E586" s="456">
        <v>73.205600000000004</v>
      </c>
      <c r="G586" s="447">
        <f t="shared" si="2"/>
        <v>43606</v>
      </c>
      <c r="H586" s="429">
        <v>225</v>
      </c>
      <c r="I586" s="452">
        <v>1.1200000000002319E-2</v>
      </c>
      <c r="J586" s="429">
        <f t="shared" si="3"/>
        <v>4.9777777777788085E-5</v>
      </c>
    </row>
    <row r="587" spans="1:12">
      <c r="A587" s="447">
        <v>43970</v>
      </c>
      <c r="B587" s="454">
        <v>72.979799999999997</v>
      </c>
      <c r="C587" s="456">
        <v>72.979799999999997</v>
      </c>
      <c r="D587" s="454">
        <v>72.979799999999997</v>
      </c>
      <c r="E587" s="456">
        <v>72.979799999999997</v>
      </c>
      <c r="G587" s="447">
        <f t="shared" si="2"/>
        <v>43607</v>
      </c>
      <c r="H587" s="429">
        <v>224</v>
      </c>
      <c r="I587" s="452">
        <v>-3.7199999999998568E-2</v>
      </c>
      <c r="J587" s="429">
        <f t="shared" si="3"/>
        <v>-1.6607142857142217E-4</v>
      </c>
    </row>
    <row r="588" spans="1:12">
      <c r="A588" s="447">
        <v>43971</v>
      </c>
      <c r="B588" s="454">
        <v>72.391800000000003</v>
      </c>
      <c r="C588" s="456">
        <v>72.391800000000003</v>
      </c>
      <c r="D588" s="454">
        <v>72.391800000000003</v>
      </c>
      <c r="E588" s="456">
        <v>72.391800000000003</v>
      </c>
      <c r="G588" s="447">
        <f t="shared" si="2"/>
        <v>43608</v>
      </c>
      <c r="H588" s="429">
        <v>223</v>
      </c>
      <c r="I588" s="452">
        <v>8.4400000000002251E-2</v>
      </c>
      <c r="J588" s="429">
        <f t="shared" si="3"/>
        <v>3.7847533632288005E-4</v>
      </c>
    </row>
    <row r="589" spans="1:12">
      <c r="A589" s="447">
        <v>43972</v>
      </c>
      <c r="B589" s="454">
        <v>72.338099999999997</v>
      </c>
      <c r="C589" s="456">
        <v>72.338099999999997</v>
      </c>
      <c r="D589" s="454">
        <v>72.338099999999997</v>
      </c>
      <c r="E589" s="456">
        <v>72.338099999999997</v>
      </c>
      <c r="G589" s="447">
        <f t="shared" si="2"/>
        <v>43609</v>
      </c>
      <c r="H589" s="429">
        <v>222</v>
      </c>
      <c r="I589" s="452">
        <v>8.7000000000045929E-3</v>
      </c>
      <c r="J589" s="429">
        <f t="shared" si="3"/>
        <v>3.9189189189209878E-5</v>
      </c>
    </row>
    <row r="590" spans="1:12">
      <c r="A590" s="447">
        <v>43973</v>
      </c>
      <c r="B590" s="454">
        <v>70.924000000000007</v>
      </c>
      <c r="C590" s="456">
        <v>70.924000000000007</v>
      </c>
      <c r="D590" s="454">
        <v>70.924000000000007</v>
      </c>
      <c r="E590" s="456">
        <v>70.924000000000007</v>
      </c>
      <c r="G590" s="447">
        <f t="shared" si="2"/>
        <v>43610</v>
      </c>
      <c r="H590" s="429">
        <v>221</v>
      </c>
      <c r="I590" s="452">
        <v>-0.11060000000000514</v>
      </c>
      <c r="J590" s="429">
        <f t="shared" si="3"/>
        <v>-5.0045248868780601E-4</v>
      </c>
    </row>
    <row r="591" spans="1:12">
      <c r="A591" s="447">
        <v>43974</v>
      </c>
      <c r="B591" s="454">
        <v>71.880399999999995</v>
      </c>
      <c r="C591" s="456">
        <v>71.880399999999995</v>
      </c>
      <c r="D591" s="454">
        <v>71.880399999999995</v>
      </c>
      <c r="E591" s="456">
        <v>71.880399999999995</v>
      </c>
      <c r="G591" s="447">
        <f t="shared" si="2"/>
        <v>43613</v>
      </c>
      <c r="H591" s="429">
        <v>218</v>
      </c>
      <c r="I591" s="452">
        <v>3.6400000000000432E-2</v>
      </c>
      <c r="J591" s="429">
        <f t="shared" si="3"/>
        <v>1.6697247706422218E-4</v>
      </c>
    </row>
    <row r="592" spans="1:12">
      <c r="A592" s="447">
        <v>43977</v>
      </c>
      <c r="B592" s="454">
        <v>71.596199999999996</v>
      </c>
      <c r="C592" s="456">
        <v>71.596199999999996</v>
      </c>
      <c r="D592" s="454">
        <v>71.596199999999996</v>
      </c>
      <c r="E592" s="456">
        <v>71.596199999999996</v>
      </c>
      <c r="G592" s="447">
        <f t="shared" si="2"/>
        <v>43614</v>
      </c>
      <c r="H592" s="429">
        <v>217</v>
      </c>
      <c r="I592" s="452">
        <v>-3.9400000000000546E-2</v>
      </c>
      <c r="J592" s="429">
        <f t="shared" si="3"/>
        <v>-1.8156682027650021E-4</v>
      </c>
    </row>
    <row r="593" spans="1:10">
      <c r="A593" s="447">
        <v>43978</v>
      </c>
      <c r="B593" s="454">
        <v>71.140799999999999</v>
      </c>
      <c r="C593" s="456">
        <v>71.140799999999999</v>
      </c>
      <c r="D593" s="454">
        <v>71.140799999999999</v>
      </c>
      <c r="E593" s="456">
        <v>71.140799999999999</v>
      </c>
      <c r="G593" s="447">
        <f t="shared" si="2"/>
        <v>43615</v>
      </c>
      <c r="H593" s="429">
        <v>216</v>
      </c>
      <c r="I593" s="452">
        <v>-0.40840000000000032</v>
      </c>
      <c r="J593" s="429">
        <f t="shared" si="3"/>
        <v>-1.8907407407407423E-3</v>
      </c>
    </row>
    <row r="594" spans="1:10">
      <c r="A594" s="447">
        <v>43979</v>
      </c>
      <c r="B594" s="454">
        <v>71.063500000000005</v>
      </c>
      <c r="C594" s="456">
        <v>71.063500000000005</v>
      </c>
      <c r="D594" s="454">
        <v>71.063500000000005</v>
      </c>
      <c r="E594" s="456">
        <v>71.063500000000005</v>
      </c>
      <c r="G594" s="447">
        <f t="shared" si="2"/>
        <v>43616</v>
      </c>
      <c r="H594" s="429">
        <v>215</v>
      </c>
      <c r="I594" s="452">
        <v>-0.55830000000000268</v>
      </c>
      <c r="J594" s="429">
        <f t="shared" si="3"/>
        <v>-2.5967441860465239E-3</v>
      </c>
    </row>
    <row r="595" spans="1:10">
      <c r="A595" s="447">
        <v>43980</v>
      </c>
      <c r="B595" s="454">
        <v>71.101200000000006</v>
      </c>
      <c r="C595" s="456">
        <v>71.101200000000006</v>
      </c>
      <c r="D595" s="454">
        <v>71.101200000000006</v>
      </c>
      <c r="E595" s="456">
        <v>71.101200000000006</v>
      </c>
      <c r="G595" s="447">
        <f t="shared" si="2"/>
        <v>43617</v>
      </c>
      <c r="H595" s="429">
        <v>214</v>
      </c>
      <c r="I595" s="452">
        <v>-0.88339999999999463</v>
      </c>
      <c r="J595" s="429">
        <f t="shared" si="3"/>
        <v>-4.1280373831775454E-3</v>
      </c>
    </row>
    <row r="596" spans="1:10">
      <c r="A596" s="447">
        <v>43981</v>
      </c>
      <c r="B596" s="454">
        <v>70.751999999999995</v>
      </c>
      <c r="C596" s="456">
        <v>70.751999999999995</v>
      </c>
      <c r="D596" s="454">
        <v>70.751999999999995</v>
      </c>
      <c r="E596" s="456">
        <v>70.751999999999995</v>
      </c>
      <c r="G596" s="447">
        <f t="shared" si="2"/>
        <v>43620</v>
      </c>
      <c r="H596" s="429">
        <v>211</v>
      </c>
      <c r="I596" s="452">
        <v>-1.0546999999999969</v>
      </c>
      <c r="J596" s="429">
        <f t="shared" si="3"/>
        <v>-4.9985781990521177E-3</v>
      </c>
    </row>
    <row r="597" spans="1:10">
      <c r="A597" s="447">
        <v>43984</v>
      </c>
      <c r="B597" s="454">
        <v>69.711399999999998</v>
      </c>
      <c r="C597" s="456">
        <v>69.711399999999998</v>
      </c>
      <c r="D597" s="454">
        <v>69.711399999999998</v>
      </c>
      <c r="E597" s="456">
        <v>69.711399999999998</v>
      </c>
      <c r="G597" s="447">
        <f t="shared" si="2"/>
        <v>43621</v>
      </c>
      <c r="H597" s="429">
        <v>210</v>
      </c>
      <c r="I597" s="452">
        <v>-0.66140000000000043</v>
      </c>
      <c r="J597" s="429">
        <f t="shared" si="3"/>
        <v>-3.1495238095238117E-3</v>
      </c>
    </row>
    <row r="598" spans="1:10">
      <c r="A598" s="447">
        <v>43985</v>
      </c>
      <c r="B598" s="454">
        <v>68.983099999999993</v>
      </c>
      <c r="C598" s="456">
        <v>68.983099999999993</v>
      </c>
      <c r="D598" s="454">
        <v>68.983099999999993</v>
      </c>
      <c r="E598" s="456">
        <v>68.983099999999993</v>
      </c>
      <c r="G598" s="447">
        <f t="shared" si="2"/>
        <v>43622</v>
      </c>
      <c r="H598" s="429">
        <v>209</v>
      </c>
      <c r="I598" s="452">
        <v>-0.62430000000000518</v>
      </c>
      <c r="J598" s="429">
        <f t="shared" si="3"/>
        <v>-2.9870813397129435E-3</v>
      </c>
    </row>
    <row r="599" spans="1:10">
      <c r="A599" s="447">
        <v>43986</v>
      </c>
      <c r="B599" s="454">
        <v>68.341300000000004</v>
      </c>
      <c r="C599" s="456">
        <v>68.341300000000004</v>
      </c>
      <c r="D599" s="454">
        <v>68.341300000000004</v>
      </c>
      <c r="E599" s="456">
        <v>68.341300000000004</v>
      </c>
      <c r="G599" s="447">
        <f t="shared" si="2"/>
        <v>43623</v>
      </c>
      <c r="H599" s="429">
        <v>208</v>
      </c>
      <c r="I599" s="452">
        <v>-0.73399999999999466</v>
      </c>
      <c r="J599" s="429">
        <f t="shared" si="3"/>
        <v>-3.5288461538461281E-3</v>
      </c>
    </row>
    <row r="600" spans="1:10">
      <c r="A600" s="447">
        <v>43987</v>
      </c>
      <c r="B600" s="454">
        <v>69.015100000000004</v>
      </c>
      <c r="C600" s="456">
        <v>69.015100000000004</v>
      </c>
      <c r="D600" s="454">
        <v>69.015100000000004</v>
      </c>
      <c r="E600" s="456">
        <v>69.015100000000004</v>
      </c>
      <c r="G600" s="447">
        <f t="shared" si="2"/>
        <v>43624</v>
      </c>
      <c r="H600" s="429">
        <v>207</v>
      </c>
      <c r="I600" s="452">
        <v>-0.53950000000000387</v>
      </c>
      <c r="J600" s="429">
        <f t="shared" si="3"/>
        <v>-2.6062801932367338E-3</v>
      </c>
    </row>
    <row r="601" spans="1:10">
      <c r="A601" s="447">
        <v>43988</v>
      </c>
      <c r="B601" s="454">
        <v>68.631900000000002</v>
      </c>
      <c r="C601" s="456">
        <v>68.631900000000002</v>
      </c>
      <c r="D601" s="454">
        <v>68.631900000000002</v>
      </c>
      <c r="E601" s="456">
        <v>68.631900000000002</v>
      </c>
      <c r="G601" s="447">
        <f t="shared" si="2"/>
        <v>43627</v>
      </c>
      <c r="H601" s="429">
        <v>204</v>
      </c>
      <c r="I601" s="452">
        <v>-0.29189999999999827</v>
      </c>
      <c r="J601" s="429">
        <f t="shared" si="3"/>
        <v>-1.4308823529411679E-3</v>
      </c>
    </row>
    <row r="602" spans="1:10">
      <c r="A602" s="447">
        <v>43991</v>
      </c>
      <c r="B602" s="454">
        <v>68.312299999999993</v>
      </c>
      <c r="C602" s="456">
        <v>68.312299999999993</v>
      </c>
      <c r="D602" s="454">
        <v>68.312299999999993</v>
      </c>
      <c r="E602" s="456">
        <v>68.312299999999993</v>
      </c>
      <c r="G602" s="447">
        <f t="shared" si="2"/>
        <v>43628</v>
      </c>
      <c r="H602" s="429">
        <v>203</v>
      </c>
      <c r="I602" s="452">
        <v>-1.5799999999998704E-2</v>
      </c>
      <c r="J602" s="429">
        <f t="shared" si="3"/>
        <v>-7.7832512315264548E-5</v>
      </c>
    </row>
    <row r="603" spans="1:10">
      <c r="A603" s="447">
        <v>43992</v>
      </c>
      <c r="B603" s="454">
        <v>68.674499999999995</v>
      </c>
      <c r="C603" s="456">
        <v>68.674499999999995</v>
      </c>
      <c r="D603" s="454">
        <v>68.674499999999995</v>
      </c>
      <c r="E603" s="456">
        <v>68.674499999999995</v>
      </c>
      <c r="G603" s="447">
        <f t="shared" si="2"/>
        <v>43630</v>
      </c>
      <c r="H603" s="429">
        <v>201</v>
      </c>
      <c r="I603" s="452">
        <v>-0.1313999999999993</v>
      </c>
      <c r="J603" s="429">
        <f t="shared" si="3"/>
        <v>-6.537313432835786E-4</v>
      </c>
    </row>
    <row r="604" spans="1:10">
      <c r="A604" s="447">
        <v>43993</v>
      </c>
      <c r="B604" s="454">
        <v>68.618300000000005</v>
      </c>
      <c r="C604" s="456">
        <v>68.618300000000005</v>
      </c>
      <c r="D604" s="454">
        <v>68.618300000000005</v>
      </c>
      <c r="E604" s="456">
        <v>68.618300000000005</v>
      </c>
      <c r="G604" s="447">
        <f t="shared" si="2"/>
        <v>43631</v>
      </c>
      <c r="H604" s="429">
        <v>200</v>
      </c>
      <c r="I604" s="452">
        <v>6.7400000000006344E-2</v>
      </c>
      <c r="J604" s="429">
        <f t="shared" si="3"/>
        <v>3.3700000000003172E-4</v>
      </c>
    </row>
    <row r="605" spans="1:10">
      <c r="A605" s="447">
        <v>43994</v>
      </c>
      <c r="B605" s="454">
        <v>69.121899999999997</v>
      </c>
      <c r="C605" s="456">
        <v>69.121899999999997</v>
      </c>
      <c r="D605" s="454">
        <v>69.121899999999997</v>
      </c>
      <c r="E605" s="456">
        <v>69.121899999999997</v>
      </c>
      <c r="G605" s="447">
        <f t="shared" si="2"/>
        <v>43634</v>
      </c>
      <c r="H605" s="429">
        <v>197</v>
      </c>
      <c r="I605" s="452">
        <v>0.18129999999999313</v>
      </c>
      <c r="J605" s="429">
        <f t="shared" si="3"/>
        <v>9.2030456852788389E-4</v>
      </c>
    </row>
    <row r="606" spans="1:10">
      <c r="A606" s="447">
        <v>43998</v>
      </c>
      <c r="B606" s="454">
        <v>70.394999999999996</v>
      </c>
      <c r="C606" s="456">
        <v>70.394999999999996</v>
      </c>
      <c r="D606" s="454">
        <v>70.394999999999996</v>
      </c>
      <c r="E606" s="456">
        <v>70.394999999999996</v>
      </c>
      <c r="G606" s="447">
        <f t="shared" si="2"/>
        <v>43635</v>
      </c>
      <c r="H606" s="429">
        <v>196</v>
      </c>
      <c r="I606" s="452">
        <v>0.16479999999999961</v>
      </c>
      <c r="J606" s="429">
        <f t="shared" si="3"/>
        <v>8.4081632653061026E-4</v>
      </c>
    </row>
    <row r="607" spans="1:10">
      <c r="A607" s="447">
        <v>43999</v>
      </c>
      <c r="B607" s="454">
        <v>69.752399999999994</v>
      </c>
      <c r="C607" s="456">
        <v>69.752399999999994</v>
      </c>
      <c r="D607" s="454">
        <v>69.752399999999994</v>
      </c>
      <c r="E607" s="456">
        <v>69.752399999999994</v>
      </c>
      <c r="G607" s="447">
        <f t="shared" si="2"/>
        <v>43636</v>
      </c>
      <c r="H607" s="429">
        <v>195</v>
      </c>
      <c r="I607" s="452">
        <v>0.52060000000000173</v>
      </c>
      <c r="J607" s="429">
        <f t="shared" si="3"/>
        <v>2.6697435897435986E-3</v>
      </c>
    </row>
    <row r="608" spans="1:10">
      <c r="A608" s="447">
        <v>44000</v>
      </c>
      <c r="B608" s="454">
        <v>69.482200000000006</v>
      </c>
      <c r="C608" s="456">
        <v>69.482200000000006</v>
      </c>
      <c r="D608" s="454">
        <v>69.482200000000006</v>
      </c>
      <c r="E608" s="456">
        <v>69.482200000000006</v>
      </c>
      <c r="G608" s="447">
        <f t="shared" si="2"/>
        <v>43637</v>
      </c>
      <c r="H608" s="429">
        <v>194</v>
      </c>
      <c r="I608" s="452">
        <v>1.1122999999999976</v>
      </c>
      <c r="J608" s="429">
        <f t="shared" si="3"/>
        <v>5.7335051546391633E-3</v>
      </c>
    </row>
    <row r="609" spans="1:10">
      <c r="A609" s="447">
        <v>44001</v>
      </c>
      <c r="B609" s="454">
        <v>69.617999999999995</v>
      </c>
      <c r="C609" s="456">
        <v>69.617999999999995</v>
      </c>
      <c r="D609" s="454">
        <v>69.617999999999995</v>
      </c>
      <c r="E609" s="456">
        <v>69.617999999999995</v>
      </c>
      <c r="G609" s="447">
        <f t="shared" si="2"/>
        <v>43638</v>
      </c>
      <c r="H609" s="429">
        <v>193</v>
      </c>
      <c r="I609" s="452">
        <v>1.3704999999999998</v>
      </c>
      <c r="J609" s="429">
        <f t="shared" si="3"/>
        <v>7.101036269430051E-3</v>
      </c>
    </row>
    <row r="610" spans="1:10">
      <c r="A610" s="447">
        <v>44002</v>
      </c>
      <c r="B610" s="454">
        <v>69.572500000000005</v>
      </c>
      <c r="C610" s="456">
        <v>69.572500000000005</v>
      </c>
      <c r="D610" s="454">
        <v>69.572500000000005</v>
      </c>
      <c r="E610" s="456">
        <v>69.572500000000005</v>
      </c>
      <c r="G610" s="447">
        <f t="shared" si="2"/>
        <v>43641</v>
      </c>
      <c r="H610" s="429">
        <v>190</v>
      </c>
      <c r="I610" s="452">
        <v>1.5904999999999987</v>
      </c>
      <c r="J610" s="429">
        <f t="shared" si="3"/>
        <v>8.3710526315789405E-3</v>
      </c>
    </row>
    <row r="611" spans="1:10">
      <c r="A611" s="447">
        <v>44005</v>
      </c>
      <c r="B611" s="454">
        <v>69.483500000000006</v>
      </c>
      <c r="C611" s="456">
        <v>69.483500000000006</v>
      </c>
      <c r="D611" s="454">
        <v>69.483500000000006</v>
      </c>
      <c r="E611" s="456">
        <v>69.483500000000006</v>
      </c>
      <c r="G611" s="447">
        <f t="shared" si="2"/>
        <v>43642</v>
      </c>
      <c r="H611" s="429">
        <v>189</v>
      </c>
      <c r="I611" s="452">
        <v>1.9771000000000001</v>
      </c>
      <c r="J611" s="429">
        <f t="shared" si="3"/>
        <v>1.0460846560846561E-2</v>
      </c>
    </row>
    <row r="612" spans="1:10">
      <c r="A612" s="447">
        <v>44006</v>
      </c>
      <c r="B612" s="454">
        <v>68.837599999999995</v>
      </c>
      <c r="C612" s="456">
        <v>68.837599999999995</v>
      </c>
      <c r="D612" s="454">
        <v>68.837599999999995</v>
      </c>
      <c r="E612" s="456">
        <v>68.837599999999995</v>
      </c>
      <c r="G612" s="447">
        <f t="shared" si="2"/>
        <v>43643</v>
      </c>
      <c r="H612" s="429">
        <v>188</v>
      </c>
      <c r="I612" s="452">
        <v>1.6916999999999973</v>
      </c>
      <c r="J612" s="429">
        <f t="shared" si="3"/>
        <v>8.9984042553191354E-3</v>
      </c>
    </row>
    <row r="613" spans="1:10">
      <c r="A613" s="447">
        <v>44007</v>
      </c>
      <c r="B613" s="454">
        <v>68.837599999999995</v>
      </c>
      <c r="C613" s="456">
        <v>68.837599999999995</v>
      </c>
      <c r="D613" s="454">
        <v>68.837599999999995</v>
      </c>
      <c r="E613" s="456">
        <v>68.837599999999995</v>
      </c>
      <c r="G613" s="447">
        <f t="shared" si="2"/>
        <v>43644</v>
      </c>
      <c r="H613" s="429">
        <v>187</v>
      </c>
      <c r="I613" s="452">
        <v>1.4547999999999988</v>
      </c>
      <c r="J613" s="429">
        <f t="shared" si="3"/>
        <v>7.7796791443850198E-3</v>
      </c>
    </row>
    <row r="614" spans="1:10">
      <c r="A614" s="447">
        <v>44008</v>
      </c>
      <c r="B614" s="454">
        <v>69.465999999999994</v>
      </c>
      <c r="C614" s="456">
        <v>69.465999999999994</v>
      </c>
      <c r="D614" s="454">
        <v>69.465999999999994</v>
      </c>
      <c r="E614" s="456">
        <v>69.465999999999994</v>
      </c>
      <c r="G614" s="447">
        <f t="shared" si="2"/>
        <v>43645</v>
      </c>
      <c r="H614" s="429">
        <v>186</v>
      </c>
      <c r="I614" s="452">
        <v>1.4243999999999986</v>
      </c>
      <c r="J614" s="429">
        <f t="shared" si="3"/>
        <v>7.6580645161290241E-3</v>
      </c>
    </row>
    <row r="615" spans="1:10">
      <c r="A615" s="447">
        <v>44009</v>
      </c>
      <c r="B615" s="454">
        <v>69.128399999999999</v>
      </c>
      <c r="C615" s="456">
        <v>69.128399999999999</v>
      </c>
      <c r="D615" s="454">
        <v>69.128399999999999</v>
      </c>
      <c r="E615" s="456">
        <v>69.128399999999999</v>
      </c>
      <c r="G615" s="447">
        <f t="shared" si="2"/>
        <v>43648</v>
      </c>
      <c r="H615" s="429">
        <v>183</v>
      </c>
      <c r="I615" s="452">
        <v>1.4459000000000017</v>
      </c>
      <c r="J615" s="429">
        <f t="shared" si="3"/>
        <v>7.9010928961748723E-3</v>
      </c>
    </row>
    <row r="616" spans="1:10">
      <c r="A616" s="447">
        <v>44012</v>
      </c>
      <c r="B616" s="454">
        <v>69.951300000000003</v>
      </c>
      <c r="C616" s="456">
        <v>69.951300000000003</v>
      </c>
      <c r="D616" s="454">
        <v>69.951300000000003</v>
      </c>
      <c r="E616" s="456">
        <v>69.951300000000003</v>
      </c>
      <c r="G616" s="447">
        <f t="shared" si="2"/>
        <v>43649</v>
      </c>
      <c r="H616" s="429">
        <v>182</v>
      </c>
      <c r="I616" s="452">
        <v>1.2734999999999985</v>
      </c>
      <c r="J616" s="429">
        <f t="shared" si="3"/>
        <v>6.9972527472527395E-3</v>
      </c>
    </row>
    <row r="617" spans="1:10">
      <c r="A617" s="447">
        <v>44013</v>
      </c>
      <c r="B617" s="454">
        <v>70.441299999999998</v>
      </c>
      <c r="C617" s="456">
        <v>70.441299999999998</v>
      </c>
      <c r="D617" s="454">
        <v>70.441299999999998</v>
      </c>
      <c r="E617" s="456">
        <v>70.441299999999998</v>
      </c>
      <c r="G617" s="447">
        <f t="shared" si="2"/>
        <v>43650</v>
      </c>
      <c r="H617" s="429">
        <v>181</v>
      </c>
      <c r="I617" s="452">
        <v>1.0048999999999992</v>
      </c>
      <c r="J617" s="429">
        <f t="shared" si="3"/>
        <v>5.5519337016574546E-3</v>
      </c>
    </row>
    <row r="618" spans="1:10">
      <c r="A618" s="447">
        <v>44014</v>
      </c>
      <c r="B618" s="454">
        <v>70.441299999999998</v>
      </c>
      <c r="C618" s="456">
        <v>70.441299999999998</v>
      </c>
      <c r="D618" s="454">
        <v>70.441299999999998</v>
      </c>
      <c r="E618" s="456">
        <v>70.441299999999998</v>
      </c>
      <c r="G618" s="447">
        <f t="shared" si="2"/>
        <v>43651</v>
      </c>
      <c r="H618" s="429">
        <v>180</v>
      </c>
      <c r="I618" s="452">
        <v>1.0987000000000009</v>
      </c>
      <c r="J618" s="429">
        <f t="shared" si="3"/>
        <v>6.1038888888888939E-3</v>
      </c>
    </row>
    <row r="619" spans="1:10">
      <c r="A619" s="447">
        <v>44015</v>
      </c>
      <c r="B619" s="454">
        <v>70.519800000000004</v>
      </c>
      <c r="C619" s="456">
        <v>70.519800000000004</v>
      </c>
      <c r="D619" s="454">
        <v>70.519800000000004</v>
      </c>
      <c r="E619" s="456">
        <v>70.519800000000004</v>
      </c>
      <c r="G619" s="447">
        <f t="shared" si="2"/>
        <v>43652</v>
      </c>
      <c r="H619" s="429">
        <v>179</v>
      </c>
      <c r="I619" s="452">
        <v>0.9159000000000006</v>
      </c>
      <c r="J619" s="429">
        <f t="shared" si="3"/>
        <v>5.1167597765363164E-3</v>
      </c>
    </row>
    <row r="620" spans="1:10">
      <c r="A620" s="447">
        <v>44016</v>
      </c>
      <c r="B620" s="454">
        <v>70.499899999999997</v>
      </c>
      <c r="C620" s="456">
        <v>70.499899999999997</v>
      </c>
      <c r="D620" s="454">
        <v>70.499899999999997</v>
      </c>
      <c r="E620" s="456">
        <v>70.499899999999997</v>
      </c>
      <c r="G620" s="447">
        <f t="shared" si="2"/>
        <v>43655</v>
      </c>
      <c r="H620" s="429">
        <v>176</v>
      </c>
      <c r="I620" s="452">
        <v>0.63009999999999877</v>
      </c>
      <c r="J620" s="429">
        <f t="shared" si="3"/>
        <v>3.5801136363636295E-3</v>
      </c>
    </row>
    <row r="621" spans="1:10">
      <c r="A621" s="447">
        <v>44019</v>
      </c>
      <c r="B621" s="454">
        <v>71.340900000000005</v>
      </c>
      <c r="C621" s="456">
        <v>71.340900000000005</v>
      </c>
      <c r="D621" s="454">
        <v>71.340900000000005</v>
      </c>
      <c r="E621" s="456">
        <v>71.340900000000005</v>
      </c>
      <c r="G621" s="447">
        <f t="shared" si="2"/>
        <v>43656</v>
      </c>
      <c r="H621" s="429">
        <v>175</v>
      </c>
      <c r="I621" s="452">
        <v>0.73400000000000176</v>
      </c>
      <c r="J621" s="429">
        <f t="shared" si="3"/>
        <v>4.1942857142857242E-3</v>
      </c>
    </row>
    <row r="622" spans="1:10">
      <c r="A622" s="447">
        <v>44020</v>
      </c>
      <c r="B622" s="454">
        <v>72.171899999999994</v>
      </c>
      <c r="C622" s="456">
        <v>72.171899999999994</v>
      </c>
      <c r="D622" s="454">
        <v>72.171899999999994</v>
      </c>
      <c r="E622" s="456">
        <v>72.171899999999994</v>
      </c>
      <c r="G622" s="447">
        <f t="shared" si="2"/>
        <v>43657</v>
      </c>
      <c r="H622" s="429">
        <v>174</v>
      </c>
      <c r="I622" s="452">
        <v>0.70120000000000005</v>
      </c>
      <c r="J622" s="429">
        <f t="shared" si="3"/>
        <v>4.0298850574712643E-3</v>
      </c>
    </row>
    <row r="623" spans="1:10">
      <c r="A623" s="447">
        <v>44021</v>
      </c>
      <c r="B623" s="454">
        <v>71.237899999999996</v>
      </c>
      <c r="C623" s="456">
        <v>71.237899999999996</v>
      </c>
      <c r="D623" s="454">
        <v>71.237899999999996</v>
      </c>
      <c r="E623" s="456">
        <v>71.237899999999996</v>
      </c>
      <c r="G623" s="447">
        <f t="shared" si="2"/>
        <v>43658</v>
      </c>
      <c r="H623" s="429">
        <v>173</v>
      </c>
      <c r="I623" s="452">
        <v>1.5056000000000012</v>
      </c>
      <c r="J623" s="429">
        <f t="shared" si="3"/>
        <v>8.7028901734104106E-3</v>
      </c>
    </row>
    <row r="624" spans="1:10">
      <c r="A624" s="447">
        <v>44022</v>
      </c>
      <c r="B624" s="454">
        <v>70.88</v>
      </c>
      <c r="C624" s="456">
        <v>70.88</v>
      </c>
      <c r="D624" s="454">
        <v>70.88</v>
      </c>
      <c r="E624" s="456">
        <v>70.88</v>
      </c>
      <c r="G624" s="447">
        <f t="shared" si="2"/>
        <v>43659</v>
      </c>
      <c r="H624" s="429">
        <v>172</v>
      </c>
      <c r="I624" s="452">
        <v>1.4795999999999978</v>
      </c>
      <c r="J624" s="429">
        <f t="shared" si="3"/>
        <v>8.6023255813953356E-3</v>
      </c>
    </row>
    <row r="625" spans="1:10">
      <c r="A625" s="447">
        <v>44023</v>
      </c>
      <c r="B625" s="454">
        <v>71.229799999999997</v>
      </c>
      <c r="C625" s="456">
        <v>71.229799999999997</v>
      </c>
      <c r="D625" s="454">
        <v>71.229799999999997</v>
      </c>
      <c r="E625" s="456">
        <v>71.229799999999997</v>
      </c>
      <c r="G625" s="447">
        <f t="shared" si="2"/>
        <v>43662</v>
      </c>
      <c r="H625" s="429">
        <v>169</v>
      </c>
      <c r="I625" s="452">
        <v>1.671999999999997</v>
      </c>
      <c r="J625" s="429">
        <f t="shared" si="3"/>
        <v>9.8934911242603372E-3</v>
      </c>
    </row>
    <row r="626" spans="1:10">
      <c r="A626" s="447">
        <v>44026</v>
      </c>
      <c r="B626" s="454">
        <v>70.747900000000001</v>
      </c>
      <c r="C626" s="456">
        <v>70.747900000000001</v>
      </c>
      <c r="D626" s="454">
        <v>70.747900000000001</v>
      </c>
      <c r="E626" s="456">
        <v>70.747900000000001</v>
      </c>
      <c r="G626" s="447">
        <f t="shared" si="2"/>
        <v>43663</v>
      </c>
      <c r="H626" s="429">
        <v>168</v>
      </c>
      <c r="I626" s="452">
        <v>1.6871000000000009</v>
      </c>
      <c r="J626" s="429">
        <f t="shared" si="3"/>
        <v>1.004226190476191E-2</v>
      </c>
    </row>
    <row r="627" spans="1:10">
      <c r="A627" s="447">
        <v>44027</v>
      </c>
      <c r="B627" s="454">
        <v>71.127499999999998</v>
      </c>
      <c r="C627" s="456">
        <v>71.127499999999998</v>
      </c>
      <c r="D627" s="454">
        <v>71.127499999999998</v>
      </c>
      <c r="E627" s="456">
        <v>71.127499999999998</v>
      </c>
      <c r="G627" s="447">
        <f t="shared" ref="G627:G690" si="4">A387</f>
        <v>43664</v>
      </c>
      <c r="H627" s="429">
        <v>167</v>
      </c>
      <c r="I627" s="452">
        <v>1.5549000000000035</v>
      </c>
      <c r="J627" s="429">
        <f t="shared" ref="J627:J690" si="5">I627/H627</f>
        <v>9.3107784431137926E-3</v>
      </c>
    </row>
    <row r="628" spans="1:10">
      <c r="A628" s="447">
        <v>44028</v>
      </c>
      <c r="B628" s="454">
        <v>70.799800000000005</v>
      </c>
      <c r="C628" s="456">
        <v>70.799800000000005</v>
      </c>
      <c r="D628" s="454">
        <v>70.799800000000005</v>
      </c>
      <c r="E628" s="456">
        <v>70.799800000000005</v>
      </c>
      <c r="G628" s="447">
        <f t="shared" si="4"/>
        <v>43665</v>
      </c>
      <c r="H628" s="429">
        <v>166</v>
      </c>
      <c r="I628" s="452">
        <v>1.6713999999999984</v>
      </c>
      <c r="J628" s="429">
        <f t="shared" si="5"/>
        <v>1.0068674698795171E-2</v>
      </c>
    </row>
    <row r="629" spans="1:10">
      <c r="A629" s="447">
        <v>44029</v>
      </c>
      <c r="B629" s="454">
        <v>71.230999999999995</v>
      </c>
      <c r="C629" s="456">
        <v>71.230999999999995</v>
      </c>
      <c r="D629" s="454">
        <v>71.230999999999995</v>
      </c>
      <c r="E629" s="456">
        <v>71.230999999999995</v>
      </c>
      <c r="G629" s="447">
        <f t="shared" si="4"/>
        <v>43666</v>
      </c>
      <c r="H629" s="429">
        <v>165</v>
      </c>
      <c r="I629" s="452">
        <v>1.6334000000000017</v>
      </c>
      <c r="J629" s="429">
        <f t="shared" si="5"/>
        <v>9.8993939393939492E-3</v>
      </c>
    </row>
    <row r="630" spans="1:10">
      <c r="A630" s="447">
        <v>44030</v>
      </c>
      <c r="B630" s="454">
        <v>71.713899999999995</v>
      </c>
      <c r="C630" s="456">
        <v>71.713899999999995</v>
      </c>
      <c r="D630" s="454">
        <v>71.713899999999995</v>
      </c>
      <c r="E630" s="456">
        <v>71.713899999999995</v>
      </c>
      <c r="G630" s="447">
        <f t="shared" si="4"/>
        <v>43669</v>
      </c>
      <c r="H630" s="429">
        <v>162</v>
      </c>
      <c r="I630" s="452">
        <v>1.5223999999999975</v>
      </c>
      <c r="J630" s="429">
        <f t="shared" si="5"/>
        <v>9.3975308641975151E-3</v>
      </c>
    </row>
    <row r="631" spans="1:10">
      <c r="A631" s="447">
        <v>44033</v>
      </c>
      <c r="B631" s="454">
        <v>71.962800000000001</v>
      </c>
      <c r="C631" s="456">
        <v>71.962800000000001</v>
      </c>
      <c r="D631" s="454">
        <v>71.962800000000001</v>
      </c>
      <c r="E631" s="456">
        <v>71.962800000000001</v>
      </c>
      <c r="G631" s="447">
        <f t="shared" si="4"/>
        <v>43670</v>
      </c>
      <c r="H631" s="429">
        <v>161</v>
      </c>
      <c r="I631" s="452">
        <v>1.3710000000000022</v>
      </c>
      <c r="J631" s="429">
        <f t="shared" si="5"/>
        <v>8.5155279503105735E-3</v>
      </c>
    </row>
    <row r="632" spans="1:10">
      <c r="A632" s="447">
        <v>44034</v>
      </c>
      <c r="B632" s="454">
        <v>70.966800000000006</v>
      </c>
      <c r="C632" s="456">
        <v>70.966800000000006</v>
      </c>
      <c r="D632" s="454">
        <v>70.966800000000006</v>
      </c>
      <c r="E632" s="456">
        <v>70.966800000000006</v>
      </c>
      <c r="G632" s="447">
        <f t="shared" si="4"/>
        <v>43671</v>
      </c>
      <c r="H632" s="429">
        <v>160</v>
      </c>
      <c r="I632" s="452">
        <v>1.3838000000000008</v>
      </c>
      <c r="J632" s="429">
        <f t="shared" si="5"/>
        <v>8.6487500000000054E-3</v>
      </c>
    </row>
    <row r="633" spans="1:10">
      <c r="A633" s="447">
        <v>44035</v>
      </c>
      <c r="B633" s="454">
        <v>70.7881</v>
      </c>
      <c r="C633" s="456">
        <v>70.7881</v>
      </c>
      <c r="D633" s="454">
        <v>70.7881</v>
      </c>
      <c r="E633" s="456">
        <v>70.7881</v>
      </c>
      <c r="G633" s="447">
        <f t="shared" si="4"/>
        <v>43672</v>
      </c>
      <c r="H633" s="429">
        <v>159</v>
      </c>
      <c r="I633" s="452">
        <v>1.3427999999999969</v>
      </c>
      <c r="J633" s="429">
        <f t="shared" si="5"/>
        <v>8.4452830188679051E-3</v>
      </c>
    </row>
    <row r="634" spans="1:10">
      <c r="A634" s="447">
        <v>44036</v>
      </c>
      <c r="B634" s="454">
        <v>70.962999999999994</v>
      </c>
      <c r="C634" s="456">
        <v>70.962999999999994</v>
      </c>
      <c r="D634" s="454">
        <v>70.962999999999994</v>
      </c>
      <c r="E634" s="456">
        <v>70.962999999999994</v>
      </c>
      <c r="G634" s="447">
        <f t="shared" si="4"/>
        <v>43673</v>
      </c>
      <c r="H634" s="429">
        <v>158</v>
      </c>
      <c r="I634" s="452">
        <v>1.3729000000000013</v>
      </c>
      <c r="J634" s="429">
        <f t="shared" si="5"/>
        <v>8.6892405063291218E-3</v>
      </c>
    </row>
    <row r="635" spans="1:10">
      <c r="A635" s="447">
        <v>44037</v>
      </c>
      <c r="B635" s="454">
        <v>71.597399999999993</v>
      </c>
      <c r="C635" s="456">
        <v>71.597399999999993</v>
      </c>
      <c r="D635" s="454">
        <v>71.597399999999993</v>
      </c>
      <c r="E635" s="456">
        <v>71.597399999999993</v>
      </c>
      <c r="G635" s="447">
        <f t="shared" si="4"/>
        <v>43676</v>
      </c>
      <c r="H635" s="429">
        <v>155</v>
      </c>
      <c r="I635" s="452">
        <v>0.9789999999999992</v>
      </c>
      <c r="J635" s="429">
        <f t="shared" si="5"/>
        <v>6.3161290322580593E-3</v>
      </c>
    </row>
    <row r="636" spans="1:10">
      <c r="A636" s="447">
        <v>44040</v>
      </c>
      <c r="B636" s="454">
        <v>71.584999999999994</v>
      </c>
      <c r="C636" s="456">
        <v>71.584999999999994</v>
      </c>
      <c r="D636" s="454">
        <v>71.584999999999994</v>
      </c>
      <c r="E636" s="456">
        <v>71.584999999999994</v>
      </c>
      <c r="G636" s="447">
        <f t="shared" si="4"/>
        <v>43677</v>
      </c>
      <c r="H636" s="429">
        <v>154</v>
      </c>
      <c r="I636" s="452">
        <v>1.1208999999999989</v>
      </c>
      <c r="J636" s="429">
        <f t="shared" si="5"/>
        <v>7.2785714285714216E-3</v>
      </c>
    </row>
    <row r="637" spans="1:10">
      <c r="A637" s="447">
        <v>44041</v>
      </c>
      <c r="B637" s="454">
        <v>71.919600000000003</v>
      </c>
      <c r="C637" s="456">
        <v>71.919600000000003</v>
      </c>
      <c r="D637" s="454">
        <v>71.919600000000003</v>
      </c>
      <c r="E637" s="456">
        <v>71.919600000000003</v>
      </c>
      <c r="G637" s="447">
        <f t="shared" si="4"/>
        <v>43678</v>
      </c>
      <c r="H637" s="429">
        <v>153</v>
      </c>
      <c r="I637" s="452">
        <v>1.0827999999999989</v>
      </c>
      <c r="J637" s="429">
        <f t="shared" si="5"/>
        <v>7.0771241830065289E-3</v>
      </c>
    </row>
    <row r="638" spans="1:10">
      <c r="A638" s="447">
        <v>44042</v>
      </c>
      <c r="B638" s="454">
        <v>72.234800000000007</v>
      </c>
      <c r="C638" s="456">
        <v>72.234800000000007</v>
      </c>
      <c r="D638" s="454">
        <v>72.234800000000007</v>
      </c>
      <c r="E638" s="456">
        <v>72.234800000000007</v>
      </c>
      <c r="G638" s="447">
        <f t="shared" si="4"/>
        <v>43679</v>
      </c>
      <c r="H638" s="429">
        <v>152</v>
      </c>
      <c r="I638" s="452">
        <v>0.66599999999999682</v>
      </c>
      <c r="J638" s="429">
        <f t="shared" si="5"/>
        <v>4.3815789473684004E-3</v>
      </c>
    </row>
    <row r="639" spans="1:10">
      <c r="A639" s="447">
        <v>44043</v>
      </c>
      <c r="B639" s="454">
        <v>73.363299999999995</v>
      </c>
      <c r="C639" s="456">
        <v>73.363299999999995</v>
      </c>
      <c r="D639" s="454">
        <v>73.363299999999995</v>
      </c>
      <c r="E639" s="456">
        <v>73.363299999999995</v>
      </c>
      <c r="G639" s="447">
        <f t="shared" si="4"/>
        <v>43680</v>
      </c>
      <c r="H639" s="429">
        <v>151</v>
      </c>
      <c r="I639" s="452">
        <v>-0.14230000000000587</v>
      </c>
      <c r="J639" s="429">
        <f t="shared" si="5"/>
        <v>-9.4238410596030379E-4</v>
      </c>
    </row>
    <row r="640" spans="1:10">
      <c r="A640" s="447">
        <v>44044</v>
      </c>
      <c r="B640" s="454">
        <v>73.426100000000005</v>
      </c>
      <c r="C640" s="456">
        <v>73.426100000000005</v>
      </c>
      <c r="D640" s="454">
        <v>73.426100000000005</v>
      </c>
      <c r="E640" s="456">
        <v>73.426100000000005</v>
      </c>
      <c r="G640" s="447">
        <f t="shared" si="4"/>
        <v>43683</v>
      </c>
      <c r="H640" s="429">
        <v>148</v>
      </c>
      <c r="I640" s="452">
        <v>-0.55459999999999354</v>
      </c>
      <c r="J640" s="429">
        <f t="shared" si="5"/>
        <v>-3.7472972972972538E-3</v>
      </c>
    </row>
    <row r="641" spans="1:10">
      <c r="A641" s="447">
        <v>44047</v>
      </c>
      <c r="B641" s="454">
        <v>74.158600000000007</v>
      </c>
      <c r="C641" s="456">
        <v>74.158600000000007</v>
      </c>
      <c r="D641" s="454">
        <v>74.158600000000007</v>
      </c>
      <c r="E641" s="456">
        <v>74.158600000000007</v>
      </c>
      <c r="G641" s="447">
        <f t="shared" si="4"/>
        <v>43684</v>
      </c>
      <c r="H641" s="429">
        <v>147</v>
      </c>
      <c r="I641" s="452">
        <v>-0.70300000000000296</v>
      </c>
      <c r="J641" s="429">
        <f t="shared" si="5"/>
        <v>-4.7823129251700885E-3</v>
      </c>
    </row>
    <row r="642" spans="1:10">
      <c r="A642" s="447">
        <v>44048</v>
      </c>
      <c r="B642" s="454">
        <v>73.380600000000001</v>
      </c>
      <c r="C642" s="456">
        <v>73.380600000000001</v>
      </c>
      <c r="D642" s="454">
        <v>73.380600000000001</v>
      </c>
      <c r="E642" s="456">
        <v>73.380600000000001</v>
      </c>
      <c r="G642" s="447">
        <f t="shared" si="4"/>
        <v>43685</v>
      </c>
      <c r="H642" s="429">
        <v>146</v>
      </c>
      <c r="I642" s="452">
        <v>-0.59319999999999595</v>
      </c>
      <c r="J642" s="429">
        <f t="shared" si="5"/>
        <v>-4.0630136986301094E-3</v>
      </c>
    </row>
    <row r="643" spans="1:10">
      <c r="A643" s="447">
        <v>44049</v>
      </c>
      <c r="B643" s="454">
        <v>73.280600000000007</v>
      </c>
      <c r="C643" s="456">
        <v>73.280600000000007</v>
      </c>
      <c r="D643" s="454">
        <v>73.280600000000007</v>
      </c>
      <c r="E643" s="456">
        <v>73.280600000000007</v>
      </c>
      <c r="G643" s="447">
        <f t="shared" si="4"/>
        <v>43686</v>
      </c>
      <c r="H643" s="429">
        <v>145</v>
      </c>
      <c r="I643" s="452">
        <v>-0.62990000000000634</v>
      </c>
      <c r="J643" s="429">
        <f t="shared" si="5"/>
        <v>-4.3441379310345269E-3</v>
      </c>
    </row>
    <row r="644" spans="1:10">
      <c r="A644" s="447">
        <v>44050</v>
      </c>
      <c r="B644" s="454">
        <v>73.039699999999996</v>
      </c>
      <c r="C644" s="456">
        <v>73.039699999999996</v>
      </c>
      <c r="D644" s="454">
        <v>73.039699999999996</v>
      </c>
      <c r="E644" s="456">
        <v>73.039699999999996</v>
      </c>
      <c r="G644" s="447">
        <f t="shared" si="4"/>
        <v>43687</v>
      </c>
      <c r="H644" s="429">
        <v>144</v>
      </c>
      <c r="I644" s="452">
        <v>-0.75430000000000064</v>
      </c>
      <c r="J644" s="429">
        <f t="shared" si="5"/>
        <v>-5.238194444444449E-3</v>
      </c>
    </row>
    <row r="645" spans="1:10">
      <c r="A645" s="447">
        <v>44051</v>
      </c>
      <c r="B645" s="454">
        <v>73.637600000000006</v>
      </c>
      <c r="C645" s="456">
        <v>73.637600000000006</v>
      </c>
      <c r="D645" s="454">
        <v>73.637600000000006</v>
      </c>
      <c r="E645" s="456">
        <v>73.637600000000006</v>
      </c>
      <c r="G645" s="447">
        <f t="shared" si="4"/>
        <v>43690</v>
      </c>
      <c r="H645" s="429">
        <v>141</v>
      </c>
      <c r="I645" s="452">
        <v>-0.9287000000000063</v>
      </c>
      <c r="J645" s="429">
        <f t="shared" si="5"/>
        <v>-6.5865248226950803E-3</v>
      </c>
    </row>
    <row r="646" spans="1:10">
      <c r="A646" s="447">
        <v>44054</v>
      </c>
      <c r="B646" s="454">
        <v>73.775000000000006</v>
      </c>
      <c r="C646" s="456">
        <v>73.775000000000006</v>
      </c>
      <c r="D646" s="454">
        <v>73.775000000000006</v>
      </c>
      <c r="E646" s="456">
        <v>73.775000000000006</v>
      </c>
      <c r="G646" s="447">
        <f t="shared" si="4"/>
        <v>43691</v>
      </c>
      <c r="H646" s="429">
        <v>140</v>
      </c>
      <c r="I646" s="452">
        <v>-1.1016999999999939</v>
      </c>
      <c r="J646" s="429">
        <f t="shared" si="5"/>
        <v>-7.8692857142856707E-3</v>
      </c>
    </row>
    <row r="647" spans="1:10">
      <c r="A647" s="447">
        <v>44055</v>
      </c>
      <c r="B647" s="454">
        <v>73.152199999999993</v>
      </c>
      <c r="C647" s="456">
        <v>73.152199999999993</v>
      </c>
      <c r="D647" s="454">
        <v>73.152199999999993</v>
      </c>
      <c r="E647" s="456">
        <v>73.152199999999993</v>
      </c>
      <c r="G647" s="447">
        <f t="shared" si="4"/>
        <v>43692</v>
      </c>
      <c r="H647" s="429">
        <v>139</v>
      </c>
      <c r="I647" s="452">
        <v>-0.70319999999999538</v>
      </c>
      <c r="J647" s="429">
        <f t="shared" si="5"/>
        <v>-5.0589928057553626E-3</v>
      </c>
    </row>
    <row r="648" spans="1:10">
      <c r="A648" s="447">
        <v>44056</v>
      </c>
      <c r="B648" s="454">
        <v>73.235100000000003</v>
      </c>
      <c r="C648" s="456">
        <v>73.235100000000003</v>
      </c>
      <c r="D648" s="454">
        <v>73.235100000000003</v>
      </c>
      <c r="E648" s="456">
        <v>73.235100000000003</v>
      </c>
      <c r="G648" s="447">
        <f t="shared" si="4"/>
        <v>43693</v>
      </c>
      <c r="H648" s="429">
        <v>138</v>
      </c>
      <c r="I648" s="452">
        <v>-1.3906999999999954</v>
      </c>
      <c r="J648" s="429">
        <f t="shared" si="5"/>
        <v>-1.0077536231884024E-2</v>
      </c>
    </row>
    <row r="649" spans="1:10">
      <c r="A649" s="447">
        <v>44057</v>
      </c>
      <c r="B649" s="454">
        <v>73.606700000000004</v>
      </c>
      <c r="C649" s="456">
        <v>73.606700000000004</v>
      </c>
      <c r="D649" s="454">
        <v>73.606700000000004</v>
      </c>
      <c r="E649" s="456">
        <v>73.606700000000004</v>
      </c>
      <c r="G649" s="447">
        <f t="shared" si="4"/>
        <v>43694</v>
      </c>
      <c r="H649" s="429">
        <v>137</v>
      </c>
      <c r="I649" s="452">
        <v>-1.4960999999999984</v>
      </c>
      <c r="J649" s="429">
        <f t="shared" si="5"/>
        <v>-1.0920437956204367E-2</v>
      </c>
    </row>
    <row r="650" spans="1:10">
      <c r="A650" s="447">
        <v>44058</v>
      </c>
      <c r="B650" s="454">
        <v>73.215699999999998</v>
      </c>
      <c r="C650" s="456">
        <v>73.215699999999998</v>
      </c>
      <c r="D650" s="454">
        <v>73.215699999999998</v>
      </c>
      <c r="E650" s="456">
        <v>73.215699999999998</v>
      </c>
      <c r="G650" s="447">
        <f t="shared" si="4"/>
        <v>43697</v>
      </c>
      <c r="H650" s="429">
        <v>134</v>
      </c>
      <c r="I650" s="452">
        <v>-2.1081999999999965</v>
      </c>
      <c r="J650" s="429">
        <f t="shared" si="5"/>
        <v>-1.5732835820895498E-2</v>
      </c>
    </row>
    <row r="651" spans="1:10">
      <c r="A651" s="447">
        <v>44061</v>
      </c>
      <c r="B651" s="454">
        <v>72.967600000000004</v>
      </c>
      <c r="C651" s="456">
        <v>72.967600000000004</v>
      </c>
      <c r="D651" s="454">
        <v>72.967600000000004</v>
      </c>
      <c r="E651" s="456">
        <v>72.967600000000004</v>
      </c>
      <c r="G651" s="447">
        <f t="shared" si="4"/>
        <v>43698</v>
      </c>
      <c r="H651" s="429">
        <v>133</v>
      </c>
      <c r="I651" s="452">
        <v>-2.284000000000006</v>
      </c>
      <c r="J651" s="429">
        <f t="shared" si="5"/>
        <v>-1.7172932330827114E-2</v>
      </c>
    </row>
    <row r="652" spans="1:10">
      <c r="A652" s="447">
        <v>44062</v>
      </c>
      <c r="B652" s="454">
        <v>73.432100000000005</v>
      </c>
      <c r="C652" s="456">
        <v>73.432100000000005</v>
      </c>
      <c r="D652" s="454">
        <v>73.432100000000005</v>
      </c>
      <c r="E652" s="456">
        <v>73.432100000000005</v>
      </c>
      <c r="G652" s="447">
        <f t="shared" si="4"/>
        <v>43699</v>
      </c>
      <c r="H652" s="429">
        <v>132</v>
      </c>
      <c r="I652" s="452">
        <v>-1.7630000000000052</v>
      </c>
      <c r="J652" s="429">
        <f t="shared" si="5"/>
        <v>-1.3356060606060646E-2</v>
      </c>
    </row>
    <row r="653" spans="1:10">
      <c r="A653" s="447">
        <v>44063</v>
      </c>
      <c r="B653" s="454">
        <v>73.239199999999997</v>
      </c>
      <c r="C653" s="456">
        <v>73.239199999999997</v>
      </c>
      <c r="D653" s="454">
        <v>73.239199999999997</v>
      </c>
      <c r="E653" s="456">
        <v>73.239199999999997</v>
      </c>
      <c r="G653" s="447">
        <f t="shared" si="4"/>
        <v>43700</v>
      </c>
      <c r="H653" s="429">
        <v>131</v>
      </c>
      <c r="I653" s="452">
        <v>-1.1196000000000055</v>
      </c>
      <c r="J653" s="429">
        <f t="shared" si="5"/>
        <v>-8.5465648854962245E-3</v>
      </c>
    </row>
    <row r="654" spans="1:10">
      <c r="A654" s="447">
        <v>44064</v>
      </c>
      <c r="B654" s="454">
        <v>73.771100000000004</v>
      </c>
      <c r="C654" s="456">
        <v>73.771100000000004</v>
      </c>
      <c r="D654" s="454">
        <v>73.771100000000004</v>
      </c>
      <c r="E654" s="456">
        <v>73.771100000000004</v>
      </c>
      <c r="G654" s="447">
        <f t="shared" si="4"/>
        <v>43701</v>
      </c>
      <c r="H654" s="429">
        <v>130</v>
      </c>
      <c r="I654" s="452">
        <v>-1.1046000000000049</v>
      </c>
      <c r="J654" s="429">
        <f t="shared" si="5"/>
        <v>-8.4969230769231154E-3</v>
      </c>
    </row>
    <row r="655" spans="1:10">
      <c r="A655" s="447">
        <v>44065</v>
      </c>
      <c r="B655" s="454">
        <v>74.099900000000005</v>
      </c>
      <c r="C655" s="456">
        <v>74.099900000000005</v>
      </c>
      <c r="D655" s="454">
        <v>74.099900000000005</v>
      </c>
      <c r="E655" s="456">
        <v>74.099900000000005</v>
      </c>
      <c r="G655" s="447">
        <f t="shared" si="4"/>
        <v>43704</v>
      </c>
      <c r="H655" s="429">
        <v>127</v>
      </c>
      <c r="I655" s="452">
        <v>-1.4735000000000014</v>
      </c>
      <c r="J655" s="429">
        <f t="shared" si="5"/>
        <v>-1.1602362204724419E-2</v>
      </c>
    </row>
    <row r="656" spans="1:10">
      <c r="A656" s="447">
        <v>44068</v>
      </c>
      <c r="B656" s="454">
        <v>74.418400000000005</v>
      </c>
      <c r="C656" s="456">
        <v>74.418400000000005</v>
      </c>
      <c r="D656" s="454">
        <v>74.418400000000005</v>
      </c>
      <c r="E656" s="456">
        <v>74.418400000000005</v>
      </c>
      <c r="G656" s="447">
        <f t="shared" si="4"/>
        <v>43705</v>
      </c>
      <c r="H656" s="429">
        <v>126</v>
      </c>
      <c r="I656" s="452">
        <v>-1.7608000000000033</v>
      </c>
      <c r="J656" s="429">
        <f t="shared" si="5"/>
        <v>-1.39746031746032E-2</v>
      </c>
    </row>
    <row r="657" spans="1:10">
      <c r="A657" s="447">
        <v>44069</v>
      </c>
      <c r="B657" s="454">
        <v>74.512600000000006</v>
      </c>
      <c r="C657" s="456">
        <v>74.512600000000006</v>
      </c>
      <c r="D657" s="454">
        <v>74.512600000000006</v>
      </c>
      <c r="E657" s="456">
        <v>74.512600000000006</v>
      </c>
      <c r="G657" s="447">
        <f t="shared" si="4"/>
        <v>43706</v>
      </c>
      <c r="H657" s="429">
        <v>125</v>
      </c>
      <c r="I657" s="452">
        <v>-1.912700000000001</v>
      </c>
      <c r="J657" s="429">
        <f t="shared" si="5"/>
        <v>-1.5301600000000007E-2</v>
      </c>
    </row>
    <row r="658" spans="1:10">
      <c r="A658" s="447">
        <v>44070</v>
      </c>
      <c r="B658" s="454">
        <v>75.537899999999993</v>
      </c>
      <c r="C658" s="456">
        <v>75.537899999999993</v>
      </c>
      <c r="D658" s="454">
        <v>75.537899999999993</v>
      </c>
      <c r="E658" s="456">
        <v>75.537899999999993</v>
      </c>
      <c r="G658" s="447">
        <f t="shared" si="4"/>
        <v>43707</v>
      </c>
      <c r="H658" s="429">
        <v>124</v>
      </c>
      <c r="I658" s="452">
        <v>-2.2471000000000032</v>
      </c>
      <c r="J658" s="429">
        <f t="shared" si="5"/>
        <v>-1.8121774193548414E-2</v>
      </c>
    </row>
    <row r="659" spans="1:10">
      <c r="A659" s="447">
        <v>44071</v>
      </c>
      <c r="B659" s="454">
        <v>75.235399999999998</v>
      </c>
      <c r="C659" s="456">
        <v>75.235399999999998</v>
      </c>
      <c r="D659" s="454">
        <v>75.235399999999998</v>
      </c>
      <c r="E659" s="456">
        <v>75.235399999999998</v>
      </c>
      <c r="G659" s="447">
        <f t="shared" si="4"/>
        <v>43708</v>
      </c>
      <c r="H659" s="429">
        <v>123</v>
      </c>
      <c r="I659" s="452">
        <v>-1.9896999999999991</v>
      </c>
      <c r="J659" s="429">
        <f t="shared" si="5"/>
        <v>-1.6176422764227635E-2</v>
      </c>
    </row>
    <row r="660" spans="1:10">
      <c r="A660" s="447">
        <v>44072</v>
      </c>
      <c r="B660" s="454">
        <v>74.638199999999998</v>
      </c>
      <c r="C660" s="456">
        <v>74.638199999999998</v>
      </c>
      <c r="D660" s="454">
        <v>74.638199999999998</v>
      </c>
      <c r="E660" s="456">
        <v>74.638199999999998</v>
      </c>
      <c r="G660" s="447">
        <f t="shared" si="4"/>
        <v>43711</v>
      </c>
      <c r="H660" s="429">
        <v>120</v>
      </c>
      <c r="I660" s="452">
        <v>-2.123500000000007</v>
      </c>
      <c r="J660" s="429">
        <f t="shared" si="5"/>
        <v>-1.7695833333333393E-2</v>
      </c>
    </row>
    <row r="661" spans="1:10">
      <c r="A661" s="447">
        <v>44075</v>
      </c>
      <c r="B661" s="454">
        <v>73.803899999999999</v>
      </c>
      <c r="C661" s="456">
        <v>73.803899999999999</v>
      </c>
      <c r="D661" s="454">
        <v>73.803899999999999</v>
      </c>
      <c r="E661" s="456">
        <v>73.803899999999999</v>
      </c>
      <c r="G661" s="447">
        <f t="shared" si="4"/>
        <v>43712</v>
      </c>
      <c r="H661" s="429">
        <v>119</v>
      </c>
      <c r="I661" s="452">
        <v>-2.4072000000000031</v>
      </c>
      <c r="J661" s="429">
        <f t="shared" si="5"/>
        <v>-2.0228571428571453E-2</v>
      </c>
    </row>
    <row r="662" spans="1:10">
      <c r="A662" s="447">
        <v>44076</v>
      </c>
      <c r="B662" s="454">
        <v>73.584900000000005</v>
      </c>
      <c r="C662" s="456">
        <v>73.584900000000005</v>
      </c>
      <c r="D662" s="454">
        <v>73.584900000000005</v>
      </c>
      <c r="E662" s="456">
        <v>73.584900000000005</v>
      </c>
      <c r="G662" s="447">
        <f t="shared" si="4"/>
        <v>43713</v>
      </c>
      <c r="H662" s="429">
        <v>118</v>
      </c>
      <c r="I662" s="452">
        <v>-2.0002000000000066</v>
      </c>
      <c r="J662" s="429">
        <f t="shared" si="5"/>
        <v>-1.6950847457627174E-2</v>
      </c>
    </row>
    <row r="663" spans="1:10">
      <c r="A663" s="447">
        <v>44077</v>
      </c>
      <c r="B663" s="454">
        <v>73.858800000000002</v>
      </c>
      <c r="C663" s="456">
        <v>73.858800000000002</v>
      </c>
      <c r="D663" s="454">
        <v>73.858800000000002</v>
      </c>
      <c r="E663" s="456">
        <v>73.858800000000002</v>
      </c>
      <c r="G663" s="447">
        <f t="shared" si="4"/>
        <v>43714</v>
      </c>
      <c r="H663" s="429">
        <v>117</v>
      </c>
      <c r="I663" s="452">
        <v>-1.5528000000000048</v>
      </c>
      <c r="J663" s="429">
        <f t="shared" si="5"/>
        <v>-1.3271794871794914E-2</v>
      </c>
    </row>
    <row r="664" spans="1:10">
      <c r="A664" s="447">
        <v>44078</v>
      </c>
      <c r="B664" s="454">
        <v>75.468000000000004</v>
      </c>
      <c r="C664" s="456">
        <v>75.468000000000004</v>
      </c>
      <c r="D664" s="454">
        <v>75.468000000000004</v>
      </c>
      <c r="E664" s="456">
        <v>75.468000000000004</v>
      </c>
      <c r="G664" s="447">
        <f t="shared" si="4"/>
        <v>43715</v>
      </c>
      <c r="H664" s="429">
        <v>116</v>
      </c>
      <c r="I664" s="452">
        <v>-1.4980999999999938</v>
      </c>
      <c r="J664" s="429">
        <f t="shared" si="5"/>
        <v>-1.291465517241374E-2</v>
      </c>
    </row>
    <row r="665" spans="1:10">
      <c r="A665" s="447">
        <v>44079</v>
      </c>
      <c r="B665" s="454">
        <v>75.182299999999998</v>
      </c>
      <c r="C665" s="456">
        <v>75.182299999999998</v>
      </c>
      <c r="D665" s="454">
        <v>75.182299999999998</v>
      </c>
      <c r="E665" s="456">
        <v>75.182299999999998</v>
      </c>
      <c r="G665" s="447">
        <f t="shared" si="4"/>
        <v>43718</v>
      </c>
      <c r="H665" s="429">
        <v>113</v>
      </c>
      <c r="I665" s="452">
        <v>-1.0698000000000008</v>
      </c>
      <c r="J665" s="429">
        <f t="shared" si="5"/>
        <v>-9.4672566371681484E-3</v>
      </c>
    </row>
    <row r="666" spans="1:10">
      <c r="A666" s="447">
        <v>44082</v>
      </c>
      <c r="B666" s="454">
        <v>75.590999999999994</v>
      </c>
      <c r="C666" s="456">
        <v>75.590999999999994</v>
      </c>
      <c r="D666" s="454">
        <v>75.590999999999994</v>
      </c>
      <c r="E666" s="456">
        <v>75.590999999999994</v>
      </c>
      <c r="G666" s="447">
        <f t="shared" si="4"/>
        <v>43719</v>
      </c>
      <c r="H666" s="429">
        <v>112</v>
      </c>
      <c r="I666" s="452">
        <v>-0.93930000000000291</v>
      </c>
      <c r="J666" s="429">
        <f t="shared" si="5"/>
        <v>-8.3866071428571696E-3</v>
      </c>
    </row>
    <row r="667" spans="1:10">
      <c r="A667" s="447">
        <v>44083</v>
      </c>
      <c r="B667" s="454">
        <v>75.964500000000001</v>
      </c>
      <c r="C667" s="456">
        <v>75.964500000000001</v>
      </c>
      <c r="D667" s="454">
        <v>75.964500000000001</v>
      </c>
      <c r="E667" s="456">
        <v>75.964500000000001</v>
      </c>
      <c r="G667" s="447">
        <f t="shared" si="4"/>
        <v>43720</v>
      </c>
      <c r="H667" s="429">
        <v>111</v>
      </c>
      <c r="I667" s="452">
        <v>-0.93210000000000548</v>
      </c>
      <c r="J667" s="429">
        <f t="shared" si="5"/>
        <v>-8.3972972972973462E-3</v>
      </c>
    </row>
    <row r="668" spans="1:10">
      <c r="A668" s="447">
        <v>44084</v>
      </c>
      <c r="B668" s="454">
        <v>76.071299999999994</v>
      </c>
      <c r="C668" s="456">
        <v>76.071299999999994</v>
      </c>
      <c r="D668" s="454">
        <v>76.071299999999994</v>
      </c>
      <c r="E668" s="456">
        <v>76.071299999999994</v>
      </c>
      <c r="G668" s="447">
        <f t="shared" si="4"/>
        <v>43721</v>
      </c>
      <c r="H668" s="429">
        <v>110</v>
      </c>
      <c r="I668" s="452">
        <v>-0.69089999999999918</v>
      </c>
      <c r="J668" s="429">
        <f t="shared" si="5"/>
        <v>-6.2809090909090835E-3</v>
      </c>
    </row>
    <row r="669" spans="1:10">
      <c r="A669" s="447">
        <v>44085</v>
      </c>
      <c r="B669" s="454">
        <v>75.5274</v>
      </c>
      <c r="C669" s="456">
        <v>75.5274</v>
      </c>
      <c r="D669" s="454">
        <v>75.5274</v>
      </c>
      <c r="E669" s="456">
        <v>75.5274</v>
      </c>
      <c r="G669" s="447">
        <f t="shared" si="4"/>
        <v>43722</v>
      </c>
      <c r="H669" s="429">
        <v>109</v>
      </c>
      <c r="I669" s="452">
        <v>2.8899999999993042E-2</v>
      </c>
      <c r="J669" s="429">
        <f t="shared" si="5"/>
        <v>2.6513761467883526E-4</v>
      </c>
    </row>
    <row r="670" spans="1:10">
      <c r="A670" s="447">
        <v>44086</v>
      </c>
      <c r="B670" s="454">
        <v>74.889600000000002</v>
      </c>
      <c r="C670" s="456">
        <v>74.889600000000002</v>
      </c>
      <c r="D670" s="454">
        <v>74.889600000000002</v>
      </c>
      <c r="E670" s="456">
        <v>74.889600000000002</v>
      </c>
      <c r="G670" s="447">
        <f t="shared" si="4"/>
        <v>43725</v>
      </c>
      <c r="H670" s="429">
        <v>106</v>
      </c>
      <c r="I670" s="452">
        <v>0.67280000000000229</v>
      </c>
      <c r="J670" s="429">
        <f t="shared" si="5"/>
        <v>6.3471698113207759E-3</v>
      </c>
    </row>
    <row r="671" spans="1:10">
      <c r="A671" s="447">
        <f>A670+1</f>
        <v>44087</v>
      </c>
      <c r="B671" s="428">
        <f t="shared" ref="B671:E672" si="6">B$670+((B$780-B$670)/(A$780-A$671))*(A671-A$670)</f>
        <v>74.90896146788991</v>
      </c>
      <c r="C671" s="450">
        <f t="shared" si="6"/>
        <v>74.909140740740739</v>
      </c>
      <c r="D671" s="428">
        <f t="shared" si="6"/>
        <v>74.909323364485985</v>
      </c>
      <c r="E671" s="450">
        <f t="shared" si="6"/>
        <v>74.90950943396227</v>
      </c>
      <c r="G671" s="447">
        <f t="shared" si="4"/>
        <v>43726</v>
      </c>
      <c r="H671" s="429">
        <v>105</v>
      </c>
      <c r="I671" s="452">
        <v>0.37869999999999493</v>
      </c>
      <c r="J671" s="429">
        <f t="shared" si="5"/>
        <v>3.6066666666666183E-3</v>
      </c>
    </row>
    <row r="672" spans="1:10">
      <c r="A672" s="447">
        <f t="shared" ref="A672:A735" si="7">A671+1</f>
        <v>44088</v>
      </c>
      <c r="B672" s="428">
        <f t="shared" si="6"/>
        <v>74.928322935779818</v>
      </c>
      <c r="C672" s="450">
        <f t="shared" si="6"/>
        <v>74.928681481481476</v>
      </c>
      <c r="D672" s="428">
        <f t="shared" si="6"/>
        <v>74.929046728971954</v>
      </c>
      <c r="E672" s="450">
        <f t="shared" si="6"/>
        <v>74.929418867924525</v>
      </c>
      <c r="G672" s="447">
        <f t="shared" si="4"/>
        <v>43727</v>
      </c>
      <c r="H672" s="429">
        <v>104</v>
      </c>
      <c r="I672" s="452">
        <v>7.0999999999997954E-2</v>
      </c>
      <c r="J672" s="429">
        <f t="shared" si="5"/>
        <v>6.8269230769228803E-4</v>
      </c>
    </row>
    <row r="673" spans="1:10">
      <c r="A673" s="447">
        <f t="shared" si="7"/>
        <v>44089</v>
      </c>
      <c r="B673" s="428">
        <f t="shared" ref="B673:C688" si="8">B$670+((B$780-B$670)/(A$780-A$671))*(A673-A$670)</f>
        <v>74.947684403669726</v>
      </c>
      <c r="C673" s="450">
        <f t="shared" si="8"/>
        <v>74.948222222222228</v>
      </c>
      <c r="D673" s="428">
        <f t="shared" ref="D673:D736" si="9">D$670+((D$780-D$670)/(C$780-C$671))*(C673-C$670)</f>
        <v>74.948770093457952</v>
      </c>
      <c r="E673" s="450">
        <f t="shared" ref="E673:E736" si="10">E$670+((E$780-E$670)/(D$780-D$671))*(D673-D$670)</f>
        <v>74.949328301886794</v>
      </c>
      <c r="G673" s="447">
        <f t="shared" si="4"/>
        <v>43728</v>
      </c>
      <c r="H673" s="429">
        <v>103</v>
      </c>
      <c r="I673" s="452">
        <v>0.28010000000000446</v>
      </c>
      <c r="J673" s="429">
        <f t="shared" si="5"/>
        <v>2.7194174757281986E-3</v>
      </c>
    </row>
    <row r="674" spans="1:10">
      <c r="A674" s="447">
        <f t="shared" si="7"/>
        <v>44090</v>
      </c>
      <c r="B674" s="428">
        <f t="shared" si="8"/>
        <v>74.967045871559634</v>
      </c>
      <c r="C674" s="450">
        <f t="shared" si="8"/>
        <v>74.967762962962965</v>
      </c>
      <c r="D674" s="428">
        <f t="shared" si="9"/>
        <v>74.968493457943921</v>
      </c>
      <c r="E674" s="450">
        <f t="shared" si="10"/>
        <v>74.969237735849049</v>
      </c>
      <c r="G674" s="447">
        <f t="shared" si="4"/>
        <v>43729</v>
      </c>
      <c r="H674" s="429">
        <v>102</v>
      </c>
      <c r="I674" s="452">
        <v>0.6512999999999991</v>
      </c>
      <c r="J674" s="429">
        <f t="shared" si="5"/>
        <v>6.3852941176470498E-3</v>
      </c>
    </row>
    <row r="675" spans="1:10">
      <c r="A675" s="447">
        <f t="shared" si="7"/>
        <v>44091</v>
      </c>
      <c r="B675" s="428">
        <f t="shared" si="8"/>
        <v>74.986407339449542</v>
      </c>
      <c r="C675" s="450">
        <f t="shared" si="8"/>
        <v>74.987303703703702</v>
      </c>
      <c r="D675" s="428">
        <f t="shared" si="9"/>
        <v>74.988216822429905</v>
      </c>
      <c r="E675" s="450">
        <f t="shared" si="10"/>
        <v>74.989147169811318</v>
      </c>
      <c r="G675" s="447">
        <f t="shared" si="4"/>
        <v>43732</v>
      </c>
      <c r="H675" s="429">
        <v>99</v>
      </c>
      <c r="I675" s="452">
        <v>0.55469999999999686</v>
      </c>
      <c r="J675" s="429">
        <f t="shared" si="5"/>
        <v>5.6030303030302712E-3</v>
      </c>
    </row>
    <row r="676" spans="1:10">
      <c r="A676" s="447">
        <f t="shared" si="7"/>
        <v>44092</v>
      </c>
      <c r="B676" s="428">
        <f t="shared" si="8"/>
        <v>75.00576880733945</v>
      </c>
      <c r="C676" s="450">
        <f t="shared" si="8"/>
        <v>75.00684444444444</v>
      </c>
      <c r="D676" s="428">
        <f t="shared" si="9"/>
        <v>75.007940186915889</v>
      </c>
      <c r="E676" s="450">
        <f t="shared" si="10"/>
        <v>75.009056603773587</v>
      </c>
      <c r="G676" s="447">
        <f t="shared" si="4"/>
        <v>43733</v>
      </c>
      <c r="H676" s="429">
        <v>98</v>
      </c>
      <c r="I676" s="452">
        <v>0.79399999999999693</v>
      </c>
      <c r="J676" s="429">
        <f t="shared" si="5"/>
        <v>8.102040816326499E-3</v>
      </c>
    </row>
    <row r="677" spans="1:10">
      <c r="A677" s="447">
        <f t="shared" si="7"/>
        <v>44093</v>
      </c>
      <c r="B677" s="428">
        <f t="shared" si="8"/>
        <v>75.025130275229358</v>
      </c>
      <c r="C677" s="450">
        <f t="shared" si="8"/>
        <v>75.026385185185191</v>
      </c>
      <c r="D677" s="428">
        <f t="shared" si="9"/>
        <v>75.027663551401872</v>
      </c>
      <c r="E677" s="450">
        <f t="shared" si="10"/>
        <v>75.028966037735856</v>
      </c>
      <c r="G677" s="447">
        <f t="shared" si="4"/>
        <v>43734</v>
      </c>
      <c r="H677" s="429">
        <v>97</v>
      </c>
      <c r="I677" s="452">
        <v>0.31270000000000664</v>
      </c>
      <c r="J677" s="429">
        <f t="shared" si="5"/>
        <v>3.223711340206254E-3</v>
      </c>
    </row>
    <row r="678" spans="1:10">
      <c r="A678" s="447">
        <f t="shared" si="7"/>
        <v>44094</v>
      </c>
      <c r="B678" s="428">
        <f t="shared" si="8"/>
        <v>75.044491743119266</v>
      </c>
      <c r="C678" s="450">
        <f t="shared" si="8"/>
        <v>75.045925925925928</v>
      </c>
      <c r="D678" s="428">
        <f t="shared" si="9"/>
        <v>75.047386915887856</v>
      </c>
      <c r="E678" s="450">
        <f t="shared" si="10"/>
        <v>75.048875471698125</v>
      </c>
      <c r="G678" s="447">
        <f t="shared" si="4"/>
        <v>43735</v>
      </c>
      <c r="H678" s="429">
        <v>96</v>
      </c>
      <c r="I678" s="452">
        <v>0.21120000000000516</v>
      </c>
      <c r="J678" s="429">
        <f t="shared" si="5"/>
        <v>2.2000000000000539E-3</v>
      </c>
    </row>
    <row r="679" spans="1:10">
      <c r="A679" s="447">
        <f t="shared" si="7"/>
        <v>44095</v>
      </c>
      <c r="B679" s="428">
        <f t="shared" si="8"/>
        <v>75.063853211009175</v>
      </c>
      <c r="C679" s="450">
        <f t="shared" si="8"/>
        <v>75.065466666666666</v>
      </c>
      <c r="D679" s="428">
        <f t="shared" si="9"/>
        <v>75.067110280373825</v>
      </c>
      <c r="E679" s="450">
        <f t="shared" si="10"/>
        <v>75.068784905660365</v>
      </c>
      <c r="G679" s="447">
        <f t="shared" si="4"/>
        <v>43736</v>
      </c>
      <c r="H679" s="429">
        <v>95</v>
      </c>
      <c r="I679" s="452">
        <v>8.4400000000002251E-2</v>
      </c>
      <c r="J679" s="429">
        <f t="shared" si="5"/>
        <v>8.8842105263160266E-4</v>
      </c>
    </row>
    <row r="680" spans="1:10">
      <c r="A680" s="447">
        <f t="shared" si="7"/>
        <v>44096</v>
      </c>
      <c r="B680" s="428">
        <f t="shared" si="8"/>
        <v>75.083214678899083</v>
      </c>
      <c r="C680" s="450">
        <f t="shared" si="8"/>
        <v>75.085007407407403</v>
      </c>
      <c r="D680" s="428">
        <f t="shared" si="9"/>
        <v>75.086833644859809</v>
      </c>
      <c r="E680" s="450">
        <f t="shared" si="10"/>
        <v>75.088694339622634</v>
      </c>
      <c r="G680" s="447">
        <f t="shared" si="4"/>
        <v>43739</v>
      </c>
      <c r="H680" s="429">
        <v>92</v>
      </c>
      <c r="I680" s="452">
        <v>-0.14069999999999538</v>
      </c>
      <c r="J680" s="429">
        <f t="shared" si="5"/>
        <v>-1.5293478260869063E-3</v>
      </c>
    </row>
    <row r="681" spans="1:10">
      <c r="A681" s="447">
        <f t="shared" si="7"/>
        <v>44097</v>
      </c>
      <c r="B681" s="428">
        <f t="shared" si="8"/>
        <v>75.102576146788991</v>
      </c>
      <c r="C681" s="450">
        <f t="shared" si="8"/>
        <v>75.104548148148154</v>
      </c>
      <c r="D681" s="428">
        <f t="shared" si="9"/>
        <v>75.106557009345806</v>
      </c>
      <c r="E681" s="450">
        <f t="shared" si="10"/>
        <v>75.108603773584917</v>
      </c>
      <c r="G681" s="447">
        <f t="shared" si="4"/>
        <v>43740</v>
      </c>
      <c r="H681" s="429">
        <v>91</v>
      </c>
      <c r="I681" s="452">
        <v>-0.56699999999999307</v>
      </c>
      <c r="J681" s="429">
        <f t="shared" si="5"/>
        <v>-6.2307692307691544E-3</v>
      </c>
    </row>
    <row r="682" spans="1:10">
      <c r="A682" s="447">
        <f t="shared" si="7"/>
        <v>44098</v>
      </c>
      <c r="B682" s="428">
        <f t="shared" si="8"/>
        <v>75.121937614678899</v>
      </c>
      <c r="C682" s="450">
        <f t="shared" si="8"/>
        <v>75.124088888888892</v>
      </c>
      <c r="D682" s="428">
        <f t="shared" si="9"/>
        <v>75.126280373831776</v>
      </c>
      <c r="E682" s="450">
        <f t="shared" si="10"/>
        <v>75.128513207547172</v>
      </c>
      <c r="G682" s="447">
        <f t="shared" si="4"/>
        <v>43741</v>
      </c>
      <c r="H682" s="429">
        <v>90</v>
      </c>
      <c r="I682" s="452">
        <v>-0.93989999999999441</v>
      </c>
      <c r="J682" s="429">
        <f t="shared" si="5"/>
        <v>-1.0443333333333272E-2</v>
      </c>
    </row>
    <row r="683" spans="1:10">
      <c r="A683" s="447">
        <f t="shared" si="7"/>
        <v>44099</v>
      </c>
      <c r="B683" s="428">
        <f t="shared" si="8"/>
        <v>75.141299082568807</v>
      </c>
      <c r="C683" s="450">
        <f t="shared" si="8"/>
        <v>75.143629629629629</v>
      </c>
      <c r="D683" s="428">
        <f t="shared" si="9"/>
        <v>75.146003738317759</v>
      </c>
      <c r="E683" s="450">
        <f t="shared" si="10"/>
        <v>75.148422641509441</v>
      </c>
      <c r="G683" s="447">
        <f t="shared" si="4"/>
        <v>43742</v>
      </c>
      <c r="H683" s="429">
        <v>89</v>
      </c>
      <c r="I683" s="452">
        <v>-0.63120000000000687</v>
      </c>
      <c r="J683" s="429">
        <f t="shared" si="5"/>
        <v>-7.0921348314607509E-3</v>
      </c>
    </row>
    <row r="684" spans="1:10">
      <c r="A684" s="447">
        <f t="shared" si="7"/>
        <v>44100</v>
      </c>
      <c r="B684" s="428">
        <f t="shared" si="8"/>
        <v>75.160660550458715</v>
      </c>
      <c r="C684" s="450">
        <f t="shared" si="8"/>
        <v>75.163170370370366</v>
      </c>
      <c r="D684" s="428">
        <f t="shared" si="9"/>
        <v>75.165727102803729</v>
      </c>
      <c r="E684" s="450">
        <f t="shared" si="10"/>
        <v>75.168332075471682</v>
      </c>
      <c r="G684" s="447">
        <f t="shared" si="4"/>
        <v>43743</v>
      </c>
      <c r="H684" s="429">
        <v>88</v>
      </c>
      <c r="I684" s="452">
        <v>-0.53000000000000114</v>
      </c>
      <c r="J684" s="429">
        <f t="shared" si="5"/>
        <v>-6.0227272727272855E-3</v>
      </c>
    </row>
    <row r="685" spans="1:10">
      <c r="A685" s="447">
        <f t="shared" si="7"/>
        <v>44101</v>
      </c>
      <c r="B685" s="428">
        <f t="shared" si="8"/>
        <v>75.180022018348623</v>
      </c>
      <c r="C685" s="450">
        <f t="shared" si="8"/>
        <v>75.182711111111104</v>
      </c>
      <c r="D685" s="428">
        <f t="shared" si="9"/>
        <v>75.185450467289712</v>
      </c>
      <c r="E685" s="450">
        <f t="shared" si="10"/>
        <v>75.188241509433951</v>
      </c>
      <c r="G685" s="447">
        <f t="shared" si="4"/>
        <v>43746</v>
      </c>
      <c r="H685" s="429">
        <v>85</v>
      </c>
      <c r="I685" s="452">
        <v>-0.3259000000000043</v>
      </c>
      <c r="J685" s="429">
        <f t="shared" si="5"/>
        <v>-3.8341176470588741E-3</v>
      </c>
    </row>
    <row r="686" spans="1:10">
      <c r="A686" s="447">
        <f t="shared" si="7"/>
        <v>44102</v>
      </c>
      <c r="B686" s="428">
        <f t="shared" si="8"/>
        <v>75.199383486238531</v>
      </c>
      <c r="C686" s="450">
        <f t="shared" si="8"/>
        <v>75.202251851851855</v>
      </c>
      <c r="D686" s="428">
        <f t="shared" si="9"/>
        <v>75.20517383177571</v>
      </c>
      <c r="E686" s="450">
        <f t="shared" si="10"/>
        <v>75.208150943396234</v>
      </c>
      <c r="G686" s="447">
        <f t="shared" si="4"/>
        <v>43747</v>
      </c>
      <c r="H686" s="429">
        <v>84</v>
      </c>
      <c r="I686" s="452">
        <v>-0.36719999999999686</v>
      </c>
      <c r="J686" s="429">
        <f t="shared" si="5"/>
        <v>-4.371428571428534E-3</v>
      </c>
    </row>
    <row r="687" spans="1:10">
      <c r="A687" s="447">
        <f t="shared" si="7"/>
        <v>44103</v>
      </c>
      <c r="B687" s="428">
        <f t="shared" si="8"/>
        <v>75.218744954128439</v>
      </c>
      <c r="C687" s="450">
        <f t="shared" si="8"/>
        <v>75.221792592592593</v>
      </c>
      <c r="D687" s="428">
        <f t="shared" si="9"/>
        <v>75.224897196261679</v>
      </c>
      <c r="E687" s="450">
        <f t="shared" si="10"/>
        <v>75.228060377358489</v>
      </c>
      <c r="G687" s="447">
        <f t="shared" si="4"/>
        <v>43748</v>
      </c>
      <c r="H687" s="429">
        <v>83</v>
      </c>
      <c r="I687" s="452">
        <v>-0.59759999999999991</v>
      </c>
      <c r="J687" s="429">
        <f t="shared" si="5"/>
        <v>-7.1999999999999989E-3</v>
      </c>
    </row>
    <row r="688" spans="1:10">
      <c r="A688" s="447">
        <f t="shared" si="7"/>
        <v>44104</v>
      </c>
      <c r="B688" s="428">
        <f t="shared" si="8"/>
        <v>75.238106422018348</v>
      </c>
      <c r="C688" s="450">
        <f t="shared" si="8"/>
        <v>75.24133333333333</v>
      </c>
      <c r="D688" s="428">
        <f t="shared" si="9"/>
        <v>75.244620560747663</v>
      </c>
      <c r="E688" s="450">
        <f t="shared" si="10"/>
        <v>75.247969811320758</v>
      </c>
      <c r="G688" s="447">
        <f t="shared" si="4"/>
        <v>43749</v>
      </c>
      <c r="H688" s="429">
        <v>82</v>
      </c>
      <c r="I688" s="452">
        <v>-0.24160000000000537</v>
      </c>
      <c r="J688" s="429">
        <f t="shared" si="5"/>
        <v>-2.9463414634146997E-3</v>
      </c>
    </row>
    <row r="689" spans="1:10">
      <c r="A689" s="447">
        <f t="shared" si="7"/>
        <v>44105</v>
      </c>
      <c r="B689" s="428">
        <f t="shared" ref="B689:C720" si="11">B$670+((B$780-B$670)/(A$780-A$671))*(A689-A$670)</f>
        <v>75.257467889908256</v>
      </c>
      <c r="C689" s="450">
        <f t="shared" si="11"/>
        <v>75.260874074074067</v>
      </c>
      <c r="D689" s="428">
        <f t="shared" si="9"/>
        <v>75.264343925233632</v>
      </c>
      <c r="E689" s="450">
        <f t="shared" si="10"/>
        <v>75.267879245283012</v>
      </c>
      <c r="G689" s="447">
        <f t="shared" si="4"/>
        <v>43750</v>
      </c>
      <c r="H689" s="429">
        <v>81</v>
      </c>
      <c r="I689" s="452">
        <v>0.27630000000000621</v>
      </c>
      <c r="J689" s="429">
        <f t="shared" si="5"/>
        <v>3.4111111111111876E-3</v>
      </c>
    </row>
    <row r="690" spans="1:10">
      <c r="A690" s="447">
        <f t="shared" si="7"/>
        <v>44106</v>
      </c>
      <c r="B690" s="428">
        <f t="shared" si="11"/>
        <v>75.276829357798164</v>
      </c>
      <c r="C690" s="450">
        <f t="shared" si="11"/>
        <v>75.280414814814819</v>
      </c>
      <c r="D690" s="428">
        <f t="shared" si="9"/>
        <v>75.28406728971963</v>
      </c>
      <c r="E690" s="450">
        <f t="shared" si="10"/>
        <v>75.287788679245281</v>
      </c>
      <c r="G690" s="447">
        <f t="shared" si="4"/>
        <v>43753</v>
      </c>
      <c r="H690" s="429">
        <v>78</v>
      </c>
      <c r="I690" s="452">
        <v>0.13479999999999848</v>
      </c>
      <c r="J690" s="429">
        <f t="shared" si="5"/>
        <v>1.7282051282051087E-3</v>
      </c>
    </row>
    <row r="691" spans="1:10">
      <c r="A691" s="447">
        <f t="shared" si="7"/>
        <v>44107</v>
      </c>
      <c r="B691" s="428">
        <f t="shared" si="11"/>
        <v>75.296190825688072</v>
      </c>
      <c r="C691" s="450">
        <f t="shared" si="11"/>
        <v>75.299955555555556</v>
      </c>
      <c r="D691" s="428">
        <f t="shared" si="9"/>
        <v>75.303790654205613</v>
      </c>
      <c r="E691" s="450">
        <f t="shared" si="10"/>
        <v>75.30769811320755</v>
      </c>
      <c r="G691" s="447">
        <f t="shared" ref="G691:G744" si="12">A451</f>
        <v>43754</v>
      </c>
      <c r="H691" s="429">
        <v>77</v>
      </c>
      <c r="I691" s="452">
        <v>0.24519999999999698</v>
      </c>
      <c r="J691" s="429">
        <f t="shared" ref="J691:J754" si="13">I691/H691</f>
        <v>3.1844155844155449E-3</v>
      </c>
    </row>
    <row r="692" spans="1:10">
      <c r="A692" s="447">
        <f t="shared" si="7"/>
        <v>44108</v>
      </c>
      <c r="B692" s="428">
        <f t="shared" si="11"/>
        <v>75.31555229357798</v>
      </c>
      <c r="C692" s="450">
        <f t="shared" si="11"/>
        <v>75.319496296296293</v>
      </c>
      <c r="D692" s="428">
        <f t="shared" si="9"/>
        <v>75.323514018691583</v>
      </c>
      <c r="E692" s="450">
        <f t="shared" si="10"/>
        <v>75.327607547169805</v>
      </c>
      <c r="G692" s="447">
        <f t="shared" si="12"/>
        <v>43755</v>
      </c>
      <c r="H692" s="429">
        <v>76</v>
      </c>
      <c r="I692" s="452">
        <v>0.15449999999999875</v>
      </c>
      <c r="J692" s="429">
        <f t="shared" si="13"/>
        <v>2.032894736842089E-3</v>
      </c>
    </row>
    <row r="693" spans="1:10">
      <c r="A693" s="447">
        <f t="shared" si="7"/>
        <v>44109</v>
      </c>
      <c r="B693" s="428">
        <f t="shared" si="11"/>
        <v>75.334913761467888</v>
      </c>
      <c r="C693" s="450">
        <f t="shared" si="11"/>
        <v>75.339037037037031</v>
      </c>
      <c r="D693" s="428">
        <f t="shared" si="9"/>
        <v>75.343237383177566</v>
      </c>
      <c r="E693" s="450">
        <f t="shared" si="10"/>
        <v>75.347516981132074</v>
      </c>
      <c r="G693" s="447">
        <f t="shared" si="12"/>
        <v>43756</v>
      </c>
      <c r="H693" s="429">
        <v>75</v>
      </c>
      <c r="I693" s="452">
        <v>0.48560000000000514</v>
      </c>
      <c r="J693" s="429">
        <f t="shared" si="13"/>
        <v>6.4746666666667353E-3</v>
      </c>
    </row>
    <row r="694" spans="1:10">
      <c r="A694" s="447">
        <f t="shared" si="7"/>
        <v>44110</v>
      </c>
      <c r="B694" s="428">
        <f t="shared" si="11"/>
        <v>75.354275229357796</v>
      </c>
      <c r="C694" s="450">
        <f t="shared" si="11"/>
        <v>75.358577777777782</v>
      </c>
      <c r="D694" s="428">
        <f t="shared" si="9"/>
        <v>75.36296074766355</v>
      </c>
      <c r="E694" s="450">
        <f t="shared" si="10"/>
        <v>75.367426415094343</v>
      </c>
      <c r="G694" s="447">
        <f t="shared" si="12"/>
        <v>43757</v>
      </c>
      <c r="H694" s="429">
        <v>74</v>
      </c>
      <c r="I694" s="452">
        <v>0.54579999999999984</v>
      </c>
      <c r="J694" s="429">
        <f t="shared" si="13"/>
        <v>7.3756756756756733E-3</v>
      </c>
    </row>
    <row r="695" spans="1:10">
      <c r="A695" s="447">
        <f t="shared" si="7"/>
        <v>44111</v>
      </c>
      <c r="B695" s="428">
        <f t="shared" si="11"/>
        <v>75.373636697247704</v>
      </c>
      <c r="C695" s="450">
        <f t="shared" si="11"/>
        <v>75.378118518518519</v>
      </c>
      <c r="D695" s="428">
        <f t="shared" si="9"/>
        <v>75.382684112149533</v>
      </c>
      <c r="E695" s="450">
        <f t="shared" si="10"/>
        <v>75.387335849056612</v>
      </c>
      <c r="G695" s="447">
        <f t="shared" si="12"/>
        <v>43760</v>
      </c>
      <c r="H695" s="429">
        <v>71</v>
      </c>
      <c r="I695" s="452">
        <v>0.73940000000000339</v>
      </c>
      <c r="J695" s="429">
        <f t="shared" si="13"/>
        <v>1.0414084507042301E-2</v>
      </c>
    </row>
    <row r="696" spans="1:10">
      <c r="A696" s="447">
        <f t="shared" si="7"/>
        <v>44112</v>
      </c>
      <c r="B696" s="428">
        <f t="shared" si="11"/>
        <v>75.392998165137612</v>
      </c>
      <c r="C696" s="450">
        <f t="shared" si="11"/>
        <v>75.397659259259257</v>
      </c>
      <c r="D696" s="428">
        <f t="shared" si="9"/>
        <v>75.402407476635517</v>
      </c>
      <c r="E696" s="450">
        <f t="shared" si="10"/>
        <v>75.407245283018867</v>
      </c>
      <c r="G696" s="447">
        <f t="shared" si="12"/>
        <v>43761</v>
      </c>
      <c r="H696" s="429">
        <v>70</v>
      </c>
      <c r="I696" s="452">
        <v>0.86639999999999873</v>
      </c>
      <c r="J696" s="429">
        <f t="shared" si="13"/>
        <v>1.2377142857142838E-2</v>
      </c>
    </row>
    <row r="697" spans="1:10">
      <c r="A697" s="447">
        <f t="shared" si="7"/>
        <v>44113</v>
      </c>
      <c r="B697" s="428">
        <f t="shared" si="11"/>
        <v>75.412359633027521</v>
      </c>
      <c r="C697" s="450">
        <f t="shared" si="11"/>
        <v>75.417199999999994</v>
      </c>
      <c r="D697" s="428">
        <f t="shared" si="9"/>
        <v>75.422130841121486</v>
      </c>
      <c r="E697" s="450">
        <f t="shared" si="10"/>
        <v>75.427154716981121</v>
      </c>
      <c r="G697" s="447">
        <f t="shared" si="12"/>
        <v>43762</v>
      </c>
      <c r="H697" s="429">
        <v>69</v>
      </c>
      <c r="I697" s="452">
        <v>0.70029999999999859</v>
      </c>
      <c r="J697" s="429">
        <f t="shared" si="13"/>
        <v>1.014927536231882E-2</v>
      </c>
    </row>
    <row r="698" spans="1:10">
      <c r="A698" s="447">
        <f t="shared" si="7"/>
        <v>44114</v>
      </c>
      <c r="B698" s="428">
        <f t="shared" si="11"/>
        <v>75.431721100917429</v>
      </c>
      <c r="C698" s="450">
        <f t="shared" si="11"/>
        <v>75.436740740740731</v>
      </c>
      <c r="D698" s="428">
        <f t="shared" si="9"/>
        <v>75.44185420560747</v>
      </c>
      <c r="E698" s="450">
        <f t="shared" si="10"/>
        <v>75.44706415094339</v>
      </c>
      <c r="G698" s="447">
        <f t="shared" si="12"/>
        <v>43763</v>
      </c>
      <c r="H698" s="429">
        <v>68</v>
      </c>
      <c r="I698" s="452">
        <v>0.64000000000000057</v>
      </c>
      <c r="J698" s="429">
        <f t="shared" si="13"/>
        <v>9.4117647058823608E-3</v>
      </c>
    </row>
    <row r="699" spans="1:10">
      <c r="A699" s="447">
        <f t="shared" si="7"/>
        <v>44115</v>
      </c>
      <c r="B699" s="428">
        <f t="shared" si="11"/>
        <v>75.451082568807337</v>
      </c>
      <c r="C699" s="450">
        <f t="shared" si="11"/>
        <v>75.456281481481483</v>
      </c>
      <c r="D699" s="428">
        <f t="shared" si="9"/>
        <v>75.461577570093453</v>
      </c>
      <c r="E699" s="450">
        <f t="shared" si="10"/>
        <v>75.466973584905659</v>
      </c>
      <c r="G699" s="447">
        <f t="shared" si="12"/>
        <v>43764</v>
      </c>
      <c r="H699" s="429">
        <v>67</v>
      </c>
      <c r="I699" s="452">
        <v>0.50339999999999918</v>
      </c>
      <c r="J699" s="429">
        <f t="shared" si="13"/>
        <v>7.5134328358208834E-3</v>
      </c>
    </row>
    <row r="700" spans="1:10">
      <c r="A700" s="447">
        <f t="shared" si="7"/>
        <v>44116</v>
      </c>
      <c r="B700" s="428">
        <f t="shared" si="11"/>
        <v>75.470444036697245</v>
      </c>
      <c r="C700" s="450">
        <f t="shared" si="11"/>
        <v>75.47582222222222</v>
      </c>
      <c r="D700" s="428">
        <f t="shared" si="9"/>
        <v>75.481300934579437</v>
      </c>
      <c r="E700" s="450">
        <f t="shared" si="10"/>
        <v>75.486883018867928</v>
      </c>
      <c r="G700" s="447">
        <f t="shared" si="12"/>
        <v>43767</v>
      </c>
      <c r="H700" s="429">
        <v>64</v>
      </c>
      <c r="I700" s="452">
        <v>0.63000000000000256</v>
      </c>
      <c r="J700" s="429">
        <f t="shared" si="13"/>
        <v>9.84375000000004E-3</v>
      </c>
    </row>
    <row r="701" spans="1:10">
      <c r="A701" s="447">
        <f t="shared" si="7"/>
        <v>44117</v>
      </c>
      <c r="B701" s="428">
        <f t="shared" si="11"/>
        <v>75.489805504587153</v>
      </c>
      <c r="C701" s="450">
        <f t="shared" si="11"/>
        <v>75.495362962962957</v>
      </c>
      <c r="D701" s="428">
        <f t="shared" si="9"/>
        <v>75.501024299065421</v>
      </c>
      <c r="E701" s="450">
        <f t="shared" si="10"/>
        <v>75.506792452830183</v>
      </c>
      <c r="G701" s="447">
        <f t="shared" si="12"/>
        <v>43768</v>
      </c>
      <c r="H701" s="429">
        <v>63</v>
      </c>
      <c r="I701" s="452">
        <v>0.66799999999999926</v>
      </c>
      <c r="J701" s="429">
        <f t="shared" si="13"/>
        <v>1.0603174603174592E-2</v>
      </c>
    </row>
    <row r="702" spans="1:10">
      <c r="A702" s="447">
        <f t="shared" si="7"/>
        <v>44118</v>
      </c>
      <c r="B702" s="428">
        <f t="shared" si="11"/>
        <v>75.509166972477061</v>
      </c>
      <c r="C702" s="450">
        <f t="shared" si="11"/>
        <v>75.514903703703695</v>
      </c>
      <c r="D702" s="428">
        <f t="shared" si="9"/>
        <v>75.52074766355139</v>
      </c>
      <c r="E702" s="450">
        <f t="shared" si="10"/>
        <v>75.526701886792438</v>
      </c>
      <c r="G702" s="447">
        <f t="shared" si="12"/>
        <v>43769</v>
      </c>
      <c r="H702" s="429">
        <v>62</v>
      </c>
      <c r="I702" s="452">
        <v>0.62660000000000338</v>
      </c>
      <c r="J702" s="429">
        <f t="shared" si="13"/>
        <v>1.0106451612903281E-2</v>
      </c>
    </row>
    <row r="703" spans="1:10">
      <c r="A703" s="447">
        <f t="shared" si="7"/>
        <v>44119</v>
      </c>
      <c r="B703" s="428">
        <f t="shared" si="11"/>
        <v>75.528528440366969</v>
      </c>
      <c r="C703" s="450">
        <f t="shared" si="11"/>
        <v>75.534444444444446</v>
      </c>
      <c r="D703" s="428">
        <f t="shared" si="9"/>
        <v>75.540471028037388</v>
      </c>
      <c r="E703" s="450">
        <f t="shared" si="10"/>
        <v>75.546611320754721</v>
      </c>
      <c r="G703" s="447">
        <f t="shared" si="12"/>
        <v>43770</v>
      </c>
      <c r="H703" s="429">
        <v>61</v>
      </c>
      <c r="I703" s="452">
        <v>0.72520000000000095</v>
      </c>
      <c r="J703" s="429">
        <f t="shared" si="13"/>
        <v>1.188852459016395E-2</v>
      </c>
    </row>
    <row r="704" spans="1:10">
      <c r="A704" s="447">
        <f t="shared" si="7"/>
        <v>44120</v>
      </c>
      <c r="B704" s="428">
        <f t="shared" si="11"/>
        <v>75.547889908256877</v>
      </c>
      <c r="C704" s="450">
        <f t="shared" si="11"/>
        <v>75.553985185185184</v>
      </c>
      <c r="D704" s="428">
        <f t="shared" si="9"/>
        <v>75.560194392523357</v>
      </c>
      <c r="E704" s="450">
        <f t="shared" si="10"/>
        <v>75.566520754716976</v>
      </c>
      <c r="G704" s="447">
        <f t="shared" si="12"/>
        <v>43771</v>
      </c>
      <c r="H704" s="429">
        <v>60</v>
      </c>
      <c r="I704" s="452">
        <v>0.46840000000000259</v>
      </c>
      <c r="J704" s="429">
        <f t="shared" si="13"/>
        <v>7.80666666666671E-3</v>
      </c>
    </row>
    <row r="705" spans="1:10">
      <c r="A705" s="447">
        <f t="shared" si="7"/>
        <v>44121</v>
      </c>
      <c r="B705" s="428">
        <f t="shared" si="11"/>
        <v>75.567251376146785</v>
      </c>
      <c r="C705" s="450">
        <f t="shared" si="11"/>
        <v>75.573525925925921</v>
      </c>
      <c r="D705" s="428">
        <f t="shared" si="9"/>
        <v>75.579917757009341</v>
      </c>
      <c r="E705" s="450">
        <f t="shared" si="10"/>
        <v>75.586430188679245</v>
      </c>
      <c r="G705" s="447">
        <f t="shared" si="12"/>
        <v>43775</v>
      </c>
      <c r="H705" s="429">
        <v>56</v>
      </c>
      <c r="I705" s="452">
        <v>1.2520000000000024</v>
      </c>
      <c r="J705" s="429">
        <f t="shared" si="13"/>
        <v>2.2357142857142902E-2</v>
      </c>
    </row>
    <row r="706" spans="1:10">
      <c r="A706" s="447">
        <f t="shared" si="7"/>
        <v>44122</v>
      </c>
      <c r="B706" s="428">
        <f t="shared" si="11"/>
        <v>75.586612844036694</v>
      </c>
      <c r="C706" s="450">
        <f t="shared" si="11"/>
        <v>75.593066666666658</v>
      </c>
      <c r="D706" s="428">
        <f t="shared" si="9"/>
        <v>75.599641121495324</v>
      </c>
      <c r="E706" s="450">
        <f t="shared" si="10"/>
        <v>75.606339622641514</v>
      </c>
      <c r="G706" s="447">
        <f t="shared" si="12"/>
        <v>43776</v>
      </c>
      <c r="H706" s="429">
        <v>55</v>
      </c>
      <c r="I706" s="452">
        <v>0.91199999999999903</v>
      </c>
      <c r="J706" s="429">
        <f t="shared" si="13"/>
        <v>1.6581818181818163E-2</v>
      </c>
    </row>
    <row r="707" spans="1:10">
      <c r="A707" s="447">
        <f t="shared" si="7"/>
        <v>44123</v>
      </c>
      <c r="B707" s="428">
        <f t="shared" si="11"/>
        <v>75.605974311926602</v>
      </c>
      <c r="C707" s="450">
        <f t="shared" si="11"/>
        <v>75.61260740740741</v>
      </c>
      <c r="D707" s="428">
        <f t="shared" si="9"/>
        <v>75.619364485981308</v>
      </c>
      <c r="E707" s="450">
        <f t="shared" si="10"/>
        <v>75.626249056603768</v>
      </c>
      <c r="G707" s="447">
        <f t="shared" si="12"/>
        <v>43777</v>
      </c>
      <c r="H707" s="429">
        <v>54</v>
      </c>
      <c r="I707" s="452">
        <v>0.77020000000000266</v>
      </c>
      <c r="J707" s="429">
        <f t="shared" si="13"/>
        <v>1.4262962962963012E-2</v>
      </c>
    </row>
    <row r="708" spans="1:10">
      <c r="A708" s="447">
        <f t="shared" si="7"/>
        <v>44124</v>
      </c>
      <c r="B708" s="428">
        <f t="shared" si="11"/>
        <v>75.62533577981651</v>
      </c>
      <c r="C708" s="450">
        <f t="shared" si="11"/>
        <v>75.632148148148147</v>
      </c>
      <c r="D708" s="428">
        <f t="shared" si="9"/>
        <v>75.639087850467291</v>
      </c>
      <c r="E708" s="450">
        <f t="shared" si="10"/>
        <v>75.646158490566037</v>
      </c>
      <c r="G708" s="447">
        <f t="shared" si="12"/>
        <v>43778</v>
      </c>
      <c r="H708" s="429">
        <v>53</v>
      </c>
      <c r="I708" s="452">
        <v>0.77049999999999841</v>
      </c>
      <c r="J708" s="429">
        <f t="shared" si="13"/>
        <v>1.4537735849056575E-2</v>
      </c>
    </row>
    <row r="709" spans="1:10">
      <c r="A709" s="447">
        <f t="shared" si="7"/>
        <v>44125</v>
      </c>
      <c r="B709" s="428">
        <f t="shared" si="11"/>
        <v>75.644697247706418</v>
      </c>
      <c r="C709" s="450">
        <f t="shared" si="11"/>
        <v>75.651688888888884</v>
      </c>
      <c r="D709" s="428">
        <f t="shared" si="9"/>
        <v>75.658811214953261</v>
      </c>
      <c r="E709" s="450">
        <f t="shared" si="10"/>
        <v>75.666067924528292</v>
      </c>
      <c r="G709" s="447">
        <f t="shared" si="12"/>
        <v>43781</v>
      </c>
      <c r="H709" s="429">
        <v>50</v>
      </c>
      <c r="I709" s="452">
        <v>0.58789999999999765</v>
      </c>
      <c r="J709" s="429">
        <f t="shared" si="13"/>
        <v>1.1757999999999953E-2</v>
      </c>
    </row>
    <row r="710" spans="1:10">
      <c r="A710" s="447">
        <f t="shared" si="7"/>
        <v>44126</v>
      </c>
      <c r="B710" s="428">
        <f t="shared" si="11"/>
        <v>75.664058715596326</v>
      </c>
      <c r="C710" s="450">
        <f t="shared" si="11"/>
        <v>75.671229629629622</v>
      </c>
      <c r="D710" s="428">
        <f t="shared" si="9"/>
        <v>75.678534579439244</v>
      </c>
      <c r="E710" s="450">
        <f t="shared" si="10"/>
        <v>75.685977358490561</v>
      </c>
      <c r="G710" s="447">
        <f t="shared" si="12"/>
        <v>43782</v>
      </c>
      <c r="H710" s="429">
        <v>49</v>
      </c>
      <c r="I710" s="452">
        <v>0.64699999999999847</v>
      </c>
      <c r="J710" s="429">
        <f t="shared" si="13"/>
        <v>1.320408163265303E-2</v>
      </c>
    </row>
    <row r="711" spans="1:10">
      <c r="A711" s="447">
        <f t="shared" si="7"/>
        <v>44127</v>
      </c>
      <c r="B711" s="428">
        <f t="shared" si="11"/>
        <v>75.683420183486234</v>
      </c>
      <c r="C711" s="450">
        <f t="shared" si="11"/>
        <v>75.690770370370359</v>
      </c>
      <c r="D711" s="428">
        <f t="shared" si="9"/>
        <v>75.698257943925228</v>
      </c>
      <c r="E711" s="450">
        <f t="shared" si="10"/>
        <v>75.70588679245283</v>
      </c>
      <c r="G711" s="447">
        <f t="shared" si="12"/>
        <v>43783</v>
      </c>
      <c r="H711" s="429">
        <v>48</v>
      </c>
      <c r="I711" s="452">
        <v>0.2990999999999957</v>
      </c>
      <c r="J711" s="429">
        <f t="shared" si="13"/>
        <v>6.2312499999999105E-3</v>
      </c>
    </row>
    <row r="712" spans="1:10">
      <c r="A712" s="447">
        <f t="shared" si="7"/>
        <v>44128</v>
      </c>
      <c r="B712" s="428">
        <f t="shared" si="11"/>
        <v>75.702781651376142</v>
      </c>
      <c r="C712" s="450">
        <f t="shared" si="11"/>
        <v>75.71031111111111</v>
      </c>
      <c r="D712" s="428">
        <f t="shared" si="9"/>
        <v>75.717981308411211</v>
      </c>
      <c r="E712" s="450">
        <f t="shared" si="10"/>
        <v>75.725796226415085</v>
      </c>
      <c r="G712" s="447">
        <f t="shared" si="12"/>
        <v>43784</v>
      </c>
      <c r="H712" s="429">
        <v>47</v>
      </c>
      <c r="I712" s="452">
        <v>0.28990000000000293</v>
      </c>
      <c r="J712" s="429">
        <f t="shared" si="13"/>
        <v>6.1680851063830415E-3</v>
      </c>
    </row>
    <row r="713" spans="1:10">
      <c r="A713" s="447">
        <f t="shared" si="7"/>
        <v>44129</v>
      </c>
      <c r="B713" s="428">
        <f t="shared" si="11"/>
        <v>75.72214311926605</v>
      </c>
      <c r="C713" s="450">
        <f t="shared" si="11"/>
        <v>75.729851851851848</v>
      </c>
      <c r="D713" s="428">
        <f t="shared" si="9"/>
        <v>75.737704672897195</v>
      </c>
      <c r="E713" s="450">
        <f t="shared" si="10"/>
        <v>75.745705660377354</v>
      </c>
      <c r="G713" s="447">
        <f t="shared" si="12"/>
        <v>43785</v>
      </c>
      <c r="H713" s="429">
        <v>46</v>
      </c>
      <c r="I713" s="452">
        <v>0.61189999999999856</v>
      </c>
      <c r="J713" s="429">
        <f t="shared" si="13"/>
        <v>1.3302173913043447E-2</v>
      </c>
    </row>
    <row r="714" spans="1:10">
      <c r="A714" s="447">
        <f t="shared" si="7"/>
        <v>44130</v>
      </c>
      <c r="B714" s="428">
        <f t="shared" si="11"/>
        <v>75.741504587155958</v>
      </c>
      <c r="C714" s="450">
        <f t="shared" si="11"/>
        <v>75.749392592592585</v>
      </c>
      <c r="D714" s="428">
        <f t="shared" si="9"/>
        <v>75.757428037383164</v>
      </c>
      <c r="E714" s="450">
        <f t="shared" si="10"/>
        <v>75.765615094339609</v>
      </c>
      <c r="G714" s="447">
        <f t="shared" si="12"/>
        <v>43788</v>
      </c>
      <c r="H714" s="429">
        <v>43</v>
      </c>
      <c r="I714" s="452">
        <v>0.74580000000000268</v>
      </c>
      <c r="J714" s="429">
        <f t="shared" si="13"/>
        <v>1.7344186046511691E-2</v>
      </c>
    </row>
    <row r="715" spans="1:10">
      <c r="A715" s="447">
        <f t="shared" si="7"/>
        <v>44131</v>
      </c>
      <c r="B715" s="428">
        <f t="shared" si="11"/>
        <v>75.760866055045867</v>
      </c>
      <c r="C715" s="450">
        <f t="shared" si="11"/>
        <v>75.768933333333322</v>
      </c>
      <c r="D715" s="428">
        <f t="shared" si="9"/>
        <v>75.777151401869148</v>
      </c>
      <c r="E715" s="450">
        <f t="shared" si="10"/>
        <v>75.785524528301877</v>
      </c>
      <c r="G715" s="447">
        <f t="shared" si="12"/>
        <v>43789</v>
      </c>
      <c r="H715" s="429">
        <v>42</v>
      </c>
      <c r="I715" s="452">
        <v>0.72699999999999676</v>
      </c>
      <c r="J715" s="429">
        <f t="shared" si="13"/>
        <v>1.7309523809523733E-2</v>
      </c>
    </row>
    <row r="716" spans="1:10">
      <c r="A716" s="447">
        <f t="shared" si="7"/>
        <v>44132</v>
      </c>
      <c r="B716" s="428">
        <f t="shared" si="11"/>
        <v>75.780227522935775</v>
      </c>
      <c r="C716" s="450">
        <f t="shared" si="11"/>
        <v>75.788474074074074</v>
      </c>
      <c r="D716" s="428">
        <f t="shared" si="9"/>
        <v>75.796874766355145</v>
      </c>
      <c r="E716" s="450">
        <f t="shared" si="10"/>
        <v>75.805433962264161</v>
      </c>
      <c r="G716" s="447">
        <f t="shared" si="12"/>
        <v>43790</v>
      </c>
      <c r="H716" s="429">
        <v>41</v>
      </c>
      <c r="I716" s="452">
        <v>0.47870000000000346</v>
      </c>
      <c r="J716" s="429">
        <f t="shared" si="13"/>
        <v>1.1675609756097645E-2</v>
      </c>
    </row>
    <row r="717" spans="1:10">
      <c r="A717" s="447">
        <f t="shared" si="7"/>
        <v>44133</v>
      </c>
      <c r="B717" s="428">
        <f t="shared" si="11"/>
        <v>75.799588990825683</v>
      </c>
      <c r="C717" s="450">
        <f t="shared" si="11"/>
        <v>75.808014814814811</v>
      </c>
      <c r="D717" s="428">
        <f t="shared" si="9"/>
        <v>75.816598130841115</v>
      </c>
      <c r="E717" s="450">
        <f t="shared" si="10"/>
        <v>75.825343396226415</v>
      </c>
      <c r="G717" s="447">
        <f t="shared" si="12"/>
        <v>43791</v>
      </c>
      <c r="H717" s="429">
        <v>40</v>
      </c>
      <c r="I717" s="452">
        <v>0.65699999999999648</v>
      </c>
      <c r="J717" s="429">
        <f t="shared" si="13"/>
        <v>1.6424999999999912E-2</v>
      </c>
    </row>
    <row r="718" spans="1:10">
      <c r="A718" s="447">
        <f t="shared" si="7"/>
        <v>44134</v>
      </c>
      <c r="B718" s="428">
        <f t="shared" si="11"/>
        <v>75.818950458715591</v>
      </c>
      <c r="C718" s="450">
        <f t="shared" si="11"/>
        <v>75.827555555555548</v>
      </c>
      <c r="D718" s="428">
        <f t="shared" si="9"/>
        <v>75.836321495327098</v>
      </c>
      <c r="E718" s="450">
        <f t="shared" si="10"/>
        <v>75.84525283018867</v>
      </c>
      <c r="G718" s="447">
        <f t="shared" si="12"/>
        <v>43792</v>
      </c>
      <c r="H718" s="429">
        <v>39</v>
      </c>
      <c r="I718" s="452">
        <v>0.78990000000000293</v>
      </c>
      <c r="J718" s="429">
        <f t="shared" si="13"/>
        <v>2.025384615384623E-2</v>
      </c>
    </row>
    <row r="719" spans="1:10">
      <c r="A719" s="447">
        <f t="shared" si="7"/>
        <v>44135</v>
      </c>
      <c r="B719" s="428">
        <f t="shared" si="11"/>
        <v>75.838311926605499</v>
      </c>
      <c r="C719" s="450">
        <f t="shared" si="11"/>
        <v>75.847096296296286</v>
      </c>
      <c r="D719" s="428">
        <f t="shared" si="9"/>
        <v>75.856044859813068</v>
      </c>
      <c r="E719" s="450">
        <f t="shared" si="10"/>
        <v>75.865162264150925</v>
      </c>
      <c r="G719" s="447">
        <f t="shared" si="12"/>
        <v>43795</v>
      </c>
      <c r="H719" s="429">
        <v>36</v>
      </c>
      <c r="I719" s="452">
        <v>0.73629999999999995</v>
      </c>
      <c r="J719" s="429">
        <f t="shared" si="13"/>
        <v>2.0452777777777778E-2</v>
      </c>
    </row>
    <row r="720" spans="1:10">
      <c r="A720" s="447">
        <f t="shared" si="7"/>
        <v>44136</v>
      </c>
      <c r="B720" s="428">
        <f t="shared" si="11"/>
        <v>75.857673394495407</v>
      </c>
      <c r="C720" s="450">
        <f t="shared" si="11"/>
        <v>75.866637037037037</v>
      </c>
      <c r="D720" s="428">
        <f t="shared" si="9"/>
        <v>75.875768224299065</v>
      </c>
      <c r="E720" s="450">
        <f t="shared" si="10"/>
        <v>75.885071698113208</v>
      </c>
      <c r="G720" s="447">
        <f t="shared" si="12"/>
        <v>43796</v>
      </c>
      <c r="H720" s="429">
        <v>35</v>
      </c>
      <c r="I720" s="452">
        <v>0.47610000000000241</v>
      </c>
      <c r="J720" s="429">
        <f t="shared" si="13"/>
        <v>1.3602857142857212E-2</v>
      </c>
    </row>
    <row r="721" spans="1:10">
      <c r="A721" s="447">
        <f t="shared" si="7"/>
        <v>44137</v>
      </c>
      <c r="B721" s="428">
        <f t="shared" ref="B721:C752" si="14">B$670+((B$780-B$670)/(A$780-A$671))*(A721-A$670)</f>
        <v>75.877034862385315</v>
      </c>
      <c r="C721" s="450">
        <f t="shared" si="14"/>
        <v>75.886177777777775</v>
      </c>
      <c r="D721" s="428">
        <f t="shared" si="9"/>
        <v>75.895491588785035</v>
      </c>
      <c r="E721" s="450">
        <f t="shared" si="10"/>
        <v>75.904981132075463</v>
      </c>
      <c r="G721" s="447">
        <f t="shared" si="12"/>
        <v>43797</v>
      </c>
      <c r="H721" s="429">
        <v>34</v>
      </c>
      <c r="I721" s="452">
        <v>0.52779999999999916</v>
      </c>
      <c r="J721" s="429">
        <f t="shared" si="13"/>
        <v>1.5523529411764681E-2</v>
      </c>
    </row>
    <row r="722" spans="1:10">
      <c r="A722" s="447">
        <f t="shared" si="7"/>
        <v>44138</v>
      </c>
      <c r="B722" s="428">
        <f t="shared" si="14"/>
        <v>75.896396330275223</v>
      </c>
      <c r="C722" s="450">
        <f t="shared" si="14"/>
        <v>75.905718518518512</v>
      </c>
      <c r="D722" s="428">
        <f t="shared" si="9"/>
        <v>75.915214953271018</v>
      </c>
      <c r="E722" s="450">
        <f t="shared" si="10"/>
        <v>75.924890566037732</v>
      </c>
      <c r="G722" s="447">
        <f t="shared" si="12"/>
        <v>43798</v>
      </c>
      <c r="H722" s="429">
        <v>33</v>
      </c>
      <c r="I722" s="452">
        <v>0.3995000000000033</v>
      </c>
      <c r="J722" s="429">
        <f t="shared" si="13"/>
        <v>1.2106060606060705E-2</v>
      </c>
    </row>
    <row r="723" spans="1:10">
      <c r="A723" s="447">
        <f t="shared" si="7"/>
        <v>44139</v>
      </c>
      <c r="B723" s="428">
        <f t="shared" si="14"/>
        <v>75.915757798165131</v>
      </c>
      <c r="C723" s="450">
        <f t="shared" si="14"/>
        <v>75.925259259259249</v>
      </c>
      <c r="D723" s="428">
        <f t="shared" si="9"/>
        <v>75.934938317757002</v>
      </c>
      <c r="E723" s="450">
        <f t="shared" si="10"/>
        <v>75.944799999999987</v>
      </c>
      <c r="G723" s="447">
        <f t="shared" si="12"/>
        <v>43799</v>
      </c>
      <c r="H723" s="429">
        <v>32</v>
      </c>
      <c r="I723" s="452">
        <v>0.41830000000000211</v>
      </c>
      <c r="J723" s="429">
        <f t="shared" si="13"/>
        <v>1.3071875000000066E-2</v>
      </c>
    </row>
    <row r="724" spans="1:10">
      <c r="A724" s="447">
        <f t="shared" si="7"/>
        <v>44140</v>
      </c>
      <c r="B724" s="428">
        <f t="shared" si="14"/>
        <v>75.93511926605504</v>
      </c>
      <c r="C724" s="450">
        <f t="shared" si="14"/>
        <v>75.944799999999987</v>
      </c>
      <c r="D724" s="428">
        <f t="shared" si="9"/>
        <v>75.954661682242971</v>
      </c>
      <c r="E724" s="450">
        <f t="shared" si="10"/>
        <v>75.964709433962241</v>
      </c>
      <c r="G724" s="447">
        <f t="shared" si="12"/>
        <v>43802</v>
      </c>
      <c r="H724" s="429">
        <v>29</v>
      </c>
      <c r="I724" s="452">
        <v>9.0299999999999159E-2</v>
      </c>
      <c r="J724" s="429">
        <f t="shared" si="13"/>
        <v>3.113793103448247E-3</v>
      </c>
    </row>
    <row r="725" spans="1:10">
      <c r="A725" s="447">
        <f t="shared" si="7"/>
        <v>44141</v>
      </c>
      <c r="B725" s="428">
        <f t="shared" si="14"/>
        <v>75.954480733944962</v>
      </c>
      <c r="C725" s="450">
        <f t="shared" si="14"/>
        <v>75.964340740740752</v>
      </c>
      <c r="D725" s="428">
        <f t="shared" si="9"/>
        <v>75.974385046728983</v>
      </c>
      <c r="E725" s="450">
        <f t="shared" si="10"/>
        <v>75.984618867924539</v>
      </c>
      <c r="G725" s="447">
        <f t="shared" si="12"/>
        <v>43803</v>
      </c>
      <c r="H725" s="429">
        <v>28</v>
      </c>
      <c r="I725" s="452">
        <v>0.35989999999999611</v>
      </c>
      <c r="J725" s="429">
        <f t="shared" si="13"/>
        <v>1.2853571428571289E-2</v>
      </c>
    </row>
    <row r="726" spans="1:10">
      <c r="A726" s="447">
        <f t="shared" si="7"/>
        <v>44142</v>
      </c>
      <c r="B726" s="428">
        <f t="shared" si="14"/>
        <v>75.97384220183487</v>
      </c>
      <c r="C726" s="450">
        <f t="shared" si="14"/>
        <v>75.98388148148149</v>
      </c>
      <c r="D726" s="428">
        <f t="shared" si="9"/>
        <v>75.994108411214967</v>
      </c>
      <c r="E726" s="450">
        <f t="shared" si="10"/>
        <v>76.004528301886808</v>
      </c>
      <c r="G726" s="447">
        <f t="shared" si="12"/>
        <v>43804</v>
      </c>
      <c r="H726" s="429">
        <v>27</v>
      </c>
      <c r="I726" s="452">
        <v>0.30519999999999925</v>
      </c>
      <c r="J726" s="429">
        <f t="shared" si="13"/>
        <v>1.1303703703703675E-2</v>
      </c>
    </row>
    <row r="727" spans="1:10">
      <c r="A727" s="447">
        <f t="shared" si="7"/>
        <v>44143</v>
      </c>
      <c r="B727" s="428">
        <f t="shared" si="14"/>
        <v>75.993203669724778</v>
      </c>
      <c r="C727" s="450">
        <f t="shared" si="14"/>
        <v>76.003422222222227</v>
      </c>
      <c r="D727" s="428">
        <f t="shared" si="9"/>
        <v>76.013831775700936</v>
      </c>
      <c r="E727" s="450">
        <f t="shared" si="10"/>
        <v>76.024437735849062</v>
      </c>
      <c r="G727" s="447">
        <f t="shared" si="12"/>
        <v>43805</v>
      </c>
      <c r="H727" s="429">
        <v>26</v>
      </c>
      <c r="I727" s="452">
        <v>0.68650000000000233</v>
      </c>
      <c r="J727" s="429">
        <f t="shared" si="13"/>
        <v>2.6403846153846243E-2</v>
      </c>
    </row>
    <row r="728" spans="1:10">
      <c r="A728" s="447">
        <f t="shared" si="7"/>
        <v>44144</v>
      </c>
      <c r="B728" s="428">
        <f t="shared" si="14"/>
        <v>76.012565137614686</v>
      </c>
      <c r="C728" s="450">
        <f t="shared" si="14"/>
        <v>76.022962962962964</v>
      </c>
      <c r="D728" s="428">
        <f t="shared" si="9"/>
        <v>76.03355514018692</v>
      </c>
      <c r="E728" s="450">
        <f t="shared" si="10"/>
        <v>76.044347169811331</v>
      </c>
      <c r="G728" s="447">
        <f t="shared" si="12"/>
        <v>43806</v>
      </c>
      <c r="H728" s="429">
        <v>25</v>
      </c>
      <c r="I728" s="452">
        <v>0.78150000000000119</v>
      </c>
      <c r="J728" s="429">
        <f t="shared" si="13"/>
        <v>3.1260000000000045E-2</v>
      </c>
    </row>
    <row r="729" spans="1:10">
      <c r="A729" s="447">
        <f t="shared" si="7"/>
        <v>44145</v>
      </c>
      <c r="B729" s="428">
        <f t="shared" si="14"/>
        <v>76.031926605504594</v>
      </c>
      <c r="C729" s="450">
        <f t="shared" si="14"/>
        <v>76.042503703703716</v>
      </c>
      <c r="D729" s="428">
        <f t="shared" si="9"/>
        <v>76.053278504672903</v>
      </c>
      <c r="E729" s="450">
        <f t="shared" si="10"/>
        <v>76.064256603773586</v>
      </c>
      <c r="G729" s="447">
        <f t="shared" si="12"/>
        <v>43809</v>
      </c>
      <c r="H729" s="429">
        <v>22</v>
      </c>
      <c r="I729" s="452">
        <v>0.77559999999999718</v>
      </c>
      <c r="J729" s="429">
        <f t="shared" si="13"/>
        <v>3.5254545454545323E-2</v>
      </c>
    </row>
    <row r="730" spans="1:10">
      <c r="A730" s="447">
        <f t="shared" si="7"/>
        <v>44146</v>
      </c>
      <c r="B730" s="428">
        <f t="shared" si="14"/>
        <v>76.051288073394502</v>
      </c>
      <c r="C730" s="450">
        <f t="shared" si="14"/>
        <v>76.062044444444453</v>
      </c>
      <c r="D730" s="428">
        <f t="shared" si="9"/>
        <v>76.073001869158887</v>
      </c>
      <c r="E730" s="450">
        <f t="shared" si="10"/>
        <v>76.084166037735855</v>
      </c>
      <c r="G730" s="447">
        <f t="shared" si="12"/>
        <v>43810</v>
      </c>
      <c r="H730" s="429">
        <v>21</v>
      </c>
      <c r="I730" s="452">
        <v>0.92119999999999891</v>
      </c>
      <c r="J730" s="429">
        <f t="shared" si="13"/>
        <v>4.3866666666666616E-2</v>
      </c>
    </row>
    <row r="731" spans="1:10">
      <c r="A731" s="447">
        <f t="shared" si="7"/>
        <v>44147</v>
      </c>
      <c r="B731" s="428">
        <f t="shared" si="14"/>
        <v>76.070649541284411</v>
      </c>
      <c r="C731" s="450">
        <f t="shared" si="14"/>
        <v>76.08158518518519</v>
      </c>
      <c r="D731" s="428">
        <f t="shared" si="9"/>
        <v>76.092725233644856</v>
      </c>
      <c r="E731" s="450">
        <f t="shared" si="10"/>
        <v>76.10407547169811</v>
      </c>
      <c r="G731" s="447">
        <f t="shared" si="12"/>
        <v>43811</v>
      </c>
      <c r="H731" s="429">
        <v>20</v>
      </c>
      <c r="I731" s="452">
        <v>0.93469999999999942</v>
      </c>
      <c r="J731" s="429">
        <f t="shared" si="13"/>
        <v>4.6734999999999971E-2</v>
      </c>
    </row>
    <row r="732" spans="1:10">
      <c r="A732" s="447">
        <f t="shared" si="7"/>
        <v>44148</v>
      </c>
      <c r="B732" s="428">
        <f t="shared" si="14"/>
        <v>76.090011009174319</v>
      </c>
      <c r="C732" s="450">
        <f t="shared" si="14"/>
        <v>76.101125925925928</v>
      </c>
      <c r="D732" s="428">
        <f t="shared" si="9"/>
        <v>76.11244859813084</v>
      </c>
      <c r="E732" s="450">
        <f t="shared" si="10"/>
        <v>76.123984905660379</v>
      </c>
      <c r="G732" s="447">
        <f t="shared" si="12"/>
        <v>43812</v>
      </c>
      <c r="H732" s="429">
        <v>19</v>
      </c>
      <c r="I732" s="452">
        <v>1.2742999999999967</v>
      </c>
      <c r="J732" s="429">
        <f t="shared" si="13"/>
        <v>6.7068421052631402E-2</v>
      </c>
    </row>
    <row r="733" spans="1:10">
      <c r="A733" s="447">
        <f t="shared" si="7"/>
        <v>44149</v>
      </c>
      <c r="B733" s="428">
        <f t="shared" si="14"/>
        <v>76.109372477064227</v>
      </c>
      <c r="C733" s="450">
        <f t="shared" si="14"/>
        <v>76.120666666666679</v>
      </c>
      <c r="D733" s="428">
        <f t="shared" si="9"/>
        <v>76.132171962616837</v>
      </c>
      <c r="E733" s="450">
        <f t="shared" si="10"/>
        <v>76.143894339622662</v>
      </c>
      <c r="G733" s="447">
        <f t="shared" si="12"/>
        <v>43813</v>
      </c>
      <c r="H733" s="429">
        <v>18</v>
      </c>
      <c r="I733" s="452">
        <v>1.9455999999999989</v>
      </c>
      <c r="J733" s="429">
        <f t="shared" si="13"/>
        <v>0.10808888888888883</v>
      </c>
    </row>
    <row r="734" spans="1:10">
      <c r="A734" s="447">
        <f t="shared" si="7"/>
        <v>44150</v>
      </c>
      <c r="B734" s="428">
        <f t="shared" si="14"/>
        <v>76.128733944954135</v>
      </c>
      <c r="C734" s="450">
        <f t="shared" si="14"/>
        <v>76.140207407407416</v>
      </c>
      <c r="D734" s="428">
        <f t="shared" si="9"/>
        <v>76.151895327102807</v>
      </c>
      <c r="E734" s="450">
        <f t="shared" si="10"/>
        <v>76.163803773584917</v>
      </c>
      <c r="G734" s="447">
        <f t="shared" si="12"/>
        <v>43816</v>
      </c>
      <c r="H734" s="429">
        <v>15</v>
      </c>
      <c r="I734" s="452">
        <v>1.7314000000000007</v>
      </c>
      <c r="J734" s="429">
        <f t="shared" si="13"/>
        <v>0.11542666666666672</v>
      </c>
    </row>
    <row r="735" spans="1:10">
      <c r="A735" s="447">
        <f t="shared" si="7"/>
        <v>44151</v>
      </c>
      <c r="B735" s="428">
        <f t="shared" si="14"/>
        <v>76.148095412844043</v>
      </c>
      <c r="C735" s="450">
        <f t="shared" si="14"/>
        <v>76.159748148148154</v>
      </c>
      <c r="D735" s="428">
        <f t="shared" si="9"/>
        <v>76.17161869158879</v>
      </c>
      <c r="E735" s="450">
        <f t="shared" si="10"/>
        <v>76.183713207547171</v>
      </c>
      <c r="G735" s="447">
        <f t="shared" si="12"/>
        <v>43817</v>
      </c>
      <c r="H735" s="429">
        <v>14</v>
      </c>
      <c r="I735" s="452">
        <v>1.9673999999999978</v>
      </c>
      <c r="J735" s="429">
        <f t="shared" si="13"/>
        <v>0.14052857142857128</v>
      </c>
    </row>
    <row r="736" spans="1:10">
      <c r="A736" s="447">
        <f t="shared" ref="A736:A799" si="15">A735+1</f>
        <v>44152</v>
      </c>
      <c r="B736" s="428">
        <f t="shared" si="14"/>
        <v>76.167456880733951</v>
      </c>
      <c r="C736" s="450">
        <f t="shared" si="14"/>
        <v>76.179288888888891</v>
      </c>
      <c r="D736" s="428">
        <f t="shared" si="9"/>
        <v>76.19134205607476</v>
      </c>
      <c r="E736" s="450">
        <f t="shared" si="10"/>
        <v>76.203622641509426</v>
      </c>
      <c r="G736" s="447">
        <f t="shared" si="12"/>
        <v>43818</v>
      </c>
      <c r="H736" s="429">
        <v>13</v>
      </c>
      <c r="I736" s="452">
        <v>1.9168999999999983</v>
      </c>
      <c r="J736" s="429">
        <f t="shared" si="13"/>
        <v>0.14745384615384602</v>
      </c>
    </row>
    <row r="737" spans="1:11">
      <c r="A737" s="447">
        <f t="shared" si="15"/>
        <v>44153</v>
      </c>
      <c r="B737" s="428">
        <f t="shared" si="14"/>
        <v>76.186818348623859</v>
      </c>
      <c r="C737" s="450">
        <f t="shared" si="14"/>
        <v>76.198829629629643</v>
      </c>
      <c r="D737" s="428">
        <f t="shared" ref="D737:D779" si="16">D$670+((D$780-D$670)/(C$780-C$671))*(C737-C$670)</f>
        <v>76.211065420560757</v>
      </c>
      <c r="E737" s="450">
        <f t="shared" ref="E737:E779" si="17">E$670+((E$780-E$670)/(D$780-D$671))*(D737-D$670)</f>
        <v>76.223532075471709</v>
      </c>
      <c r="G737" s="447">
        <f t="shared" si="12"/>
        <v>43819</v>
      </c>
      <c r="H737" s="429">
        <v>12</v>
      </c>
      <c r="I737" s="452">
        <v>1.9716999999999985</v>
      </c>
      <c r="J737" s="429">
        <f t="shared" si="13"/>
        <v>0.1643083333333332</v>
      </c>
    </row>
    <row r="738" spans="1:11">
      <c r="A738" s="447">
        <f t="shared" si="15"/>
        <v>44154</v>
      </c>
      <c r="B738" s="428">
        <f t="shared" si="14"/>
        <v>76.206179816513767</v>
      </c>
      <c r="C738" s="450">
        <f t="shared" si="14"/>
        <v>76.21837037037038</v>
      </c>
      <c r="D738" s="428">
        <f t="shared" si="16"/>
        <v>76.230788785046741</v>
      </c>
      <c r="E738" s="450">
        <f t="shared" si="17"/>
        <v>76.243441509433978</v>
      </c>
      <c r="G738" s="447">
        <f t="shared" si="12"/>
        <v>43820</v>
      </c>
      <c r="H738" s="429">
        <v>11</v>
      </c>
      <c r="I738" s="452">
        <v>2.0929000000000002</v>
      </c>
      <c r="J738" s="429">
        <f t="shared" si="13"/>
        <v>0.19026363636363638</v>
      </c>
    </row>
    <row r="739" spans="1:11">
      <c r="A739" s="447">
        <f t="shared" si="15"/>
        <v>44155</v>
      </c>
      <c r="B739" s="428">
        <f t="shared" si="14"/>
        <v>76.225541284403675</v>
      </c>
      <c r="C739" s="450">
        <f t="shared" si="14"/>
        <v>76.237911111111117</v>
      </c>
      <c r="D739" s="428">
        <f t="shared" si="16"/>
        <v>76.25051214953271</v>
      </c>
      <c r="E739" s="450">
        <f t="shared" si="17"/>
        <v>76.263350943396233</v>
      </c>
      <c r="G739" s="447">
        <f t="shared" si="12"/>
        <v>43823</v>
      </c>
      <c r="H739" s="429">
        <v>8</v>
      </c>
      <c r="I739" s="452">
        <v>2.2501000000000033</v>
      </c>
      <c r="J739" s="429">
        <f t="shared" si="13"/>
        <v>0.28126250000000041</v>
      </c>
    </row>
    <row r="740" spans="1:11">
      <c r="A740" s="447">
        <f t="shared" si="15"/>
        <v>44156</v>
      </c>
      <c r="B740" s="428">
        <f t="shared" si="14"/>
        <v>76.244902752293584</v>
      </c>
      <c r="C740" s="450">
        <f t="shared" si="14"/>
        <v>76.257451851851854</v>
      </c>
      <c r="D740" s="428">
        <f t="shared" si="16"/>
        <v>76.270235514018694</v>
      </c>
      <c r="E740" s="450">
        <f t="shared" si="17"/>
        <v>76.283260377358488</v>
      </c>
      <c r="G740" s="447">
        <f t="shared" si="12"/>
        <v>43824</v>
      </c>
      <c r="H740" s="429">
        <v>7</v>
      </c>
      <c r="I740" s="452">
        <v>2.3327000000000027</v>
      </c>
      <c r="J740" s="429">
        <f t="shared" si="13"/>
        <v>0.33324285714285751</v>
      </c>
    </row>
    <row r="741" spans="1:11">
      <c r="A741" s="447">
        <f t="shared" si="15"/>
        <v>44157</v>
      </c>
      <c r="B741" s="428">
        <f t="shared" si="14"/>
        <v>76.264264220183492</v>
      </c>
      <c r="C741" s="450">
        <f t="shared" si="14"/>
        <v>76.276992592592592</v>
      </c>
      <c r="D741" s="428">
        <f t="shared" si="16"/>
        <v>76.289958878504663</v>
      </c>
      <c r="E741" s="450">
        <f t="shared" si="17"/>
        <v>76.303169811320743</v>
      </c>
      <c r="G741" s="447">
        <f t="shared" si="12"/>
        <v>43825</v>
      </c>
      <c r="H741" s="429">
        <v>6</v>
      </c>
      <c r="I741" s="452">
        <v>2.7835999999999999</v>
      </c>
      <c r="J741" s="429">
        <f t="shared" si="13"/>
        <v>0.46393333333333331</v>
      </c>
    </row>
    <row r="742" spans="1:11">
      <c r="A742" s="447">
        <f t="shared" si="15"/>
        <v>44158</v>
      </c>
      <c r="B742" s="428">
        <f t="shared" si="14"/>
        <v>76.2836256880734</v>
      </c>
      <c r="C742" s="450">
        <f t="shared" si="14"/>
        <v>76.296533333333343</v>
      </c>
      <c r="D742" s="428">
        <f t="shared" si="16"/>
        <v>76.309682242990661</v>
      </c>
      <c r="E742" s="450">
        <f t="shared" si="17"/>
        <v>76.323079245283026</v>
      </c>
      <c r="G742" s="447">
        <f t="shared" si="12"/>
        <v>43826</v>
      </c>
      <c r="H742" s="429">
        <v>5</v>
      </c>
      <c r="I742" s="452">
        <v>2.7323999999999984</v>
      </c>
      <c r="J742" s="429">
        <f t="shared" si="13"/>
        <v>0.54647999999999963</v>
      </c>
    </row>
    <row r="743" spans="1:11">
      <c r="A743" s="447">
        <f t="shared" si="15"/>
        <v>44159</v>
      </c>
      <c r="B743" s="428">
        <f t="shared" si="14"/>
        <v>76.302987155963308</v>
      </c>
      <c r="C743" s="450">
        <f t="shared" si="14"/>
        <v>76.316074074074081</v>
      </c>
      <c r="D743" s="428">
        <f t="shared" si="16"/>
        <v>76.329405607476644</v>
      </c>
      <c r="E743" s="450">
        <f t="shared" si="17"/>
        <v>76.342988679245295</v>
      </c>
      <c r="G743" s="447">
        <f t="shared" si="12"/>
        <v>43827</v>
      </c>
      <c r="H743" s="429">
        <v>4</v>
      </c>
      <c r="I743" s="452">
        <v>2.4684999999999988</v>
      </c>
      <c r="J743" s="429">
        <f t="shared" si="13"/>
        <v>0.6171249999999997</v>
      </c>
    </row>
    <row r="744" spans="1:11">
      <c r="A744" s="447">
        <f t="shared" si="15"/>
        <v>44160</v>
      </c>
      <c r="B744" s="428">
        <f t="shared" si="14"/>
        <v>76.322348623853216</v>
      </c>
      <c r="C744" s="450">
        <f t="shared" si="14"/>
        <v>76.335614814814818</v>
      </c>
      <c r="D744" s="428">
        <f t="shared" si="16"/>
        <v>76.349128971962614</v>
      </c>
      <c r="E744" s="450">
        <f t="shared" si="17"/>
        <v>76.362898113207549</v>
      </c>
      <c r="G744" s="447">
        <f t="shared" si="12"/>
        <v>43830</v>
      </c>
      <c r="H744" s="429">
        <v>1</v>
      </c>
      <c r="I744" s="452">
        <v>2.5942999999999969</v>
      </c>
      <c r="J744" s="429">
        <f t="shared" si="13"/>
        <v>2.5942999999999969</v>
      </c>
      <c r="K744" s="455">
        <f>B504+J744</f>
        <v>64.5</v>
      </c>
    </row>
    <row r="745" spans="1:11">
      <c r="A745" s="447">
        <f t="shared" si="15"/>
        <v>44161</v>
      </c>
      <c r="B745" s="428">
        <f t="shared" si="14"/>
        <v>76.341710091743124</v>
      </c>
      <c r="C745" s="450">
        <f t="shared" si="14"/>
        <v>76.355155555555555</v>
      </c>
      <c r="D745" s="428">
        <f t="shared" si="16"/>
        <v>76.368852336448597</v>
      </c>
      <c r="E745" s="450">
        <f t="shared" si="17"/>
        <v>76.382807547169818</v>
      </c>
      <c r="G745" s="447">
        <f>G744+366</f>
        <v>44196</v>
      </c>
      <c r="H745" s="429">
        <f>G745-G744</f>
        <v>366</v>
      </c>
      <c r="I745" s="452">
        <v>0.5</v>
      </c>
      <c r="J745" s="429">
        <f t="shared" si="13"/>
        <v>1.366120218579235E-3</v>
      </c>
      <c r="K745" s="455">
        <f>K744+H745*J745</f>
        <v>65</v>
      </c>
    </row>
    <row r="746" spans="1:11">
      <c r="A746" s="447">
        <f t="shared" si="15"/>
        <v>44162</v>
      </c>
      <c r="B746" s="428">
        <f t="shared" si="14"/>
        <v>76.361071559633032</v>
      </c>
      <c r="C746" s="450">
        <f t="shared" si="14"/>
        <v>76.374696296296307</v>
      </c>
      <c r="D746" s="428">
        <f t="shared" si="16"/>
        <v>76.388575700934581</v>
      </c>
      <c r="E746" s="450">
        <f t="shared" si="17"/>
        <v>76.402716981132073</v>
      </c>
      <c r="G746" s="447">
        <f>G745+365</f>
        <v>44561</v>
      </c>
      <c r="H746" s="429">
        <f>G746-G745</f>
        <v>365</v>
      </c>
      <c r="I746" s="452">
        <v>0.5</v>
      </c>
      <c r="J746" s="429">
        <f t="shared" si="13"/>
        <v>1.3698630136986301E-3</v>
      </c>
      <c r="K746" s="455">
        <f>K745+J746*H746</f>
        <v>65.5</v>
      </c>
    </row>
    <row r="747" spans="1:11">
      <c r="A747" s="447">
        <f t="shared" si="15"/>
        <v>44163</v>
      </c>
      <c r="B747" s="428">
        <f t="shared" si="14"/>
        <v>76.38043302752294</v>
      </c>
      <c r="C747" s="450">
        <f t="shared" si="14"/>
        <v>76.394237037037044</v>
      </c>
      <c r="D747" s="428">
        <f t="shared" si="16"/>
        <v>76.408299065420564</v>
      </c>
      <c r="E747" s="450">
        <f t="shared" si="17"/>
        <v>76.422626415094342</v>
      </c>
      <c r="G747" s="447">
        <f>G746+365</f>
        <v>44926</v>
      </c>
      <c r="H747" s="429">
        <f>G747-G746</f>
        <v>365</v>
      </c>
      <c r="I747" s="452">
        <v>0.5</v>
      </c>
      <c r="J747" s="429">
        <f t="shared" si="13"/>
        <v>1.3698630136986301E-3</v>
      </c>
      <c r="K747" s="455">
        <f>K746+H747*J747</f>
        <v>66</v>
      </c>
    </row>
    <row r="748" spans="1:11">
      <c r="A748" s="447">
        <f t="shared" si="15"/>
        <v>44164</v>
      </c>
      <c r="B748" s="428">
        <f t="shared" si="14"/>
        <v>76.399794495412849</v>
      </c>
      <c r="C748" s="450">
        <f t="shared" si="14"/>
        <v>76.413777777777781</v>
      </c>
      <c r="D748" s="428">
        <f t="shared" si="16"/>
        <v>76.428022429906548</v>
      </c>
      <c r="E748" s="450">
        <f t="shared" si="17"/>
        <v>76.442535849056611</v>
      </c>
      <c r="G748" s="447">
        <f>G747+365</f>
        <v>45291</v>
      </c>
      <c r="H748" s="429">
        <f t="shared" ref="H748:H755" si="18">G748-G747</f>
        <v>365</v>
      </c>
      <c r="I748" s="452">
        <v>1.3200000000000074</v>
      </c>
      <c r="J748" s="429">
        <f t="shared" si="13"/>
        <v>3.616438356164404E-3</v>
      </c>
      <c r="K748" s="455">
        <f>K747+H748*J748</f>
        <v>67.320000000000007</v>
      </c>
    </row>
    <row r="749" spans="1:11">
      <c r="A749" s="447">
        <f t="shared" si="15"/>
        <v>44165</v>
      </c>
      <c r="B749" s="428">
        <f t="shared" si="14"/>
        <v>76.419155963302757</v>
      </c>
      <c r="C749" s="450">
        <f t="shared" si="14"/>
        <v>76.433318518518519</v>
      </c>
      <c r="D749" s="428">
        <f t="shared" si="16"/>
        <v>76.447745794392517</v>
      </c>
      <c r="E749" s="450">
        <f t="shared" si="17"/>
        <v>76.462445283018866</v>
      </c>
      <c r="G749" s="447">
        <f>G748+366</f>
        <v>45657</v>
      </c>
      <c r="H749" s="429">
        <f t="shared" si="18"/>
        <v>366</v>
      </c>
      <c r="I749" s="452">
        <v>1.3464000000000027</v>
      </c>
      <c r="J749" s="429">
        <f t="shared" si="13"/>
        <v>3.6786885245901715E-3</v>
      </c>
      <c r="K749" s="455">
        <f t="shared" ref="K749:K755" si="19">K748+H749*J749</f>
        <v>68.66640000000001</v>
      </c>
    </row>
    <row r="750" spans="1:11">
      <c r="A750" s="447">
        <f t="shared" si="15"/>
        <v>44166</v>
      </c>
      <c r="B750" s="428">
        <f t="shared" si="14"/>
        <v>76.438517431192665</v>
      </c>
      <c r="C750" s="450">
        <f t="shared" si="14"/>
        <v>76.45285925925927</v>
      </c>
      <c r="D750" s="428">
        <f t="shared" si="16"/>
        <v>76.467469158878515</v>
      </c>
      <c r="E750" s="450">
        <f t="shared" si="17"/>
        <v>76.482354716981149</v>
      </c>
      <c r="G750" s="447">
        <f>G749+365</f>
        <v>46022</v>
      </c>
      <c r="H750" s="429">
        <f t="shared" si="18"/>
        <v>365</v>
      </c>
      <c r="I750" s="452">
        <v>1.3733280000000008</v>
      </c>
      <c r="J750" s="429">
        <f t="shared" si="13"/>
        <v>3.7625424657534269E-3</v>
      </c>
      <c r="K750" s="455">
        <f t="shared" si="19"/>
        <v>70.039728000000011</v>
      </c>
    </row>
    <row r="751" spans="1:11">
      <c r="A751" s="447">
        <f t="shared" si="15"/>
        <v>44167</v>
      </c>
      <c r="B751" s="428">
        <f t="shared" si="14"/>
        <v>76.457878899082573</v>
      </c>
      <c r="C751" s="450">
        <f t="shared" si="14"/>
        <v>76.472400000000007</v>
      </c>
      <c r="D751" s="428">
        <f t="shared" si="16"/>
        <v>76.487192523364484</v>
      </c>
      <c r="E751" s="450">
        <f t="shared" si="17"/>
        <v>76.50226415094339</v>
      </c>
      <c r="G751" s="447">
        <f>G750+365</f>
        <v>46387</v>
      </c>
      <c r="H751" s="429">
        <f t="shared" si="18"/>
        <v>365</v>
      </c>
      <c r="I751" s="452">
        <v>1.4007945600000085</v>
      </c>
      <c r="J751" s="429">
        <f t="shared" si="13"/>
        <v>3.8377933150685163E-3</v>
      </c>
      <c r="K751" s="455">
        <f t="shared" si="19"/>
        <v>71.440522560000019</v>
      </c>
    </row>
    <row r="752" spans="1:11">
      <c r="A752" s="447">
        <f t="shared" si="15"/>
        <v>44168</v>
      </c>
      <c r="B752" s="428">
        <f t="shared" si="14"/>
        <v>76.477240366972481</v>
      </c>
      <c r="C752" s="450">
        <f t="shared" si="14"/>
        <v>76.491940740740745</v>
      </c>
      <c r="D752" s="428">
        <f t="shared" si="16"/>
        <v>76.506915887850468</v>
      </c>
      <c r="E752" s="450">
        <f t="shared" si="17"/>
        <v>76.522173584905659</v>
      </c>
      <c r="G752" s="447">
        <f>G751+365</f>
        <v>46752</v>
      </c>
      <c r="H752" s="429">
        <f t="shared" si="18"/>
        <v>365</v>
      </c>
      <c r="I752" s="452">
        <v>1.4288104512000075</v>
      </c>
      <c r="J752" s="429">
        <f t="shared" si="13"/>
        <v>3.9145491813698833E-3</v>
      </c>
      <c r="K752" s="455">
        <f t="shared" si="19"/>
        <v>72.869333011200027</v>
      </c>
    </row>
    <row r="753" spans="1:11">
      <c r="A753" s="447">
        <f t="shared" si="15"/>
        <v>44169</v>
      </c>
      <c r="B753" s="428">
        <f t="shared" ref="B753:C779" si="20">B$670+((B$780-B$670)/(A$780-A$671))*(A753-A$670)</f>
        <v>76.496601834862389</v>
      </c>
      <c r="C753" s="450">
        <f t="shared" si="20"/>
        <v>76.511481481481482</v>
      </c>
      <c r="D753" s="428">
        <f t="shared" si="16"/>
        <v>76.526639252336452</v>
      </c>
      <c r="E753" s="450">
        <f t="shared" si="17"/>
        <v>76.542083018867928</v>
      </c>
      <c r="G753" s="447">
        <f>G752+366</f>
        <v>47118</v>
      </c>
      <c r="H753" s="429">
        <f t="shared" si="18"/>
        <v>366</v>
      </c>
      <c r="I753" s="452">
        <v>1.4573866602240031</v>
      </c>
      <c r="J753" s="429">
        <f t="shared" si="13"/>
        <v>3.981930765639353E-3</v>
      </c>
      <c r="K753" s="455">
        <f t="shared" si="19"/>
        <v>74.32671967142403</v>
      </c>
    </row>
    <row r="754" spans="1:11">
      <c r="A754" s="447">
        <f t="shared" si="15"/>
        <v>44170</v>
      </c>
      <c r="B754" s="428">
        <f t="shared" si="20"/>
        <v>76.515963302752297</v>
      </c>
      <c r="C754" s="450">
        <f t="shared" si="20"/>
        <v>76.531022222222219</v>
      </c>
      <c r="D754" s="428">
        <f t="shared" si="16"/>
        <v>76.546362616822421</v>
      </c>
      <c r="E754" s="450">
        <f t="shared" si="17"/>
        <v>76.561992452830182</v>
      </c>
      <c r="G754" s="447">
        <f>G753+365</f>
        <v>47483</v>
      </c>
      <c r="H754" s="429">
        <f t="shared" si="18"/>
        <v>365</v>
      </c>
      <c r="I754" s="452">
        <v>1.4865343934284851</v>
      </c>
      <c r="J754" s="429">
        <f t="shared" si="13"/>
        <v>4.07269696829722E-3</v>
      </c>
      <c r="K754" s="455">
        <f t="shared" si="19"/>
        <v>75.813254064852515</v>
      </c>
    </row>
    <row r="755" spans="1:11">
      <c r="A755" s="447">
        <f t="shared" si="15"/>
        <v>44171</v>
      </c>
      <c r="B755" s="428">
        <f t="shared" si="20"/>
        <v>76.535324770642205</v>
      </c>
      <c r="C755" s="450">
        <f t="shared" si="20"/>
        <v>76.550562962962971</v>
      </c>
      <c r="D755" s="428">
        <f t="shared" si="16"/>
        <v>76.566085981308419</v>
      </c>
      <c r="E755" s="450">
        <f t="shared" si="17"/>
        <v>76.581901886792465</v>
      </c>
      <c r="G755" s="447">
        <f>G754+365</f>
        <v>47848</v>
      </c>
      <c r="H755" s="429">
        <f t="shared" si="18"/>
        <v>365</v>
      </c>
      <c r="I755" s="452">
        <v>0</v>
      </c>
      <c r="J755" s="429">
        <f>I755/H755</f>
        <v>0</v>
      </c>
      <c r="K755" s="455">
        <f t="shared" si="19"/>
        <v>75.813254064852515</v>
      </c>
    </row>
    <row r="756" spans="1:11">
      <c r="A756" s="447">
        <f t="shared" si="15"/>
        <v>44172</v>
      </c>
      <c r="B756" s="428">
        <f t="shared" si="20"/>
        <v>76.554686238532113</v>
      </c>
      <c r="C756" s="450">
        <f t="shared" si="20"/>
        <v>76.570103703703708</v>
      </c>
      <c r="D756" s="428">
        <f t="shared" si="16"/>
        <v>76.585809345794388</v>
      </c>
      <c r="E756" s="450">
        <f t="shared" si="17"/>
        <v>76.60181132075472</v>
      </c>
      <c r="G756" s="447"/>
      <c r="I756" s="452"/>
    </row>
    <row r="757" spans="1:11">
      <c r="A757" s="447">
        <f t="shared" si="15"/>
        <v>44173</v>
      </c>
      <c r="B757" s="428">
        <f t="shared" si="20"/>
        <v>76.574047706422022</v>
      </c>
      <c r="C757" s="450">
        <f t="shared" si="20"/>
        <v>76.589644444444446</v>
      </c>
      <c r="D757" s="428">
        <f t="shared" si="16"/>
        <v>76.605532710280372</v>
      </c>
      <c r="E757" s="450">
        <f t="shared" si="17"/>
        <v>76.621720754716975</v>
      </c>
      <c r="G757" s="447"/>
    </row>
    <row r="758" spans="1:11">
      <c r="A758" s="447">
        <f t="shared" si="15"/>
        <v>44174</v>
      </c>
      <c r="B758" s="428">
        <f t="shared" si="20"/>
        <v>76.59340917431193</v>
      </c>
      <c r="C758" s="450">
        <f t="shared" si="20"/>
        <v>76.609185185185183</v>
      </c>
      <c r="D758" s="428">
        <f t="shared" si="16"/>
        <v>76.625256074766355</v>
      </c>
      <c r="E758" s="450">
        <f t="shared" si="17"/>
        <v>76.641630188679244</v>
      </c>
      <c r="G758" s="447"/>
    </row>
    <row r="759" spans="1:11">
      <c r="A759" s="447">
        <f t="shared" si="15"/>
        <v>44175</v>
      </c>
      <c r="B759" s="428">
        <f t="shared" si="20"/>
        <v>76.612770642201838</v>
      </c>
      <c r="C759" s="450">
        <f t="shared" si="20"/>
        <v>76.628725925925934</v>
      </c>
      <c r="D759" s="428">
        <f t="shared" si="16"/>
        <v>76.644979439252339</v>
      </c>
      <c r="E759" s="450">
        <f t="shared" si="17"/>
        <v>76.661539622641513</v>
      </c>
      <c r="G759" s="447"/>
    </row>
    <row r="760" spans="1:11">
      <c r="A760" s="447">
        <f t="shared" si="15"/>
        <v>44176</v>
      </c>
      <c r="B760" s="428">
        <f t="shared" si="20"/>
        <v>76.632132110091746</v>
      </c>
      <c r="C760" s="450">
        <f t="shared" si="20"/>
        <v>76.648266666666672</v>
      </c>
      <c r="D760" s="428">
        <f t="shared" si="16"/>
        <v>76.664702803738322</v>
      </c>
      <c r="E760" s="450">
        <f t="shared" si="17"/>
        <v>76.681449056603782</v>
      </c>
      <c r="G760" s="447"/>
    </row>
    <row r="761" spans="1:11">
      <c r="A761" s="447">
        <f t="shared" si="15"/>
        <v>44177</v>
      </c>
      <c r="B761" s="428">
        <f t="shared" si="20"/>
        <v>76.651493577981654</v>
      </c>
      <c r="C761" s="450">
        <f t="shared" si="20"/>
        <v>76.667807407407409</v>
      </c>
      <c r="D761" s="428">
        <f t="shared" si="16"/>
        <v>76.684426168224292</v>
      </c>
      <c r="E761" s="450">
        <f t="shared" si="17"/>
        <v>76.701358490566037</v>
      </c>
      <c r="G761" s="447"/>
    </row>
    <row r="762" spans="1:11">
      <c r="A762" s="447">
        <f t="shared" si="15"/>
        <v>44178</v>
      </c>
      <c r="B762" s="428">
        <f t="shared" si="20"/>
        <v>76.670855045871562</v>
      </c>
      <c r="C762" s="450">
        <f t="shared" si="20"/>
        <v>76.687348148148146</v>
      </c>
      <c r="D762" s="428">
        <f t="shared" si="16"/>
        <v>76.704149532710275</v>
      </c>
      <c r="E762" s="450">
        <f t="shared" si="17"/>
        <v>76.721267924528291</v>
      </c>
      <c r="G762" s="447"/>
    </row>
    <row r="763" spans="1:11">
      <c r="A763" s="447">
        <f t="shared" si="15"/>
        <v>44179</v>
      </c>
      <c r="B763" s="428">
        <f t="shared" si="20"/>
        <v>76.69021651376147</v>
      </c>
      <c r="C763" s="450">
        <f t="shared" si="20"/>
        <v>76.706888888888898</v>
      </c>
      <c r="D763" s="428">
        <f t="shared" si="16"/>
        <v>76.723872897196273</v>
      </c>
      <c r="E763" s="450">
        <f t="shared" si="17"/>
        <v>76.741177358490575</v>
      </c>
      <c r="G763" s="447"/>
    </row>
    <row r="764" spans="1:11">
      <c r="A764" s="447">
        <f t="shared" si="15"/>
        <v>44180</v>
      </c>
      <c r="B764" s="428">
        <f t="shared" si="20"/>
        <v>76.709577981651378</v>
      </c>
      <c r="C764" s="450">
        <f t="shared" si="20"/>
        <v>76.726429629629635</v>
      </c>
      <c r="D764" s="428">
        <f t="shared" si="16"/>
        <v>76.743596261682242</v>
      </c>
      <c r="E764" s="450">
        <f t="shared" si="17"/>
        <v>76.761086792452829</v>
      </c>
      <c r="G764" s="447"/>
    </row>
    <row r="765" spans="1:11">
      <c r="A765" s="447">
        <f t="shared" si="15"/>
        <v>44181</v>
      </c>
      <c r="B765" s="428">
        <f t="shared" si="20"/>
        <v>76.728939449541286</v>
      </c>
      <c r="C765" s="450">
        <f t="shared" si="20"/>
        <v>76.745970370370372</v>
      </c>
      <c r="D765" s="428">
        <f t="shared" si="16"/>
        <v>76.763319626168226</v>
      </c>
      <c r="E765" s="450">
        <f t="shared" si="17"/>
        <v>76.780996226415098</v>
      </c>
      <c r="G765" s="447"/>
    </row>
    <row r="766" spans="1:11">
      <c r="A766" s="447">
        <f t="shared" si="15"/>
        <v>44182</v>
      </c>
      <c r="B766" s="428">
        <f t="shared" si="20"/>
        <v>76.748300917431195</v>
      </c>
      <c r="C766" s="450">
        <f t="shared" si="20"/>
        <v>76.76551111111111</v>
      </c>
      <c r="D766" s="428">
        <f t="shared" si="16"/>
        <v>76.783042990654195</v>
      </c>
      <c r="E766" s="450">
        <f t="shared" si="17"/>
        <v>76.800905660377353</v>
      </c>
      <c r="G766" s="447"/>
    </row>
    <row r="767" spans="1:11">
      <c r="A767" s="447">
        <f t="shared" si="15"/>
        <v>44183</v>
      </c>
      <c r="B767" s="428">
        <f t="shared" si="20"/>
        <v>76.767662385321103</v>
      </c>
      <c r="C767" s="450">
        <f t="shared" si="20"/>
        <v>76.785051851851847</v>
      </c>
      <c r="D767" s="428">
        <f t="shared" si="16"/>
        <v>76.802766355140179</v>
      </c>
      <c r="E767" s="450">
        <f t="shared" si="17"/>
        <v>76.820815094339622</v>
      </c>
      <c r="G767" s="447"/>
    </row>
    <row r="768" spans="1:11">
      <c r="A768" s="447">
        <f t="shared" si="15"/>
        <v>44184</v>
      </c>
      <c r="B768" s="428">
        <f t="shared" si="20"/>
        <v>76.787023853211011</v>
      </c>
      <c r="C768" s="450">
        <f t="shared" si="20"/>
        <v>76.804592592592599</v>
      </c>
      <c r="D768" s="428">
        <f t="shared" si="16"/>
        <v>76.822489719626176</v>
      </c>
      <c r="E768" s="450">
        <f t="shared" si="17"/>
        <v>76.840724528301891</v>
      </c>
      <c r="G768" s="447"/>
    </row>
    <row r="769" spans="1:7">
      <c r="A769" s="447">
        <f t="shared" si="15"/>
        <v>44185</v>
      </c>
      <c r="B769" s="428">
        <f t="shared" si="20"/>
        <v>76.806385321100919</v>
      </c>
      <c r="C769" s="450">
        <f t="shared" si="20"/>
        <v>76.824133333333336</v>
      </c>
      <c r="D769" s="428">
        <f t="shared" si="16"/>
        <v>76.842213084112146</v>
      </c>
      <c r="E769" s="450">
        <f t="shared" si="17"/>
        <v>76.860633962264146</v>
      </c>
      <c r="G769" s="447"/>
    </row>
    <row r="770" spans="1:7">
      <c r="A770" s="447">
        <f t="shared" si="15"/>
        <v>44186</v>
      </c>
      <c r="B770" s="428">
        <f t="shared" si="20"/>
        <v>76.825746788990827</v>
      </c>
      <c r="C770" s="450">
        <f t="shared" si="20"/>
        <v>76.843674074074073</v>
      </c>
      <c r="D770" s="428">
        <f t="shared" si="16"/>
        <v>76.861936448598129</v>
      </c>
      <c r="E770" s="450">
        <f t="shared" si="17"/>
        <v>76.880543396226415</v>
      </c>
      <c r="G770" s="447"/>
    </row>
    <row r="771" spans="1:7">
      <c r="A771" s="447">
        <f t="shared" si="15"/>
        <v>44187</v>
      </c>
      <c r="B771" s="428">
        <f t="shared" si="20"/>
        <v>76.845108256880735</v>
      </c>
      <c r="C771" s="450">
        <f t="shared" si="20"/>
        <v>76.86321481481481</v>
      </c>
      <c r="D771" s="428">
        <f t="shared" si="16"/>
        <v>76.881659813084099</v>
      </c>
      <c r="E771" s="450">
        <f t="shared" si="17"/>
        <v>76.900452830188669</v>
      </c>
      <c r="G771" s="447"/>
    </row>
    <row r="772" spans="1:7">
      <c r="A772" s="447">
        <f t="shared" si="15"/>
        <v>44188</v>
      </c>
      <c r="B772" s="428">
        <f t="shared" si="20"/>
        <v>76.864469724770643</v>
      </c>
      <c r="C772" s="450">
        <f t="shared" si="20"/>
        <v>76.882755555555562</v>
      </c>
      <c r="D772" s="428">
        <f t="shared" si="16"/>
        <v>76.901383177570096</v>
      </c>
      <c r="E772" s="450">
        <f t="shared" si="17"/>
        <v>76.920362264150953</v>
      </c>
      <c r="G772" s="447"/>
    </row>
    <row r="773" spans="1:7">
      <c r="A773" s="447">
        <f t="shared" si="15"/>
        <v>44189</v>
      </c>
      <c r="B773" s="428">
        <f t="shared" si="20"/>
        <v>76.883831192660551</v>
      </c>
      <c r="C773" s="450">
        <f t="shared" si="20"/>
        <v>76.902296296296299</v>
      </c>
      <c r="D773" s="428">
        <f t="shared" si="16"/>
        <v>76.92110654205608</v>
      </c>
      <c r="E773" s="450">
        <f t="shared" si="17"/>
        <v>76.940271698113222</v>
      </c>
      <c r="G773" s="447"/>
    </row>
    <row r="774" spans="1:7">
      <c r="A774" s="447">
        <f t="shared" si="15"/>
        <v>44190</v>
      </c>
      <c r="B774" s="428">
        <f t="shared" si="20"/>
        <v>76.903192660550459</v>
      </c>
      <c r="C774" s="450">
        <f t="shared" si="20"/>
        <v>76.921837037037037</v>
      </c>
      <c r="D774" s="428">
        <f t="shared" si="16"/>
        <v>76.940829906542049</v>
      </c>
      <c r="E774" s="450">
        <f t="shared" si="17"/>
        <v>76.960181132075462</v>
      </c>
      <c r="G774" s="447"/>
    </row>
    <row r="775" spans="1:7">
      <c r="A775" s="447">
        <f t="shared" si="15"/>
        <v>44191</v>
      </c>
      <c r="B775" s="428">
        <f t="shared" si="20"/>
        <v>76.922554128440368</v>
      </c>
      <c r="C775" s="450">
        <f t="shared" si="20"/>
        <v>76.941377777777774</v>
      </c>
      <c r="D775" s="428">
        <f t="shared" si="16"/>
        <v>76.960553271028033</v>
      </c>
      <c r="E775" s="450">
        <f t="shared" si="17"/>
        <v>76.980090566037731</v>
      </c>
      <c r="G775" s="447"/>
    </row>
    <row r="776" spans="1:7">
      <c r="A776" s="447">
        <f t="shared" si="15"/>
        <v>44192</v>
      </c>
      <c r="B776" s="428">
        <f t="shared" si="20"/>
        <v>76.941915596330276</v>
      </c>
      <c r="C776" s="450">
        <f t="shared" si="20"/>
        <v>76.960918518518525</v>
      </c>
      <c r="D776" s="428">
        <f t="shared" si="16"/>
        <v>76.980276635514016</v>
      </c>
      <c r="E776" s="450">
        <f t="shared" si="17"/>
        <v>77</v>
      </c>
      <c r="G776" s="447"/>
    </row>
    <row r="777" spans="1:7">
      <c r="A777" s="447">
        <f t="shared" si="15"/>
        <v>44193</v>
      </c>
      <c r="B777" s="428">
        <f t="shared" si="20"/>
        <v>76.961277064220184</v>
      </c>
      <c r="C777" s="450">
        <f t="shared" si="20"/>
        <v>76.980459259259263</v>
      </c>
      <c r="D777" s="428">
        <f t="shared" si="16"/>
        <v>77</v>
      </c>
      <c r="E777" s="450">
        <f t="shared" si="17"/>
        <v>77.019909433962269</v>
      </c>
      <c r="G777" s="447"/>
    </row>
    <row r="778" spans="1:7">
      <c r="A778" s="447">
        <f t="shared" si="15"/>
        <v>44194</v>
      </c>
      <c r="B778" s="428">
        <f t="shared" si="20"/>
        <v>76.980638532110092</v>
      </c>
      <c r="C778" s="450">
        <f t="shared" si="20"/>
        <v>77</v>
      </c>
      <c r="D778" s="428">
        <f t="shared" si="16"/>
        <v>77.019723364485984</v>
      </c>
      <c r="E778" s="450">
        <f t="shared" si="17"/>
        <v>77.039818867924538</v>
      </c>
      <c r="G778" s="447"/>
    </row>
    <row r="779" spans="1:7">
      <c r="A779" s="447">
        <f t="shared" si="15"/>
        <v>44195</v>
      </c>
      <c r="B779" s="428">
        <f t="shared" si="20"/>
        <v>77</v>
      </c>
      <c r="C779" s="450">
        <f t="shared" si="20"/>
        <v>77.019540740740737</v>
      </c>
      <c r="D779" s="428">
        <f t="shared" si="16"/>
        <v>77.039446728971953</v>
      </c>
      <c r="E779" s="450">
        <f t="shared" si="17"/>
        <v>77.059728301886778</v>
      </c>
      <c r="G779" s="447"/>
    </row>
    <row r="780" spans="1:7">
      <c r="A780" s="447">
        <f t="shared" si="15"/>
        <v>44196</v>
      </c>
      <c r="B780" s="428">
        <v>77</v>
      </c>
      <c r="C780" s="450">
        <v>77</v>
      </c>
      <c r="D780" s="428">
        <v>77</v>
      </c>
      <c r="E780" s="450">
        <v>77</v>
      </c>
      <c r="G780" s="447"/>
    </row>
    <row r="781" spans="1:7">
      <c r="A781" s="447">
        <f t="shared" si="15"/>
        <v>44197</v>
      </c>
      <c r="B781" s="428">
        <f>B$780+((B$1145-B$780)/365)*(A781-A$780)</f>
        <v>77.027397260273972</v>
      </c>
      <c r="C781" s="450">
        <f>C$780+((C$1145-C$780)/365)*(B781-B$780)</f>
        <v>77.000750609870522</v>
      </c>
      <c r="D781" s="428">
        <f>D$780+((D$1145-D$780)/365)*(C781-C$780)</f>
        <v>77.000020564653994</v>
      </c>
      <c r="E781" s="450">
        <f>E$780+((E$1145-E$780)/365)*(D781-D$780)</f>
        <v>77.000000563415185</v>
      </c>
      <c r="G781" s="447"/>
    </row>
    <row r="782" spans="1:7">
      <c r="A782" s="447">
        <f t="shared" si="15"/>
        <v>44198</v>
      </c>
      <c r="B782" s="428">
        <f t="shared" ref="B782:C845" si="21">B$780+((B$1145-B$780)/365)*(A782-A$780)</f>
        <v>77.054794520547944</v>
      </c>
      <c r="C782" s="450">
        <f t="shared" si="21"/>
        <v>77.001501219741044</v>
      </c>
      <c r="D782" s="428">
        <f t="shared" ref="D782:D845" si="22">D$780+((D$1145-D$780)/365)*(C782-C$780)</f>
        <v>77.000041129307974</v>
      </c>
      <c r="E782" s="450">
        <f t="shared" ref="E782:E845" si="23">E$780+((E$1145-E$780)/365)*(D782-D$780)</f>
        <v>77.000001126830355</v>
      </c>
      <c r="G782" s="447"/>
    </row>
    <row r="783" spans="1:7">
      <c r="A783" s="447">
        <f t="shared" si="15"/>
        <v>44199</v>
      </c>
      <c r="B783" s="428">
        <f t="shared" si="21"/>
        <v>77.082191780821915</v>
      </c>
      <c r="C783" s="450">
        <f t="shared" si="21"/>
        <v>77.002251829611566</v>
      </c>
      <c r="D783" s="428">
        <f t="shared" si="22"/>
        <v>77.000061693961968</v>
      </c>
      <c r="E783" s="450">
        <f t="shared" si="23"/>
        <v>77.00000169024554</v>
      </c>
      <c r="G783" s="447"/>
    </row>
    <row r="784" spans="1:7">
      <c r="A784" s="447">
        <f t="shared" si="15"/>
        <v>44200</v>
      </c>
      <c r="B784" s="428">
        <f t="shared" si="21"/>
        <v>77.109589041095887</v>
      </c>
      <c r="C784" s="450">
        <f t="shared" si="21"/>
        <v>77.003002439482074</v>
      </c>
      <c r="D784" s="428">
        <f t="shared" si="22"/>
        <v>77.000082258615947</v>
      </c>
      <c r="E784" s="450">
        <f t="shared" si="23"/>
        <v>77.00000225366071</v>
      </c>
      <c r="G784" s="447"/>
    </row>
    <row r="785" spans="1:7">
      <c r="A785" s="447">
        <f t="shared" si="15"/>
        <v>44201</v>
      </c>
      <c r="B785" s="428">
        <f t="shared" si="21"/>
        <v>77.136986301369859</v>
      </c>
      <c r="C785" s="450">
        <f t="shared" si="21"/>
        <v>77.003753049352596</v>
      </c>
      <c r="D785" s="428">
        <f t="shared" si="22"/>
        <v>77.000102823269941</v>
      </c>
      <c r="E785" s="450">
        <f t="shared" si="23"/>
        <v>77.000002817075895</v>
      </c>
      <c r="G785" s="447"/>
    </row>
    <row r="786" spans="1:7">
      <c r="A786" s="447">
        <f t="shared" si="15"/>
        <v>44202</v>
      </c>
      <c r="B786" s="428">
        <f t="shared" si="21"/>
        <v>77.164383561643831</v>
      </c>
      <c r="C786" s="450">
        <f t="shared" si="21"/>
        <v>77.004503659223118</v>
      </c>
      <c r="D786" s="428">
        <f t="shared" si="22"/>
        <v>77.000123387923921</v>
      </c>
      <c r="E786" s="450">
        <f t="shared" si="23"/>
        <v>77.000003380491066</v>
      </c>
      <c r="G786" s="447"/>
    </row>
    <row r="787" spans="1:7">
      <c r="A787" s="447">
        <f t="shared" si="15"/>
        <v>44203</v>
      </c>
      <c r="B787" s="428">
        <f t="shared" si="21"/>
        <v>77.191780821917803</v>
      </c>
      <c r="C787" s="450">
        <f t="shared" si="21"/>
        <v>77.005254269093641</v>
      </c>
      <c r="D787" s="428">
        <f t="shared" si="22"/>
        <v>77.000143952577915</v>
      </c>
      <c r="E787" s="450">
        <f t="shared" si="23"/>
        <v>77.00000394390625</v>
      </c>
      <c r="G787" s="447"/>
    </row>
    <row r="788" spans="1:7">
      <c r="A788" s="447">
        <f t="shared" si="15"/>
        <v>44204</v>
      </c>
      <c r="B788" s="428">
        <f t="shared" si="21"/>
        <v>77.219178082191775</v>
      </c>
      <c r="C788" s="450">
        <f t="shared" si="21"/>
        <v>77.006004878964163</v>
      </c>
      <c r="D788" s="428">
        <f t="shared" si="22"/>
        <v>77.000164517231894</v>
      </c>
      <c r="E788" s="450">
        <f t="shared" si="23"/>
        <v>77.000004507321421</v>
      </c>
      <c r="G788" s="447"/>
    </row>
    <row r="789" spans="1:7">
      <c r="A789" s="447">
        <f t="shared" si="15"/>
        <v>44205</v>
      </c>
      <c r="B789" s="428">
        <f t="shared" si="21"/>
        <v>77.246575342465746</v>
      </c>
      <c r="C789" s="450">
        <f t="shared" si="21"/>
        <v>77.006755488834685</v>
      </c>
      <c r="D789" s="428">
        <f t="shared" si="22"/>
        <v>77.000185081885888</v>
      </c>
      <c r="E789" s="450">
        <f t="shared" si="23"/>
        <v>77.000005070736606</v>
      </c>
      <c r="G789" s="447"/>
    </row>
    <row r="790" spans="1:7">
      <c r="A790" s="447">
        <f t="shared" si="15"/>
        <v>44206</v>
      </c>
      <c r="B790" s="428">
        <f t="shared" si="21"/>
        <v>77.273972602739732</v>
      </c>
      <c r="C790" s="450">
        <f t="shared" si="21"/>
        <v>77.007506098705193</v>
      </c>
      <c r="D790" s="428">
        <f t="shared" si="22"/>
        <v>77.000205646539868</v>
      </c>
      <c r="E790" s="450">
        <f t="shared" si="23"/>
        <v>77.000005634151776</v>
      </c>
      <c r="G790" s="447"/>
    </row>
    <row r="791" spans="1:7">
      <c r="A791" s="447">
        <f t="shared" si="15"/>
        <v>44207</v>
      </c>
      <c r="B791" s="428">
        <f t="shared" si="21"/>
        <v>77.301369863013704</v>
      </c>
      <c r="C791" s="450">
        <f t="shared" si="21"/>
        <v>77.008256708575715</v>
      </c>
      <c r="D791" s="428">
        <f t="shared" si="22"/>
        <v>77.000226211193862</v>
      </c>
      <c r="E791" s="450">
        <f t="shared" si="23"/>
        <v>77.000006197566961</v>
      </c>
      <c r="G791" s="447"/>
    </row>
    <row r="792" spans="1:7">
      <c r="A792" s="447">
        <f t="shared" si="15"/>
        <v>44208</v>
      </c>
      <c r="B792" s="428">
        <f t="shared" si="21"/>
        <v>77.328767123287676</v>
      </c>
      <c r="C792" s="450">
        <f t="shared" si="21"/>
        <v>77.009007318446237</v>
      </c>
      <c r="D792" s="428">
        <f t="shared" si="22"/>
        <v>77.000246775847842</v>
      </c>
      <c r="E792" s="450">
        <f t="shared" si="23"/>
        <v>77.000006760982131</v>
      </c>
      <c r="G792" s="447"/>
    </row>
    <row r="793" spans="1:7">
      <c r="A793" s="447">
        <f t="shared" si="15"/>
        <v>44209</v>
      </c>
      <c r="B793" s="428">
        <f t="shared" si="21"/>
        <v>77.356164383561648</v>
      </c>
      <c r="C793" s="450">
        <f t="shared" si="21"/>
        <v>77.009757928316759</v>
      </c>
      <c r="D793" s="428">
        <f t="shared" si="22"/>
        <v>77.000267340501836</v>
      </c>
      <c r="E793" s="450">
        <f t="shared" si="23"/>
        <v>77.000007324397316</v>
      </c>
      <c r="G793" s="447"/>
    </row>
    <row r="794" spans="1:7">
      <c r="A794" s="447">
        <f t="shared" si="15"/>
        <v>44210</v>
      </c>
      <c r="B794" s="428">
        <f t="shared" si="21"/>
        <v>77.38356164383562</v>
      </c>
      <c r="C794" s="450">
        <f t="shared" si="21"/>
        <v>77.010508538187281</v>
      </c>
      <c r="D794" s="428">
        <f t="shared" si="22"/>
        <v>77.000287905155815</v>
      </c>
      <c r="E794" s="450">
        <f t="shared" si="23"/>
        <v>77.000007887812487</v>
      </c>
      <c r="G794" s="447"/>
    </row>
    <row r="795" spans="1:7">
      <c r="A795" s="447">
        <f t="shared" si="15"/>
        <v>44211</v>
      </c>
      <c r="B795" s="428">
        <f t="shared" si="21"/>
        <v>77.410958904109592</v>
      </c>
      <c r="C795" s="450">
        <f t="shared" si="21"/>
        <v>77.011259148057803</v>
      </c>
      <c r="D795" s="428">
        <f t="shared" si="22"/>
        <v>77.000308469809809</v>
      </c>
      <c r="E795" s="450">
        <f t="shared" si="23"/>
        <v>77.000008451227671</v>
      </c>
      <c r="G795" s="447"/>
    </row>
    <row r="796" spans="1:7">
      <c r="A796" s="447">
        <f t="shared" si="15"/>
        <v>44212</v>
      </c>
      <c r="B796" s="428">
        <f t="shared" si="21"/>
        <v>77.438356164383563</v>
      </c>
      <c r="C796" s="450">
        <f t="shared" si="21"/>
        <v>77.012009757928311</v>
      </c>
      <c r="D796" s="428">
        <f t="shared" si="22"/>
        <v>77.000329034463789</v>
      </c>
      <c r="E796" s="450">
        <f t="shared" si="23"/>
        <v>77.000009014642842</v>
      </c>
      <c r="G796" s="447"/>
    </row>
    <row r="797" spans="1:7">
      <c r="A797" s="447">
        <f t="shared" si="15"/>
        <v>44213</v>
      </c>
      <c r="B797" s="428">
        <f t="shared" si="21"/>
        <v>77.465753424657535</v>
      </c>
      <c r="C797" s="450">
        <f t="shared" si="21"/>
        <v>77.012760367798833</v>
      </c>
      <c r="D797" s="428">
        <f t="shared" si="22"/>
        <v>77.000349599117783</v>
      </c>
      <c r="E797" s="450">
        <f t="shared" si="23"/>
        <v>77.000009578058027</v>
      </c>
      <c r="G797" s="447"/>
    </row>
    <row r="798" spans="1:7">
      <c r="A798" s="447">
        <f t="shared" si="15"/>
        <v>44214</v>
      </c>
      <c r="B798" s="428">
        <f t="shared" si="21"/>
        <v>77.493150684931507</v>
      </c>
      <c r="C798" s="450">
        <f t="shared" si="21"/>
        <v>77.013510977669355</v>
      </c>
      <c r="D798" s="428">
        <f t="shared" si="22"/>
        <v>77.000370163771763</v>
      </c>
      <c r="E798" s="450">
        <f t="shared" si="23"/>
        <v>77.000010141473197</v>
      </c>
      <c r="G798" s="447"/>
    </row>
    <row r="799" spans="1:7">
      <c r="A799" s="447">
        <f t="shared" si="15"/>
        <v>44215</v>
      </c>
      <c r="B799" s="428">
        <f t="shared" si="21"/>
        <v>77.520547945205479</v>
      </c>
      <c r="C799" s="450">
        <f t="shared" si="21"/>
        <v>77.014261587539877</v>
      </c>
      <c r="D799" s="428">
        <f t="shared" si="22"/>
        <v>77.000390728425756</v>
      </c>
      <c r="E799" s="450">
        <f t="shared" si="23"/>
        <v>77.000010704888382</v>
      </c>
      <c r="G799" s="447"/>
    </row>
    <row r="800" spans="1:7">
      <c r="A800" s="447">
        <f t="shared" ref="A800:A863" si="24">A799+1</f>
        <v>44216</v>
      </c>
      <c r="B800" s="428">
        <f t="shared" si="21"/>
        <v>77.547945205479451</v>
      </c>
      <c r="C800" s="450">
        <f t="shared" si="21"/>
        <v>77.0150121974104</v>
      </c>
      <c r="D800" s="428">
        <f t="shared" si="22"/>
        <v>77.000411293079736</v>
      </c>
      <c r="E800" s="450">
        <f t="shared" si="23"/>
        <v>77.000011268303552</v>
      </c>
      <c r="G800" s="447"/>
    </row>
    <row r="801" spans="1:7">
      <c r="A801" s="447">
        <f t="shared" si="24"/>
        <v>44217</v>
      </c>
      <c r="B801" s="428">
        <f t="shared" si="21"/>
        <v>77.575342465753423</v>
      </c>
      <c r="C801" s="450">
        <f t="shared" si="21"/>
        <v>77.015762807280922</v>
      </c>
      <c r="D801" s="428">
        <f t="shared" si="22"/>
        <v>77.00043185773373</v>
      </c>
      <c r="E801" s="450">
        <f t="shared" si="23"/>
        <v>77.000011831718737</v>
      </c>
      <c r="G801" s="447"/>
    </row>
    <row r="802" spans="1:7">
      <c r="A802" s="447">
        <f t="shared" si="24"/>
        <v>44218</v>
      </c>
      <c r="B802" s="428">
        <f t="shared" si="21"/>
        <v>77.602739726027394</v>
      </c>
      <c r="C802" s="450">
        <f t="shared" si="21"/>
        <v>77.01651341715143</v>
      </c>
      <c r="D802" s="428">
        <f t="shared" si="22"/>
        <v>77.00045242238771</v>
      </c>
      <c r="E802" s="450">
        <f t="shared" si="23"/>
        <v>77.000012395133908</v>
      </c>
      <c r="G802" s="447"/>
    </row>
    <row r="803" spans="1:7">
      <c r="A803" s="447">
        <f t="shared" si="24"/>
        <v>44219</v>
      </c>
      <c r="B803" s="428">
        <f t="shared" si="21"/>
        <v>77.630136986301366</v>
      </c>
      <c r="C803" s="450">
        <f t="shared" si="21"/>
        <v>77.017264027021952</v>
      </c>
      <c r="D803" s="428">
        <f t="shared" si="22"/>
        <v>77.000472987041704</v>
      </c>
      <c r="E803" s="450">
        <f t="shared" si="23"/>
        <v>77.000012958549092</v>
      </c>
      <c r="G803" s="447"/>
    </row>
    <row r="804" spans="1:7">
      <c r="A804" s="447">
        <f t="shared" si="24"/>
        <v>44220</v>
      </c>
      <c r="B804" s="428">
        <f t="shared" si="21"/>
        <v>77.657534246575338</v>
      </c>
      <c r="C804" s="450">
        <f t="shared" si="21"/>
        <v>77.018014636892474</v>
      </c>
      <c r="D804" s="428">
        <f t="shared" si="22"/>
        <v>77.000493551695683</v>
      </c>
      <c r="E804" s="450">
        <f t="shared" si="23"/>
        <v>77.000013521964263</v>
      </c>
      <c r="G804" s="447"/>
    </row>
    <row r="805" spans="1:7">
      <c r="A805" s="447">
        <f t="shared" si="24"/>
        <v>44221</v>
      </c>
      <c r="B805" s="428">
        <f t="shared" si="21"/>
        <v>77.68493150684931</v>
      </c>
      <c r="C805" s="450">
        <f t="shared" si="21"/>
        <v>77.018765246762996</v>
      </c>
      <c r="D805" s="428">
        <f t="shared" si="22"/>
        <v>77.000514116349677</v>
      </c>
      <c r="E805" s="450">
        <f t="shared" si="23"/>
        <v>77.000014085379448</v>
      </c>
      <c r="G805" s="447"/>
    </row>
    <row r="806" spans="1:7">
      <c r="A806" s="447">
        <f t="shared" si="24"/>
        <v>44222</v>
      </c>
      <c r="B806" s="428">
        <f t="shared" si="21"/>
        <v>77.712328767123282</v>
      </c>
      <c r="C806" s="450">
        <f t="shared" si="21"/>
        <v>77.019515856633518</v>
      </c>
      <c r="D806" s="428">
        <f t="shared" si="22"/>
        <v>77.000534681003657</v>
      </c>
      <c r="E806" s="450">
        <f t="shared" si="23"/>
        <v>77.000014648794618</v>
      </c>
      <c r="G806" s="447"/>
    </row>
    <row r="807" spans="1:7">
      <c r="A807" s="447">
        <f t="shared" si="24"/>
        <v>44223</v>
      </c>
      <c r="B807" s="428">
        <f t="shared" si="21"/>
        <v>77.739726027397253</v>
      </c>
      <c r="C807" s="450">
        <f t="shared" si="21"/>
        <v>77.02026646650404</v>
      </c>
      <c r="D807" s="428">
        <f t="shared" si="22"/>
        <v>77.000555245657651</v>
      </c>
      <c r="E807" s="450">
        <f t="shared" si="23"/>
        <v>77.000015212209803</v>
      </c>
      <c r="G807" s="447"/>
    </row>
    <row r="808" spans="1:7">
      <c r="A808" s="447">
        <f t="shared" si="24"/>
        <v>44224</v>
      </c>
      <c r="B808" s="428">
        <f t="shared" si="21"/>
        <v>77.767123287671239</v>
      </c>
      <c r="C808" s="450">
        <f t="shared" si="21"/>
        <v>77.021017076374548</v>
      </c>
      <c r="D808" s="428">
        <f t="shared" si="22"/>
        <v>77.000575810311631</v>
      </c>
      <c r="E808" s="450">
        <f t="shared" si="23"/>
        <v>77.000015775624973</v>
      </c>
      <c r="G808" s="447"/>
    </row>
    <row r="809" spans="1:7">
      <c r="A809" s="447">
        <f t="shared" si="24"/>
        <v>44225</v>
      </c>
      <c r="B809" s="428">
        <f t="shared" si="21"/>
        <v>77.794520547945211</v>
      </c>
      <c r="C809" s="450">
        <f t="shared" si="21"/>
        <v>77.02176768624507</v>
      </c>
      <c r="D809" s="428">
        <f t="shared" si="22"/>
        <v>77.000596374965625</v>
      </c>
      <c r="E809" s="450">
        <f t="shared" si="23"/>
        <v>77.000016339040158</v>
      </c>
      <c r="G809" s="447"/>
    </row>
    <row r="810" spans="1:7">
      <c r="A810" s="447">
        <f t="shared" si="24"/>
        <v>44226</v>
      </c>
      <c r="B810" s="428">
        <f t="shared" si="21"/>
        <v>77.821917808219183</v>
      </c>
      <c r="C810" s="450">
        <f t="shared" si="21"/>
        <v>77.022518296115592</v>
      </c>
      <c r="D810" s="428">
        <f t="shared" si="22"/>
        <v>77.000616939619604</v>
      </c>
      <c r="E810" s="450">
        <f t="shared" si="23"/>
        <v>77.000016902455329</v>
      </c>
      <c r="G810" s="447"/>
    </row>
    <row r="811" spans="1:7">
      <c r="A811" s="447">
        <f t="shared" si="24"/>
        <v>44227</v>
      </c>
      <c r="B811" s="428">
        <f t="shared" si="21"/>
        <v>77.849315068493155</v>
      </c>
      <c r="C811" s="450">
        <f t="shared" si="21"/>
        <v>77.023268905986114</v>
      </c>
      <c r="D811" s="428">
        <f t="shared" si="22"/>
        <v>77.000637504273598</v>
      </c>
      <c r="E811" s="450">
        <f t="shared" si="23"/>
        <v>77.000017465870513</v>
      </c>
      <c r="G811" s="447"/>
    </row>
    <row r="812" spans="1:7">
      <c r="A812" s="447">
        <f t="shared" si="24"/>
        <v>44228</v>
      </c>
      <c r="B812" s="428">
        <f t="shared" si="21"/>
        <v>77.876712328767127</v>
      </c>
      <c r="C812" s="450">
        <f t="shared" si="21"/>
        <v>77.024019515856637</v>
      </c>
      <c r="D812" s="428">
        <f t="shared" si="22"/>
        <v>77.000658068927578</v>
      </c>
      <c r="E812" s="450">
        <f t="shared" si="23"/>
        <v>77.000018029285684</v>
      </c>
      <c r="G812" s="447"/>
    </row>
    <row r="813" spans="1:7">
      <c r="A813" s="447">
        <f t="shared" si="24"/>
        <v>44229</v>
      </c>
      <c r="B813" s="428">
        <f t="shared" si="21"/>
        <v>77.904109589041099</v>
      </c>
      <c r="C813" s="450">
        <f t="shared" si="21"/>
        <v>77.024770125727159</v>
      </c>
      <c r="D813" s="428">
        <f t="shared" si="22"/>
        <v>77.000678633581572</v>
      </c>
      <c r="E813" s="450">
        <f t="shared" si="23"/>
        <v>77.000018592700869</v>
      </c>
      <c r="G813" s="447"/>
    </row>
    <row r="814" spans="1:7">
      <c r="A814" s="447">
        <f t="shared" si="24"/>
        <v>44230</v>
      </c>
      <c r="B814" s="428">
        <f t="shared" si="21"/>
        <v>77.93150684931507</v>
      </c>
      <c r="C814" s="450">
        <f t="shared" si="21"/>
        <v>77.025520735597667</v>
      </c>
      <c r="D814" s="428">
        <f t="shared" si="22"/>
        <v>77.000699198235552</v>
      </c>
      <c r="E814" s="450">
        <f t="shared" si="23"/>
        <v>77.000019156116039</v>
      </c>
      <c r="G814" s="447"/>
    </row>
    <row r="815" spans="1:7">
      <c r="A815" s="447">
        <f t="shared" si="24"/>
        <v>44231</v>
      </c>
      <c r="B815" s="428">
        <f t="shared" si="21"/>
        <v>77.958904109589042</v>
      </c>
      <c r="C815" s="450">
        <f t="shared" si="21"/>
        <v>77.026271345468189</v>
      </c>
      <c r="D815" s="428">
        <f t="shared" si="22"/>
        <v>77.000719762889545</v>
      </c>
      <c r="E815" s="450">
        <f t="shared" si="23"/>
        <v>77.000019719531224</v>
      </c>
      <c r="G815" s="447"/>
    </row>
    <row r="816" spans="1:7">
      <c r="A816" s="447">
        <f t="shared" si="24"/>
        <v>44232</v>
      </c>
      <c r="B816" s="428">
        <f t="shared" si="21"/>
        <v>77.986301369863014</v>
      </c>
      <c r="C816" s="450">
        <f t="shared" si="21"/>
        <v>77.027021955338711</v>
      </c>
      <c r="D816" s="428">
        <f t="shared" si="22"/>
        <v>77.000740327543525</v>
      </c>
      <c r="E816" s="450">
        <f t="shared" si="23"/>
        <v>77.000020282946394</v>
      </c>
      <c r="G816" s="447"/>
    </row>
    <row r="817" spans="1:7">
      <c r="A817" s="447">
        <f t="shared" si="24"/>
        <v>44233</v>
      </c>
      <c r="B817" s="428">
        <f t="shared" si="21"/>
        <v>78.013698630136986</v>
      </c>
      <c r="C817" s="450">
        <f t="shared" si="21"/>
        <v>77.027772565209233</v>
      </c>
      <c r="D817" s="428">
        <f t="shared" si="22"/>
        <v>77.000760892197519</v>
      </c>
      <c r="E817" s="450">
        <f t="shared" si="23"/>
        <v>77.000020846361579</v>
      </c>
      <c r="G817" s="447"/>
    </row>
    <row r="818" spans="1:7">
      <c r="A818" s="447">
        <f t="shared" si="24"/>
        <v>44234</v>
      </c>
      <c r="B818" s="428">
        <f t="shared" si="21"/>
        <v>78.041095890410958</v>
      </c>
      <c r="C818" s="450">
        <f t="shared" si="21"/>
        <v>77.028523175079755</v>
      </c>
      <c r="D818" s="428">
        <f t="shared" si="22"/>
        <v>77.000781456851499</v>
      </c>
      <c r="E818" s="450">
        <f t="shared" si="23"/>
        <v>77.00002140977675</v>
      </c>
      <c r="G818" s="447"/>
    </row>
    <row r="819" spans="1:7">
      <c r="A819" s="447">
        <f t="shared" si="24"/>
        <v>44235</v>
      </c>
      <c r="B819" s="428">
        <f t="shared" si="21"/>
        <v>78.06849315068493</v>
      </c>
      <c r="C819" s="450">
        <f t="shared" si="21"/>
        <v>77.029273784950277</v>
      </c>
      <c r="D819" s="428">
        <f t="shared" si="22"/>
        <v>77.000802021505493</v>
      </c>
      <c r="E819" s="450">
        <f t="shared" si="23"/>
        <v>77.000021973191934</v>
      </c>
      <c r="G819" s="447"/>
    </row>
    <row r="820" spans="1:7">
      <c r="A820" s="447">
        <f t="shared" si="24"/>
        <v>44236</v>
      </c>
      <c r="B820" s="428">
        <f t="shared" si="21"/>
        <v>78.095890410958901</v>
      </c>
      <c r="C820" s="450">
        <f t="shared" si="21"/>
        <v>77.030024394820785</v>
      </c>
      <c r="D820" s="428">
        <f t="shared" si="22"/>
        <v>77.000822586159472</v>
      </c>
      <c r="E820" s="450">
        <f t="shared" si="23"/>
        <v>77.000022536607105</v>
      </c>
      <c r="G820" s="447"/>
    </row>
    <row r="821" spans="1:7">
      <c r="A821" s="447">
        <f t="shared" si="24"/>
        <v>44237</v>
      </c>
      <c r="B821" s="428">
        <f t="shared" si="21"/>
        <v>78.123287671232873</v>
      </c>
      <c r="C821" s="450">
        <f t="shared" si="21"/>
        <v>77.030775004691307</v>
      </c>
      <c r="D821" s="428">
        <f t="shared" si="22"/>
        <v>77.000843150813466</v>
      </c>
      <c r="E821" s="450">
        <f t="shared" si="23"/>
        <v>77.00002310002229</v>
      </c>
      <c r="G821" s="447"/>
    </row>
    <row r="822" spans="1:7">
      <c r="A822" s="447">
        <f t="shared" si="24"/>
        <v>44238</v>
      </c>
      <c r="B822" s="428">
        <f t="shared" si="21"/>
        <v>78.150684931506845</v>
      </c>
      <c r="C822" s="450">
        <f t="shared" si="21"/>
        <v>77.031525614561829</v>
      </c>
      <c r="D822" s="428">
        <f t="shared" si="22"/>
        <v>77.000863715467446</v>
      </c>
      <c r="E822" s="450">
        <f t="shared" si="23"/>
        <v>77.00002366343746</v>
      </c>
      <c r="G822" s="447"/>
    </row>
    <row r="823" spans="1:7">
      <c r="A823" s="447">
        <f t="shared" si="24"/>
        <v>44239</v>
      </c>
      <c r="B823" s="428">
        <f t="shared" si="21"/>
        <v>78.178082191780817</v>
      </c>
      <c r="C823" s="450">
        <f t="shared" si="21"/>
        <v>77.032276224432351</v>
      </c>
      <c r="D823" s="428">
        <f t="shared" si="22"/>
        <v>77.00088428012144</v>
      </c>
      <c r="E823" s="450">
        <f t="shared" si="23"/>
        <v>77.000024226852645</v>
      </c>
      <c r="G823" s="447"/>
    </row>
    <row r="824" spans="1:7">
      <c r="A824" s="447">
        <f t="shared" si="24"/>
        <v>44240</v>
      </c>
      <c r="B824" s="428">
        <f t="shared" si="21"/>
        <v>78.205479452054789</v>
      </c>
      <c r="C824" s="450">
        <f t="shared" si="21"/>
        <v>77.033026834302873</v>
      </c>
      <c r="D824" s="428">
        <f t="shared" si="22"/>
        <v>77.00090484477542</v>
      </c>
      <c r="E824" s="450">
        <f t="shared" si="23"/>
        <v>77.000024790267815</v>
      </c>
      <c r="G824" s="447"/>
    </row>
    <row r="825" spans="1:7">
      <c r="A825" s="447">
        <f t="shared" si="24"/>
        <v>44241</v>
      </c>
      <c r="B825" s="428">
        <f t="shared" si="21"/>
        <v>78.232876712328761</v>
      </c>
      <c r="C825" s="450">
        <f t="shared" si="21"/>
        <v>77.033777444173396</v>
      </c>
      <c r="D825" s="428">
        <f t="shared" si="22"/>
        <v>77.000925409429414</v>
      </c>
      <c r="E825" s="450">
        <f t="shared" si="23"/>
        <v>77.000025353683</v>
      </c>
      <c r="G825" s="447"/>
    </row>
    <row r="826" spans="1:7">
      <c r="A826" s="447">
        <f t="shared" si="24"/>
        <v>44242</v>
      </c>
      <c r="B826" s="428">
        <f t="shared" si="21"/>
        <v>78.260273972602747</v>
      </c>
      <c r="C826" s="450">
        <f t="shared" si="21"/>
        <v>77.034528054043918</v>
      </c>
      <c r="D826" s="428">
        <f t="shared" si="22"/>
        <v>77.000945974083393</v>
      </c>
      <c r="E826" s="450">
        <f t="shared" si="23"/>
        <v>77.000025917098171</v>
      </c>
      <c r="G826" s="447"/>
    </row>
    <row r="827" spans="1:7">
      <c r="A827" s="447">
        <f t="shared" si="24"/>
        <v>44243</v>
      </c>
      <c r="B827" s="428">
        <f t="shared" si="21"/>
        <v>78.287671232876718</v>
      </c>
      <c r="C827" s="450">
        <f t="shared" si="21"/>
        <v>77.035278663914426</v>
      </c>
      <c r="D827" s="428">
        <f t="shared" si="22"/>
        <v>77.000966538737387</v>
      </c>
      <c r="E827" s="450">
        <f t="shared" si="23"/>
        <v>77.000026480513355</v>
      </c>
      <c r="G827" s="447"/>
    </row>
    <row r="828" spans="1:7">
      <c r="A828" s="447">
        <f t="shared" si="24"/>
        <v>44244</v>
      </c>
      <c r="B828" s="428">
        <f t="shared" si="21"/>
        <v>78.31506849315069</v>
      </c>
      <c r="C828" s="450">
        <f t="shared" si="21"/>
        <v>77.036029273784948</v>
      </c>
      <c r="D828" s="428">
        <f t="shared" si="22"/>
        <v>77.000987103391367</v>
      </c>
      <c r="E828" s="450">
        <f t="shared" si="23"/>
        <v>77.000027043928526</v>
      </c>
      <c r="G828" s="447"/>
    </row>
    <row r="829" spans="1:7">
      <c r="A829" s="447">
        <f t="shared" si="24"/>
        <v>44245</v>
      </c>
      <c r="B829" s="428">
        <f t="shared" si="21"/>
        <v>78.342465753424662</v>
      </c>
      <c r="C829" s="450">
        <f t="shared" si="21"/>
        <v>77.03677988365547</v>
      </c>
      <c r="D829" s="428">
        <f t="shared" si="22"/>
        <v>77.001007668045361</v>
      </c>
      <c r="E829" s="450">
        <f t="shared" si="23"/>
        <v>77.000027607343711</v>
      </c>
      <c r="G829" s="447"/>
    </row>
    <row r="830" spans="1:7">
      <c r="A830" s="447">
        <f t="shared" si="24"/>
        <v>44246</v>
      </c>
      <c r="B830" s="428">
        <f t="shared" si="21"/>
        <v>78.369863013698634</v>
      </c>
      <c r="C830" s="450">
        <f t="shared" si="21"/>
        <v>77.037530493525992</v>
      </c>
      <c r="D830" s="428">
        <f t="shared" si="22"/>
        <v>77.00102823269934</v>
      </c>
      <c r="E830" s="450">
        <f t="shared" si="23"/>
        <v>77.000028170758881</v>
      </c>
      <c r="G830" s="447"/>
    </row>
    <row r="831" spans="1:7">
      <c r="A831" s="447">
        <f t="shared" si="24"/>
        <v>44247</v>
      </c>
      <c r="B831" s="428">
        <f t="shared" si="21"/>
        <v>78.397260273972606</v>
      </c>
      <c r="C831" s="450">
        <f t="shared" si="21"/>
        <v>77.038281103396514</v>
      </c>
      <c r="D831" s="428">
        <f t="shared" si="22"/>
        <v>77.001048797353334</v>
      </c>
      <c r="E831" s="450">
        <f t="shared" si="23"/>
        <v>77.000028734174066</v>
      </c>
      <c r="G831" s="447"/>
    </row>
    <row r="832" spans="1:7">
      <c r="A832" s="447">
        <f t="shared" si="24"/>
        <v>44248</v>
      </c>
      <c r="B832" s="428">
        <f t="shared" si="21"/>
        <v>78.424657534246577</v>
      </c>
      <c r="C832" s="450">
        <f t="shared" si="21"/>
        <v>77.039031713267036</v>
      </c>
      <c r="D832" s="428">
        <f t="shared" si="22"/>
        <v>77.001069362007314</v>
      </c>
      <c r="E832" s="450">
        <f t="shared" si="23"/>
        <v>77.000029297589236</v>
      </c>
      <c r="G832" s="447"/>
    </row>
    <row r="833" spans="1:7">
      <c r="A833" s="447">
        <f t="shared" si="24"/>
        <v>44249</v>
      </c>
      <c r="B833" s="428">
        <f t="shared" si="21"/>
        <v>78.452054794520549</v>
      </c>
      <c r="C833" s="450">
        <f t="shared" si="21"/>
        <v>77.039782323137544</v>
      </c>
      <c r="D833" s="428">
        <f t="shared" si="22"/>
        <v>77.001089926661308</v>
      </c>
      <c r="E833" s="450">
        <f t="shared" si="23"/>
        <v>77.000029861004421</v>
      </c>
      <c r="G833" s="447"/>
    </row>
    <row r="834" spans="1:7">
      <c r="A834" s="447">
        <f t="shared" si="24"/>
        <v>44250</v>
      </c>
      <c r="B834" s="428">
        <f t="shared" si="21"/>
        <v>78.479452054794521</v>
      </c>
      <c r="C834" s="450">
        <f t="shared" si="21"/>
        <v>77.040532933008066</v>
      </c>
      <c r="D834" s="428">
        <f t="shared" si="22"/>
        <v>77.001110491315288</v>
      </c>
      <c r="E834" s="450">
        <f t="shared" si="23"/>
        <v>77.000030424419592</v>
      </c>
      <c r="G834" s="447"/>
    </row>
    <row r="835" spans="1:7">
      <c r="A835" s="447">
        <f t="shared" si="24"/>
        <v>44251</v>
      </c>
      <c r="B835" s="428">
        <f t="shared" si="21"/>
        <v>78.506849315068493</v>
      </c>
      <c r="C835" s="450">
        <f t="shared" si="21"/>
        <v>77.041283542878588</v>
      </c>
      <c r="D835" s="428">
        <f t="shared" si="22"/>
        <v>77.001131055969282</v>
      </c>
      <c r="E835" s="450">
        <f t="shared" si="23"/>
        <v>77.000030987834776</v>
      </c>
      <c r="G835" s="447"/>
    </row>
    <row r="836" spans="1:7">
      <c r="A836" s="447">
        <f t="shared" si="24"/>
        <v>44252</v>
      </c>
      <c r="B836" s="428">
        <f t="shared" si="21"/>
        <v>78.534246575342465</v>
      </c>
      <c r="C836" s="450">
        <f t="shared" si="21"/>
        <v>77.04203415274911</v>
      </c>
      <c r="D836" s="428">
        <f t="shared" si="22"/>
        <v>77.001151620623261</v>
      </c>
      <c r="E836" s="450">
        <f t="shared" si="23"/>
        <v>77.000031551249947</v>
      </c>
      <c r="G836" s="447"/>
    </row>
    <row r="837" spans="1:7">
      <c r="A837" s="447">
        <f t="shared" si="24"/>
        <v>44253</v>
      </c>
      <c r="B837" s="428">
        <f t="shared" si="21"/>
        <v>78.561643835616437</v>
      </c>
      <c r="C837" s="450">
        <f t="shared" si="21"/>
        <v>77.042784762619632</v>
      </c>
      <c r="D837" s="428">
        <f t="shared" si="22"/>
        <v>77.001172185277255</v>
      </c>
      <c r="E837" s="450">
        <f t="shared" si="23"/>
        <v>77.000032114665132</v>
      </c>
      <c r="G837" s="447"/>
    </row>
    <row r="838" spans="1:7">
      <c r="A838" s="447">
        <f t="shared" si="24"/>
        <v>44254</v>
      </c>
      <c r="B838" s="428">
        <f t="shared" si="21"/>
        <v>78.589041095890408</v>
      </c>
      <c r="C838" s="450">
        <f t="shared" si="21"/>
        <v>77.043535372490155</v>
      </c>
      <c r="D838" s="428">
        <f t="shared" si="22"/>
        <v>77.001192749931235</v>
      </c>
      <c r="E838" s="450">
        <f t="shared" si="23"/>
        <v>77.000032678080302</v>
      </c>
      <c r="G838" s="447"/>
    </row>
    <row r="839" spans="1:7">
      <c r="A839" s="447">
        <f t="shared" si="24"/>
        <v>44255</v>
      </c>
      <c r="B839" s="428">
        <f t="shared" si="21"/>
        <v>78.61643835616438</v>
      </c>
      <c r="C839" s="450">
        <f t="shared" si="21"/>
        <v>77.044285982360663</v>
      </c>
      <c r="D839" s="428">
        <f t="shared" si="22"/>
        <v>77.001213314585229</v>
      </c>
      <c r="E839" s="450">
        <f t="shared" si="23"/>
        <v>77.000033241495487</v>
      </c>
      <c r="G839" s="447"/>
    </row>
    <row r="840" spans="1:7">
      <c r="A840" s="447">
        <f t="shared" si="24"/>
        <v>44256</v>
      </c>
      <c r="B840" s="428">
        <f t="shared" si="21"/>
        <v>78.643835616438352</v>
      </c>
      <c r="C840" s="450">
        <f t="shared" si="21"/>
        <v>77.045036592231185</v>
      </c>
      <c r="D840" s="428">
        <f t="shared" si="22"/>
        <v>77.001233879239209</v>
      </c>
      <c r="E840" s="450">
        <f t="shared" si="23"/>
        <v>77.000033804910657</v>
      </c>
      <c r="G840" s="447"/>
    </row>
    <row r="841" spans="1:7">
      <c r="A841" s="447">
        <f t="shared" si="24"/>
        <v>44257</v>
      </c>
      <c r="B841" s="428">
        <f t="shared" si="21"/>
        <v>78.671232876712324</v>
      </c>
      <c r="C841" s="450">
        <f t="shared" si="21"/>
        <v>77.045787202101707</v>
      </c>
      <c r="D841" s="428">
        <f t="shared" si="22"/>
        <v>77.001254443893203</v>
      </c>
      <c r="E841" s="450">
        <f t="shared" si="23"/>
        <v>77.000034368325842</v>
      </c>
      <c r="G841" s="447"/>
    </row>
    <row r="842" spans="1:7">
      <c r="A842" s="447">
        <f t="shared" si="24"/>
        <v>44258</v>
      </c>
      <c r="B842" s="428">
        <f t="shared" si="21"/>
        <v>78.698630136986296</v>
      </c>
      <c r="C842" s="450">
        <f t="shared" si="21"/>
        <v>77.046537811972229</v>
      </c>
      <c r="D842" s="428">
        <f t="shared" si="22"/>
        <v>77.001275008547182</v>
      </c>
      <c r="E842" s="450">
        <f t="shared" si="23"/>
        <v>77.000034931741013</v>
      </c>
      <c r="G842" s="447"/>
    </row>
    <row r="843" spans="1:7">
      <c r="A843" s="447">
        <f t="shared" si="24"/>
        <v>44259</v>
      </c>
      <c r="B843" s="428">
        <f t="shared" si="21"/>
        <v>78.726027397260268</v>
      </c>
      <c r="C843" s="450">
        <f t="shared" si="21"/>
        <v>77.047288421842751</v>
      </c>
      <c r="D843" s="428">
        <f t="shared" si="22"/>
        <v>77.001295573201176</v>
      </c>
      <c r="E843" s="450">
        <f t="shared" si="23"/>
        <v>77.000035495156197</v>
      </c>
      <c r="G843" s="447"/>
    </row>
    <row r="844" spans="1:7">
      <c r="A844" s="447">
        <f t="shared" si="24"/>
        <v>44260</v>
      </c>
      <c r="B844" s="428">
        <f t="shared" si="21"/>
        <v>78.753424657534254</v>
      </c>
      <c r="C844" s="450">
        <f t="shared" si="21"/>
        <v>77.048039031713273</v>
      </c>
      <c r="D844" s="428">
        <f t="shared" si="22"/>
        <v>77.001316137855156</v>
      </c>
      <c r="E844" s="450">
        <f t="shared" si="23"/>
        <v>77.000036058571368</v>
      </c>
      <c r="G844" s="447"/>
    </row>
    <row r="845" spans="1:7">
      <c r="A845" s="447">
        <f t="shared" si="24"/>
        <v>44261</v>
      </c>
      <c r="B845" s="428">
        <f t="shared" si="21"/>
        <v>78.780821917808225</v>
      </c>
      <c r="C845" s="450">
        <f t="shared" si="21"/>
        <v>77.048789641583781</v>
      </c>
      <c r="D845" s="428">
        <f t="shared" si="22"/>
        <v>77.00133670250915</v>
      </c>
      <c r="E845" s="450">
        <f t="shared" si="23"/>
        <v>77.000036621986553</v>
      </c>
      <c r="G845" s="447"/>
    </row>
    <row r="846" spans="1:7">
      <c r="A846" s="447">
        <f t="shared" si="24"/>
        <v>44262</v>
      </c>
      <c r="B846" s="428">
        <f t="shared" ref="B846:C909" si="25">B$780+((B$1145-B$780)/365)*(A846-A$780)</f>
        <v>78.808219178082197</v>
      </c>
      <c r="C846" s="450">
        <f t="shared" si="25"/>
        <v>77.049540251454303</v>
      </c>
      <c r="D846" s="428">
        <f t="shared" ref="D846:D909" si="26">D$780+((D$1145-D$780)/365)*(C846-C$780)</f>
        <v>77.001357267163129</v>
      </c>
      <c r="E846" s="450">
        <f t="shared" ref="E846:E909" si="27">E$780+((E$1145-E$780)/365)*(D846-D$780)</f>
        <v>77.000037185401723</v>
      </c>
      <c r="G846" s="447"/>
    </row>
    <row r="847" spans="1:7">
      <c r="A847" s="447">
        <f t="shared" si="24"/>
        <v>44263</v>
      </c>
      <c r="B847" s="428">
        <f t="shared" si="25"/>
        <v>78.835616438356169</v>
      </c>
      <c r="C847" s="450">
        <f t="shared" si="25"/>
        <v>77.050290861324825</v>
      </c>
      <c r="D847" s="428">
        <f t="shared" si="26"/>
        <v>77.001377831817123</v>
      </c>
      <c r="E847" s="450">
        <f t="shared" si="27"/>
        <v>77.000037748816908</v>
      </c>
      <c r="G847" s="447"/>
    </row>
    <row r="848" spans="1:7">
      <c r="A848" s="447">
        <f t="shared" si="24"/>
        <v>44264</v>
      </c>
      <c r="B848" s="428">
        <f t="shared" si="25"/>
        <v>78.863013698630141</v>
      </c>
      <c r="C848" s="450">
        <f t="shared" si="25"/>
        <v>77.051041471195347</v>
      </c>
      <c r="D848" s="428">
        <f t="shared" si="26"/>
        <v>77.001398396471103</v>
      </c>
      <c r="E848" s="450">
        <f t="shared" si="27"/>
        <v>77.000038312232078</v>
      </c>
      <c r="G848" s="447"/>
    </row>
    <row r="849" spans="1:7">
      <c r="A849" s="447">
        <f t="shared" si="24"/>
        <v>44265</v>
      </c>
      <c r="B849" s="428">
        <f t="shared" si="25"/>
        <v>78.890410958904113</v>
      </c>
      <c r="C849" s="450">
        <f t="shared" si="25"/>
        <v>77.051792081065869</v>
      </c>
      <c r="D849" s="428">
        <f t="shared" si="26"/>
        <v>77.001418961125097</v>
      </c>
      <c r="E849" s="450">
        <f t="shared" si="27"/>
        <v>77.000038875647263</v>
      </c>
      <c r="G849" s="447"/>
    </row>
    <row r="850" spans="1:7">
      <c r="A850" s="447">
        <f t="shared" si="24"/>
        <v>44266</v>
      </c>
      <c r="B850" s="428">
        <f t="shared" si="25"/>
        <v>78.917808219178085</v>
      </c>
      <c r="C850" s="450">
        <f t="shared" si="25"/>
        <v>77.052542690936392</v>
      </c>
      <c r="D850" s="428">
        <f t="shared" si="26"/>
        <v>77.001439525779077</v>
      </c>
      <c r="E850" s="450">
        <f t="shared" si="27"/>
        <v>77.000039439062434</v>
      </c>
      <c r="G850" s="447"/>
    </row>
    <row r="851" spans="1:7">
      <c r="A851" s="447">
        <f t="shared" si="24"/>
        <v>44267</v>
      </c>
      <c r="B851" s="428">
        <f t="shared" si="25"/>
        <v>78.945205479452056</v>
      </c>
      <c r="C851" s="450">
        <f t="shared" si="25"/>
        <v>77.053293300806899</v>
      </c>
      <c r="D851" s="428">
        <f t="shared" si="26"/>
        <v>77.001460090433071</v>
      </c>
      <c r="E851" s="450">
        <f t="shared" si="27"/>
        <v>77.000040002477618</v>
      </c>
      <c r="G851" s="447"/>
    </row>
    <row r="852" spans="1:7">
      <c r="A852" s="447">
        <f t="shared" si="24"/>
        <v>44268</v>
      </c>
      <c r="B852" s="428">
        <f t="shared" si="25"/>
        <v>78.972602739726028</v>
      </c>
      <c r="C852" s="450">
        <f t="shared" si="25"/>
        <v>77.054043910677422</v>
      </c>
      <c r="D852" s="428">
        <f t="shared" si="26"/>
        <v>77.00148065508705</v>
      </c>
      <c r="E852" s="450">
        <f t="shared" si="27"/>
        <v>77.000040565892789</v>
      </c>
      <c r="G852" s="447"/>
    </row>
    <row r="853" spans="1:7">
      <c r="A853" s="447">
        <f t="shared" si="24"/>
        <v>44269</v>
      </c>
      <c r="B853" s="428">
        <f t="shared" si="25"/>
        <v>79</v>
      </c>
      <c r="C853" s="450">
        <f t="shared" si="25"/>
        <v>77.054794520547944</v>
      </c>
      <c r="D853" s="428">
        <f t="shared" si="26"/>
        <v>77.001501219741044</v>
      </c>
      <c r="E853" s="450">
        <f t="shared" si="27"/>
        <v>77.000041129307974</v>
      </c>
      <c r="G853" s="447"/>
    </row>
    <row r="854" spans="1:7">
      <c r="A854" s="447">
        <f t="shared" si="24"/>
        <v>44270</v>
      </c>
      <c r="B854" s="428">
        <f t="shared" si="25"/>
        <v>79.027397260273972</v>
      </c>
      <c r="C854" s="450">
        <f t="shared" si="25"/>
        <v>77.055545130418466</v>
      </c>
      <c r="D854" s="428">
        <f t="shared" si="26"/>
        <v>77.001521784395024</v>
      </c>
      <c r="E854" s="450">
        <f t="shared" si="27"/>
        <v>77.000041692723158</v>
      </c>
      <c r="G854" s="447"/>
    </row>
    <row r="855" spans="1:7">
      <c r="A855" s="447">
        <f t="shared" si="24"/>
        <v>44271</v>
      </c>
      <c r="B855" s="428">
        <f t="shared" si="25"/>
        <v>79.054794520547944</v>
      </c>
      <c r="C855" s="450">
        <f t="shared" si="25"/>
        <v>77.056295740288988</v>
      </c>
      <c r="D855" s="428">
        <f t="shared" si="26"/>
        <v>77.001542349049018</v>
      </c>
      <c r="E855" s="450">
        <f t="shared" si="27"/>
        <v>77.000042256138329</v>
      </c>
      <c r="G855" s="447"/>
    </row>
    <row r="856" spans="1:7">
      <c r="A856" s="447">
        <f t="shared" si="24"/>
        <v>44272</v>
      </c>
      <c r="B856" s="428">
        <f t="shared" si="25"/>
        <v>79.082191780821915</v>
      </c>
      <c r="C856" s="450">
        <f t="shared" si="25"/>
        <v>77.05704635015951</v>
      </c>
      <c r="D856" s="428">
        <f t="shared" si="26"/>
        <v>77.001562913702998</v>
      </c>
      <c r="E856" s="450">
        <f t="shared" si="27"/>
        <v>77.000042819553514</v>
      </c>
      <c r="G856" s="447"/>
    </row>
    <row r="857" spans="1:7">
      <c r="A857" s="447">
        <f t="shared" si="24"/>
        <v>44273</v>
      </c>
      <c r="B857" s="428">
        <f t="shared" si="25"/>
        <v>79.109589041095887</v>
      </c>
      <c r="C857" s="450">
        <f t="shared" si="25"/>
        <v>77.057796960030018</v>
      </c>
      <c r="D857" s="428">
        <f t="shared" si="26"/>
        <v>77.001583478356991</v>
      </c>
      <c r="E857" s="450">
        <f t="shared" si="27"/>
        <v>77.000043382968684</v>
      </c>
      <c r="G857" s="447"/>
    </row>
    <row r="858" spans="1:7">
      <c r="A858" s="447">
        <f t="shared" si="24"/>
        <v>44274</v>
      </c>
      <c r="B858" s="428">
        <f t="shared" si="25"/>
        <v>79.136986301369859</v>
      </c>
      <c r="C858" s="450">
        <f t="shared" si="25"/>
        <v>77.05854756990054</v>
      </c>
      <c r="D858" s="428">
        <f t="shared" si="26"/>
        <v>77.001604043010971</v>
      </c>
      <c r="E858" s="450">
        <f t="shared" si="27"/>
        <v>77.000043946383869</v>
      </c>
      <c r="G858" s="447"/>
    </row>
    <row r="859" spans="1:7">
      <c r="A859" s="447">
        <f t="shared" si="24"/>
        <v>44275</v>
      </c>
      <c r="B859" s="428">
        <f t="shared" si="25"/>
        <v>79.164383561643831</v>
      </c>
      <c r="C859" s="450">
        <f t="shared" si="25"/>
        <v>77.059298179771062</v>
      </c>
      <c r="D859" s="428">
        <f t="shared" si="26"/>
        <v>77.001624607664965</v>
      </c>
      <c r="E859" s="450">
        <f t="shared" si="27"/>
        <v>77.000044509799039</v>
      </c>
      <c r="G859" s="447"/>
    </row>
    <row r="860" spans="1:7">
      <c r="A860" s="447">
        <f t="shared" si="24"/>
        <v>44276</v>
      </c>
      <c r="B860" s="428">
        <f t="shared" si="25"/>
        <v>79.191780821917803</v>
      </c>
      <c r="C860" s="450">
        <f t="shared" si="25"/>
        <v>77.060048789641584</v>
      </c>
      <c r="D860" s="428">
        <f t="shared" si="26"/>
        <v>77.001645172318945</v>
      </c>
      <c r="E860" s="450">
        <f t="shared" si="27"/>
        <v>77.000045073214224</v>
      </c>
      <c r="G860" s="447"/>
    </row>
    <row r="861" spans="1:7">
      <c r="A861" s="447">
        <f t="shared" si="24"/>
        <v>44277</v>
      </c>
      <c r="B861" s="428">
        <f t="shared" si="25"/>
        <v>79.219178082191775</v>
      </c>
      <c r="C861" s="450">
        <f t="shared" si="25"/>
        <v>77.060799399512106</v>
      </c>
      <c r="D861" s="428">
        <f t="shared" si="26"/>
        <v>77.001665736972939</v>
      </c>
      <c r="E861" s="450">
        <f t="shared" si="27"/>
        <v>77.000045636629395</v>
      </c>
      <c r="G861" s="447"/>
    </row>
    <row r="862" spans="1:7">
      <c r="A862" s="447">
        <f t="shared" si="24"/>
        <v>44278</v>
      </c>
      <c r="B862" s="428">
        <f t="shared" si="25"/>
        <v>79.246575342465746</v>
      </c>
      <c r="C862" s="450">
        <f t="shared" si="25"/>
        <v>77.061550009382628</v>
      </c>
      <c r="D862" s="428">
        <f t="shared" si="26"/>
        <v>77.001686301626918</v>
      </c>
      <c r="E862" s="450">
        <f t="shared" si="27"/>
        <v>77.000046200044579</v>
      </c>
      <c r="G862" s="447"/>
    </row>
    <row r="863" spans="1:7">
      <c r="A863" s="447">
        <f t="shared" si="24"/>
        <v>44279</v>
      </c>
      <c r="B863" s="428">
        <f t="shared" si="25"/>
        <v>79.273972602739732</v>
      </c>
      <c r="C863" s="450">
        <f t="shared" si="25"/>
        <v>77.062300619253136</v>
      </c>
      <c r="D863" s="428">
        <f t="shared" si="26"/>
        <v>77.001706866280912</v>
      </c>
      <c r="E863" s="450">
        <f t="shared" si="27"/>
        <v>77.00004676345975</v>
      </c>
      <c r="G863" s="447"/>
    </row>
    <row r="864" spans="1:7">
      <c r="A864" s="447">
        <f t="shared" ref="A864:A927" si="28">A863+1</f>
        <v>44280</v>
      </c>
      <c r="B864" s="428">
        <f t="shared" si="25"/>
        <v>79.301369863013704</v>
      </c>
      <c r="C864" s="450">
        <f t="shared" si="25"/>
        <v>77.063051229123658</v>
      </c>
      <c r="D864" s="428">
        <f t="shared" si="26"/>
        <v>77.001727430934892</v>
      </c>
      <c r="E864" s="450">
        <f t="shared" si="27"/>
        <v>77.000047326874935</v>
      </c>
      <c r="G864" s="447"/>
    </row>
    <row r="865" spans="1:7">
      <c r="A865" s="447">
        <f t="shared" si="28"/>
        <v>44281</v>
      </c>
      <c r="B865" s="428">
        <f t="shared" si="25"/>
        <v>79.328767123287676</v>
      </c>
      <c r="C865" s="450">
        <f t="shared" si="25"/>
        <v>77.063801838994181</v>
      </c>
      <c r="D865" s="428">
        <f t="shared" si="26"/>
        <v>77.001747995588886</v>
      </c>
      <c r="E865" s="450">
        <f t="shared" si="27"/>
        <v>77.000047890290105</v>
      </c>
      <c r="G865" s="447"/>
    </row>
    <row r="866" spans="1:7">
      <c r="A866" s="447">
        <f t="shared" si="28"/>
        <v>44282</v>
      </c>
      <c r="B866" s="428">
        <f t="shared" si="25"/>
        <v>79.356164383561648</v>
      </c>
      <c r="C866" s="450">
        <f t="shared" si="25"/>
        <v>77.064552448864703</v>
      </c>
      <c r="D866" s="428">
        <f t="shared" si="26"/>
        <v>77.001768560242866</v>
      </c>
      <c r="E866" s="450">
        <f t="shared" si="27"/>
        <v>77.00004845370529</v>
      </c>
      <c r="G866" s="447"/>
    </row>
    <row r="867" spans="1:7">
      <c r="A867" s="447">
        <f t="shared" si="28"/>
        <v>44283</v>
      </c>
      <c r="B867" s="428">
        <f t="shared" si="25"/>
        <v>79.38356164383562</v>
      </c>
      <c r="C867" s="450">
        <f t="shared" si="25"/>
        <v>77.065303058735225</v>
      </c>
      <c r="D867" s="428">
        <f t="shared" si="26"/>
        <v>77.00178912489686</v>
      </c>
      <c r="E867" s="450">
        <f t="shared" si="27"/>
        <v>77.00004901712046</v>
      </c>
      <c r="G867" s="447"/>
    </row>
    <row r="868" spans="1:7">
      <c r="A868" s="447">
        <f t="shared" si="28"/>
        <v>44284</v>
      </c>
      <c r="B868" s="428">
        <f t="shared" si="25"/>
        <v>79.410958904109592</v>
      </c>
      <c r="C868" s="450">
        <f t="shared" si="25"/>
        <v>77.066053668605747</v>
      </c>
      <c r="D868" s="428">
        <f t="shared" si="26"/>
        <v>77.001809689550839</v>
      </c>
      <c r="E868" s="450">
        <f t="shared" si="27"/>
        <v>77.000049580535645</v>
      </c>
      <c r="G868" s="447"/>
    </row>
    <row r="869" spans="1:7">
      <c r="A869" s="447">
        <f t="shared" si="28"/>
        <v>44285</v>
      </c>
      <c r="B869" s="428">
        <f t="shared" si="25"/>
        <v>79.438356164383563</v>
      </c>
      <c r="C869" s="450">
        <f t="shared" si="25"/>
        <v>77.066804278476269</v>
      </c>
      <c r="D869" s="428">
        <f t="shared" si="26"/>
        <v>77.001830254204833</v>
      </c>
      <c r="E869" s="450">
        <f t="shared" si="27"/>
        <v>77.000050143950816</v>
      </c>
      <c r="G869" s="447"/>
    </row>
    <row r="870" spans="1:7">
      <c r="A870" s="447">
        <f t="shared" si="28"/>
        <v>44286</v>
      </c>
      <c r="B870" s="428">
        <f t="shared" si="25"/>
        <v>79.465753424657535</v>
      </c>
      <c r="C870" s="450">
        <f t="shared" si="25"/>
        <v>77.067554888346777</v>
      </c>
      <c r="D870" s="428">
        <f t="shared" si="26"/>
        <v>77.001850818858813</v>
      </c>
      <c r="E870" s="450">
        <f t="shared" si="27"/>
        <v>77.000050707366</v>
      </c>
      <c r="G870" s="447"/>
    </row>
    <row r="871" spans="1:7">
      <c r="A871" s="447">
        <f t="shared" si="28"/>
        <v>44287</v>
      </c>
      <c r="B871" s="428">
        <f t="shared" si="25"/>
        <v>79.493150684931507</v>
      </c>
      <c r="C871" s="450">
        <f t="shared" si="25"/>
        <v>77.068305498217299</v>
      </c>
      <c r="D871" s="428">
        <f t="shared" si="26"/>
        <v>77.001871383512807</v>
      </c>
      <c r="E871" s="450">
        <f t="shared" si="27"/>
        <v>77.000051270781171</v>
      </c>
      <c r="G871" s="447"/>
    </row>
    <row r="872" spans="1:7">
      <c r="A872" s="447">
        <f t="shared" si="28"/>
        <v>44288</v>
      </c>
      <c r="B872" s="428">
        <f t="shared" si="25"/>
        <v>79.520547945205479</v>
      </c>
      <c r="C872" s="450">
        <f t="shared" si="25"/>
        <v>77.069056108087821</v>
      </c>
      <c r="D872" s="428">
        <f t="shared" si="26"/>
        <v>77.001891948166787</v>
      </c>
      <c r="E872" s="450">
        <f t="shared" si="27"/>
        <v>77.000051834196356</v>
      </c>
      <c r="G872" s="447"/>
    </row>
    <row r="873" spans="1:7">
      <c r="A873" s="447">
        <f t="shared" si="28"/>
        <v>44289</v>
      </c>
      <c r="B873" s="428">
        <f t="shared" si="25"/>
        <v>79.547945205479451</v>
      </c>
      <c r="C873" s="450">
        <f t="shared" si="25"/>
        <v>77.069806717958343</v>
      </c>
      <c r="D873" s="428">
        <f t="shared" si="26"/>
        <v>77.00191251282078</v>
      </c>
      <c r="E873" s="450">
        <f t="shared" si="27"/>
        <v>77.000052397611526</v>
      </c>
      <c r="G873" s="447"/>
    </row>
    <row r="874" spans="1:7">
      <c r="A874" s="447">
        <f t="shared" si="28"/>
        <v>44290</v>
      </c>
      <c r="B874" s="428">
        <f t="shared" si="25"/>
        <v>79.575342465753423</v>
      </c>
      <c r="C874" s="450">
        <f t="shared" si="25"/>
        <v>77.070557327828865</v>
      </c>
      <c r="D874" s="428">
        <f t="shared" si="26"/>
        <v>77.00193307747476</v>
      </c>
      <c r="E874" s="450">
        <f t="shared" si="27"/>
        <v>77.000052961026711</v>
      </c>
      <c r="G874" s="447"/>
    </row>
    <row r="875" spans="1:7">
      <c r="A875" s="447">
        <f t="shared" si="28"/>
        <v>44291</v>
      </c>
      <c r="B875" s="428">
        <f t="shared" si="25"/>
        <v>79.602739726027394</v>
      </c>
      <c r="C875" s="450">
        <f t="shared" si="25"/>
        <v>77.071307937699387</v>
      </c>
      <c r="D875" s="428">
        <f t="shared" si="26"/>
        <v>77.001953642128754</v>
      </c>
      <c r="E875" s="450">
        <f t="shared" si="27"/>
        <v>77.000053524441881</v>
      </c>
      <c r="G875" s="447"/>
    </row>
    <row r="876" spans="1:7">
      <c r="A876" s="447">
        <f t="shared" si="28"/>
        <v>44292</v>
      </c>
      <c r="B876" s="428">
        <f t="shared" si="25"/>
        <v>79.630136986301366</v>
      </c>
      <c r="C876" s="450">
        <f t="shared" si="25"/>
        <v>77.072058547569895</v>
      </c>
      <c r="D876" s="428">
        <f t="shared" si="26"/>
        <v>77.001974206782734</v>
      </c>
      <c r="E876" s="450">
        <f t="shared" si="27"/>
        <v>77.000054087857066</v>
      </c>
      <c r="G876" s="447"/>
    </row>
    <row r="877" spans="1:7">
      <c r="A877" s="447">
        <f t="shared" si="28"/>
        <v>44293</v>
      </c>
      <c r="B877" s="428">
        <f t="shared" si="25"/>
        <v>79.657534246575338</v>
      </c>
      <c r="C877" s="450">
        <f t="shared" si="25"/>
        <v>77.072809157440417</v>
      </c>
      <c r="D877" s="428">
        <f t="shared" si="26"/>
        <v>77.001994771436728</v>
      </c>
      <c r="E877" s="450">
        <f t="shared" si="27"/>
        <v>77.000054651272237</v>
      </c>
      <c r="G877" s="447"/>
    </row>
    <row r="878" spans="1:7">
      <c r="A878" s="447">
        <f t="shared" si="28"/>
        <v>44294</v>
      </c>
      <c r="B878" s="428">
        <f t="shared" si="25"/>
        <v>79.68493150684931</v>
      </c>
      <c r="C878" s="450">
        <f t="shared" si="25"/>
        <v>77.07355976731094</v>
      </c>
      <c r="D878" s="428">
        <f t="shared" si="26"/>
        <v>77.002015336090707</v>
      </c>
      <c r="E878" s="450">
        <f t="shared" si="27"/>
        <v>77.000055214687421</v>
      </c>
      <c r="G878" s="447"/>
    </row>
    <row r="879" spans="1:7">
      <c r="A879" s="447">
        <f t="shared" si="28"/>
        <v>44295</v>
      </c>
      <c r="B879" s="428">
        <f t="shared" si="25"/>
        <v>79.712328767123282</v>
      </c>
      <c r="C879" s="450">
        <f t="shared" si="25"/>
        <v>77.074310377181462</v>
      </c>
      <c r="D879" s="428">
        <f t="shared" si="26"/>
        <v>77.002035900744701</v>
      </c>
      <c r="E879" s="450">
        <f t="shared" si="27"/>
        <v>77.000055778102592</v>
      </c>
      <c r="G879" s="447"/>
    </row>
    <row r="880" spans="1:7">
      <c r="A880" s="447">
        <f t="shared" si="28"/>
        <v>44296</v>
      </c>
      <c r="B880" s="428">
        <f t="shared" si="25"/>
        <v>79.739726027397253</v>
      </c>
      <c r="C880" s="450">
        <f t="shared" si="25"/>
        <v>77.075060987051984</v>
      </c>
      <c r="D880" s="428">
        <f t="shared" si="26"/>
        <v>77.002056465398681</v>
      </c>
      <c r="E880" s="450">
        <f t="shared" si="27"/>
        <v>77.000056341517777</v>
      </c>
      <c r="G880" s="447"/>
    </row>
    <row r="881" spans="1:7">
      <c r="A881" s="447">
        <f t="shared" si="28"/>
        <v>44297</v>
      </c>
      <c r="B881" s="428">
        <f t="shared" si="25"/>
        <v>79.767123287671239</v>
      </c>
      <c r="C881" s="450">
        <f t="shared" si="25"/>
        <v>77.075811596922506</v>
      </c>
      <c r="D881" s="428">
        <f t="shared" si="26"/>
        <v>77.002077030052675</v>
      </c>
      <c r="E881" s="450">
        <f t="shared" si="27"/>
        <v>77.000056904932947</v>
      </c>
      <c r="G881" s="447"/>
    </row>
    <row r="882" spans="1:7">
      <c r="A882" s="447">
        <f t="shared" si="28"/>
        <v>44298</v>
      </c>
      <c r="B882" s="428">
        <f t="shared" si="25"/>
        <v>79.794520547945211</v>
      </c>
      <c r="C882" s="450">
        <f t="shared" si="25"/>
        <v>77.076562206793014</v>
      </c>
      <c r="D882" s="428">
        <f t="shared" si="26"/>
        <v>77.002097594706655</v>
      </c>
      <c r="E882" s="450">
        <f t="shared" si="27"/>
        <v>77.000057468348132</v>
      </c>
      <c r="G882" s="447"/>
    </row>
    <row r="883" spans="1:7">
      <c r="A883" s="447">
        <f t="shared" si="28"/>
        <v>44299</v>
      </c>
      <c r="B883" s="428">
        <f t="shared" si="25"/>
        <v>79.821917808219183</v>
      </c>
      <c r="C883" s="450">
        <f t="shared" si="25"/>
        <v>77.077312816663536</v>
      </c>
      <c r="D883" s="428">
        <f t="shared" si="26"/>
        <v>77.002118159360649</v>
      </c>
      <c r="E883" s="450">
        <f t="shared" si="27"/>
        <v>77.000058031763302</v>
      </c>
      <c r="G883" s="447"/>
    </row>
    <row r="884" spans="1:7">
      <c r="A884" s="447">
        <f t="shared" si="28"/>
        <v>44300</v>
      </c>
      <c r="B884" s="428">
        <f t="shared" si="25"/>
        <v>79.849315068493155</v>
      </c>
      <c r="C884" s="450">
        <f t="shared" si="25"/>
        <v>77.078063426534058</v>
      </c>
      <c r="D884" s="428">
        <f t="shared" si="26"/>
        <v>77.002138724014628</v>
      </c>
      <c r="E884" s="450">
        <f t="shared" si="27"/>
        <v>77.000058595178487</v>
      </c>
      <c r="G884" s="447"/>
    </row>
    <row r="885" spans="1:7">
      <c r="A885" s="447">
        <f t="shared" si="28"/>
        <v>44301</v>
      </c>
      <c r="B885" s="428">
        <f t="shared" si="25"/>
        <v>79.876712328767127</v>
      </c>
      <c r="C885" s="450">
        <f t="shared" si="25"/>
        <v>77.07881403640458</v>
      </c>
      <c r="D885" s="428">
        <f t="shared" si="26"/>
        <v>77.002159288668622</v>
      </c>
      <c r="E885" s="450">
        <f t="shared" si="27"/>
        <v>77.000059158593658</v>
      </c>
      <c r="G885" s="447"/>
    </row>
    <row r="886" spans="1:7">
      <c r="A886" s="447">
        <f t="shared" si="28"/>
        <v>44302</v>
      </c>
      <c r="B886" s="428">
        <f t="shared" si="25"/>
        <v>79.904109589041099</v>
      </c>
      <c r="C886" s="450">
        <f t="shared" si="25"/>
        <v>77.079564646275102</v>
      </c>
      <c r="D886" s="428">
        <f t="shared" si="26"/>
        <v>77.002179853322602</v>
      </c>
      <c r="E886" s="450">
        <f t="shared" si="27"/>
        <v>77.000059722008842</v>
      </c>
      <c r="G886" s="447"/>
    </row>
    <row r="887" spans="1:7">
      <c r="A887" s="447">
        <f t="shared" si="28"/>
        <v>44303</v>
      </c>
      <c r="B887" s="428">
        <f t="shared" si="25"/>
        <v>79.93150684931507</v>
      </c>
      <c r="C887" s="450">
        <f t="shared" si="25"/>
        <v>77.080315256145624</v>
      </c>
      <c r="D887" s="428">
        <f t="shared" si="26"/>
        <v>77.002200417976596</v>
      </c>
      <c r="E887" s="450">
        <f t="shared" si="27"/>
        <v>77.000060285424013</v>
      </c>
      <c r="G887" s="447"/>
    </row>
    <row r="888" spans="1:7">
      <c r="A888" s="447">
        <f t="shared" si="28"/>
        <v>44304</v>
      </c>
      <c r="B888" s="428">
        <f t="shared" si="25"/>
        <v>79.958904109589042</v>
      </c>
      <c r="C888" s="450">
        <f t="shared" si="25"/>
        <v>77.081065866016132</v>
      </c>
      <c r="D888" s="428">
        <f t="shared" si="26"/>
        <v>77.002220982630575</v>
      </c>
      <c r="E888" s="450">
        <f t="shared" si="27"/>
        <v>77.000060848839198</v>
      </c>
      <c r="G888" s="447"/>
    </row>
    <row r="889" spans="1:7">
      <c r="A889" s="447">
        <f t="shared" si="28"/>
        <v>44305</v>
      </c>
      <c r="B889" s="428">
        <f t="shared" si="25"/>
        <v>79.986301369863014</v>
      </c>
      <c r="C889" s="450">
        <f t="shared" si="25"/>
        <v>77.081816475886654</v>
      </c>
      <c r="D889" s="428">
        <f t="shared" si="26"/>
        <v>77.002241547284569</v>
      </c>
      <c r="E889" s="450">
        <f t="shared" si="27"/>
        <v>77.000061412254368</v>
      </c>
      <c r="G889" s="447"/>
    </row>
    <row r="890" spans="1:7">
      <c r="A890" s="447">
        <f t="shared" si="28"/>
        <v>44306</v>
      </c>
      <c r="B890" s="428">
        <f t="shared" si="25"/>
        <v>80.013698630136986</v>
      </c>
      <c r="C890" s="450">
        <f t="shared" si="25"/>
        <v>77.082567085757177</v>
      </c>
      <c r="D890" s="428">
        <f t="shared" si="26"/>
        <v>77.002262111938549</v>
      </c>
      <c r="E890" s="450">
        <f t="shared" si="27"/>
        <v>77.000061975669553</v>
      </c>
      <c r="G890" s="447"/>
    </row>
    <row r="891" spans="1:7">
      <c r="A891" s="447">
        <f t="shared" si="28"/>
        <v>44307</v>
      </c>
      <c r="B891" s="428">
        <f t="shared" si="25"/>
        <v>80.041095890410958</v>
      </c>
      <c r="C891" s="450">
        <f t="shared" si="25"/>
        <v>77.083317695627699</v>
      </c>
      <c r="D891" s="428">
        <f t="shared" si="26"/>
        <v>77.002282676592543</v>
      </c>
      <c r="E891" s="450">
        <f t="shared" si="27"/>
        <v>77.000062539084723</v>
      </c>
      <c r="G891" s="447"/>
    </row>
    <row r="892" spans="1:7">
      <c r="A892" s="447">
        <f t="shared" si="28"/>
        <v>44308</v>
      </c>
      <c r="B892" s="428">
        <f t="shared" si="25"/>
        <v>80.06849315068493</v>
      </c>
      <c r="C892" s="450">
        <f t="shared" si="25"/>
        <v>77.084068305498221</v>
      </c>
      <c r="D892" s="428">
        <f t="shared" si="26"/>
        <v>77.002303241246523</v>
      </c>
      <c r="E892" s="450">
        <f t="shared" si="27"/>
        <v>77.000063102499908</v>
      </c>
      <c r="G892" s="447"/>
    </row>
    <row r="893" spans="1:7">
      <c r="A893" s="447">
        <f t="shared" si="28"/>
        <v>44309</v>
      </c>
      <c r="B893" s="428">
        <f t="shared" si="25"/>
        <v>80.095890410958901</v>
      </c>
      <c r="C893" s="450">
        <f t="shared" si="25"/>
        <v>77.084818915368743</v>
      </c>
      <c r="D893" s="428">
        <f t="shared" si="26"/>
        <v>77.002323805900517</v>
      </c>
      <c r="E893" s="450">
        <f t="shared" si="27"/>
        <v>77.000063665915079</v>
      </c>
      <c r="G893" s="447"/>
    </row>
    <row r="894" spans="1:7">
      <c r="A894" s="447">
        <f t="shared" si="28"/>
        <v>44310</v>
      </c>
      <c r="B894" s="428">
        <f t="shared" si="25"/>
        <v>80.123287671232873</v>
      </c>
      <c r="C894" s="450">
        <f t="shared" si="25"/>
        <v>77.085569525239251</v>
      </c>
      <c r="D894" s="428">
        <f t="shared" si="26"/>
        <v>77.002344370554496</v>
      </c>
      <c r="E894" s="450">
        <f t="shared" si="27"/>
        <v>77.000064229330263</v>
      </c>
      <c r="G894" s="447"/>
    </row>
    <row r="895" spans="1:7">
      <c r="A895" s="447">
        <f t="shared" si="28"/>
        <v>44311</v>
      </c>
      <c r="B895" s="428">
        <f t="shared" si="25"/>
        <v>80.150684931506845</v>
      </c>
      <c r="C895" s="450">
        <f t="shared" si="25"/>
        <v>77.086320135109773</v>
      </c>
      <c r="D895" s="428">
        <f t="shared" si="26"/>
        <v>77.00236493520849</v>
      </c>
      <c r="E895" s="450">
        <f t="shared" si="27"/>
        <v>77.000064792745434</v>
      </c>
      <c r="G895" s="447"/>
    </row>
    <row r="896" spans="1:7">
      <c r="A896" s="447">
        <f t="shared" si="28"/>
        <v>44312</v>
      </c>
      <c r="B896" s="428">
        <f t="shared" si="25"/>
        <v>80.178082191780817</v>
      </c>
      <c r="C896" s="450">
        <f t="shared" si="25"/>
        <v>77.087070744980295</v>
      </c>
      <c r="D896" s="428">
        <f t="shared" si="26"/>
        <v>77.00238549986247</v>
      </c>
      <c r="E896" s="450">
        <f t="shared" si="27"/>
        <v>77.000065356160619</v>
      </c>
      <c r="G896" s="447"/>
    </row>
    <row r="897" spans="1:13">
      <c r="A897" s="447">
        <f t="shared" si="28"/>
        <v>44313</v>
      </c>
      <c r="B897" s="428">
        <f t="shared" si="25"/>
        <v>80.205479452054789</v>
      </c>
      <c r="C897" s="450">
        <f t="shared" si="25"/>
        <v>77.087821354850817</v>
      </c>
      <c r="D897" s="428">
        <f t="shared" si="26"/>
        <v>77.002406064516464</v>
      </c>
      <c r="E897" s="450">
        <f t="shared" si="27"/>
        <v>77.000065919575789</v>
      </c>
      <c r="G897" s="447"/>
    </row>
    <row r="898" spans="1:13">
      <c r="A898" s="447">
        <f t="shared" si="28"/>
        <v>44314</v>
      </c>
      <c r="B898" s="428">
        <f t="shared" si="25"/>
        <v>80.232876712328761</v>
      </c>
      <c r="C898" s="450">
        <f t="shared" si="25"/>
        <v>77.088571964721339</v>
      </c>
      <c r="D898" s="428">
        <f t="shared" si="26"/>
        <v>77.002426629170444</v>
      </c>
      <c r="E898" s="450">
        <f t="shared" si="27"/>
        <v>77.000066482990974</v>
      </c>
      <c r="G898" s="447"/>
    </row>
    <row r="899" spans="1:13">
      <c r="A899" s="447">
        <f t="shared" si="28"/>
        <v>44315</v>
      </c>
      <c r="B899" s="428">
        <f t="shared" si="25"/>
        <v>80.260273972602732</v>
      </c>
      <c r="C899" s="450">
        <f t="shared" si="25"/>
        <v>77.089322574591861</v>
      </c>
      <c r="D899" s="428">
        <f t="shared" si="26"/>
        <v>77.002447193824437</v>
      </c>
      <c r="E899" s="450">
        <f t="shared" si="27"/>
        <v>77.000067046406144</v>
      </c>
      <c r="G899" s="447"/>
    </row>
    <row r="900" spans="1:13">
      <c r="A900" s="447">
        <f t="shared" si="28"/>
        <v>44316</v>
      </c>
      <c r="B900" s="428">
        <f t="shared" si="25"/>
        <v>80.287671232876718</v>
      </c>
      <c r="C900" s="450">
        <f t="shared" si="25"/>
        <v>77.090073184462369</v>
      </c>
      <c r="D900" s="428">
        <f t="shared" si="26"/>
        <v>77.002467758478417</v>
      </c>
      <c r="E900" s="450">
        <f t="shared" si="27"/>
        <v>77.000067609821329</v>
      </c>
      <c r="G900" s="447"/>
    </row>
    <row r="901" spans="1:13">
      <c r="A901" s="447">
        <f t="shared" si="28"/>
        <v>44317</v>
      </c>
      <c r="B901" s="428">
        <f t="shared" si="25"/>
        <v>80.31506849315069</v>
      </c>
      <c r="C901" s="450">
        <f t="shared" si="25"/>
        <v>77.090823794332891</v>
      </c>
      <c r="D901" s="428">
        <f t="shared" si="26"/>
        <v>77.002488323132411</v>
      </c>
      <c r="E901" s="450">
        <f t="shared" si="27"/>
        <v>77.0000681732365</v>
      </c>
      <c r="G901" s="447"/>
    </row>
    <row r="902" spans="1:13">
      <c r="A902" s="447">
        <f t="shared" si="28"/>
        <v>44318</v>
      </c>
      <c r="B902" s="428">
        <f t="shared" si="25"/>
        <v>80.342465753424662</v>
      </c>
      <c r="C902" s="450">
        <f t="shared" si="25"/>
        <v>77.091574404203413</v>
      </c>
      <c r="D902" s="428">
        <f t="shared" si="26"/>
        <v>77.002508887786391</v>
      </c>
      <c r="E902" s="450">
        <f t="shared" si="27"/>
        <v>77.000068736651684</v>
      </c>
      <c r="G902" s="447"/>
    </row>
    <row r="903" spans="1:13">
      <c r="A903" s="447">
        <f t="shared" si="28"/>
        <v>44319</v>
      </c>
      <c r="B903" s="428">
        <f t="shared" si="25"/>
        <v>80.369863013698634</v>
      </c>
      <c r="C903" s="450">
        <f t="shared" si="25"/>
        <v>77.092325014073936</v>
      </c>
      <c r="D903" s="428">
        <f t="shared" si="26"/>
        <v>77.002529452440385</v>
      </c>
      <c r="E903" s="450">
        <f t="shared" si="27"/>
        <v>77.000069300066855</v>
      </c>
      <c r="G903" s="447"/>
    </row>
    <row r="904" spans="1:13">
      <c r="A904" s="447">
        <f t="shared" si="28"/>
        <v>44320</v>
      </c>
      <c r="B904" s="428">
        <f t="shared" si="25"/>
        <v>80.397260273972606</v>
      </c>
      <c r="C904" s="450">
        <f t="shared" si="25"/>
        <v>77.093075623944458</v>
      </c>
      <c r="D904" s="428">
        <f t="shared" si="26"/>
        <v>77.002550017094364</v>
      </c>
      <c r="E904" s="450">
        <f t="shared" si="27"/>
        <v>77.00006986348204</v>
      </c>
      <c r="G904" s="447"/>
    </row>
    <row r="905" spans="1:13">
      <c r="A905" s="447">
        <f t="shared" si="28"/>
        <v>44321</v>
      </c>
      <c r="B905" s="428">
        <f t="shared" si="25"/>
        <v>80.424657534246577</v>
      </c>
      <c r="C905" s="450">
        <f t="shared" si="25"/>
        <v>77.09382623381498</v>
      </c>
      <c r="D905" s="428">
        <f t="shared" si="26"/>
        <v>77.002570581748358</v>
      </c>
      <c r="E905" s="450">
        <f t="shared" si="27"/>
        <v>77.00007042689721</v>
      </c>
      <c r="G905" s="447"/>
    </row>
    <row r="906" spans="1:13">
      <c r="A906" s="447">
        <f t="shared" si="28"/>
        <v>44322</v>
      </c>
      <c r="B906" s="428">
        <f t="shared" si="25"/>
        <v>80.452054794520549</v>
      </c>
      <c r="C906" s="450">
        <f t="shared" si="25"/>
        <v>77.094576843685488</v>
      </c>
      <c r="D906" s="428">
        <f t="shared" si="26"/>
        <v>77.002591146402338</v>
      </c>
      <c r="E906" s="450">
        <f t="shared" si="27"/>
        <v>77.000070990312395</v>
      </c>
      <c r="G906" s="447"/>
    </row>
    <row r="907" spans="1:13">
      <c r="A907" s="447">
        <f t="shared" si="28"/>
        <v>44323</v>
      </c>
      <c r="B907" s="428">
        <f t="shared" si="25"/>
        <v>80.479452054794521</v>
      </c>
      <c r="C907" s="450">
        <f t="shared" si="25"/>
        <v>77.09532745355601</v>
      </c>
      <c r="D907" s="428">
        <f t="shared" si="26"/>
        <v>77.002611711056332</v>
      </c>
      <c r="E907" s="450">
        <f t="shared" si="27"/>
        <v>77.000071553727565</v>
      </c>
      <c r="G907" s="447"/>
    </row>
    <row r="908" spans="1:13">
      <c r="A908" s="447">
        <f t="shared" si="28"/>
        <v>44324</v>
      </c>
      <c r="B908" s="428">
        <f t="shared" si="25"/>
        <v>80.506849315068493</v>
      </c>
      <c r="C908" s="450">
        <f t="shared" si="25"/>
        <v>77.096078063426532</v>
      </c>
      <c r="D908" s="428">
        <f t="shared" si="26"/>
        <v>77.002632275710312</v>
      </c>
      <c r="E908" s="450">
        <f t="shared" si="27"/>
        <v>77.00007211714275</v>
      </c>
      <c r="G908" s="447"/>
    </row>
    <row r="909" spans="1:13">
      <c r="A909" s="447">
        <f t="shared" si="28"/>
        <v>44325</v>
      </c>
      <c r="B909" s="428">
        <f t="shared" si="25"/>
        <v>80.534246575342465</v>
      </c>
      <c r="C909" s="450">
        <f t="shared" si="25"/>
        <v>77.096828673297054</v>
      </c>
      <c r="D909" s="428">
        <f t="shared" si="26"/>
        <v>77.002652840364306</v>
      </c>
      <c r="E909" s="450">
        <f t="shared" si="27"/>
        <v>77.000072680557921</v>
      </c>
      <c r="G909" s="447"/>
    </row>
    <row r="910" spans="1:13">
      <c r="A910" s="447">
        <f t="shared" si="28"/>
        <v>44326</v>
      </c>
      <c r="B910" s="428">
        <f t="shared" ref="B910:C973" si="29">B$780+((B$1145-B$780)/365)*(A910-A$780)</f>
        <v>80.561643835616437</v>
      </c>
      <c r="C910" s="450">
        <f t="shared" si="29"/>
        <v>77.097579283167576</v>
      </c>
      <c r="D910" s="428">
        <f t="shared" ref="D910:D973" si="30">D$780+((D$1145-D$780)/365)*(C910-C$780)</f>
        <v>77.002673405018285</v>
      </c>
      <c r="E910" s="450">
        <f t="shared" ref="E910:E973" si="31">E$780+((E$1145-E$780)/365)*(D910-D$780)</f>
        <v>77.000073243973105</v>
      </c>
      <c r="G910" s="447"/>
    </row>
    <row r="911" spans="1:13">
      <c r="A911" s="447">
        <f t="shared" si="28"/>
        <v>44327</v>
      </c>
      <c r="B911" s="428">
        <f t="shared" si="29"/>
        <v>80.589041095890408</v>
      </c>
      <c r="C911" s="450">
        <f t="shared" si="29"/>
        <v>77.098329893038098</v>
      </c>
      <c r="D911" s="428">
        <f t="shared" si="30"/>
        <v>77.002693969672279</v>
      </c>
      <c r="E911" s="450">
        <f t="shared" si="31"/>
        <v>77.000073807388276</v>
      </c>
      <c r="G911" s="447"/>
      <c r="I911" s="429">
        <v>44196</v>
      </c>
      <c r="J911" s="429">
        <v>366</v>
      </c>
      <c r="K911" s="429">
        <v>0.5</v>
      </c>
      <c r="L911" s="429">
        <v>1.366120218579235E-3</v>
      </c>
      <c r="M911" s="429">
        <v>65</v>
      </c>
    </row>
    <row r="912" spans="1:13">
      <c r="A912" s="447">
        <f t="shared" si="28"/>
        <v>44328</v>
      </c>
      <c r="B912" s="428">
        <f t="shared" si="29"/>
        <v>80.61643835616438</v>
      </c>
      <c r="C912" s="450">
        <f t="shared" si="29"/>
        <v>77.099080502908606</v>
      </c>
      <c r="D912" s="428">
        <f t="shared" si="30"/>
        <v>77.002714534326259</v>
      </c>
      <c r="E912" s="450">
        <f t="shared" si="31"/>
        <v>77.000074370803461</v>
      </c>
      <c r="G912" s="447"/>
      <c r="I912" s="429">
        <v>44561</v>
      </c>
      <c r="J912" s="429">
        <v>365</v>
      </c>
      <c r="K912" s="429">
        <v>0.5</v>
      </c>
      <c r="L912" s="429">
        <v>1.3698630136986301E-3</v>
      </c>
      <c r="M912" s="429">
        <v>65.5</v>
      </c>
    </row>
    <row r="913" spans="1:13">
      <c r="A913" s="447">
        <f t="shared" si="28"/>
        <v>44329</v>
      </c>
      <c r="B913" s="428">
        <f t="shared" si="29"/>
        <v>80.643835616438352</v>
      </c>
      <c r="C913" s="450">
        <f t="shared" si="29"/>
        <v>77.099831112779128</v>
      </c>
      <c r="D913" s="428">
        <f t="shared" si="30"/>
        <v>77.002735098980253</v>
      </c>
      <c r="E913" s="450">
        <f t="shared" si="31"/>
        <v>77.000074934218631</v>
      </c>
      <c r="G913" s="447"/>
      <c r="I913" s="429">
        <v>44926</v>
      </c>
      <c r="J913" s="429">
        <v>365</v>
      </c>
      <c r="K913" s="429">
        <v>0.5</v>
      </c>
      <c r="L913" s="429">
        <v>1.3698630136986301E-3</v>
      </c>
      <c r="M913" s="429">
        <v>66</v>
      </c>
    </row>
    <row r="914" spans="1:13">
      <c r="A914" s="447">
        <f t="shared" si="28"/>
        <v>44330</v>
      </c>
      <c r="B914" s="428">
        <f t="shared" si="29"/>
        <v>80.671232876712324</v>
      </c>
      <c r="C914" s="450">
        <f t="shared" si="29"/>
        <v>77.10058172264965</v>
      </c>
      <c r="D914" s="428">
        <f t="shared" si="30"/>
        <v>77.002755663634233</v>
      </c>
      <c r="E914" s="450">
        <f t="shared" si="31"/>
        <v>77.000075497633816</v>
      </c>
      <c r="G914" s="447"/>
      <c r="I914" s="429">
        <v>45291</v>
      </c>
      <c r="J914" s="429">
        <v>365</v>
      </c>
      <c r="K914" s="429">
        <v>1.3200000000000074</v>
      </c>
      <c r="L914" s="429">
        <v>3.616438356164404E-3</v>
      </c>
      <c r="M914" s="429">
        <v>67.320000000000007</v>
      </c>
    </row>
    <row r="915" spans="1:13">
      <c r="A915" s="447">
        <f t="shared" si="28"/>
        <v>44331</v>
      </c>
      <c r="B915" s="428">
        <f t="shared" si="29"/>
        <v>80.698630136986296</v>
      </c>
      <c r="C915" s="450">
        <f t="shared" si="29"/>
        <v>77.101332332520172</v>
      </c>
      <c r="D915" s="428">
        <f t="shared" si="30"/>
        <v>77.002776228288226</v>
      </c>
      <c r="E915" s="450">
        <f t="shared" si="31"/>
        <v>77.000076061048986</v>
      </c>
      <c r="G915" s="447"/>
      <c r="I915" s="429">
        <v>45657</v>
      </c>
      <c r="J915" s="429">
        <v>366</v>
      </c>
      <c r="K915" s="429">
        <v>1.3464000000000027</v>
      </c>
      <c r="L915" s="429">
        <v>3.6786885245901715E-3</v>
      </c>
      <c r="M915" s="429">
        <v>68.66640000000001</v>
      </c>
    </row>
    <row r="916" spans="1:13">
      <c r="A916" s="447">
        <f t="shared" si="28"/>
        <v>44332</v>
      </c>
      <c r="B916" s="428">
        <f t="shared" si="29"/>
        <v>80.726027397260268</v>
      </c>
      <c r="C916" s="450">
        <f t="shared" si="29"/>
        <v>77.102082942390695</v>
      </c>
      <c r="D916" s="428">
        <f t="shared" si="30"/>
        <v>77.002796792942206</v>
      </c>
      <c r="E916" s="450">
        <f t="shared" si="31"/>
        <v>77.000076624464171</v>
      </c>
      <c r="G916" s="447"/>
      <c r="I916" s="429">
        <v>46022</v>
      </c>
      <c r="J916" s="429">
        <v>365</v>
      </c>
      <c r="K916" s="429">
        <v>1.3733280000000008</v>
      </c>
      <c r="L916" s="429">
        <v>3.7625424657534269E-3</v>
      </c>
      <c r="M916" s="429">
        <v>70.039728000000011</v>
      </c>
    </row>
    <row r="917" spans="1:13">
      <c r="A917" s="447">
        <f t="shared" si="28"/>
        <v>44333</v>
      </c>
      <c r="B917" s="428">
        <f t="shared" si="29"/>
        <v>80.753424657534254</v>
      </c>
      <c r="C917" s="450">
        <f t="shared" si="29"/>
        <v>77.102833552261217</v>
      </c>
      <c r="D917" s="428">
        <f t="shared" si="30"/>
        <v>77.0028173575962</v>
      </c>
      <c r="E917" s="450">
        <f t="shared" si="31"/>
        <v>77.000077187879342</v>
      </c>
      <c r="G917" s="447"/>
      <c r="I917" s="429">
        <v>46387</v>
      </c>
      <c r="J917" s="429">
        <v>365</v>
      </c>
      <c r="K917" s="429">
        <v>1.4007945600000085</v>
      </c>
      <c r="L917" s="429">
        <v>3.8377933150685163E-3</v>
      </c>
      <c r="M917" s="429">
        <v>71.440522560000019</v>
      </c>
    </row>
    <row r="918" spans="1:13">
      <c r="A918" s="447">
        <f t="shared" si="28"/>
        <v>44334</v>
      </c>
      <c r="B918" s="428">
        <f t="shared" si="29"/>
        <v>80.780821917808225</v>
      </c>
      <c r="C918" s="450">
        <f t="shared" si="29"/>
        <v>77.103584162131739</v>
      </c>
      <c r="D918" s="428">
        <f t="shared" si="30"/>
        <v>77.00283792225018</v>
      </c>
      <c r="E918" s="450">
        <f t="shared" si="31"/>
        <v>77.000077751294526</v>
      </c>
      <c r="G918" s="447"/>
      <c r="I918" s="429">
        <v>46752</v>
      </c>
      <c r="J918" s="429">
        <v>365</v>
      </c>
      <c r="K918" s="429">
        <v>1.4288104512000075</v>
      </c>
      <c r="L918" s="429">
        <v>3.9145491813698833E-3</v>
      </c>
      <c r="M918" s="429">
        <v>72.869333011200027</v>
      </c>
    </row>
    <row r="919" spans="1:13">
      <c r="A919" s="447">
        <f t="shared" si="28"/>
        <v>44335</v>
      </c>
      <c r="B919" s="428">
        <f t="shared" si="29"/>
        <v>80.808219178082197</v>
      </c>
      <c r="C919" s="450">
        <f t="shared" si="29"/>
        <v>77.104334772002247</v>
      </c>
      <c r="D919" s="428">
        <f t="shared" si="30"/>
        <v>77.002858486904174</v>
      </c>
      <c r="E919" s="450">
        <f t="shared" si="31"/>
        <v>77.000078314709697</v>
      </c>
      <c r="G919" s="447"/>
      <c r="I919" s="429">
        <v>47118</v>
      </c>
      <c r="J919" s="429">
        <v>366</v>
      </c>
      <c r="K919" s="429">
        <v>1.4573866602240031</v>
      </c>
      <c r="L919" s="429">
        <v>3.981930765639353E-3</v>
      </c>
      <c r="M919" s="429">
        <v>74.32671967142403</v>
      </c>
    </row>
    <row r="920" spans="1:13">
      <c r="A920" s="447">
        <f t="shared" si="28"/>
        <v>44336</v>
      </c>
      <c r="B920" s="428">
        <f t="shared" si="29"/>
        <v>80.835616438356169</v>
      </c>
      <c r="C920" s="450">
        <f t="shared" si="29"/>
        <v>77.105085381872769</v>
      </c>
      <c r="D920" s="428">
        <f t="shared" si="30"/>
        <v>77.002879051558153</v>
      </c>
      <c r="E920" s="450">
        <f t="shared" si="31"/>
        <v>77.000078878124881</v>
      </c>
      <c r="G920" s="447"/>
      <c r="I920" s="429">
        <v>47483</v>
      </c>
      <c r="J920" s="429">
        <v>365</v>
      </c>
      <c r="K920" s="429">
        <v>1.4865343934284851</v>
      </c>
      <c r="L920" s="429">
        <v>4.07269696829722E-3</v>
      </c>
      <c r="M920" s="429">
        <v>75.813254064852515</v>
      </c>
    </row>
    <row r="921" spans="1:13">
      <c r="A921" s="447">
        <f t="shared" si="28"/>
        <v>44337</v>
      </c>
      <c r="B921" s="428">
        <f t="shared" si="29"/>
        <v>80.863013698630141</v>
      </c>
      <c r="C921" s="450">
        <f t="shared" si="29"/>
        <v>77.105835991743291</v>
      </c>
      <c r="D921" s="428">
        <f t="shared" si="30"/>
        <v>77.002899616212147</v>
      </c>
      <c r="E921" s="450">
        <f t="shared" si="31"/>
        <v>77.000079441540052</v>
      </c>
      <c r="G921" s="447"/>
      <c r="I921" s="429">
        <v>47848</v>
      </c>
      <c r="J921" s="429">
        <v>365</v>
      </c>
      <c r="K921" s="429">
        <v>0</v>
      </c>
      <c r="L921" s="429">
        <v>0</v>
      </c>
      <c r="M921" s="429">
        <v>75.813254064852515</v>
      </c>
    </row>
    <row r="922" spans="1:13">
      <c r="A922" s="447">
        <f t="shared" si="28"/>
        <v>44338</v>
      </c>
      <c r="B922" s="428">
        <f t="shared" si="29"/>
        <v>80.890410958904113</v>
      </c>
      <c r="C922" s="450">
        <f t="shared" si="29"/>
        <v>77.106586601613813</v>
      </c>
      <c r="D922" s="428">
        <f t="shared" si="30"/>
        <v>77.002920180866127</v>
      </c>
      <c r="E922" s="450">
        <f t="shared" si="31"/>
        <v>77.000080004955237</v>
      </c>
      <c r="G922" s="447"/>
    </row>
    <row r="923" spans="1:13">
      <c r="A923" s="447">
        <f t="shared" si="28"/>
        <v>44339</v>
      </c>
      <c r="B923" s="428">
        <f t="shared" si="29"/>
        <v>80.917808219178085</v>
      </c>
      <c r="C923" s="450">
        <f t="shared" si="29"/>
        <v>77.107337211484335</v>
      </c>
      <c r="D923" s="428">
        <f t="shared" si="30"/>
        <v>77.002940745520121</v>
      </c>
      <c r="E923" s="450">
        <f t="shared" si="31"/>
        <v>77.000080568370407</v>
      </c>
      <c r="G923" s="447"/>
    </row>
    <row r="924" spans="1:13">
      <c r="A924" s="447">
        <f t="shared" si="28"/>
        <v>44340</v>
      </c>
      <c r="B924" s="428">
        <f t="shared" si="29"/>
        <v>80.945205479452056</v>
      </c>
      <c r="C924" s="450">
        <f t="shared" si="29"/>
        <v>77.108087821354857</v>
      </c>
      <c r="D924" s="428">
        <f t="shared" si="30"/>
        <v>77.002961310174101</v>
      </c>
      <c r="E924" s="450">
        <f t="shared" si="31"/>
        <v>77.000081131785592</v>
      </c>
      <c r="G924" s="447"/>
    </row>
    <row r="925" spans="1:13">
      <c r="A925" s="447">
        <f t="shared" si="28"/>
        <v>44341</v>
      </c>
      <c r="B925" s="428">
        <f t="shared" si="29"/>
        <v>80.972602739726028</v>
      </c>
      <c r="C925" s="450">
        <f t="shared" si="29"/>
        <v>77.108838431225365</v>
      </c>
      <c r="D925" s="428">
        <f t="shared" si="30"/>
        <v>77.002981874828095</v>
      </c>
      <c r="E925" s="450">
        <f t="shared" si="31"/>
        <v>77.000081695200777</v>
      </c>
      <c r="G925" s="447"/>
    </row>
    <row r="926" spans="1:13">
      <c r="A926" s="447">
        <f t="shared" si="28"/>
        <v>44342</v>
      </c>
      <c r="B926" s="428">
        <f t="shared" si="29"/>
        <v>81</v>
      </c>
      <c r="C926" s="450">
        <f t="shared" si="29"/>
        <v>77.109589041095887</v>
      </c>
      <c r="D926" s="428">
        <f t="shared" si="30"/>
        <v>77.003002439482074</v>
      </c>
      <c r="E926" s="450">
        <f t="shared" si="31"/>
        <v>77.000082258615947</v>
      </c>
      <c r="G926" s="447"/>
    </row>
    <row r="927" spans="1:13">
      <c r="A927" s="447">
        <f t="shared" si="28"/>
        <v>44343</v>
      </c>
      <c r="B927" s="428">
        <f t="shared" si="29"/>
        <v>81.027397260273972</v>
      </c>
      <c r="C927" s="450">
        <f t="shared" si="29"/>
        <v>77.110339650966409</v>
      </c>
      <c r="D927" s="428">
        <f t="shared" si="30"/>
        <v>77.003023004136068</v>
      </c>
      <c r="E927" s="450">
        <f t="shared" si="31"/>
        <v>77.000082822031132</v>
      </c>
      <c r="G927" s="447"/>
    </row>
    <row r="928" spans="1:13">
      <c r="A928" s="447">
        <f t="shared" ref="A928:A991" si="32">A927+1</f>
        <v>44344</v>
      </c>
      <c r="B928" s="428">
        <f t="shared" si="29"/>
        <v>81.054794520547944</v>
      </c>
      <c r="C928" s="450">
        <f t="shared" si="29"/>
        <v>77.111090260836932</v>
      </c>
      <c r="D928" s="428">
        <f t="shared" si="30"/>
        <v>77.003043568790048</v>
      </c>
      <c r="E928" s="450">
        <f t="shared" si="31"/>
        <v>77.000083385446302</v>
      </c>
      <c r="G928" s="447"/>
    </row>
    <row r="929" spans="1:7">
      <c r="A929" s="447">
        <f t="shared" si="32"/>
        <v>44345</v>
      </c>
      <c r="B929" s="428">
        <f t="shared" si="29"/>
        <v>81.082191780821915</v>
      </c>
      <c r="C929" s="450">
        <f t="shared" si="29"/>
        <v>77.111840870707454</v>
      </c>
      <c r="D929" s="428">
        <f t="shared" si="30"/>
        <v>77.003064133444042</v>
      </c>
      <c r="E929" s="450">
        <f t="shared" si="31"/>
        <v>77.000083948861487</v>
      </c>
      <c r="G929" s="447"/>
    </row>
    <row r="930" spans="1:7">
      <c r="A930" s="447">
        <f t="shared" si="32"/>
        <v>44346</v>
      </c>
      <c r="B930" s="428">
        <f t="shared" si="29"/>
        <v>81.109589041095887</v>
      </c>
      <c r="C930" s="450">
        <f t="shared" si="29"/>
        <v>77.112591480577976</v>
      </c>
      <c r="D930" s="428">
        <f t="shared" si="30"/>
        <v>77.003084698098021</v>
      </c>
      <c r="E930" s="450">
        <f t="shared" si="31"/>
        <v>77.000084512276658</v>
      </c>
      <c r="G930" s="447"/>
    </row>
    <row r="931" spans="1:7">
      <c r="A931" s="447">
        <f t="shared" si="32"/>
        <v>44347</v>
      </c>
      <c r="B931" s="428">
        <f t="shared" si="29"/>
        <v>81.136986301369859</v>
      </c>
      <c r="C931" s="450">
        <f t="shared" si="29"/>
        <v>77.113342090448484</v>
      </c>
      <c r="D931" s="428">
        <f t="shared" si="30"/>
        <v>77.003105262752015</v>
      </c>
      <c r="E931" s="450">
        <f t="shared" si="31"/>
        <v>77.000085075691842</v>
      </c>
      <c r="G931" s="447"/>
    </row>
    <row r="932" spans="1:7">
      <c r="A932" s="447">
        <f t="shared" si="32"/>
        <v>44348</v>
      </c>
      <c r="B932" s="428">
        <f t="shared" si="29"/>
        <v>81.164383561643831</v>
      </c>
      <c r="C932" s="450">
        <f t="shared" si="29"/>
        <v>77.114092700319006</v>
      </c>
      <c r="D932" s="428">
        <f t="shared" si="30"/>
        <v>77.003125827405995</v>
      </c>
      <c r="E932" s="450">
        <f t="shared" si="31"/>
        <v>77.000085639107013</v>
      </c>
      <c r="G932" s="447"/>
    </row>
    <row r="933" spans="1:7">
      <c r="A933" s="447">
        <f t="shared" si="32"/>
        <v>44349</v>
      </c>
      <c r="B933" s="428">
        <f t="shared" si="29"/>
        <v>81.191780821917803</v>
      </c>
      <c r="C933" s="450">
        <f t="shared" si="29"/>
        <v>77.114843310189528</v>
      </c>
      <c r="D933" s="428">
        <f t="shared" si="30"/>
        <v>77.003146392059989</v>
      </c>
      <c r="E933" s="450">
        <f t="shared" si="31"/>
        <v>77.000086202522198</v>
      </c>
      <c r="G933" s="447"/>
    </row>
    <row r="934" spans="1:7">
      <c r="A934" s="447">
        <f t="shared" si="32"/>
        <v>44350</v>
      </c>
      <c r="B934" s="428">
        <f t="shared" si="29"/>
        <v>81.219178082191775</v>
      </c>
      <c r="C934" s="450">
        <f t="shared" si="29"/>
        <v>77.11559392006005</v>
      </c>
      <c r="D934" s="428">
        <f t="shared" si="30"/>
        <v>77.003166956713969</v>
      </c>
      <c r="E934" s="450">
        <f t="shared" si="31"/>
        <v>77.000086765937368</v>
      </c>
      <c r="G934" s="447"/>
    </row>
    <row r="935" spans="1:7">
      <c r="A935" s="447">
        <f t="shared" si="32"/>
        <v>44351</v>
      </c>
      <c r="B935" s="428">
        <f t="shared" si="29"/>
        <v>81.246575342465746</v>
      </c>
      <c r="C935" s="450">
        <f t="shared" si="29"/>
        <v>77.116344529930572</v>
      </c>
      <c r="D935" s="428">
        <f t="shared" si="30"/>
        <v>77.003187521367963</v>
      </c>
      <c r="E935" s="450">
        <f t="shared" si="31"/>
        <v>77.000087329352553</v>
      </c>
      <c r="G935" s="447"/>
    </row>
    <row r="936" spans="1:7">
      <c r="A936" s="447">
        <f t="shared" si="32"/>
        <v>44352</v>
      </c>
      <c r="B936" s="428">
        <f t="shared" si="29"/>
        <v>81.273972602739718</v>
      </c>
      <c r="C936" s="450">
        <f t="shared" si="29"/>
        <v>77.117095139801094</v>
      </c>
      <c r="D936" s="428">
        <f t="shared" si="30"/>
        <v>77.003208086021942</v>
      </c>
      <c r="E936" s="450">
        <f t="shared" si="31"/>
        <v>77.000087892767723</v>
      </c>
      <c r="G936" s="447"/>
    </row>
    <row r="937" spans="1:7">
      <c r="A937" s="447">
        <f t="shared" si="32"/>
        <v>44353</v>
      </c>
      <c r="B937" s="428">
        <f t="shared" si="29"/>
        <v>81.301369863013704</v>
      </c>
      <c r="C937" s="450">
        <f t="shared" si="29"/>
        <v>77.117845749671602</v>
      </c>
      <c r="D937" s="428">
        <f t="shared" si="30"/>
        <v>77.003228650675936</v>
      </c>
      <c r="E937" s="450">
        <f t="shared" si="31"/>
        <v>77.000088456182908</v>
      </c>
      <c r="G937" s="447"/>
    </row>
    <row r="938" spans="1:7">
      <c r="A938" s="447">
        <f t="shared" si="32"/>
        <v>44354</v>
      </c>
      <c r="B938" s="428">
        <f t="shared" si="29"/>
        <v>81.328767123287676</v>
      </c>
      <c r="C938" s="450">
        <f t="shared" si="29"/>
        <v>77.118596359542124</v>
      </c>
      <c r="D938" s="428">
        <f t="shared" si="30"/>
        <v>77.003249215329916</v>
      </c>
      <c r="E938" s="450">
        <f t="shared" si="31"/>
        <v>77.000089019598079</v>
      </c>
      <c r="G938" s="447"/>
    </row>
    <row r="939" spans="1:7">
      <c r="A939" s="447">
        <f t="shared" si="32"/>
        <v>44355</v>
      </c>
      <c r="B939" s="428">
        <f t="shared" si="29"/>
        <v>81.356164383561648</v>
      </c>
      <c r="C939" s="450">
        <f t="shared" si="29"/>
        <v>77.119346969412646</v>
      </c>
      <c r="D939" s="428">
        <f t="shared" si="30"/>
        <v>77.00326977998391</v>
      </c>
      <c r="E939" s="450">
        <f t="shared" si="31"/>
        <v>77.000089583013263</v>
      </c>
      <c r="G939" s="447"/>
    </row>
    <row r="940" spans="1:7">
      <c r="A940" s="447">
        <f t="shared" si="32"/>
        <v>44356</v>
      </c>
      <c r="B940" s="428">
        <f t="shared" si="29"/>
        <v>81.38356164383562</v>
      </c>
      <c r="C940" s="450">
        <f t="shared" si="29"/>
        <v>77.120097579283168</v>
      </c>
      <c r="D940" s="428">
        <f t="shared" si="30"/>
        <v>77.00329034463789</v>
      </c>
      <c r="E940" s="450">
        <f t="shared" si="31"/>
        <v>77.000090146428434</v>
      </c>
      <c r="G940" s="447"/>
    </row>
    <row r="941" spans="1:7">
      <c r="A941" s="447">
        <f t="shared" si="32"/>
        <v>44357</v>
      </c>
      <c r="B941" s="428">
        <f t="shared" si="29"/>
        <v>81.410958904109592</v>
      </c>
      <c r="C941" s="450">
        <f t="shared" si="29"/>
        <v>77.120848189153691</v>
      </c>
      <c r="D941" s="428">
        <f t="shared" si="30"/>
        <v>77.003310909291883</v>
      </c>
      <c r="E941" s="450">
        <f t="shared" si="31"/>
        <v>77.000090709843619</v>
      </c>
      <c r="G941" s="447"/>
    </row>
    <row r="942" spans="1:7">
      <c r="A942" s="447">
        <f t="shared" si="32"/>
        <v>44358</v>
      </c>
      <c r="B942" s="428">
        <f t="shared" si="29"/>
        <v>81.438356164383563</v>
      </c>
      <c r="C942" s="450">
        <f t="shared" si="29"/>
        <v>77.121598799024213</v>
      </c>
      <c r="D942" s="428">
        <f t="shared" si="30"/>
        <v>77.003331473945863</v>
      </c>
      <c r="E942" s="450">
        <f t="shared" si="31"/>
        <v>77.000091273258789</v>
      </c>
      <c r="G942" s="447"/>
    </row>
    <row r="943" spans="1:7">
      <c r="A943" s="447">
        <f t="shared" si="32"/>
        <v>44359</v>
      </c>
      <c r="B943" s="428">
        <f t="shared" si="29"/>
        <v>81.465753424657535</v>
      </c>
      <c r="C943" s="450">
        <f t="shared" si="29"/>
        <v>77.122349408894721</v>
      </c>
      <c r="D943" s="428">
        <f t="shared" si="30"/>
        <v>77.003352038599857</v>
      </c>
      <c r="E943" s="450">
        <f t="shared" si="31"/>
        <v>77.000091836673974</v>
      </c>
      <c r="G943" s="447"/>
    </row>
    <row r="944" spans="1:7">
      <c r="A944" s="447">
        <f t="shared" si="32"/>
        <v>44360</v>
      </c>
      <c r="B944" s="428">
        <f t="shared" si="29"/>
        <v>81.493150684931507</v>
      </c>
      <c r="C944" s="450">
        <f t="shared" si="29"/>
        <v>77.123100018765243</v>
      </c>
      <c r="D944" s="428">
        <f t="shared" si="30"/>
        <v>77.003372603253837</v>
      </c>
      <c r="E944" s="450">
        <f t="shared" si="31"/>
        <v>77.000092400089144</v>
      </c>
      <c r="G944" s="447"/>
    </row>
    <row r="945" spans="1:7">
      <c r="A945" s="447">
        <f t="shared" si="32"/>
        <v>44361</v>
      </c>
      <c r="B945" s="428">
        <f t="shared" si="29"/>
        <v>81.520547945205479</v>
      </c>
      <c r="C945" s="450">
        <f t="shared" si="29"/>
        <v>77.123850628635765</v>
      </c>
      <c r="D945" s="428">
        <f t="shared" si="30"/>
        <v>77.003393167907831</v>
      </c>
      <c r="E945" s="450">
        <f t="shared" si="31"/>
        <v>77.000092963504329</v>
      </c>
      <c r="G945" s="447"/>
    </row>
    <row r="946" spans="1:7">
      <c r="A946" s="447">
        <f t="shared" si="32"/>
        <v>44362</v>
      </c>
      <c r="B946" s="428">
        <f t="shared" si="29"/>
        <v>81.547945205479451</v>
      </c>
      <c r="C946" s="450">
        <f t="shared" si="29"/>
        <v>77.124601238506287</v>
      </c>
      <c r="D946" s="428">
        <f t="shared" si="30"/>
        <v>77.00341373256181</v>
      </c>
      <c r="E946" s="450">
        <f t="shared" si="31"/>
        <v>77.0000935269195</v>
      </c>
      <c r="G946" s="447"/>
    </row>
    <row r="947" spans="1:7">
      <c r="A947" s="447">
        <f t="shared" si="32"/>
        <v>44363</v>
      </c>
      <c r="B947" s="428">
        <f t="shared" si="29"/>
        <v>81.575342465753423</v>
      </c>
      <c r="C947" s="450">
        <f t="shared" si="29"/>
        <v>77.125351848376809</v>
      </c>
      <c r="D947" s="428">
        <f t="shared" si="30"/>
        <v>77.003434297215804</v>
      </c>
      <c r="E947" s="450">
        <f t="shared" si="31"/>
        <v>77.000094090334684</v>
      </c>
      <c r="G947" s="447"/>
    </row>
    <row r="948" spans="1:7">
      <c r="A948" s="447">
        <f t="shared" si="32"/>
        <v>44364</v>
      </c>
      <c r="B948" s="428">
        <f t="shared" si="29"/>
        <v>81.602739726027394</v>
      </c>
      <c r="C948" s="450">
        <f t="shared" si="29"/>
        <v>77.126102458247331</v>
      </c>
      <c r="D948" s="428">
        <f t="shared" si="30"/>
        <v>77.003454861869784</v>
      </c>
      <c r="E948" s="450">
        <f t="shared" si="31"/>
        <v>77.000094653749855</v>
      </c>
      <c r="G948" s="447"/>
    </row>
    <row r="949" spans="1:7">
      <c r="A949" s="447">
        <f t="shared" si="32"/>
        <v>44365</v>
      </c>
      <c r="B949" s="428">
        <f t="shared" si="29"/>
        <v>81.630136986301366</v>
      </c>
      <c r="C949" s="450">
        <f t="shared" si="29"/>
        <v>77.126853068117839</v>
      </c>
      <c r="D949" s="428">
        <f t="shared" si="30"/>
        <v>77.003475426523778</v>
      </c>
      <c r="E949" s="450">
        <f t="shared" si="31"/>
        <v>77.00009521716504</v>
      </c>
      <c r="G949" s="447"/>
    </row>
    <row r="950" spans="1:7">
      <c r="A950" s="447">
        <f t="shared" si="32"/>
        <v>44366</v>
      </c>
      <c r="B950" s="428">
        <f t="shared" si="29"/>
        <v>81.657534246575338</v>
      </c>
      <c r="C950" s="450">
        <f t="shared" si="29"/>
        <v>77.127603677988361</v>
      </c>
      <c r="D950" s="428">
        <f t="shared" si="30"/>
        <v>77.003495991177758</v>
      </c>
      <c r="E950" s="450">
        <f t="shared" si="31"/>
        <v>77.00009578058021</v>
      </c>
      <c r="G950" s="447"/>
    </row>
    <row r="951" spans="1:7">
      <c r="A951" s="447">
        <f t="shared" si="32"/>
        <v>44367</v>
      </c>
      <c r="B951" s="428">
        <f t="shared" si="29"/>
        <v>81.68493150684931</v>
      </c>
      <c r="C951" s="450">
        <f t="shared" si="29"/>
        <v>77.128354287858883</v>
      </c>
      <c r="D951" s="428">
        <f t="shared" si="30"/>
        <v>77.003516555831752</v>
      </c>
      <c r="E951" s="450">
        <f t="shared" si="31"/>
        <v>77.000096343995395</v>
      </c>
      <c r="G951" s="447"/>
    </row>
    <row r="952" spans="1:7">
      <c r="A952" s="447">
        <f t="shared" si="32"/>
        <v>44368</v>
      </c>
      <c r="B952" s="428">
        <f t="shared" si="29"/>
        <v>81.712328767123282</v>
      </c>
      <c r="C952" s="450">
        <f t="shared" si="29"/>
        <v>77.129104897729405</v>
      </c>
      <c r="D952" s="428">
        <f t="shared" si="30"/>
        <v>77.003537120485731</v>
      </c>
      <c r="E952" s="450">
        <f t="shared" si="31"/>
        <v>77.000096907410565</v>
      </c>
      <c r="G952" s="447"/>
    </row>
    <row r="953" spans="1:7">
      <c r="A953" s="447">
        <f t="shared" si="32"/>
        <v>44369</v>
      </c>
      <c r="B953" s="428">
        <f t="shared" si="29"/>
        <v>81.739726027397253</v>
      </c>
      <c r="C953" s="450">
        <f t="shared" si="29"/>
        <v>77.129855507599927</v>
      </c>
      <c r="D953" s="428">
        <f t="shared" si="30"/>
        <v>77.003557685139725</v>
      </c>
      <c r="E953" s="450">
        <f t="shared" si="31"/>
        <v>77.00009747082575</v>
      </c>
      <c r="G953" s="447"/>
    </row>
    <row r="954" spans="1:7">
      <c r="A954" s="447">
        <f t="shared" si="32"/>
        <v>44370</v>
      </c>
      <c r="B954" s="428">
        <f t="shared" si="29"/>
        <v>81.767123287671239</v>
      </c>
      <c r="C954" s="450">
        <f t="shared" si="29"/>
        <v>77.13060611747045</v>
      </c>
      <c r="D954" s="428">
        <f t="shared" si="30"/>
        <v>77.003578249793705</v>
      </c>
      <c r="E954" s="450">
        <f t="shared" si="31"/>
        <v>77.000098034240921</v>
      </c>
      <c r="G954" s="447"/>
    </row>
    <row r="955" spans="1:7">
      <c r="A955" s="447">
        <f t="shared" si="32"/>
        <v>44371</v>
      </c>
      <c r="B955" s="428">
        <f t="shared" si="29"/>
        <v>81.794520547945211</v>
      </c>
      <c r="C955" s="450">
        <f t="shared" si="29"/>
        <v>77.131356727340972</v>
      </c>
      <c r="D955" s="428">
        <f t="shared" si="30"/>
        <v>77.003598814447699</v>
      </c>
      <c r="E955" s="450">
        <f t="shared" si="31"/>
        <v>77.000098597656105</v>
      </c>
      <c r="G955" s="447"/>
    </row>
    <row r="956" spans="1:7">
      <c r="A956" s="447">
        <f t="shared" si="32"/>
        <v>44372</v>
      </c>
      <c r="B956" s="428">
        <f t="shared" si="29"/>
        <v>81.821917808219183</v>
      </c>
      <c r="C956" s="450">
        <f t="shared" si="29"/>
        <v>77.13210733721148</v>
      </c>
      <c r="D956" s="428">
        <f t="shared" si="30"/>
        <v>77.003619379101679</v>
      </c>
      <c r="E956" s="450">
        <f t="shared" si="31"/>
        <v>77.000099161071276</v>
      </c>
      <c r="G956" s="447"/>
    </row>
    <row r="957" spans="1:7">
      <c r="A957" s="447">
        <f t="shared" si="32"/>
        <v>44373</v>
      </c>
      <c r="B957" s="428">
        <f t="shared" si="29"/>
        <v>81.849315068493155</v>
      </c>
      <c r="C957" s="450">
        <f t="shared" si="29"/>
        <v>77.132857947082002</v>
      </c>
      <c r="D957" s="428">
        <f t="shared" si="30"/>
        <v>77.003639943755672</v>
      </c>
      <c r="E957" s="450">
        <f t="shared" si="31"/>
        <v>77.000099724486461</v>
      </c>
      <c r="G957" s="447"/>
    </row>
    <row r="958" spans="1:7">
      <c r="A958" s="447">
        <f t="shared" si="32"/>
        <v>44374</v>
      </c>
      <c r="B958" s="428">
        <f t="shared" si="29"/>
        <v>81.876712328767127</v>
      </c>
      <c r="C958" s="450">
        <f t="shared" si="29"/>
        <v>77.133608556952524</v>
      </c>
      <c r="D958" s="428">
        <f t="shared" si="30"/>
        <v>77.003660508409652</v>
      </c>
      <c r="E958" s="450">
        <f t="shared" si="31"/>
        <v>77.000100287901631</v>
      </c>
      <c r="G958" s="447"/>
    </row>
    <row r="959" spans="1:7">
      <c r="A959" s="447">
        <f t="shared" si="32"/>
        <v>44375</v>
      </c>
      <c r="B959" s="428">
        <f t="shared" si="29"/>
        <v>81.904109589041099</v>
      </c>
      <c r="C959" s="450">
        <f t="shared" si="29"/>
        <v>77.134359166823046</v>
      </c>
      <c r="D959" s="428">
        <f t="shared" si="30"/>
        <v>77.003681073063646</v>
      </c>
      <c r="E959" s="450">
        <f t="shared" si="31"/>
        <v>77.000100851316816</v>
      </c>
      <c r="G959" s="447"/>
    </row>
    <row r="960" spans="1:7">
      <c r="A960" s="447">
        <f t="shared" si="32"/>
        <v>44376</v>
      </c>
      <c r="B960" s="428">
        <f t="shared" si="29"/>
        <v>81.93150684931507</v>
      </c>
      <c r="C960" s="450">
        <f t="shared" si="29"/>
        <v>77.135109776693568</v>
      </c>
      <c r="D960" s="428">
        <f t="shared" si="30"/>
        <v>77.003701637717626</v>
      </c>
      <c r="E960" s="450">
        <f t="shared" si="31"/>
        <v>77.000101414731986</v>
      </c>
      <c r="G960" s="447"/>
    </row>
    <row r="961" spans="1:7">
      <c r="A961" s="447">
        <f t="shared" si="32"/>
        <v>44377</v>
      </c>
      <c r="B961" s="428">
        <f t="shared" si="29"/>
        <v>81.958904109589042</v>
      </c>
      <c r="C961" s="450">
        <f t="shared" si="29"/>
        <v>77.13586038656409</v>
      </c>
      <c r="D961" s="428">
        <f t="shared" si="30"/>
        <v>77.00372220237162</v>
      </c>
      <c r="E961" s="450">
        <f t="shared" si="31"/>
        <v>77.000101978147171</v>
      </c>
      <c r="G961" s="447"/>
    </row>
    <row r="962" spans="1:7">
      <c r="A962" s="447">
        <f t="shared" si="32"/>
        <v>44378</v>
      </c>
      <c r="B962" s="428">
        <f t="shared" si="29"/>
        <v>81.986301369863014</v>
      </c>
      <c r="C962" s="450">
        <f t="shared" si="29"/>
        <v>77.136610996434598</v>
      </c>
      <c r="D962" s="428">
        <f t="shared" si="30"/>
        <v>77.003742767025599</v>
      </c>
      <c r="E962" s="450">
        <f t="shared" si="31"/>
        <v>77.000102541562342</v>
      </c>
      <c r="G962" s="447"/>
    </row>
    <row r="963" spans="1:7">
      <c r="A963" s="447">
        <f t="shared" si="32"/>
        <v>44379</v>
      </c>
      <c r="B963" s="428">
        <f t="shared" si="29"/>
        <v>82.013698630136986</v>
      </c>
      <c r="C963" s="450">
        <f t="shared" si="29"/>
        <v>77.13736160630512</v>
      </c>
      <c r="D963" s="428">
        <f t="shared" si="30"/>
        <v>77.003763331679593</v>
      </c>
      <c r="E963" s="450">
        <f t="shared" si="31"/>
        <v>77.000103104977526</v>
      </c>
      <c r="G963" s="447"/>
    </row>
    <row r="964" spans="1:7">
      <c r="A964" s="447">
        <f t="shared" si="32"/>
        <v>44380</v>
      </c>
      <c r="B964" s="428">
        <f t="shared" si="29"/>
        <v>82.041095890410958</v>
      </c>
      <c r="C964" s="450">
        <f t="shared" si="29"/>
        <v>77.138112216175642</v>
      </c>
      <c r="D964" s="428">
        <f t="shared" si="30"/>
        <v>77.003783896333573</v>
      </c>
      <c r="E964" s="450">
        <f t="shared" si="31"/>
        <v>77.000103668392697</v>
      </c>
      <c r="G964" s="447"/>
    </row>
    <row r="965" spans="1:7">
      <c r="A965" s="447">
        <f t="shared" si="32"/>
        <v>44381</v>
      </c>
      <c r="B965" s="428">
        <f t="shared" si="29"/>
        <v>82.06849315068493</v>
      </c>
      <c r="C965" s="450">
        <f t="shared" si="29"/>
        <v>77.138862826046164</v>
      </c>
      <c r="D965" s="428">
        <f t="shared" si="30"/>
        <v>77.003804460987567</v>
      </c>
      <c r="E965" s="450">
        <f t="shared" si="31"/>
        <v>77.000104231807882</v>
      </c>
      <c r="G965" s="447"/>
    </row>
    <row r="966" spans="1:7">
      <c r="A966" s="447">
        <f t="shared" si="32"/>
        <v>44382</v>
      </c>
      <c r="B966" s="428">
        <f t="shared" si="29"/>
        <v>82.095890410958901</v>
      </c>
      <c r="C966" s="450">
        <f t="shared" si="29"/>
        <v>77.139613435916687</v>
      </c>
      <c r="D966" s="428">
        <f t="shared" si="30"/>
        <v>77.003825025641547</v>
      </c>
      <c r="E966" s="450">
        <f t="shared" si="31"/>
        <v>77.000104795223052</v>
      </c>
      <c r="G966" s="447"/>
    </row>
    <row r="967" spans="1:7">
      <c r="A967" s="447">
        <f t="shared" si="32"/>
        <v>44383</v>
      </c>
      <c r="B967" s="428">
        <f t="shared" si="29"/>
        <v>82.123287671232873</v>
      </c>
      <c r="C967" s="450">
        <f t="shared" si="29"/>
        <v>77.140364045787209</v>
      </c>
      <c r="D967" s="428">
        <f t="shared" si="30"/>
        <v>77.003845590295541</v>
      </c>
      <c r="E967" s="450">
        <f t="shared" si="31"/>
        <v>77.000105358638237</v>
      </c>
      <c r="G967" s="447"/>
    </row>
    <row r="968" spans="1:7">
      <c r="A968" s="447">
        <f t="shared" si="32"/>
        <v>44384</v>
      </c>
      <c r="B968" s="428">
        <f t="shared" si="29"/>
        <v>82.150684931506845</v>
      </c>
      <c r="C968" s="450">
        <f t="shared" si="29"/>
        <v>77.141114655657717</v>
      </c>
      <c r="D968" s="428">
        <f t="shared" si="30"/>
        <v>77.00386615494952</v>
      </c>
      <c r="E968" s="450">
        <f t="shared" si="31"/>
        <v>77.000105922053407</v>
      </c>
      <c r="G968" s="447"/>
    </row>
    <row r="969" spans="1:7">
      <c r="A969" s="447">
        <f t="shared" si="32"/>
        <v>44385</v>
      </c>
      <c r="B969" s="428">
        <f t="shared" si="29"/>
        <v>82.178082191780817</v>
      </c>
      <c r="C969" s="450">
        <f t="shared" si="29"/>
        <v>77.141865265528239</v>
      </c>
      <c r="D969" s="428">
        <f t="shared" si="30"/>
        <v>77.003886719603514</v>
      </c>
      <c r="E969" s="450">
        <f t="shared" si="31"/>
        <v>77.000106485468592</v>
      </c>
      <c r="G969" s="447"/>
    </row>
    <row r="970" spans="1:7">
      <c r="A970" s="447">
        <f t="shared" si="32"/>
        <v>44386</v>
      </c>
      <c r="B970" s="428">
        <f t="shared" si="29"/>
        <v>82.205479452054789</v>
      </c>
      <c r="C970" s="450">
        <f t="shared" si="29"/>
        <v>77.142615875398761</v>
      </c>
      <c r="D970" s="428">
        <f t="shared" si="30"/>
        <v>77.003907284257494</v>
      </c>
      <c r="E970" s="450">
        <f t="shared" si="31"/>
        <v>77.000107048883763</v>
      </c>
      <c r="G970" s="447"/>
    </row>
    <row r="971" spans="1:7">
      <c r="A971" s="447">
        <f t="shared" si="32"/>
        <v>44387</v>
      </c>
      <c r="B971" s="428">
        <f t="shared" si="29"/>
        <v>82.232876712328761</v>
      </c>
      <c r="C971" s="450">
        <f t="shared" si="29"/>
        <v>77.143366485269283</v>
      </c>
      <c r="D971" s="428">
        <f t="shared" si="30"/>
        <v>77.003927848911488</v>
      </c>
      <c r="E971" s="450">
        <f t="shared" si="31"/>
        <v>77.000107612298947</v>
      </c>
      <c r="G971" s="447"/>
    </row>
    <row r="972" spans="1:7">
      <c r="A972" s="447">
        <f t="shared" si="32"/>
        <v>44388</v>
      </c>
      <c r="B972" s="428">
        <f t="shared" si="29"/>
        <v>82.260273972602732</v>
      </c>
      <c r="C972" s="450">
        <f t="shared" si="29"/>
        <v>77.144117095139805</v>
      </c>
      <c r="D972" s="428">
        <f t="shared" si="30"/>
        <v>77.003948413565467</v>
      </c>
      <c r="E972" s="450">
        <f t="shared" si="31"/>
        <v>77.000108175714118</v>
      </c>
      <c r="G972" s="447"/>
    </row>
    <row r="973" spans="1:7">
      <c r="A973" s="447">
        <f t="shared" si="32"/>
        <v>44389</v>
      </c>
      <c r="B973" s="428">
        <f t="shared" si="29"/>
        <v>82.287671232876718</v>
      </c>
      <c r="C973" s="450">
        <f t="shared" si="29"/>
        <v>77.144867705010327</v>
      </c>
      <c r="D973" s="428">
        <f t="shared" si="30"/>
        <v>77.003968978219461</v>
      </c>
      <c r="E973" s="450">
        <f t="shared" si="31"/>
        <v>77.000108739129303</v>
      </c>
      <c r="G973" s="447"/>
    </row>
    <row r="974" spans="1:7">
      <c r="A974" s="447">
        <f t="shared" si="32"/>
        <v>44390</v>
      </c>
      <c r="B974" s="428">
        <f t="shared" ref="B974:C1037" si="33">B$780+((B$1145-B$780)/365)*(A974-A$780)</f>
        <v>82.31506849315069</v>
      </c>
      <c r="C974" s="450">
        <f t="shared" si="33"/>
        <v>77.145618314880835</v>
      </c>
      <c r="D974" s="428">
        <f t="shared" ref="D974:D1037" si="34">D$780+((D$1145-D$780)/365)*(C974-C$780)</f>
        <v>77.003989542873441</v>
      </c>
      <c r="E974" s="450">
        <f t="shared" ref="E974:E1037" si="35">E$780+((E$1145-E$780)/365)*(D974-D$780)</f>
        <v>77.000109302544473</v>
      </c>
      <c r="G974" s="447"/>
    </row>
    <row r="975" spans="1:7">
      <c r="A975" s="447">
        <f t="shared" si="32"/>
        <v>44391</v>
      </c>
      <c r="B975" s="428">
        <f t="shared" si="33"/>
        <v>82.342465753424662</v>
      </c>
      <c r="C975" s="450">
        <f t="shared" si="33"/>
        <v>77.146368924751357</v>
      </c>
      <c r="D975" s="428">
        <f t="shared" si="34"/>
        <v>77.004010107527435</v>
      </c>
      <c r="E975" s="450">
        <f t="shared" si="35"/>
        <v>77.000109865959658</v>
      </c>
      <c r="G975" s="447"/>
    </row>
    <row r="976" spans="1:7">
      <c r="A976" s="447">
        <f t="shared" si="32"/>
        <v>44392</v>
      </c>
      <c r="B976" s="428">
        <f t="shared" si="33"/>
        <v>82.369863013698634</v>
      </c>
      <c r="C976" s="450">
        <f t="shared" si="33"/>
        <v>77.147119534621879</v>
      </c>
      <c r="D976" s="428">
        <f t="shared" si="34"/>
        <v>77.004030672181415</v>
      </c>
      <c r="E976" s="450">
        <f t="shared" si="35"/>
        <v>77.000110429374828</v>
      </c>
      <c r="G976" s="447"/>
    </row>
    <row r="977" spans="1:7">
      <c r="A977" s="447">
        <f t="shared" si="32"/>
        <v>44393</v>
      </c>
      <c r="B977" s="428">
        <f t="shared" si="33"/>
        <v>82.397260273972606</v>
      </c>
      <c r="C977" s="450">
        <f t="shared" si="33"/>
        <v>77.147870144492401</v>
      </c>
      <c r="D977" s="428">
        <f t="shared" si="34"/>
        <v>77.004051236835409</v>
      </c>
      <c r="E977" s="450">
        <f t="shared" si="35"/>
        <v>77.000110992790013</v>
      </c>
      <c r="G977" s="447"/>
    </row>
    <row r="978" spans="1:7">
      <c r="A978" s="447">
        <f t="shared" si="32"/>
        <v>44394</v>
      </c>
      <c r="B978" s="428">
        <f t="shared" si="33"/>
        <v>82.424657534246577</v>
      </c>
      <c r="C978" s="450">
        <f t="shared" si="33"/>
        <v>77.148620754362923</v>
      </c>
      <c r="D978" s="428">
        <f t="shared" si="34"/>
        <v>77.004071801489388</v>
      </c>
      <c r="E978" s="450">
        <f t="shared" si="35"/>
        <v>77.000111556205184</v>
      </c>
      <c r="G978" s="447"/>
    </row>
    <row r="979" spans="1:7">
      <c r="A979" s="447">
        <f t="shared" si="32"/>
        <v>44395</v>
      </c>
      <c r="B979" s="428">
        <f t="shared" si="33"/>
        <v>82.452054794520549</v>
      </c>
      <c r="C979" s="450">
        <f t="shared" si="33"/>
        <v>77.149371364233446</v>
      </c>
      <c r="D979" s="428">
        <f t="shared" si="34"/>
        <v>77.004092366143382</v>
      </c>
      <c r="E979" s="450">
        <f t="shared" si="35"/>
        <v>77.000112119620368</v>
      </c>
      <c r="G979" s="447"/>
    </row>
    <row r="980" spans="1:7">
      <c r="A980" s="447">
        <f t="shared" si="32"/>
        <v>44396</v>
      </c>
      <c r="B980" s="428">
        <f t="shared" si="33"/>
        <v>82.479452054794521</v>
      </c>
      <c r="C980" s="450">
        <f t="shared" si="33"/>
        <v>77.150121974103953</v>
      </c>
      <c r="D980" s="428">
        <f t="shared" si="34"/>
        <v>77.004112930797362</v>
      </c>
      <c r="E980" s="450">
        <f t="shared" si="35"/>
        <v>77.000112683035539</v>
      </c>
      <c r="G980" s="447"/>
    </row>
    <row r="981" spans="1:7">
      <c r="A981" s="447">
        <f t="shared" si="32"/>
        <v>44397</v>
      </c>
      <c r="B981" s="428">
        <f t="shared" si="33"/>
        <v>82.506849315068493</v>
      </c>
      <c r="C981" s="450">
        <f t="shared" si="33"/>
        <v>77.150872583974476</v>
      </c>
      <c r="D981" s="428">
        <f t="shared" si="34"/>
        <v>77.004133495451356</v>
      </c>
      <c r="E981" s="450">
        <f t="shared" si="35"/>
        <v>77.000113246450724</v>
      </c>
      <c r="G981" s="447"/>
    </row>
    <row r="982" spans="1:7">
      <c r="A982" s="447">
        <f t="shared" si="32"/>
        <v>44398</v>
      </c>
      <c r="B982" s="428">
        <f t="shared" si="33"/>
        <v>82.534246575342465</v>
      </c>
      <c r="C982" s="450">
        <f t="shared" si="33"/>
        <v>77.151623193844998</v>
      </c>
      <c r="D982" s="428">
        <f t="shared" si="34"/>
        <v>77.004154060105336</v>
      </c>
      <c r="E982" s="450">
        <f t="shared" si="35"/>
        <v>77.000113809865894</v>
      </c>
      <c r="G982" s="447"/>
    </row>
    <row r="983" spans="1:7">
      <c r="A983" s="447">
        <f t="shared" si="32"/>
        <v>44399</v>
      </c>
      <c r="B983" s="428">
        <f t="shared" si="33"/>
        <v>82.561643835616437</v>
      </c>
      <c r="C983" s="450">
        <f t="shared" si="33"/>
        <v>77.15237380371552</v>
      </c>
      <c r="D983" s="428">
        <f t="shared" si="34"/>
        <v>77.00417462475933</v>
      </c>
      <c r="E983" s="450">
        <f t="shared" si="35"/>
        <v>77.000114373281079</v>
      </c>
      <c r="G983" s="447"/>
    </row>
    <row r="984" spans="1:7">
      <c r="A984" s="447">
        <f t="shared" si="32"/>
        <v>44400</v>
      </c>
      <c r="B984" s="428">
        <f t="shared" si="33"/>
        <v>82.589041095890408</v>
      </c>
      <c r="C984" s="450">
        <f t="shared" si="33"/>
        <v>77.153124413586042</v>
      </c>
      <c r="D984" s="428">
        <f t="shared" si="34"/>
        <v>77.004195189413309</v>
      </c>
      <c r="E984" s="450">
        <f t="shared" si="35"/>
        <v>77.000114936696249</v>
      </c>
      <c r="G984" s="447"/>
    </row>
    <row r="985" spans="1:7">
      <c r="A985" s="447">
        <f t="shared" si="32"/>
        <v>44401</v>
      </c>
      <c r="B985" s="428">
        <f t="shared" si="33"/>
        <v>82.61643835616438</v>
      </c>
      <c r="C985" s="450">
        <f t="shared" si="33"/>
        <v>77.153875023456564</v>
      </c>
      <c r="D985" s="428">
        <f t="shared" si="34"/>
        <v>77.004215754067303</v>
      </c>
      <c r="E985" s="450">
        <f t="shared" si="35"/>
        <v>77.000115500111434</v>
      </c>
      <c r="G985" s="447"/>
    </row>
    <row r="986" spans="1:7">
      <c r="A986" s="447">
        <f t="shared" si="32"/>
        <v>44402</v>
      </c>
      <c r="B986" s="428">
        <f t="shared" si="33"/>
        <v>82.643835616438352</v>
      </c>
      <c r="C986" s="450">
        <f t="shared" si="33"/>
        <v>77.154625633327072</v>
      </c>
      <c r="D986" s="428">
        <f t="shared" si="34"/>
        <v>77.004236318721283</v>
      </c>
      <c r="E986" s="450">
        <f t="shared" si="35"/>
        <v>77.000116063526605</v>
      </c>
      <c r="G986" s="447"/>
    </row>
    <row r="987" spans="1:7">
      <c r="A987" s="447">
        <f t="shared" si="32"/>
        <v>44403</v>
      </c>
      <c r="B987" s="428">
        <f t="shared" si="33"/>
        <v>82.671232876712324</v>
      </c>
      <c r="C987" s="450">
        <f t="shared" si="33"/>
        <v>77.155376243197594</v>
      </c>
      <c r="D987" s="428">
        <f t="shared" si="34"/>
        <v>77.004256883375277</v>
      </c>
      <c r="E987" s="450">
        <f t="shared" si="35"/>
        <v>77.000116626941789</v>
      </c>
      <c r="G987" s="447"/>
    </row>
    <row r="988" spans="1:7">
      <c r="A988" s="447">
        <f t="shared" si="32"/>
        <v>44404</v>
      </c>
      <c r="B988" s="428">
        <f t="shared" si="33"/>
        <v>82.698630136986296</v>
      </c>
      <c r="C988" s="450">
        <f t="shared" si="33"/>
        <v>77.156126853068116</v>
      </c>
      <c r="D988" s="428">
        <f t="shared" si="34"/>
        <v>77.004277448029256</v>
      </c>
      <c r="E988" s="450">
        <f t="shared" si="35"/>
        <v>77.00011719035696</v>
      </c>
      <c r="G988" s="447"/>
    </row>
    <row r="989" spans="1:7">
      <c r="A989" s="447">
        <f t="shared" si="32"/>
        <v>44405</v>
      </c>
      <c r="B989" s="428">
        <f t="shared" si="33"/>
        <v>82.726027397260268</v>
      </c>
      <c r="C989" s="450">
        <f t="shared" si="33"/>
        <v>77.156877462938638</v>
      </c>
      <c r="D989" s="428">
        <f t="shared" si="34"/>
        <v>77.00429801268325</v>
      </c>
      <c r="E989" s="450">
        <f t="shared" si="35"/>
        <v>77.000117753772145</v>
      </c>
      <c r="G989" s="447"/>
    </row>
    <row r="990" spans="1:7">
      <c r="A990" s="447">
        <f t="shared" si="32"/>
        <v>44406</v>
      </c>
      <c r="B990" s="428">
        <f t="shared" si="33"/>
        <v>82.753424657534254</v>
      </c>
      <c r="C990" s="450">
        <f t="shared" si="33"/>
        <v>77.15762807280916</v>
      </c>
      <c r="D990" s="428">
        <f t="shared" si="34"/>
        <v>77.004318577337244</v>
      </c>
      <c r="E990" s="450">
        <f t="shared" si="35"/>
        <v>77.000118317187315</v>
      </c>
      <c r="G990" s="447"/>
    </row>
    <row r="991" spans="1:7">
      <c r="A991" s="447">
        <f t="shared" si="32"/>
        <v>44407</v>
      </c>
      <c r="B991" s="428">
        <f t="shared" si="33"/>
        <v>82.780821917808225</v>
      </c>
      <c r="C991" s="450">
        <f t="shared" si="33"/>
        <v>77.158378682679682</v>
      </c>
      <c r="D991" s="428">
        <f t="shared" si="34"/>
        <v>77.004339141991224</v>
      </c>
      <c r="E991" s="450">
        <f t="shared" si="35"/>
        <v>77.0001188806025</v>
      </c>
      <c r="G991" s="447"/>
    </row>
    <row r="992" spans="1:7">
      <c r="A992" s="447">
        <f t="shared" ref="A992:A1055" si="36">A991+1</f>
        <v>44408</v>
      </c>
      <c r="B992" s="428">
        <f t="shared" si="33"/>
        <v>82.808219178082197</v>
      </c>
      <c r="C992" s="450">
        <f t="shared" si="33"/>
        <v>77.15912929255019</v>
      </c>
      <c r="D992" s="428">
        <f t="shared" si="34"/>
        <v>77.004359706645204</v>
      </c>
      <c r="E992" s="450">
        <f t="shared" si="35"/>
        <v>77.00011944401767</v>
      </c>
      <c r="G992" s="447"/>
    </row>
    <row r="993" spans="1:7">
      <c r="A993" s="447">
        <f t="shared" si="36"/>
        <v>44409</v>
      </c>
      <c r="B993" s="428">
        <f t="shared" si="33"/>
        <v>82.835616438356169</v>
      </c>
      <c r="C993" s="450">
        <f t="shared" si="33"/>
        <v>77.159879902420712</v>
      </c>
      <c r="D993" s="428">
        <f t="shared" si="34"/>
        <v>77.004380271299198</v>
      </c>
      <c r="E993" s="450">
        <f t="shared" si="35"/>
        <v>77.000120007432855</v>
      </c>
      <c r="G993" s="447"/>
    </row>
    <row r="994" spans="1:7">
      <c r="A994" s="447">
        <f t="shared" si="36"/>
        <v>44410</v>
      </c>
      <c r="B994" s="428">
        <f t="shared" si="33"/>
        <v>82.863013698630141</v>
      </c>
      <c r="C994" s="450">
        <f t="shared" si="33"/>
        <v>77.160630512291235</v>
      </c>
      <c r="D994" s="428">
        <f t="shared" si="34"/>
        <v>77.004400835953192</v>
      </c>
      <c r="E994" s="450">
        <f t="shared" si="35"/>
        <v>77.000120570848026</v>
      </c>
      <c r="G994" s="447"/>
    </row>
    <row r="995" spans="1:7">
      <c r="A995" s="447">
        <f t="shared" si="36"/>
        <v>44411</v>
      </c>
      <c r="B995" s="428">
        <f t="shared" si="33"/>
        <v>82.890410958904113</v>
      </c>
      <c r="C995" s="450">
        <f t="shared" si="33"/>
        <v>77.161381122161757</v>
      </c>
      <c r="D995" s="428">
        <f t="shared" si="34"/>
        <v>77.004421400607171</v>
      </c>
      <c r="E995" s="450">
        <f t="shared" si="35"/>
        <v>77.00012113426321</v>
      </c>
      <c r="G995" s="447"/>
    </row>
    <row r="996" spans="1:7">
      <c r="A996" s="447">
        <f t="shared" si="36"/>
        <v>44412</v>
      </c>
      <c r="B996" s="428">
        <f t="shared" si="33"/>
        <v>82.917808219178085</v>
      </c>
      <c r="C996" s="450">
        <f t="shared" si="33"/>
        <v>77.162131732032279</v>
      </c>
      <c r="D996" s="428">
        <f t="shared" si="34"/>
        <v>77.004441965261165</v>
      </c>
      <c r="E996" s="450">
        <f t="shared" si="35"/>
        <v>77.000121697678395</v>
      </c>
      <c r="G996" s="447"/>
    </row>
    <row r="997" spans="1:7">
      <c r="A997" s="447">
        <f t="shared" si="36"/>
        <v>44413</v>
      </c>
      <c r="B997" s="428">
        <f t="shared" si="33"/>
        <v>82.945205479452056</v>
      </c>
      <c r="C997" s="450">
        <f t="shared" si="33"/>
        <v>77.162882341902801</v>
      </c>
      <c r="D997" s="428">
        <f t="shared" si="34"/>
        <v>77.004462529915145</v>
      </c>
      <c r="E997" s="450">
        <f t="shared" si="35"/>
        <v>77.000122261093566</v>
      </c>
      <c r="G997" s="447"/>
    </row>
    <row r="998" spans="1:7">
      <c r="A998" s="447">
        <f t="shared" si="36"/>
        <v>44414</v>
      </c>
      <c r="B998" s="428">
        <f t="shared" si="33"/>
        <v>82.972602739726028</v>
      </c>
      <c r="C998" s="450">
        <f t="shared" si="33"/>
        <v>77.163632951773309</v>
      </c>
      <c r="D998" s="428">
        <f t="shared" si="34"/>
        <v>77.004483094569139</v>
      </c>
      <c r="E998" s="450">
        <f t="shared" si="35"/>
        <v>77.00012282450875</v>
      </c>
      <c r="G998" s="447"/>
    </row>
    <row r="999" spans="1:7">
      <c r="A999" s="447">
        <f t="shared" si="36"/>
        <v>44415</v>
      </c>
      <c r="B999" s="428">
        <f t="shared" si="33"/>
        <v>83</v>
      </c>
      <c r="C999" s="450">
        <f t="shared" si="33"/>
        <v>77.164383561643831</v>
      </c>
      <c r="D999" s="428">
        <f t="shared" si="34"/>
        <v>77.004503659223118</v>
      </c>
      <c r="E999" s="450">
        <f t="shared" si="35"/>
        <v>77.000123387923921</v>
      </c>
      <c r="G999" s="447"/>
    </row>
    <row r="1000" spans="1:7">
      <c r="A1000" s="447">
        <f t="shared" si="36"/>
        <v>44416</v>
      </c>
      <c r="B1000" s="428">
        <f t="shared" si="33"/>
        <v>83.027397260273972</v>
      </c>
      <c r="C1000" s="450">
        <f t="shared" si="33"/>
        <v>77.165134171514353</v>
      </c>
      <c r="D1000" s="428">
        <f t="shared" si="34"/>
        <v>77.004524223877112</v>
      </c>
      <c r="E1000" s="450">
        <f t="shared" si="35"/>
        <v>77.000123951339106</v>
      </c>
      <c r="G1000" s="447"/>
    </row>
    <row r="1001" spans="1:7">
      <c r="A1001" s="447">
        <f t="shared" si="36"/>
        <v>44417</v>
      </c>
      <c r="B1001" s="428">
        <f t="shared" si="33"/>
        <v>83.054794520547944</v>
      </c>
      <c r="C1001" s="450">
        <f t="shared" si="33"/>
        <v>77.165884781384875</v>
      </c>
      <c r="D1001" s="428">
        <f t="shared" si="34"/>
        <v>77.004544788531092</v>
      </c>
      <c r="E1001" s="450">
        <f t="shared" si="35"/>
        <v>77.000124514754276</v>
      </c>
      <c r="G1001" s="447"/>
    </row>
    <row r="1002" spans="1:7">
      <c r="A1002" s="447">
        <f t="shared" si="36"/>
        <v>44418</v>
      </c>
      <c r="B1002" s="428">
        <f t="shared" si="33"/>
        <v>83.082191780821915</v>
      </c>
      <c r="C1002" s="450">
        <f t="shared" si="33"/>
        <v>77.166635391255397</v>
      </c>
      <c r="D1002" s="428">
        <f t="shared" si="34"/>
        <v>77.004565353185086</v>
      </c>
      <c r="E1002" s="450">
        <f t="shared" si="35"/>
        <v>77.000125078169461</v>
      </c>
      <c r="G1002" s="447"/>
    </row>
    <row r="1003" spans="1:7">
      <c r="A1003" s="447">
        <f t="shared" si="36"/>
        <v>44419</v>
      </c>
      <c r="B1003" s="428">
        <f t="shared" si="33"/>
        <v>83.109589041095887</v>
      </c>
      <c r="C1003" s="450">
        <f t="shared" si="33"/>
        <v>77.167386001125919</v>
      </c>
      <c r="D1003" s="428">
        <f t="shared" si="34"/>
        <v>77.004585917839066</v>
      </c>
      <c r="E1003" s="450">
        <f t="shared" si="35"/>
        <v>77.000125641584631</v>
      </c>
      <c r="G1003" s="447"/>
    </row>
    <row r="1004" spans="1:7">
      <c r="A1004" s="447">
        <f t="shared" si="36"/>
        <v>44420</v>
      </c>
      <c r="B1004" s="428">
        <f t="shared" si="33"/>
        <v>83.136986301369859</v>
      </c>
      <c r="C1004" s="450">
        <f t="shared" si="33"/>
        <v>77.168136610996442</v>
      </c>
      <c r="D1004" s="428">
        <f t="shared" si="34"/>
        <v>77.00460648249306</v>
      </c>
      <c r="E1004" s="450">
        <f t="shared" si="35"/>
        <v>77.000126204999816</v>
      </c>
      <c r="G1004" s="447"/>
    </row>
    <row r="1005" spans="1:7">
      <c r="A1005" s="447">
        <f t="shared" si="36"/>
        <v>44421</v>
      </c>
      <c r="B1005" s="428">
        <f t="shared" si="33"/>
        <v>83.164383561643831</v>
      </c>
      <c r="C1005" s="450">
        <f t="shared" si="33"/>
        <v>77.168887220866949</v>
      </c>
      <c r="D1005" s="428">
        <f t="shared" si="34"/>
        <v>77.004627047147039</v>
      </c>
      <c r="E1005" s="450">
        <f t="shared" si="35"/>
        <v>77.000126768414987</v>
      </c>
      <c r="G1005" s="447"/>
    </row>
    <row r="1006" spans="1:7">
      <c r="A1006" s="447">
        <f t="shared" si="36"/>
        <v>44422</v>
      </c>
      <c r="B1006" s="428">
        <f t="shared" si="33"/>
        <v>83.191780821917803</v>
      </c>
      <c r="C1006" s="450">
        <f t="shared" si="33"/>
        <v>77.169637830737472</v>
      </c>
      <c r="D1006" s="428">
        <f t="shared" si="34"/>
        <v>77.004647611801033</v>
      </c>
      <c r="E1006" s="450">
        <f t="shared" si="35"/>
        <v>77.000127331830171</v>
      </c>
      <c r="G1006" s="447"/>
    </row>
    <row r="1007" spans="1:7">
      <c r="A1007" s="447">
        <f t="shared" si="36"/>
        <v>44423</v>
      </c>
      <c r="B1007" s="428">
        <f t="shared" si="33"/>
        <v>83.219178082191775</v>
      </c>
      <c r="C1007" s="450">
        <f t="shared" si="33"/>
        <v>77.170388440607994</v>
      </c>
      <c r="D1007" s="428">
        <f t="shared" si="34"/>
        <v>77.004668176455013</v>
      </c>
      <c r="E1007" s="450">
        <f t="shared" si="35"/>
        <v>77.000127895245342</v>
      </c>
      <c r="G1007" s="447"/>
    </row>
    <row r="1008" spans="1:7">
      <c r="A1008" s="447">
        <f t="shared" si="36"/>
        <v>44424</v>
      </c>
      <c r="B1008" s="428">
        <f t="shared" si="33"/>
        <v>83.246575342465746</v>
      </c>
      <c r="C1008" s="450">
        <f t="shared" si="33"/>
        <v>77.171139050478516</v>
      </c>
      <c r="D1008" s="428">
        <f t="shared" si="34"/>
        <v>77.004688741109007</v>
      </c>
      <c r="E1008" s="450">
        <f t="shared" si="35"/>
        <v>77.000128458660527</v>
      </c>
      <c r="G1008" s="447"/>
    </row>
    <row r="1009" spans="1:7">
      <c r="A1009" s="447">
        <f t="shared" si="36"/>
        <v>44425</v>
      </c>
      <c r="B1009" s="428">
        <f t="shared" si="33"/>
        <v>83.273972602739718</v>
      </c>
      <c r="C1009" s="450">
        <f t="shared" si="33"/>
        <v>77.171889660349038</v>
      </c>
      <c r="D1009" s="428">
        <f t="shared" si="34"/>
        <v>77.004709305762987</v>
      </c>
      <c r="E1009" s="450">
        <f t="shared" si="35"/>
        <v>77.000129022075697</v>
      </c>
      <c r="G1009" s="447"/>
    </row>
    <row r="1010" spans="1:7">
      <c r="A1010" s="447">
        <f t="shared" si="36"/>
        <v>44426</v>
      </c>
      <c r="B1010" s="428">
        <f t="shared" si="33"/>
        <v>83.301369863013704</v>
      </c>
      <c r="C1010" s="450">
        <f t="shared" si="33"/>
        <v>77.17264027021956</v>
      </c>
      <c r="D1010" s="428">
        <f t="shared" si="34"/>
        <v>77.00472987041698</v>
      </c>
      <c r="E1010" s="450">
        <f t="shared" si="35"/>
        <v>77.000129585490882</v>
      </c>
      <c r="G1010" s="447"/>
    </row>
    <row r="1011" spans="1:7">
      <c r="A1011" s="447">
        <f t="shared" si="36"/>
        <v>44427</v>
      </c>
      <c r="B1011" s="428">
        <f t="shared" si="33"/>
        <v>83.328767123287676</v>
      </c>
      <c r="C1011" s="450">
        <f t="shared" si="33"/>
        <v>77.173390880090068</v>
      </c>
      <c r="D1011" s="428">
        <f t="shared" si="34"/>
        <v>77.00475043507096</v>
      </c>
      <c r="E1011" s="450">
        <f t="shared" si="35"/>
        <v>77.000130148906052</v>
      </c>
      <c r="G1011" s="447"/>
    </row>
    <row r="1012" spans="1:7">
      <c r="A1012" s="447">
        <f t="shared" si="36"/>
        <v>44428</v>
      </c>
      <c r="B1012" s="428">
        <f t="shared" si="33"/>
        <v>83.356164383561648</v>
      </c>
      <c r="C1012" s="450">
        <f t="shared" si="33"/>
        <v>77.17414148996059</v>
      </c>
      <c r="D1012" s="428">
        <f t="shared" si="34"/>
        <v>77.004770999724954</v>
      </c>
      <c r="E1012" s="450">
        <f t="shared" si="35"/>
        <v>77.000130712321237</v>
      </c>
      <c r="G1012" s="447"/>
    </row>
    <row r="1013" spans="1:7">
      <c r="A1013" s="447">
        <f t="shared" si="36"/>
        <v>44429</v>
      </c>
      <c r="B1013" s="428">
        <f t="shared" si="33"/>
        <v>83.38356164383562</v>
      </c>
      <c r="C1013" s="450">
        <f t="shared" si="33"/>
        <v>77.174892099831112</v>
      </c>
      <c r="D1013" s="428">
        <f t="shared" si="34"/>
        <v>77.004791564378934</v>
      </c>
      <c r="E1013" s="450">
        <f t="shared" si="35"/>
        <v>77.000131275736408</v>
      </c>
      <c r="G1013" s="447"/>
    </row>
    <row r="1014" spans="1:7">
      <c r="A1014" s="447">
        <f t="shared" si="36"/>
        <v>44430</v>
      </c>
      <c r="B1014" s="428">
        <f t="shared" si="33"/>
        <v>83.410958904109592</v>
      </c>
      <c r="C1014" s="450">
        <f t="shared" si="33"/>
        <v>77.175642709701634</v>
      </c>
      <c r="D1014" s="428">
        <f t="shared" si="34"/>
        <v>77.004812129032928</v>
      </c>
      <c r="E1014" s="450">
        <f t="shared" si="35"/>
        <v>77.000131839151592</v>
      </c>
      <c r="G1014" s="447"/>
    </row>
    <row r="1015" spans="1:7">
      <c r="A1015" s="447">
        <f t="shared" si="36"/>
        <v>44431</v>
      </c>
      <c r="B1015" s="428">
        <f t="shared" si="33"/>
        <v>83.438356164383563</v>
      </c>
      <c r="C1015" s="450">
        <f t="shared" si="33"/>
        <v>77.176393319572156</v>
      </c>
      <c r="D1015" s="428">
        <f t="shared" si="34"/>
        <v>77.004832693686907</v>
      </c>
      <c r="E1015" s="450">
        <f t="shared" si="35"/>
        <v>77.000132402566763</v>
      </c>
      <c r="G1015" s="447"/>
    </row>
    <row r="1016" spans="1:7">
      <c r="A1016" s="447">
        <f t="shared" si="36"/>
        <v>44432</v>
      </c>
      <c r="B1016" s="428">
        <f t="shared" si="33"/>
        <v>83.465753424657535</v>
      </c>
      <c r="C1016" s="450">
        <f t="shared" si="33"/>
        <v>77.177143929442678</v>
      </c>
      <c r="D1016" s="428">
        <f t="shared" si="34"/>
        <v>77.004853258340901</v>
      </c>
      <c r="E1016" s="450">
        <f t="shared" si="35"/>
        <v>77.000132965981948</v>
      </c>
      <c r="G1016" s="447"/>
    </row>
    <row r="1017" spans="1:7">
      <c r="A1017" s="447">
        <f t="shared" si="36"/>
        <v>44433</v>
      </c>
      <c r="B1017" s="428">
        <f t="shared" si="33"/>
        <v>83.493150684931507</v>
      </c>
      <c r="C1017" s="450">
        <f t="shared" si="33"/>
        <v>77.177894539313186</v>
      </c>
      <c r="D1017" s="428">
        <f t="shared" si="34"/>
        <v>77.004873822994881</v>
      </c>
      <c r="E1017" s="450">
        <f t="shared" si="35"/>
        <v>77.000133529397118</v>
      </c>
      <c r="G1017" s="447"/>
    </row>
    <row r="1018" spans="1:7">
      <c r="A1018" s="447">
        <f t="shared" si="36"/>
        <v>44434</v>
      </c>
      <c r="B1018" s="428">
        <f t="shared" si="33"/>
        <v>83.520547945205479</v>
      </c>
      <c r="C1018" s="450">
        <f t="shared" si="33"/>
        <v>77.178645149183708</v>
      </c>
      <c r="D1018" s="428">
        <f t="shared" si="34"/>
        <v>77.004894387648875</v>
      </c>
      <c r="E1018" s="450">
        <f t="shared" si="35"/>
        <v>77.000134092812303</v>
      </c>
      <c r="G1018" s="447"/>
    </row>
    <row r="1019" spans="1:7">
      <c r="A1019" s="447">
        <f t="shared" si="36"/>
        <v>44435</v>
      </c>
      <c r="B1019" s="428">
        <f t="shared" si="33"/>
        <v>83.547945205479451</v>
      </c>
      <c r="C1019" s="450">
        <f t="shared" si="33"/>
        <v>77.179395759054231</v>
      </c>
      <c r="D1019" s="428">
        <f t="shared" si="34"/>
        <v>77.004914952302855</v>
      </c>
      <c r="E1019" s="450">
        <f t="shared" si="35"/>
        <v>77.000134656227473</v>
      </c>
      <c r="G1019" s="447"/>
    </row>
    <row r="1020" spans="1:7">
      <c r="A1020" s="447">
        <f t="shared" si="36"/>
        <v>44436</v>
      </c>
      <c r="B1020" s="428">
        <f t="shared" si="33"/>
        <v>83.575342465753423</v>
      </c>
      <c r="C1020" s="450">
        <f t="shared" si="33"/>
        <v>77.180146368924753</v>
      </c>
      <c r="D1020" s="428">
        <f t="shared" si="34"/>
        <v>77.004935516956849</v>
      </c>
      <c r="E1020" s="450">
        <f t="shared" si="35"/>
        <v>77.000135219642658</v>
      </c>
      <c r="G1020" s="447"/>
    </row>
    <row r="1021" spans="1:7">
      <c r="A1021" s="447">
        <f t="shared" si="36"/>
        <v>44437</v>
      </c>
      <c r="B1021" s="428">
        <f t="shared" si="33"/>
        <v>83.602739726027394</v>
      </c>
      <c r="C1021" s="450">
        <f t="shared" si="33"/>
        <v>77.180896978795275</v>
      </c>
      <c r="D1021" s="428">
        <f t="shared" si="34"/>
        <v>77.004956081610828</v>
      </c>
      <c r="E1021" s="450">
        <f t="shared" si="35"/>
        <v>77.000135783057829</v>
      </c>
      <c r="G1021" s="447"/>
    </row>
    <row r="1022" spans="1:7">
      <c r="A1022" s="447">
        <f t="shared" si="36"/>
        <v>44438</v>
      </c>
      <c r="B1022" s="428">
        <f t="shared" si="33"/>
        <v>83.630136986301366</v>
      </c>
      <c r="C1022" s="450">
        <f t="shared" si="33"/>
        <v>77.181647588665797</v>
      </c>
      <c r="D1022" s="428">
        <f t="shared" si="34"/>
        <v>77.004976646264822</v>
      </c>
      <c r="E1022" s="450">
        <f t="shared" si="35"/>
        <v>77.000136346473013</v>
      </c>
      <c r="G1022" s="447"/>
    </row>
    <row r="1023" spans="1:7">
      <c r="A1023" s="447">
        <f t="shared" si="36"/>
        <v>44439</v>
      </c>
      <c r="B1023" s="428">
        <f t="shared" si="33"/>
        <v>83.657534246575338</v>
      </c>
      <c r="C1023" s="450">
        <f t="shared" si="33"/>
        <v>77.182398198536305</v>
      </c>
      <c r="D1023" s="428">
        <f t="shared" si="34"/>
        <v>77.004997210918802</v>
      </c>
      <c r="E1023" s="450">
        <f t="shared" si="35"/>
        <v>77.000136909888184</v>
      </c>
      <c r="G1023" s="447"/>
    </row>
    <row r="1024" spans="1:7">
      <c r="A1024" s="447">
        <f t="shared" si="36"/>
        <v>44440</v>
      </c>
      <c r="B1024" s="428">
        <f t="shared" si="33"/>
        <v>83.68493150684931</v>
      </c>
      <c r="C1024" s="450">
        <f t="shared" si="33"/>
        <v>77.183148808406827</v>
      </c>
      <c r="D1024" s="428">
        <f t="shared" si="34"/>
        <v>77.005017775572796</v>
      </c>
      <c r="E1024" s="450">
        <f t="shared" si="35"/>
        <v>77.000137473303369</v>
      </c>
      <c r="G1024" s="447"/>
    </row>
    <row r="1025" spans="1:7">
      <c r="A1025" s="447">
        <f t="shared" si="36"/>
        <v>44441</v>
      </c>
      <c r="B1025" s="428">
        <f t="shared" si="33"/>
        <v>83.712328767123282</v>
      </c>
      <c r="C1025" s="450">
        <f t="shared" si="33"/>
        <v>77.183899418277349</v>
      </c>
      <c r="D1025" s="428">
        <f t="shared" si="34"/>
        <v>77.005038340226776</v>
      </c>
      <c r="E1025" s="450">
        <f t="shared" si="35"/>
        <v>77.000138036718539</v>
      </c>
      <c r="G1025" s="447"/>
    </row>
    <row r="1026" spans="1:7">
      <c r="A1026" s="447">
        <f t="shared" si="36"/>
        <v>44442</v>
      </c>
      <c r="B1026" s="428">
        <f t="shared" si="33"/>
        <v>83.739726027397253</v>
      </c>
      <c r="C1026" s="450">
        <f t="shared" si="33"/>
        <v>77.184650028147871</v>
      </c>
      <c r="D1026" s="428">
        <f t="shared" si="34"/>
        <v>77.005058904880769</v>
      </c>
      <c r="E1026" s="450">
        <f t="shared" si="35"/>
        <v>77.000138600133724</v>
      </c>
      <c r="G1026" s="447"/>
    </row>
    <row r="1027" spans="1:7">
      <c r="A1027" s="447">
        <f t="shared" si="36"/>
        <v>44443</v>
      </c>
      <c r="B1027" s="428">
        <f t="shared" si="33"/>
        <v>83.767123287671239</v>
      </c>
      <c r="C1027" s="450">
        <f t="shared" si="33"/>
        <v>77.185400638018393</v>
      </c>
      <c r="D1027" s="428">
        <f t="shared" si="34"/>
        <v>77.005079469534749</v>
      </c>
      <c r="E1027" s="450">
        <f t="shared" si="35"/>
        <v>77.000139163548894</v>
      </c>
      <c r="G1027" s="447"/>
    </row>
    <row r="1028" spans="1:7">
      <c r="A1028" s="447">
        <f t="shared" si="36"/>
        <v>44444</v>
      </c>
      <c r="B1028" s="428">
        <f t="shared" si="33"/>
        <v>83.794520547945211</v>
      </c>
      <c r="C1028" s="450">
        <f t="shared" si="33"/>
        <v>77.186151247888915</v>
      </c>
      <c r="D1028" s="428">
        <f t="shared" si="34"/>
        <v>77.005100034188743</v>
      </c>
      <c r="E1028" s="450">
        <f t="shared" si="35"/>
        <v>77.000139726964079</v>
      </c>
      <c r="G1028" s="447"/>
    </row>
    <row r="1029" spans="1:7">
      <c r="A1029" s="447">
        <f t="shared" si="36"/>
        <v>44445</v>
      </c>
      <c r="B1029" s="428">
        <f t="shared" si="33"/>
        <v>83.821917808219183</v>
      </c>
      <c r="C1029" s="450">
        <f t="shared" si="33"/>
        <v>77.186901857759423</v>
      </c>
      <c r="D1029" s="428">
        <f t="shared" si="34"/>
        <v>77.005120598842723</v>
      </c>
      <c r="E1029" s="450">
        <f t="shared" si="35"/>
        <v>77.00014029037925</v>
      </c>
      <c r="G1029" s="447"/>
    </row>
    <row r="1030" spans="1:7">
      <c r="A1030" s="447">
        <f t="shared" si="36"/>
        <v>44446</v>
      </c>
      <c r="B1030" s="428">
        <f t="shared" si="33"/>
        <v>83.849315068493155</v>
      </c>
      <c r="C1030" s="450">
        <f t="shared" si="33"/>
        <v>77.187652467629945</v>
      </c>
      <c r="D1030" s="428">
        <f t="shared" si="34"/>
        <v>77.005141163496717</v>
      </c>
      <c r="E1030" s="450">
        <f t="shared" si="35"/>
        <v>77.000140853794434</v>
      </c>
      <c r="G1030" s="447"/>
    </row>
    <row r="1031" spans="1:7">
      <c r="A1031" s="447">
        <f t="shared" si="36"/>
        <v>44447</v>
      </c>
      <c r="B1031" s="428">
        <f t="shared" si="33"/>
        <v>83.876712328767127</v>
      </c>
      <c r="C1031" s="450">
        <f t="shared" si="33"/>
        <v>77.188403077500467</v>
      </c>
      <c r="D1031" s="428">
        <f t="shared" si="34"/>
        <v>77.005161728150696</v>
      </c>
      <c r="E1031" s="450">
        <f t="shared" si="35"/>
        <v>77.000141417209605</v>
      </c>
      <c r="G1031" s="447"/>
    </row>
    <row r="1032" spans="1:7">
      <c r="A1032" s="447">
        <f t="shared" si="36"/>
        <v>44448</v>
      </c>
      <c r="B1032" s="428">
        <f t="shared" si="33"/>
        <v>83.904109589041099</v>
      </c>
      <c r="C1032" s="450">
        <f t="shared" si="33"/>
        <v>77.18915368737099</v>
      </c>
      <c r="D1032" s="428">
        <f t="shared" si="34"/>
        <v>77.00518229280469</v>
      </c>
      <c r="E1032" s="450">
        <f t="shared" si="35"/>
        <v>77.00014198062479</v>
      </c>
      <c r="G1032" s="447"/>
    </row>
    <row r="1033" spans="1:7">
      <c r="A1033" s="447">
        <f t="shared" si="36"/>
        <v>44449</v>
      </c>
      <c r="B1033" s="428">
        <f t="shared" si="33"/>
        <v>83.93150684931507</v>
      </c>
      <c r="C1033" s="450">
        <f t="shared" si="33"/>
        <v>77.189904297241512</v>
      </c>
      <c r="D1033" s="428">
        <f t="shared" si="34"/>
        <v>77.00520285745867</v>
      </c>
      <c r="E1033" s="450">
        <f t="shared" si="35"/>
        <v>77.00014254403996</v>
      </c>
      <c r="G1033" s="447"/>
    </row>
    <row r="1034" spans="1:7">
      <c r="A1034" s="447">
        <f t="shared" si="36"/>
        <v>44450</v>
      </c>
      <c r="B1034" s="428">
        <f t="shared" si="33"/>
        <v>83.958904109589042</v>
      </c>
      <c r="C1034" s="450">
        <f t="shared" si="33"/>
        <v>77.190654907112034</v>
      </c>
      <c r="D1034" s="428">
        <f t="shared" si="34"/>
        <v>77.005223422112664</v>
      </c>
      <c r="E1034" s="450">
        <f t="shared" si="35"/>
        <v>77.000143107455145</v>
      </c>
      <c r="G1034" s="447"/>
    </row>
    <row r="1035" spans="1:7">
      <c r="A1035" s="447">
        <f t="shared" si="36"/>
        <v>44451</v>
      </c>
      <c r="B1035" s="428">
        <f t="shared" si="33"/>
        <v>83.986301369863014</v>
      </c>
      <c r="C1035" s="450">
        <f t="shared" si="33"/>
        <v>77.191405516982542</v>
      </c>
      <c r="D1035" s="428">
        <f t="shared" si="34"/>
        <v>77.005243986766644</v>
      </c>
      <c r="E1035" s="450">
        <f t="shared" si="35"/>
        <v>77.000143670870315</v>
      </c>
      <c r="G1035" s="447"/>
    </row>
    <row r="1036" spans="1:7">
      <c r="A1036" s="447">
        <f t="shared" si="36"/>
        <v>44452</v>
      </c>
      <c r="B1036" s="428">
        <f t="shared" si="33"/>
        <v>84.013698630136986</v>
      </c>
      <c r="C1036" s="450">
        <f t="shared" si="33"/>
        <v>77.192156126853064</v>
      </c>
      <c r="D1036" s="428">
        <f t="shared" si="34"/>
        <v>77.005264551420638</v>
      </c>
      <c r="E1036" s="450">
        <f t="shared" si="35"/>
        <v>77.0001442342855</v>
      </c>
      <c r="G1036" s="447"/>
    </row>
    <row r="1037" spans="1:7">
      <c r="A1037" s="447">
        <f t="shared" si="36"/>
        <v>44453</v>
      </c>
      <c r="B1037" s="428">
        <f t="shared" si="33"/>
        <v>84.041095890410958</v>
      </c>
      <c r="C1037" s="450">
        <f t="shared" si="33"/>
        <v>77.192906736723586</v>
      </c>
      <c r="D1037" s="428">
        <f t="shared" si="34"/>
        <v>77.005285116074617</v>
      </c>
      <c r="E1037" s="450">
        <f t="shared" si="35"/>
        <v>77.000144797700671</v>
      </c>
      <c r="G1037" s="447"/>
    </row>
    <row r="1038" spans="1:7">
      <c r="A1038" s="447">
        <f t="shared" si="36"/>
        <v>44454</v>
      </c>
      <c r="B1038" s="428">
        <f t="shared" ref="B1038:C1101" si="37">B$780+((B$1145-B$780)/365)*(A1038-A$780)</f>
        <v>84.06849315068493</v>
      </c>
      <c r="C1038" s="450">
        <f t="shared" si="37"/>
        <v>77.193657346594108</v>
      </c>
      <c r="D1038" s="428">
        <f t="shared" ref="D1038:D1101" si="38">D$780+((D$1145-D$780)/365)*(C1038-C$780)</f>
        <v>77.005305680728611</v>
      </c>
      <c r="E1038" s="450">
        <f t="shared" ref="E1038:E1101" si="39">E$780+((E$1145-E$780)/365)*(D1038-D$780)</f>
        <v>77.000145361115855</v>
      </c>
      <c r="G1038" s="447"/>
    </row>
    <row r="1039" spans="1:7">
      <c r="A1039" s="447">
        <f t="shared" si="36"/>
        <v>44455</v>
      </c>
      <c r="B1039" s="428">
        <f t="shared" si="37"/>
        <v>84.095890410958901</v>
      </c>
      <c r="C1039" s="450">
        <f t="shared" si="37"/>
        <v>77.19440795646463</v>
      </c>
      <c r="D1039" s="428">
        <f t="shared" si="38"/>
        <v>77.005326245382591</v>
      </c>
      <c r="E1039" s="450">
        <f t="shared" si="39"/>
        <v>77.000145924531026</v>
      </c>
      <c r="G1039" s="447"/>
    </row>
    <row r="1040" spans="1:7">
      <c r="A1040" s="447">
        <f t="shared" si="36"/>
        <v>44456</v>
      </c>
      <c r="B1040" s="428">
        <f t="shared" si="37"/>
        <v>84.123287671232873</v>
      </c>
      <c r="C1040" s="450">
        <f t="shared" si="37"/>
        <v>77.195158566335152</v>
      </c>
      <c r="D1040" s="428">
        <f t="shared" si="38"/>
        <v>77.005346810036585</v>
      </c>
      <c r="E1040" s="450">
        <f t="shared" si="39"/>
        <v>77.000146487946211</v>
      </c>
      <c r="G1040" s="447"/>
    </row>
    <row r="1041" spans="1:7">
      <c r="A1041" s="447">
        <f t="shared" si="36"/>
        <v>44457</v>
      </c>
      <c r="B1041" s="428">
        <f t="shared" si="37"/>
        <v>84.150684931506845</v>
      </c>
      <c r="C1041" s="450">
        <f t="shared" si="37"/>
        <v>77.19590917620566</v>
      </c>
      <c r="D1041" s="428">
        <f t="shared" si="38"/>
        <v>77.005367374690564</v>
      </c>
      <c r="E1041" s="450">
        <f t="shared" si="39"/>
        <v>77.000147051361381</v>
      </c>
      <c r="G1041" s="447"/>
    </row>
    <row r="1042" spans="1:7">
      <c r="A1042" s="447">
        <f t="shared" si="36"/>
        <v>44458</v>
      </c>
      <c r="B1042" s="428">
        <f t="shared" si="37"/>
        <v>84.178082191780817</v>
      </c>
      <c r="C1042" s="450">
        <f t="shared" si="37"/>
        <v>77.196659786076182</v>
      </c>
      <c r="D1042" s="428">
        <f t="shared" si="38"/>
        <v>77.005387939344558</v>
      </c>
      <c r="E1042" s="450">
        <f t="shared" si="39"/>
        <v>77.000147614776566</v>
      </c>
      <c r="G1042" s="447"/>
    </row>
    <row r="1043" spans="1:7">
      <c r="A1043" s="447">
        <f t="shared" si="36"/>
        <v>44459</v>
      </c>
      <c r="B1043" s="428">
        <f t="shared" si="37"/>
        <v>84.205479452054789</v>
      </c>
      <c r="C1043" s="450">
        <f t="shared" si="37"/>
        <v>77.197410395946704</v>
      </c>
      <c r="D1043" s="428">
        <f t="shared" si="38"/>
        <v>77.005408503998538</v>
      </c>
      <c r="E1043" s="450">
        <f t="shared" si="39"/>
        <v>77.000148178191736</v>
      </c>
      <c r="G1043" s="447"/>
    </row>
    <row r="1044" spans="1:7">
      <c r="A1044" s="447">
        <f t="shared" si="36"/>
        <v>44460</v>
      </c>
      <c r="B1044" s="428">
        <f t="shared" si="37"/>
        <v>84.232876712328761</v>
      </c>
      <c r="C1044" s="450">
        <f t="shared" si="37"/>
        <v>77.198161005817227</v>
      </c>
      <c r="D1044" s="428">
        <f t="shared" si="38"/>
        <v>77.005429068652532</v>
      </c>
      <c r="E1044" s="450">
        <f t="shared" si="39"/>
        <v>77.000148741606921</v>
      </c>
      <c r="G1044" s="447"/>
    </row>
    <row r="1045" spans="1:7">
      <c r="A1045" s="447">
        <f t="shared" si="36"/>
        <v>44461</v>
      </c>
      <c r="B1045" s="428">
        <f t="shared" si="37"/>
        <v>84.260273972602732</v>
      </c>
      <c r="C1045" s="450">
        <f t="shared" si="37"/>
        <v>77.198911615687749</v>
      </c>
      <c r="D1045" s="428">
        <f t="shared" si="38"/>
        <v>77.005449633306512</v>
      </c>
      <c r="E1045" s="450">
        <f t="shared" si="39"/>
        <v>77.000149305022092</v>
      </c>
      <c r="G1045" s="447"/>
    </row>
    <row r="1046" spans="1:7">
      <c r="A1046" s="447">
        <f t="shared" si="36"/>
        <v>44462</v>
      </c>
      <c r="B1046" s="428">
        <f t="shared" si="37"/>
        <v>84.287671232876718</v>
      </c>
      <c r="C1046" s="450">
        <f t="shared" si="37"/>
        <v>77.199662225558271</v>
      </c>
      <c r="D1046" s="428">
        <f t="shared" si="38"/>
        <v>77.005470197960506</v>
      </c>
      <c r="E1046" s="450">
        <f t="shared" si="39"/>
        <v>77.000149868437276</v>
      </c>
      <c r="G1046" s="447"/>
    </row>
    <row r="1047" spans="1:7">
      <c r="A1047" s="447">
        <f t="shared" si="36"/>
        <v>44463</v>
      </c>
      <c r="B1047" s="428">
        <f t="shared" si="37"/>
        <v>84.31506849315069</v>
      </c>
      <c r="C1047" s="450">
        <f t="shared" si="37"/>
        <v>77.200412835428793</v>
      </c>
      <c r="D1047" s="428">
        <f t="shared" si="38"/>
        <v>77.005490762614485</v>
      </c>
      <c r="E1047" s="450">
        <f t="shared" si="39"/>
        <v>77.000150431852447</v>
      </c>
      <c r="G1047" s="447"/>
    </row>
    <row r="1048" spans="1:7">
      <c r="A1048" s="447">
        <f t="shared" si="36"/>
        <v>44464</v>
      </c>
      <c r="B1048" s="428">
        <f t="shared" si="37"/>
        <v>84.342465753424662</v>
      </c>
      <c r="C1048" s="450">
        <f t="shared" si="37"/>
        <v>77.201163445299301</v>
      </c>
      <c r="D1048" s="428">
        <f t="shared" si="38"/>
        <v>77.005511327268479</v>
      </c>
      <c r="E1048" s="450">
        <f t="shared" si="39"/>
        <v>77.000150995267632</v>
      </c>
      <c r="G1048" s="447"/>
    </row>
    <row r="1049" spans="1:7">
      <c r="A1049" s="447">
        <f t="shared" si="36"/>
        <v>44465</v>
      </c>
      <c r="B1049" s="428">
        <f t="shared" si="37"/>
        <v>84.369863013698634</v>
      </c>
      <c r="C1049" s="450">
        <f t="shared" si="37"/>
        <v>77.201914055169823</v>
      </c>
      <c r="D1049" s="428">
        <f t="shared" si="38"/>
        <v>77.005531891922459</v>
      </c>
      <c r="E1049" s="450">
        <f t="shared" si="39"/>
        <v>77.000151558682802</v>
      </c>
      <c r="G1049" s="447"/>
    </row>
    <row r="1050" spans="1:7">
      <c r="A1050" s="447">
        <f t="shared" si="36"/>
        <v>44466</v>
      </c>
      <c r="B1050" s="428">
        <f t="shared" si="37"/>
        <v>84.397260273972606</v>
      </c>
      <c r="C1050" s="450">
        <f t="shared" si="37"/>
        <v>77.202664665040345</v>
      </c>
      <c r="D1050" s="428">
        <f t="shared" si="38"/>
        <v>77.005552456576453</v>
      </c>
      <c r="E1050" s="450">
        <f t="shared" si="39"/>
        <v>77.000152122097987</v>
      </c>
      <c r="G1050" s="447"/>
    </row>
    <row r="1051" spans="1:7">
      <c r="A1051" s="447">
        <f t="shared" si="36"/>
        <v>44467</v>
      </c>
      <c r="B1051" s="428">
        <f t="shared" si="37"/>
        <v>84.424657534246577</v>
      </c>
      <c r="C1051" s="450">
        <f t="shared" si="37"/>
        <v>77.203415274910867</v>
      </c>
      <c r="D1051" s="428">
        <f t="shared" si="38"/>
        <v>77.005573021230433</v>
      </c>
      <c r="E1051" s="450">
        <f t="shared" si="39"/>
        <v>77.000152685513157</v>
      </c>
      <c r="G1051" s="447"/>
    </row>
    <row r="1052" spans="1:7">
      <c r="A1052" s="447">
        <f t="shared" si="36"/>
        <v>44468</v>
      </c>
      <c r="B1052" s="428">
        <f t="shared" si="37"/>
        <v>84.452054794520549</v>
      </c>
      <c r="C1052" s="450">
        <f t="shared" si="37"/>
        <v>77.204165884781389</v>
      </c>
      <c r="D1052" s="428">
        <f t="shared" si="38"/>
        <v>77.005593585884426</v>
      </c>
      <c r="E1052" s="450">
        <f t="shared" si="39"/>
        <v>77.000153248928342</v>
      </c>
      <c r="G1052" s="447"/>
    </row>
    <row r="1053" spans="1:7">
      <c r="A1053" s="447">
        <f t="shared" si="36"/>
        <v>44469</v>
      </c>
      <c r="B1053" s="428">
        <f t="shared" si="37"/>
        <v>84.479452054794521</v>
      </c>
      <c r="C1053" s="450">
        <f t="shared" si="37"/>
        <v>77.204916494651911</v>
      </c>
      <c r="D1053" s="428">
        <f t="shared" si="38"/>
        <v>77.005614150538406</v>
      </c>
      <c r="E1053" s="450">
        <f t="shared" si="39"/>
        <v>77.000153812343513</v>
      </c>
      <c r="G1053" s="447"/>
    </row>
    <row r="1054" spans="1:7">
      <c r="A1054" s="447">
        <f t="shared" si="36"/>
        <v>44470</v>
      </c>
      <c r="B1054" s="428">
        <f t="shared" si="37"/>
        <v>84.506849315068493</v>
      </c>
      <c r="C1054" s="450">
        <f t="shared" si="37"/>
        <v>77.205667104522419</v>
      </c>
      <c r="D1054" s="428">
        <f t="shared" si="38"/>
        <v>77.0056347151924</v>
      </c>
      <c r="E1054" s="450">
        <f t="shared" si="39"/>
        <v>77.000154375758697</v>
      </c>
      <c r="G1054" s="447"/>
    </row>
    <row r="1055" spans="1:7">
      <c r="A1055" s="447">
        <f t="shared" si="36"/>
        <v>44471</v>
      </c>
      <c r="B1055" s="428">
        <f t="shared" si="37"/>
        <v>84.534246575342465</v>
      </c>
      <c r="C1055" s="450">
        <f t="shared" si="37"/>
        <v>77.206417714392941</v>
      </c>
      <c r="D1055" s="428">
        <f t="shared" si="38"/>
        <v>77.00565527984638</v>
      </c>
      <c r="E1055" s="450">
        <f t="shared" si="39"/>
        <v>77.000154939173868</v>
      </c>
      <c r="G1055" s="447"/>
    </row>
    <row r="1056" spans="1:7">
      <c r="A1056" s="447">
        <f t="shared" ref="A1056:A1119" si="40">A1055+1</f>
        <v>44472</v>
      </c>
      <c r="B1056" s="428">
        <f t="shared" si="37"/>
        <v>84.561643835616437</v>
      </c>
      <c r="C1056" s="450">
        <f t="shared" si="37"/>
        <v>77.207168324263463</v>
      </c>
      <c r="D1056" s="428">
        <f t="shared" si="38"/>
        <v>77.005675844500374</v>
      </c>
      <c r="E1056" s="450">
        <f t="shared" si="39"/>
        <v>77.000155502589053</v>
      </c>
      <c r="G1056" s="447"/>
    </row>
    <row r="1057" spans="1:7">
      <c r="A1057" s="447">
        <f t="shared" si="40"/>
        <v>44473</v>
      </c>
      <c r="B1057" s="428">
        <f t="shared" si="37"/>
        <v>84.589041095890408</v>
      </c>
      <c r="C1057" s="450">
        <f t="shared" si="37"/>
        <v>77.207918934133986</v>
      </c>
      <c r="D1057" s="428">
        <f t="shared" si="38"/>
        <v>77.005696409154353</v>
      </c>
      <c r="E1057" s="450">
        <f t="shared" si="39"/>
        <v>77.000156066004223</v>
      </c>
      <c r="G1057" s="447"/>
    </row>
    <row r="1058" spans="1:7">
      <c r="A1058" s="447">
        <f t="shared" si="40"/>
        <v>44474</v>
      </c>
      <c r="B1058" s="428">
        <f t="shared" si="37"/>
        <v>84.61643835616438</v>
      </c>
      <c r="C1058" s="450">
        <f t="shared" si="37"/>
        <v>77.208669544004508</v>
      </c>
      <c r="D1058" s="428">
        <f t="shared" si="38"/>
        <v>77.005716973808347</v>
      </c>
      <c r="E1058" s="450">
        <f t="shared" si="39"/>
        <v>77.000156629419408</v>
      </c>
      <c r="G1058" s="447"/>
    </row>
    <row r="1059" spans="1:7">
      <c r="A1059" s="447">
        <f t="shared" si="40"/>
        <v>44475</v>
      </c>
      <c r="B1059" s="428">
        <f t="shared" si="37"/>
        <v>84.643835616438352</v>
      </c>
      <c r="C1059" s="450">
        <f t="shared" si="37"/>
        <v>77.20942015387503</v>
      </c>
      <c r="D1059" s="428">
        <f t="shared" si="38"/>
        <v>77.005737538462327</v>
      </c>
      <c r="E1059" s="450">
        <f t="shared" si="39"/>
        <v>77.000157192834578</v>
      </c>
      <c r="G1059" s="447"/>
    </row>
    <row r="1060" spans="1:7">
      <c r="A1060" s="447">
        <f t="shared" si="40"/>
        <v>44476</v>
      </c>
      <c r="B1060" s="428">
        <f t="shared" si="37"/>
        <v>84.671232876712324</v>
      </c>
      <c r="C1060" s="450">
        <f t="shared" si="37"/>
        <v>77.210170763745538</v>
      </c>
      <c r="D1060" s="428">
        <f t="shared" si="38"/>
        <v>77.005758103116321</v>
      </c>
      <c r="E1060" s="450">
        <f t="shared" si="39"/>
        <v>77.000157756249763</v>
      </c>
      <c r="G1060" s="447"/>
    </row>
    <row r="1061" spans="1:7">
      <c r="A1061" s="447">
        <f t="shared" si="40"/>
        <v>44477</v>
      </c>
      <c r="B1061" s="428">
        <f t="shared" si="37"/>
        <v>84.698630136986296</v>
      </c>
      <c r="C1061" s="450">
        <f t="shared" si="37"/>
        <v>77.21092137361606</v>
      </c>
      <c r="D1061" s="428">
        <f t="shared" si="38"/>
        <v>77.005778667770301</v>
      </c>
      <c r="E1061" s="450">
        <f t="shared" si="39"/>
        <v>77.000158319664934</v>
      </c>
      <c r="G1061" s="447"/>
    </row>
    <row r="1062" spans="1:7">
      <c r="A1062" s="447">
        <f t="shared" si="40"/>
        <v>44478</v>
      </c>
      <c r="B1062" s="428">
        <f t="shared" si="37"/>
        <v>84.726027397260268</v>
      </c>
      <c r="C1062" s="450">
        <f t="shared" si="37"/>
        <v>77.211671983486582</v>
      </c>
      <c r="D1062" s="428">
        <f t="shared" si="38"/>
        <v>77.005799232424295</v>
      </c>
      <c r="E1062" s="450">
        <f t="shared" si="39"/>
        <v>77.000158883080118</v>
      </c>
      <c r="G1062" s="447"/>
    </row>
    <row r="1063" spans="1:7">
      <c r="A1063" s="447">
        <f t="shared" si="40"/>
        <v>44479</v>
      </c>
      <c r="B1063" s="428">
        <f t="shared" si="37"/>
        <v>84.753424657534254</v>
      </c>
      <c r="C1063" s="450">
        <f t="shared" si="37"/>
        <v>77.212422593357104</v>
      </c>
      <c r="D1063" s="428">
        <f t="shared" si="38"/>
        <v>77.005819797078274</v>
      </c>
      <c r="E1063" s="450">
        <f t="shared" si="39"/>
        <v>77.000159446495289</v>
      </c>
      <c r="G1063" s="447"/>
    </row>
    <row r="1064" spans="1:7">
      <c r="A1064" s="447">
        <f t="shared" si="40"/>
        <v>44480</v>
      </c>
      <c r="B1064" s="428">
        <f t="shared" si="37"/>
        <v>84.780821917808225</v>
      </c>
      <c r="C1064" s="450">
        <f t="shared" si="37"/>
        <v>77.213173203227626</v>
      </c>
      <c r="D1064" s="428">
        <f t="shared" si="38"/>
        <v>77.005840361732268</v>
      </c>
      <c r="E1064" s="450">
        <f t="shared" si="39"/>
        <v>77.000160009910473</v>
      </c>
      <c r="G1064" s="447"/>
    </row>
    <row r="1065" spans="1:7">
      <c r="A1065" s="447">
        <f t="shared" si="40"/>
        <v>44481</v>
      </c>
      <c r="B1065" s="428">
        <f t="shared" si="37"/>
        <v>84.808219178082197</v>
      </c>
      <c r="C1065" s="450">
        <f t="shared" si="37"/>
        <v>77.213923813098148</v>
      </c>
      <c r="D1065" s="428">
        <f t="shared" si="38"/>
        <v>77.005860926386248</v>
      </c>
      <c r="E1065" s="450">
        <f t="shared" si="39"/>
        <v>77.000160573325644</v>
      </c>
      <c r="G1065" s="447"/>
    </row>
    <row r="1066" spans="1:7">
      <c r="A1066" s="447">
        <f t="shared" si="40"/>
        <v>44482</v>
      </c>
      <c r="B1066" s="428">
        <f t="shared" si="37"/>
        <v>84.835616438356169</v>
      </c>
      <c r="C1066" s="450">
        <f t="shared" si="37"/>
        <v>77.214674422968656</v>
      </c>
      <c r="D1066" s="428">
        <f t="shared" si="38"/>
        <v>77.005881491040242</v>
      </c>
      <c r="E1066" s="450">
        <f t="shared" si="39"/>
        <v>77.000161136740829</v>
      </c>
      <c r="G1066" s="447"/>
    </row>
    <row r="1067" spans="1:7">
      <c r="A1067" s="447">
        <f t="shared" si="40"/>
        <v>44483</v>
      </c>
      <c r="B1067" s="428">
        <f t="shared" si="37"/>
        <v>84.863013698630141</v>
      </c>
      <c r="C1067" s="450">
        <f t="shared" si="37"/>
        <v>77.215425032839178</v>
      </c>
      <c r="D1067" s="428">
        <f t="shared" si="38"/>
        <v>77.005902055694222</v>
      </c>
      <c r="E1067" s="450">
        <f t="shared" si="39"/>
        <v>77.000161700155999</v>
      </c>
      <c r="G1067" s="447"/>
    </row>
    <row r="1068" spans="1:7">
      <c r="A1068" s="447">
        <f t="shared" si="40"/>
        <v>44484</v>
      </c>
      <c r="B1068" s="428">
        <f t="shared" si="37"/>
        <v>84.890410958904113</v>
      </c>
      <c r="C1068" s="450">
        <f t="shared" si="37"/>
        <v>77.2161756427097</v>
      </c>
      <c r="D1068" s="428">
        <f t="shared" si="38"/>
        <v>77.005922620348215</v>
      </c>
      <c r="E1068" s="450">
        <f t="shared" si="39"/>
        <v>77.000162263571184</v>
      </c>
      <c r="G1068" s="447"/>
    </row>
    <row r="1069" spans="1:7">
      <c r="A1069" s="447">
        <f t="shared" si="40"/>
        <v>44485</v>
      </c>
      <c r="B1069" s="428">
        <f t="shared" si="37"/>
        <v>84.917808219178085</v>
      </c>
      <c r="C1069" s="450">
        <f t="shared" si="37"/>
        <v>77.216926252580222</v>
      </c>
      <c r="D1069" s="428">
        <f t="shared" si="38"/>
        <v>77.005943185002195</v>
      </c>
      <c r="E1069" s="450">
        <f t="shared" si="39"/>
        <v>77.000162826986355</v>
      </c>
      <c r="G1069" s="447"/>
    </row>
    <row r="1070" spans="1:7">
      <c r="A1070" s="447">
        <f t="shared" si="40"/>
        <v>44486</v>
      </c>
      <c r="B1070" s="428">
        <f t="shared" si="37"/>
        <v>84.945205479452056</v>
      </c>
      <c r="C1070" s="450">
        <f t="shared" si="37"/>
        <v>77.217676862450745</v>
      </c>
      <c r="D1070" s="428">
        <f t="shared" si="38"/>
        <v>77.005963749656189</v>
      </c>
      <c r="E1070" s="450">
        <f t="shared" si="39"/>
        <v>77.000163390401539</v>
      </c>
      <c r="G1070" s="447"/>
    </row>
    <row r="1071" spans="1:7">
      <c r="A1071" s="447">
        <f t="shared" si="40"/>
        <v>44487</v>
      </c>
      <c r="B1071" s="428">
        <f t="shared" si="37"/>
        <v>84.972602739726028</v>
      </c>
      <c r="C1071" s="450">
        <f t="shared" si="37"/>
        <v>77.218427472321267</v>
      </c>
      <c r="D1071" s="428">
        <f t="shared" si="38"/>
        <v>77.005984314310169</v>
      </c>
      <c r="E1071" s="450">
        <f t="shared" si="39"/>
        <v>77.000163953816724</v>
      </c>
      <c r="G1071" s="447"/>
    </row>
    <row r="1072" spans="1:7">
      <c r="A1072" s="447">
        <f t="shared" si="40"/>
        <v>44488</v>
      </c>
      <c r="B1072" s="428">
        <f t="shared" si="37"/>
        <v>85</v>
      </c>
      <c r="C1072" s="450">
        <f t="shared" si="37"/>
        <v>77.219178082191775</v>
      </c>
      <c r="D1072" s="428">
        <f t="shared" si="38"/>
        <v>77.006004878964163</v>
      </c>
      <c r="E1072" s="450">
        <f t="shared" si="39"/>
        <v>77.000164517231894</v>
      </c>
      <c r="G1072" s="447"/>
    </row>
    <row r="1073" spans="1:7">
      <c r="A1073" s="447">
        <f t="shared" si="40"/>
        <v>44489</v>
      </c>
      <c r="B1073" s="428">
        <f t="shared" si="37"/>
        <v>85.027397260273972</v>
      </c>
      <c r="C1073" s="450">
        <f t="shared" si="37"/>
        <v>77.219928692062297</v>
      </c>
      <c r="D1073" s="428">
        <f t="shared" si="38"/>
        <v>77.006025443618142</v>
      </c>
      <c r="E1073" s="450">
        <f t="shared" si="39"/>
        <v>77.000165080647079</v>
      </c>
      <c r="G1073" s="447"/>
    </row>
    <row r="1074" spans="1:7">
      <c r="A1074" s="447">
        <f t="shared" si="40"/>
        <v>44490</v>
      </c>
      <c r="B1074" s="428">
        <f t="shared" si="37"/>
        <v>85.054794520547944</v>
      </c>
      <c r="C1074" s="450">
        <f t="shared" si="37"/>
        <v>77.220679301932819</v>
      </c>
      <c r="D1074" s="428">
        <f t="shared" si="38"/>
        <v>77.006046008272136</v>
      </c>
      <c r="E1074" s="450">
        <f t="shared" si="39"/>
        <v>77.00016564406225</v>
      </c>
      <c r="G1074" s="447"/>
    </row>
    <row r="1075" spans="1:7">
      <c r="A1075" s="447">
        <f t="shared" si="40"/>
        <v>44491</v>
      </c>
      <c r="B1075" s="428">
        <f t="shared" si="37"/>
        <v>85.082191780821915</v>
      </c>
      <c r="C1075" s="450">
        <f t="shared" si="37"/>
        <v>77.221429911803341</v>
      </c>
      <c r="D1075" s="428">
        <f t="shared" si="38"/>
        <v>77.006066572926116</v>
      </c>
      <c r="E1075" s="450">
        <f t="shared" si="39"/>
        <v>77.000166207477434</v>
      </c>
      <c r="G1075" s="447"/>
    </row>
    <row r="1076" spans="1:7">
      <c r="A1076" s="447">
        <f t="shared" si="40"/>
        <v>44492</v>
      </c>
      <c r="B1076" s="428">
        <f t="shared" si="37"/>
        <v>85.109589041095887</v>
      </c>
      <c r="C1076" s="450">
        <f t="shared" si="37"/>
        <v>77.222180521673863</v>
      </c>
      <c r="D1076" s="428">
        <f t="shared" si="38"/>
        <v>77.00608713758011</v>
      </c>
      <c r="E1076" s="450">
        <f t="shared" si="39"/>
        <v>77.000166770892605</v>
      </c>
      <c r="G1076" s="447"/>
    </row>
    <row r="1077" spans="1:7">
      <c r="A1077" s="447">
        <f t="shared" si="40"/>
        <v>44493</v>
      </c>
      <c r="B1077" s="428">
        <f t="shared" si="37"/>
        <v>85.136986301369859</v>
      </c>
      <c r="C1077" s="450">
        <f t="shared" si="37"/>
        <v>77.222931131544385</v>
      </c>
      <c r="D1077" s="428">
        <f t="shared" si="38"/>
        <v>77.00610770223409</v>
      </c>
      <c r="E1077" s="450">
        <f t="shared" si="39"/>
        <v>77.00016733430779</v>
      </c>
      <c r="G1077" s="447"/>
    </row>
    <row r="1078" spans="1:7">
      <c r="A1078" s="447">
        <f t="shared" si="40"/>
        <v>44494</v>
      </c>
      <c r="B1078" s="428">
        <f t="shared" si="37"/>
        <v>85.164383561643831</v>
      </c>
      <c r="C1078" s="450">
        <f t="shared" si="37"/>
        <v>77.223681741414893</v>
      </c>
      <c r="D1078" s="428">
        <f t="shared" si="38"/>
        <v>77.006128266888084</v>
      </c>
      <c r="E1078" s="450">
        <f t="shared" si="39"/>
        <v>77.00016789772296</v>
      </c>
      <c r="G1078" s="447"/>
    </row>
    <row r="1079" spans="1:7">
      <c r="A1079" s="447">
        <f t="shared" si="40"/>
        <v>44495</v>
      </c>
      <c r="B1079" s="428">
        <f t="shared" si="37"/>
        <v>85.191780821917803</v>
      </c>
      <c r="C1079" s="450">
        <f t="shared" si="37"/>
        <v>77.224432351285415</v>
      </c>
      <c r="D1079" s="428">
        <f t="shared" si="38"/>
        <v>77.006148831542063</v>
      </c>
      <c r="E1079" s="450">
        <f t="shared" si="39"/>
        <v>77.000168461138145</v>
      </c>
      <c r="G1079" s="447"/>
    </row>
    <row r="1080" spans="1:7">
      <c r="A1080" s="447">
        <f t="shared" si="40"/>
        <v>44496</v>
      </c>
      <c r="B1080" s="428">
        <f t="shared" si="37"/>
        <v>85.219178082191775</v>
      </c>
      <c r="C1080" s="450">
        <f t="shared" si="37"/>
        <v>77.225182961155937</v>
      </c>
      <c r="D1080" s="428">
        <f t="shared" si="38"/>
        <v>77.006169396196057</v>
      </c>
      <c r="E1080" s="450">
        <f t="shared" si="39"/>
        <v>77.000169024553315</v>
      </c>
      <c r="G1080" s="447"/>
    </row>
    <row r="1081" spans="1:7">
      <c r="A1081" s="447">
        <f t="shared" si="40"/>
        <v>44497</v>
      </c>
      <c r="B1081" s="428">
        <f t="shared" si="37"/>
        <v>85.246575342465746</v>
      </c>
      <c r="C1081" s="450">
        <f t="shared" si="37"/>
        <v>77.225933571026459</v>
      </c>
      <c r="D1081" s="428">
        <f t="shared" si="38"/>
        <v>77.006189960850037</v>
      </c>
      <c r="E1081" s="450">
        <f t="shared" si="39"/>
        <v>77.0001695879685</v>
      </c>
      <c r="G1081" s="447"/>
    </row>
    <row r="1082" spans="1:7">
      <c r="A1082" s="447">
        <f t="shared" si="40"/>
        <v>44498</v>
      </c>
      <c r="B1082" s="428">
        <f t="shared" si="37"/>
        <v>85.273972602739718</v>
      </c>
      <c r="C1082" s="450">
        <f t="shared" si="37"/>
        <v>77.226684180896982</v>
      </c>
      <c r="D1082" s="428">
        <f t="shared" si="38"/>
        <v>77.006210525504031</v>
      </c>
      <c r="E1082" s="450">
        <f t="shared" si="39"/>
        <v>77.000170151383671</v>
      </c>
      <c r="G1082" s="447"/>
    </row>
    <row r="1083" spans="1:7">
      <c r="A1083" s="447">
        <f t="shared" si="40"/>
        <v>44499</v>
      </c>
      <c r="B1083" s="428">
        <f t="shared" si="37"/>
        <v>85.301369863013704</v>
      </c>
      <c r="C1083" s="450">
        <f t="shared" si="37"/>
        <v>77.227434790767504</v>
      </c>
      <c r="D1083" s="428">
        <f t="shared" si="38"/>
        <v>77.00623109015801</v>
      </c>
      <c r="E1083" s="450">
        <f t="shared" si="39"/>
        <v>77.000170714798855</v>
      </c>
      <c r="G1083" s="447"/>
    </row>
    <row r="1084" spans="1:7">
      <c r="A1084" s="447">
        <f t="shared" si="40"/>
        <v>44500</v>
      </c>
      <c r="B1084" s="428">
        <f t="shared" si="37"/>
        <v>85.328767123287676</v>
      </c>
      <c r="C1084" s="450">
        <f t="shared" si="37"/>
        <v>77.228185400638012</v>
      </c>
      <c r="D1084" s="428">
        <f t="shared" si="38"/>
        <v>77.006251654812004</v>
      </c>
      <c r="E1084" s="450">
        <f t="shared" si="39"/>
        <v>77.000171278214026</v>
      </c>
      <c r="G1084" s="447"/>
    </row>
    <row r="1085" spans="1:7">
      <c r="A1085" s="447">
        <f t="shared" si="40"/>
        <v>44501</v>
      </c>
      <c r="B1085" s="428">
        <f t="shared" si="37"/>
        <v>85.356164383561648</v>
      </c>
      <c r="C1085" s="450">
        <f t="shared" si="37"/>
        <v>77.228936010508534</v>
      </c>
      <c r="D1085" s="428">
        <f t="shared" si="38"/>
        <v>77.006272219465984</v>
      </c>
      <c r="E1085" s="450">
        <f t="shared" si="39"/>
        <v>77.000171841629211</v>
      </c>
      <c r="G1085" s="447"/>
    </row>
    <row r="1086" spans="1:7">
      <c r="A1086" s="447">
        <f t="shared" si="40"/>
        <v>44502</v>
      </c>
      <c r="B1086" s="428">
        <f t="shared" si="37"/>
        <v>85.38356164383562</v>
      </c>
      <c r="C1086" s="450">
        <f t="shared" si="37"/>
        <v>77.229686620379056</v>
      </c>
      <c r="D1086" s="428">
        <f t="shared" si="38"/>
        <v>77.006292784119978</v>
      </c>
      <c r="E1086" s="450">
        <f t="shared" si="39"/>
        <v>77.000172405044381</v>
      </c>
      <c r="G1086" s="447"/>
    </row>
    <row r="1087" spans="1:7">
      <c r="A1087" s="447">
        <f t="shared" si="40"/>
        <v>44503</v>
      </c>
      <c r="B1087" s="428">
        <f t="shared" si="37"/>
        <v>85.410958904109592</v>
      </c>
      <c r="C1087" s="450">
        <f t="shared" si="37"/>
        <v>77.230437230249578</v>
      </c>
      <c r="D1087" s="428">
        <f t="shared" si="38"/>
        <v>77.006313348773958</v>
      </c>
      <c r="E1087" s="450">
        <f t="shared" si="39"/>
        <v>77.000172968459566</v>
      </c>
      <c r="G1087" s="447"/>
    </row>
    <row r="1088" spans="1:7">
      <c r="A1088" s="447">
        <f t="shared" si="40"/>
        <v>44504</v>
      </c>
      <c r="B1088" s="428">
        <f t="shared" si="37"/>
        <v>85.438356164383563</v>
      </c>
      <c r="C1088" s="450">
        <f t="shared" si="37"/>
        <v>77.2311878401201</v>
      </c>
      <c r="D1088" s="428">
        <f t="shared" si="38"/>
        <v>77.006333913427952</v>
      </c>
      <c r="E1088" s="450">
        <f t="shared" si="39"/>
        <v>77.000173531874736</v>
      </c>
      <c r="G1088" s="447"/>
    </row>
    <row r="1089" spans="1:7">
      <c r="A1089" s="447">
        <f t="shared" si="40"/>
        <v>44505</v>
      </c>
      <c r="B1089" s="428">
        <f t="shared" si="37"/>
        <v>85.465753424657535</v>
      </c>
      <c r="C1089" s="450">
        <f t="shared" si="37"/>
        <v>77.231938449990622</v>
      </c>
      <c r="D1089" s="428">
        <f t="shared" si="38"/>
        <v>77.006354478081931</v>
      </c>
      <c r="E1089" s="450">
        <f t="shared" si="39"/>
        <v>77.000174095289921</v>
      </c>
      <c r="G1089" s="447"/>
    </row>
    <row r="1090" spans="1:7">
      <c r="A1090" s="447">
        <f t="shared" si="40"/>
        <v>44506</v>
      </c>
      <c r="B1090" s="428">
        <f t="shared" si="37"/>
        <v>85.493150684931507</v>
      </c>
      <c r="C1090" s="450">
        <f t="shared" si="37"/>
        <v>77.232689059861144</v>
      </c>
      <c r="D1090" s="428">
        <f t="shared" si="38"/>
        <v>77.006375042735925</v>
      </c>
      <c r="E1090" s="450">
        <f t="shared" si="39"/>
        <v>77.000174658705092</v>
      </c>
      <c r="G1090" s="447"/>
    </row>
    <row r="1091" spans="1:7">
      <c r="A1091" s="447">
        <f t="shared" si="40"/>
        <v>44507</v>
      </c>
      <c r="B1091" s="428">
        <f t="shared" si="37"/>
        <v>85.520547945205479</v>
      </c>
      <c r="C1091" s="450">
        <f t="shared" si="37"/>
        <v>77.233439669731652</v>
      </c>
      <c r="D1091" s="428">
        <f t="shared" si="38"/>
        <v>77.006395607389905</v>
      </c>
      <c r="E1091" s="450">
        <f t="shared" si="39"/>
        <v>77.000175222120276</v>
      </c>
      <c r="G1091" s="447"/>
    </row>
    <row r="1092" spans="1:7">
      <c r="A1092" s="447">
        <f t="shared" si="40"/>
        <v>44508</v>
      </c>
      <c r="B1092" s="428">
        <f t="shared" si="37"/>
        <v>85.547945205479451</v>
      </c>
      <c r="C1092" s="450">
        <f t="shared" si="37"/>
        <v>77.234190279602174</v>
      </c>
      <c r="D1092" s="428">
        <f t="shared" si="38"/>
        <v>77.006416172043899</v>
      </c>
      <c r="E1092" s="450">
        <f t="shared" si="39"/>
        <v>77.000175785535447</v>
      </c>
      <c r="G1092" s="447"/>
    </row>
    <row r="1093" spans="1:7">
      <c r="A1093" s="447">
        <f t="shared" si="40"/>
        <v>44509</v>
      </c>
      <c r="B1093" s="428">
        <f t="shared" si="37"/>
        <v>85.575342465753423</v>
      </c>
      <c r="C1093" s="450">
        <f t="shared" si="37"/>
        <v>77.234940889472696</v>
      </c>
      <c r="D1093" s="428">
        <f t="shared" si="38"/>
        <v>77.006436736697879</v>
      </c>
      <c r="E1093" s="450">
        <f t="shared" si="39"/>
        <v>77.000176348950632</v>
      </c>
      <c r="G1093" s="447"/>
    </row>
    <row r="1094" spans="1:7">
      <c r="A1094" s="447">
        <f t="shared" si="40"/>
        <v>44510</v>
      </c>
      <c r="B1094" s="428">
        <f t="shared" si="37"/>
        <v>85.602739726027394</v>
      </c>
      <c r="C1094" s="450">
        <f t="shared" si="37"/>
        <v>77.235691499343218</v>
      </c>
      <c r="D1094" s="428">
        <f t="shared" si="38"/>
        <v>77.006457301351873</v>
      </c>
      <c r="E1094" s="450">
        <f t="shared" si="39"/>
        <v>77.000176912365802</v>
      </c>
      <c r="G1094" s="447"/>
    </row>
    <row r="1095" spans="1:7">
      <c r="A1095" s="447">
        <f t="shared" si="40"/>
        <v>44511</v>
      </c>
      <c r="B1095" s="428">
        <f t="shared" si="37"/>
        <v>85.630136986301366</v>
      </c>
      <c r="C1095" s="450">
        <f t="shared" si="37"/>
        <v>77.236442109213741</v>
      </c>
      <c r="D1095" s="428">
        <f t="shared" si="38"/>
        <v>77.006477866005852</v>
      </c>
      <c r="E1095" s="450">
        <f t="shared" si="39"/>
        <v>77.000177475780987</v>
      </c>
      <c r="G1095" s="447"/>
    </row>
    <row r="1096" spans="1:7">
      <c r="A1096" s="447">
        <f t="shared" si="40"/>
        <v>44512</v>
      </c>
      <c r="B1096" s="428">
        <f t="shared" si="37"/>
        <v>85.657534246575338</v>
      </c>
      <c r="C1096" s="450">
        <f t="shared" si="37"/>
        <v>77.237192719084263</v>
      </c>
      <c r="D1096" s="428">
        <f t="shared" si="38"/>
        <v>77.006498430659846</v>
      </c>
      <c r="E1096" s="450">
        <f t="shared" si="39"/>
        <v>77.000178039196157</v>
      </c>
      <c r="G1096" s="447"/>
    </row>
    <row r="1097" spans="1:7">
      <c r="A1097" s="447">
        <f t="shared" si="40"/>
        <v>44513</v>
      </c>
      <c r="B1097" s="428">
        <f t="shared" si="37"/>
        <v>85.68493150684931</v>
      </c>
      <c r="C1097" s="450">
        <f t="shared" si="37"/>
        <v>77.237943328954771</v>
      </c>
      <c r="D1097" s="428">
        <f t="shared" si="38"/>
        <v>77.006518995313826</v>
      </c>
      <c r="E1097" s="450">
        <f t="shared" si="39"/>
        <v>77.000178602611342</v>
      </c>
      <c r="G1097" s="447"/>
    </row>
    <row r="1098" spans="1:7">
      <c r="A1098" s="447">
        <f t="shared" si="40"/>
        <v>44514</v>
      </c>
      <c r="B1098" s="428">
        <f t="shared" si="37"/>
        <v>85.712328767123282</v>
      </c>
      <c r="C1098" s="450">
        <f t="shared" si="37"/>
        <v>77.238693938825293</v>
      </c>
      <c r="D1098" s="428">
        <f t="shared" si="38"/>
        <v>77.00653955996782</v>
      </c>
      <c r="E1098" s="450">
        <f t="shared" si="39"/>
        <v>77.000179166026513</v>
      </c>
      <c r="G1098" s="447"/>
    </row>
    <row r="1099" spans="1:7">
      <c r="A1099" s="447">
        <f t="shared" si="40"/>
        <v>44515</v>
      </c>
      <c r="B1099" s="428">
        <f t="shared" si="37"/>
        <v>85.739726027397268</v>
      </c>
      <c r="C1099" s="450">
        <f t="shared" si="37"/>
        <v>77.239444548695815</v>
      </c>
      <c r="D1099" s="428">
        <f t="shared" si="38"/>
        <v>77.006560124621799</v>
      </c>
      <c r="E1099" s="450">
        <f t="shared" si="39"/>
        <v>77.000179729441697</v>
      </c>
      <c r="G1099" s="447"/>
    </row>
    <row r="1100" spans="1:7">
      <c r="A1100" s="447">
        <f t="shared" si="40"/>
        <v>44516</v>
      </c>
      <c r="B1100" s="428">
        <f t="shared" si="37"/>
        <v>85.767123287671239</v>
      </c>
      <c r="C1100" s="450">
        <f t="shared" si="37"/>
        <v>77.240195158566337</v>
      </c>
      <c r="D1100" s="428">
        <f t="shared" si="38"/>
        <v>77.006580689275793</v>
      </c>
      <c r="E1100" s="450">
        <f t="shared" si="39"/>
        <v>77.000180292856868</v>
      </c>
      <c r="G1100" s="447"/>
    </row>
    <row r="1101" spans="1:7">
      <c r="A1101" s="447">
        <f t="shared" si="40"/>
        <v>44517</v>
      </c>
      <c r="B1101" s="428">
        <f t="shared" si="37"/>
        <v>85.794520547945211</v>
      </c>
      <c r="C1101" s="450">
        <f t="shared" si="37"/>
        <v>77.240945768436859</v>
      </c>
      <c r="D1101" s="428">
        <f t="shared" si="38"/>
        <v>77.006601253929773</v>
      </c>
      <c r="E1101" s="450">
        <f t="shared" si="39"/>
        <v>77.000180856272053</v>
      </c>
      <c r="G1101" s="447"/>
    </row>
    <row r="1102" spans="1:7">
      <c r="A1102" s="447">
        <f t="shared" si="40"/>
        <v>44518</v>
      </c>
      <c r="B1102" s="428">
        <f t="shared" ref="B1102:C1144" si="41">B$780+((B$1145-B$780)/365)*(A1102-A$780)</f>
        <v>85.821917808219183</v>
      </c>
      <c r="C1102" s="450">
        <f t="shared" si="41"/>
        <v>77.241696378307381</v>
      </c>
      <c r="D1102" s="428">
        <f t="shared" ref="D1102:D1144" si="42">D$780+((D$1145-D$780)/365)*(C1102-C$780)</f>
        <v>77.006621818583767</v>
      </c>
      <c r="E1102" s="450">
        <f t="shared" ref="E1102:E1144" si="43">E$780+((E$1145-E$780)/365)*(D1102-D$780)</f>
        <v>77.000181419687223</v>
      </c>
      <c r="G1102" s="447"/>
    </row>
    <row r="1103" spans="1:7">
      <c r="A1103" s="447">
        <f t="shared" si="40"/>
        <v>44519</v>
      </c>
      <c r="B1103" s="428">
        <f t="shared" si="41"/>
        <v>85.849315068493155</v>
      </c>
      <c r="C1103" s="450">
        <f t="shared" si="41"/>
        <v>77.242446988177889</v>
      </c>
      <c r="D1103" s="428">
        <f t="shared" si="42"/>
        <v>77.006642383237747</v>
      </c>
      <c r="E1103" s="450">
        <f t="shared" si="43"/>
        <v>77.000181983102408</v>
      </c>
      <c r="G1103" s="447"/>
    </row>
    <row r="1104" spans="1:7">
      <c r="A1104" s="447">
        <f t="shared" si="40"/>
        <v>44520</v>
      </c>
      <c r="B1104" s="428">
        <f t="shared" si="41"/>
        <v>85.876712328767127</v>
      </c>
      <c r="C1104" s="450">
        <f t="shared" si="41"/>
        <v>77.243197598048411</v>
      </c>
      <c r="D1104" s="428">
        <f t="shared" si="42"/>
        <v>77.006662947891741</v>
      </c>
      <c r="E1104" s="450">
        <f t="shared" si="43"/>
        <v>77.000182546517578</v>
      </c>
      <c r="G1104" s="447"/>
    </row>
    <row r="1105" spans="1:7">
      <c r="A1105" s="447">
        <f t="shared" si="40"/>
        <v>44521</v>
      </c>
      <c r="B1105" s="428">
        <f t="shared" si="41"/>
        <v>85.904109589041099</v>
      </c>
      <c r="C1105" s="450">
        <f t="shared" si="41"/>
        <v>77.243948207918933</v>
      </c>
      <c r="D1105" s="428">
        <f t="shared" si="42"/>
        <v>77.00668351254572</v>
      </c>
      <c r="E1105" s="450">
        <f t="shared" si="43"/>
        <v>77.000183109932763</v>
      </c>
      <c r="G1105" s="447"/>
    </row>
    <row r="1106" spans="1:7">
      <c r="A1106" s="447">
        <f t="shared" si="40"/>
        <v>44522</v>
      </c>
      <c r="B1106" s="428">
        <f t="shared" si="41"/>
        <v>85.93150684931507</v>
      </c>
      <c r="C1106" s="450">
        <f t="shared" si="41"/>
        <v>77.244698817789455</v>
      </c>
      <c r="D1106" s="428">
        <f t="shared" si="42"/>
        <v>77.006704077199714</v>
      </c>
      <c r="E1106" s="450">
        <f t="shared" si="43"/>
        <v>77.000183673347934</v>
      </c>
      <c r="G1106" s="447"/>
    </row>
    <row r="1107" spans="1:7">
      <c r="A1107" s="447">
        <f t="shared" si="40"/>
        <v>44523</v>
      </c>
      <c r="B1107" s="428">
        <f t="shared" si="41"/>
        <v>85.958904109589042</v>
      </c>
      <c r="C1107" s="450">
        <f t="shared" si="41"/>
        <v>77.245449427659977</v>
      </c>
      <c r="D1107" s="428">
        <f t="shared" si="42"/>
        <v>77.006724641853694</v>
      </c>
      <c r="E1107" s="450">
        <f t="shared" si="43"/>
        <v>77.000184236763118</v>
      </c>
      <c r="G1107" s="447"/>
    </row>
    <row r="1108" spans="1:7">
      <c r="A1108" s="447">
        <f t="shared" si="40"/>
        <v>44524</v>
      </c>
      <c r="B1108" s="428">
        <f t="shared" si="41"/>
        <v>85.986301369863014</v>
      </c>
      <c r="C1108" s="450">
        <f t="shared" si="41"/>
        <v>77.2462000375305</v>
      </c>
      <c r="D1108" s="428">
        <f t="shared" si="42"/>
        <v>77.006745206507688</v>
      </c>
      <c r="E1108" s="450">
        <f t="shared" si="43"/>
        <v>77.000184800178289</v>
      </c>
      <c r="G1108" s="447"/>
    </row>
    <row r="1109" spans="1:7">
      <c r="A1109" s="447">
        <f t="shared" si="40"/>
        <v>44525</v>
      </c>
      <c r="B1109" s="428">
        <f t="shared" si="41"/>
        <v>86.013698630136986</v>
      </c>
      <c r="C1109" s="450">
        <f t="shared" si="41"/>
        <v>77.246950647401007</v>
      </c>
      <c r="D1109" s="428">
        <f t="shared" si="42"/>
        <v>77.006765771161668</v>
      </c>
      <c r="E1109" s="450">
        <f t="shared" si="43"/>
        <v>77.000185363593474</v>
      </c>
      <c r="G1109" s="447"/>
    </row>
    <row r="1110" spans="1:7">
      <c r="A1110" s="447">
        <f t="shared" si="40"/>
        <v>44526</v>
      </c>
      <c r="B1110" s="428">
        <f t="shared" si="41"/>
        <v>86.041095890410958</v>
      </c>
      <c r="C1110" s="450">
        <f t="shared" si="41"/>
        <v>77.24770125727153</v>
      </c>
      <c r="D1110" s="428">
        <f t="shared" si="42"/>
        <v>77.006786335815661</v>
      </c>
      <c r="E1110" s="450">
        <f t="shared" si="43"/>
        <v>77.000185927008644</v>
      </c>
      <c r="G1110" s="447"/>
    </row>
    <row r="1111" spans="1:7">
      <c r="A1111" s="447">
        <f t="shared" si="40"/>
        <v>44527</v>
      </c>
      <c r="B1111" s="428">
        <f t="shared" si="41"/>
        <v>86.06849315068493</v>
      </c>
      <c r="C1111" s="450">
        <f t="shared" si="41"/>
        <v>77.248451867142052</v>
      </c>
      <c r="D1111" s="428">
        <f t="shared" si="42"/>
        <v>77.006806900469641</v>
      </c>
      <c r="E1111" s="450">
        <f t="shared" si="43"/>
        <v>77.000186490423829</v>
      </c>
      <c r="G1111" s="447"/>
    </row>
    <row r="1112" spans="1:7">
      <c r="A1112" s="447">
        <f t="shared" si="40"/>
        <v>44528</v>
      </c>
      <c r="B1112" s="428">
        <f t="shared" si="41"/>
        <v>86.095890410958901</v>
      </c>
      <c r="C1112" s="450">
        <f t="shared" si="41"/>
        <v>77.249202477012574</v>
      </c>
      <c r="D1112" s="428">
        <f t="shared" si="42"/>
        <v>77.006827465123635</v>
      </c>
      <c r="E1112" s="450">
        <f t="shared" si="43"/>
        <v>77.000187053838999</v>
      </c>
      <c r="G1112" s="447"/>
    </row>
    <row r="1113" spans="1:7">
      <c r="A1113" s="447">
        <f t="shared" si="40"/>
        <v>44529</v>
      </c>
      <c r="B1113" s="428">
        <f t="shared" si="41"/>
        <v>86.123287671232873</v>
      </c>
      <c r="C1113" s="450">
        <f t="shared" si="41"/>
        <v>77.249953086883096</v>
      </c>
      <c r="D1113" s="428">
        <f t="shared" si="42"/>
        <v>77.006848029777615</v>
      </c>
      <c r="E1113" s="450">
        <f t="shared" si="43"/>
        <v>77.000187617254184</v>
      </c>
      <c r="G1113" s="447"/>
    </row>
    <row r="1114" spans="1:7">
      <c r="A1114" s="447">
        <f t="shared" si="40"/>
        <v>44530</v>
      </c>
      <c r="B1114" s="428">
        <f t="shared" si="41"/>
        <v>86.150684931506845</v>
      </c>
      <c r="C1114" s="450">
        <f t="shared" si="41"/>
        <v>77.250703696753618</v>
      </c>
      <c r="D1114" s="428">
        <f t="shared" si="42"/>
        <v>77.006868594431609</v>
      </c>
      <c r="E1114" s="450">
        <f t="shared" si="43"/>
        <v>77.000188180669355</v>
      </c>
      <c r="G1114" s="447"/>
    </row>
    <row r="1115" spans="1:7">
      <c r="A1115" s="447">
        <f t="shared" si="40"/>
        <v>44531</v>
      </c>
      <c r="B1115" s="428">
        <f t="shared" si="41"/>
        <v>86.178082191780817</v>
      </c>
      <c r="C1115" s="450">
        <f t="shared" si="41"/>
        <v>77.251454306624126</v>
      </c>
      <c r="D1115" s="428">
        <f t="shared" si="42"/>
        <v>77.006889159085588</v>
      </c>
      <c r="E1115" s="450">
        <f t="shared" si="43"/>
        <v>77.000188744084539</v>
      </c>
      <c r="G1115" s="447"/>
    </row>
    <row r="1116" spans="1:7">
      <c r="A1116" s="447">
        <f t="shared" si="40"/>
        <v>44532</v>
      </c>
      <c r="B1116" s="428">
        <f t="shared" si="41"/>
        <v>86.205479452054789</v>
      </c>
      <c r="C1116" s="450">
        <f t="shared" si="41"/>
        <v>77.252204916494648</v>
      </c>
      <c r="D1116" s="428">
        <f t="shared" si="42"/>
        <v>77.006909723739582</v>
      </c>
      <c r="E1116" s="450">
        <f t="shared" si="43"/>
        <v>77.00018930749971</v>
      </c>
      <c r="G1116" s="447"/>
    </row>
    <row r="1117" spans="1:7">
      <c r="A1117" s="447">
        <f t="shared" si="40"/>
        <v>44533</v>
      </c>
      <c r="B1117" s="428">
        <f t="shared" si="41"/>
        <v>86.232876712328761</v>
      </c>
      <c r="C1117" s="450">
        <f t="shared" si="41"/>
        <v>77.25295552636517</v>
      </c>
      <c r="D1117" s="428">
        <f t="shared" si="42"/>
        <v>77.006930288393562</v>
      </c>
      <c r="E1117" s="450">
        <f t="shared" si="43"/>
        <v>77.000189870914895</v>
      </c>
      <c r="G1117" s="447"/>
    </row>
    <row r="1118" spans="1:7">
      <c r="A1118" s="447">
        <f t="shared" si="40"/>
        <v>44534</v>
      </c>
      <c r="B1118" s="428">
        <f t="shared" si="41"/>
        <v>86.260273972602732</v>
      </c>
      <c r="C1118" s="450">
        <f t="shared" si="41"/>
        <v>77.253706136235692</v>
      </c>
      <c r="D1118" s="428">
        <f t="shared" si="42"/>
        <v>77.006950853047556</v>
      </c>
      <c r="E1118" s="450">
        <f t="shared" si="43"/>
        <v>77.000190434330065</v>
      </c>
      <c r="G1118" s="447"/>
    </row>
    <row r="1119" spans="1:7">
      <c r="A1119" s="447">
        <f t="shared" si="40"/>
        <v>44535</v>
      </c>
      <c r="B1119" s="428">
        <f t="shared" si="41"/>
        <v>86.287671232876704</v>
      </c>
      <c r="C1119" s="450">
        <f t="shared" si="41"/>
        <v>77.254456746106214</v>
      </c>
      <c r="D1119" s="428">
        <f t="shared" si="42"/>
        <v>77.006971417701536</v>
      </c>
      <c r="E1119" s="450">
        <f t="shared" si="43"/>
        <v>77.00019099774525</v>
      </c>
      <c r="G1119" s="447"/>
    </row>
    <row r="1120" spans="1:7">
      <c r="A1120" s="447">
        <f t="shared" ref="A1120:A1145" si="44">A1119+1</f>
        <v>44536</v>
      </c>
      <c r="B1120" s="428">
        <f t="shared" si="41"/>
        <v>86.31506849315069</v>
      </c>
      <c r="C1120" s="450">
        <f t="shared" si="41"/>
        <v>77.255207355976736</v>
      </c>
      <c r="D1120" s="428">
        <f t="shared" si="42"/>
        <v>77.00699198235553</v>
      </c>
      <c r="E1120" s="450">
        <f t="shared" si="43"/>
        <v>77.00019156116042</v>
      </c>
      <c r="G1120" s="447"/>
    </row>
    <row r="1121" spans="1:7">
      <c r="A1121" s="447">
        <f t="shared" si="44"/>
        <v>44537</v>
      </c>
      <c r="B1121" s="428">
        <f t="shared" si="41"/>
        <v>86.342465753424662</v>
      </c>
      <c r="C1121" s="450">
        <f t="shared" si="41"/>
        <v>77.255957965847244</v>
      </c>
      <c r="D1121" s="428">
        <f t="shared" si="42"/>
        <v>77.007012547009509</v>
      </c>
      <c r="E1121" s="450">
        <f t="shared" si="43"/>
        <v>77.000192124575605</v>
      </c>
      <c r="G1121" s="447"/>
    </row>
    <row r="1122" spans="1:7">
      <c r="A1122" s="447">
        <f t="shared" si="44"/>
        <v>44538</v>
      </c>
      <c r="B1122" s="428">
        <f t="shared" si="41"/>
        <v>86.369863013698634</v>
      </c>
      <c r="C1122" s="450">
        <f t="shared" si="41"/>
        <v>77.256708575717767</v>
      </c>
      <c r="D1122" s="428">
        <f t="shared" si="42"/>
        <v>77.007033111663503</v>
      </c>
      <c r="E1122" s="450">
        <f t="shared" si="43"/>
        <v>77.000192687990776</v>
      </c>
      <c r="G1122" s="447"/>
    </row>
    <row r="1123" spans="1:7">
      <c r="A1123" s="447">
        <f t="shared" si="44"/>
        <v>44539</v>
      </c>
      <c r="B1123" s="428">
        <f t="shared" si="41"/>
        <v>86.397260273972606</v>
      </c>
      <c r="C1123" s="450">
        <f t="shared" si="41"/>
        <v>77.257459185588289</v>
      </c>
      <c r="D1123" s="428">
        <f t="shared" si="42"/>
        <v>77.007053676317483</v>
      </c>
      <c r="E1123" s="450">
        <f t="shared" si="43"/>
        <v>77.00019325140596</v>
      </c>
      <c r="G1123" s="447"/>
    </row>
    <row r="1124" spans="1:7">
      <c r="A1124" s="447">
        <f t="shared" si="44"/>
        <v>44540</v>
      </c>
      <c r="B1124" s="428">
        <f t="shared" si="41"/>
        <v>86.424657534246577</v>
      </c>
      <c r="C1124" s="450">
        <f t="shared" si="41"/>
        <v>77.258209795458811</v>
      </c>
      <c r="D1124" s="428">
        <f t="shared" si="42"/>
        <v>77.007074240971477</v>
      </c>
      <c r="E1124" s="450">
        <f t="shared" si="43"/>
        <v>77.000193814821131</v>
      </c>
      <c r="G1124" s="447"/>
    </row>
    <row r="1125" spans="1:7">
      <c r="A1125" s="447">
        <f t="shared" si="44"/>
        <v>44541</v>
      </c>
      <c r="B1125" s="428">
        <f t="shared" si="41"/>
        <v>86.452054794520549</v>
      </c>
      <c r="C1125" s="450">
        <f t="shared" si="41"/>
        <v>77.258960405329333</v>
      </c>
      <c r="D1125" s="428">
        <f t="shared" si="42"/>
        <v>77.007094805625457</v>
      </c>
      <c r="E1125" s="450">
        <f t="shared" si="43"/>
        <v>77.000194378236316</v>
      </c>
      <c r="G1125" s="447"/>
    </row>
    <row r="1126" spans="1:7">
      <c r="A1126" s="447">
        <f t="shared" si="44"/>
        <v>44542</v>
      </c>
      <c r="B1126" s="428">
        <f t="shared" si="41"/>
        <v>86.479452054794521</v>
      </c>
      <c r="C1126" s="450">
        <f t="shared" si="41"/>
        <v>77.259711015199855</v>
      </c>
      <c r="D1126" s="428">
        <f t="shared" si="42"/>
        <v>77.00711537027945</v>
      </c>
      <c r="E1126" s="450">
        <f t="shared" si="43"/>
        <v>77.000194941651486</v>
      </c>
      <c r="G1126" s="447"/>
    </row>
    <row r="1127" spans="1:7">
      <c r="A1127" s="447">
        <f t="shared" si="44"/>
        <v>44543</v>
      </c>
      <c r="B1127" s="428">
        <f t="shared" si="41"/>
        <v>86.506849315068493</v>
      </c>
      <c r="C1127" s="450">
        <f t="shared" si="41"/>
        <v>77.260461625070363</v>
      </c>
      <c r="D1127" s="428">
        <f t="shared" si="42"/>
        <v>77.00713593493343</v>
      </c>
      <c r="E1127" s="450">
        <f t="shared" si="43"/>
        <v>77.000195505066671</v>
      </c>
      <c r="G1127" s="447"/>
    </row>
    <row r="1128" spans="1:7">
      <c r="A1128" s="447">
        <f t="shared" si="44"/>
        <v>44544</v>
      </c>
      <c r="B1128" s="428">
        <f t="shared" si="41"/>
        <v>86.534246575342465</v>
      </c>
      <c r="C1128" s="450">
        <f t="shared" si="41"/>
        <v>77.261212234940885</v>
      </c>
      <c r="D1128" s="428">
        <f t="shared" si="42"/>
        <v>77.007156499587424</v>
      </c>
      <c r="E1128" s="450">
        <f t="shared" si="43"/>
        <v>77.000196068481841</v>
      </c>
      <c r="G1128" s="447"/>
    </row>
    <row r="1129" spans="1:7">
      <c r="A1129" s="447">
        <f t="shared" si="44"/>
        <v>44545</v>
      </c>
      <c r="B1129" s="428">
        <f t="shared" si="41"/>
        <v>86.561643835616437</v>
      </c>
      <c r="C1129" s="450">
        <f t="shared" si="41"/>
        <v>77.261962844811407</v>
      </c>
      <c r="D1129" s="428">
        <f t="shared" si="42"/>
        <v>77.007177064241404</v>
      </c>
      <c r="E1129" s="450">
        <f t="shared" si="43"/>
        <v>77.000196631897026</v>
      </c>
      <c r="G1129" s="447"/>
    </row>
    <row r="1130" spans="1:7">
      <c r="A1130" s="447">
        <f t="shared" si="44"/>
        <v>44546</v>
      </c>
      <c r="B1130" s="428">
        <f t="shared" si="41"/>
        <v>86.589041095890408</v>
      </c>
      <c r="C1130" s="450">
        <f t="shared" si="41"/>
        <v>77.262713454681929</v>
      </c>
      <c r="D1130" s="428">
        <f t="shared" si="42"/>
        <v>77.007197628895398</v>
      </c>
      <c r="E1130" s="450">
        <f t="shared" si="43"/>
        <v>77.000197195312197</v>
      </c>
      <c r="G1130" s="447"/>
    </row>
    <row r="1131" spans="1:7">
      <c r="A1131" s="447">
        <f t="shared" si="44"/>
        <v>44547</v>
      </c>
      <c r="B1131" s="428">
        <f t="shared" si="41"/>
        <v>86.61643835616438</v>
      </c>
      <c r="C1131" s="450">
        <f t="shared" si="41"/>
        <v>77.263464064552451</v>
      </c>
      <c r="D1131" s="428">
        <f t="shared" si="42"/>
        <v>77.007218193549377</v>
      </c>
      <c r="E1131" s="450">
        <f t="shared" si="43"/>
        <v>77.000197758727381</v>
      </c>
      <c r="G1131" s="447"/>
    </row>
    <row r="1132" spans="1:7">
      <c r="A1132" s="447">
        <f t="shared" si="44"/>
        <v>44548</v>
      </c>
      <c r="B1132" s="428">
        <f t="shared" si="41"/>
        <v>86.643835616438352</v>
      </c>
      <c r="C1132" s="450">
        <f t="shared" si="41"/>
        <v>77.264214674422973</v>
      </c>
      <c r="D1132" s="428">
        <f t="shared" si="42"/>
        <v>77.007238758203371</v>
      </c>
      <c r="E1132" s="450">
        <f t="shared" si="43"/>
        <v>77.000198322142552</v>
      </c>
      <c r="G1132" s="447"/>
    </row>
    <row r="1133" spans="1:7">
      <c r="A1133" s="447">
        <f t="shared" si="44"/>
        <v>44549</v>
      </c>
      <c r="B1133" s="428">
        <f t="shared" si="41"/>
        <v>86.671232876712324</v>
      </c>
      <c r="C1133" s="450">
        <f t="shared" si="41"/>
        <v>77.264965284293481</v>
      </c>
      <c r="D1133" s="428">
        <f t="shared" si="42"/>
        <v>77.007259322857351</v>
      </c>
      <c r="E1133" s="450">
        <f t="shared" si="43"/>
        <v>77.000198885557737</v>
      </c>
      <c r="G1133" s="447"/>
    </row>
    <row r="1134" spans="1:7">
      <c r="A1134" s="447">
        <f t="shared" si="44"/>
        <v>44550</v>
      </c>
      <c r="B1134" s="428">
        <f t="shared" si="41"/>
        <v>86.698630136986296</v>
      </c>
      <c r="C1134" s="450">
        <f t="shared" si="41"/>
        <v>77.265715894164003</v>
      </c>
      <c r="D1134" s="428">
        <f t="shared" si="42"/>
        <v>77.007279887511345</v>
      </c>
      <c r="E1134" s="450">
        <f t="shared" si="43"/>
        <v>77.000199448972907</v>
      </c>
      <c r="G1134" s="447"/>
    </row>
    <row r="1135" spans="1:7">
      <c r="A1135" s="447">
        <f t="shared" si="44"/>
        <v>44551</v>
      </c>
      <c r="B1135" s="428">
        <f t="shared" si="41"/>
        <v>86.726027397260268</v>
      </c>
      <c r="C1135" s="450">
        <f t="shared" si="41"/>
        <v>77.266466504034526</v>
      </c>
      <c r="D1135" s="428">
        <f t="shared" si="42"/>
        <v>77.007300452165325</v>
      </c>
      <c r="E1135" s="450">
        <f t="shared" si="43"/>
        <v>77.000200012388092</v>
      </c>
      <c r="G1135" s="447"/>
    </row>
    <row r="1136" spans="1:7">
      <c r="A1136" s="447">
        <f t="shared" si="44"/>
        <v>44552</v>
      </c>
      <c r="B1136" s="428">
        <f t="shared" si="41"/>
        <v>86.753424657534254</v>
      </c>
      <c r="C1136" s="450">
        <f t="shared" si="41"/>
        <v>77.267217113905048</v>
      </c>
      <c r="D1136" s="428">
        <f t="shared" si="42"/>
        <v>77.007321016819319</v>
      </c>
      <c r="E1136" s="450">
        <f t="shared" si="43"/>
        <v>77.000200575803262</v>
      </c>
      <c r="G1136" s="447"/>
    </row>
    <row r="1137" spans="1:7">
      <c r="A1137" s="447">
        <f t="shared" si="44"/>
        <v>44553</v>
      </c>
      <c r="B1137" s="428">
        <f t="shared" si="41"/>
        <v>86.780821917808225</v>
      </c>
      <c r="C1137" s="450">
        <f t="shared" si="41"/>
        <v>77.26796772377557</v>
      </c>
      <c r="D1137" s="428">
        <f t="shared" si="42"/>
        <v>77.007341581473298</v>
      </c>
      <c r="E1137" s="450">
        <f t="shared" si="43"/>
        <v>77.000201139218447</v>
      </c>
      <c r="G1137" s="447"/>
    </row>
    <row r="1138" spans="1:7">
      <c r="A1138" s="447">
        <f t="shared" si="44"/>
        <v>44554</v>
      </c>
      <c r="B1138" s="428">
        <f t="shared" si="41"/>
        <v>86.808219178082197</v>
      </c>
      <c r="C1138" s="450">
        <f t="shared" si="41"/>
        <v>77.268718333646092</v>
      </c>
      <c r="D1138" s="428">
        <f t="shared" si="42"/>
        <v>77.007362146127292</v>
      </c>
      <c r="E1138" s="450">
        <f t="shared" si="43"/>
        <v>77.000201702633618</v>
      </c>
      <c r="G1138" s="447"/>
    </row>
    <row r="1139" spans="1:7">
      <c r="A1139" s="447">
        <f t="shared" si="44"/>
        <v>44555</v>
      </c>
      <c r="B1139" s="428">
        <f t="shared" si="41"/>
        <v>86.835616438356169</v>
      </c>
      <c r="C1139" s="450">
        <f t="shared" si="41"/>
        <v>77.269468943516614</v>
      </c>
      <c r="D1139" s="428">
        <f t="shared" si="42"/>
        <v>77.007382710781272</v>
      </c>
      <c r="E1139" s="450">
        <f t="shared" si="43"/>
        <v>77.000202266048802</v>
      </c>
      <c r="G1139" s="447"/>
    </row>
    <row r="1140" spans="1:7">
      <c r="A1140" s="447">
        <f t="shared" si="44"/>
        <v>44556</v>
      </c>
      <c r="B1140" s="428">
        <f t="shared" si="41"/>
        <v>86.863013698630141</v>
      </c>
      <c r="C1140" s="450">
        <f t="shared" si="41"/>
        <v>77.270219553387122</v>
      </c>
      <c r="D1140" s="428">
        <f t="shared" si="42"/>
        <v>77.007403275435266</v>
      </c>
      <c r="E1140" s="450">
        <f t="shared" si="43"/>
        <v>77.000202829463973</v>
      </c>
      <c r="G1140" s="447"/>
    </row>
    <row r="1141" spans="1:7">
      <c r="A1141" s="447">
        <f t="shared" si="44"/>
        <v>44557</v>
      </c>
      <c r="B1141" s="428">
        <f t="shared" si="41"/>
        <v>86.890410958904113</v>
      </c>
      <c r="C1141" s="450">
        <f t="shared" si="41"/>
        <v>77.270970163257644</v>
      </c>
      <c r="D1141" s="428">
        <f t="shared" si="42"/>
        <v>77.007423840089245</v>
      </c>
      <c r="E1141" s="450">
        <f t="shared" si="43"/>
        <v>77.000203392879158</v>
      </c>
      <c r="G1141" s="447"/>
    </row>
    <row r="1142" spans="1:7">
      <c r="A1142" s="447">
        <f t="shared" si="44"/>
        <v>44558</v>
      </c>
      <c r="B1142" s="428">
        <f t="shared" si="41"/>
        <v>86.917808219178085</v>
      </c>
      <c r="C1142" s="450">
        <f t="shared" si="41"/>
        <v>77.271720773128166</v>
      </c>
      <c r="D1142" s="428">
        <f t="shared" si="42"/>
        <v>77.007444404743239</v>
      </c>
      <c r="E1142" s="450">
        <f t="shared" si="43"/>
        <v>77.000203956294342</v>
      </c>
      <c r="G1142" s="447"/>
    </row>
    <row r="1143" spans="1:7">
      <c r="A1143" s="447">
        <f t="shared" si="44"/>
        <v>44559</v>
      </c>
      <c r="B1143" s="428">
        <f t="shared" si="41"/>
        <v>86.945205479452056</v>
      </c>
      <c r="C1143" s="450">
        <f t="shared" si="41"/>
        <v>77.272471382998688</v>
      </c>
      <c r="D1143" s="428">
        <f t="shared" si="42"/>
        <v>77.007464969397219</v>
      </c>
      <c r="E1143" s="450">
        <f t="shared" si="43"/>
        <v>77.000204519709513</v>
      </c>
      <c r="G1143" s="447"/>
    </row>
    <row r="1144" spans="1:7">
      <c r="A1144" s="447">
        <f t="shared" si="44"/>
        <v>44560</v>
      </c>
      <c r="B1144" s="428">
        <f t="shared" si="41"/>
        <v>86.972602739726028</v>
      </c>
      <c r="C1144" s="450">
        <f t="shared" si="41"/>
        <v>77.27322199286921</v>
      </c>
      <c r="D1144" s="428">
        <f t="shared" si="42"/>
        <v>77.007485534051213</v>
      </c>
      <c r="E1144" s="450">
        <f t="shared" si="43"/>
        <v>77.000205083124698</v>
      </c>
      <c r="G1144" s="447"/>
    </row>
    <row r="1145" spans="1:7">
      <c r="A1145" s="447">
        <f t="shared" si="44"/>
        <v>44561</v>
      </c>
      <c r="B1145" s="428">
        <f>77+10</f>
        <v>87</v>
      </c>
      <c r="C1145" s="450">
        <f>77+10</f>
        <v>87</v>
      </c>
      <c r="D1145" s="428">
        <f>77+10</f>
        <v>87</v>
      </c>
      <c r="E1145" s="450">
        <f>77+10</f>
        <v>87</v>
      </c>
      <c r="G1145" s="447"/>
    </row>
    <row r="1146" spans="1:7">
      <c r="A1146" s="447">
        <f>A1145+31</f>
        <v>44592</v>
      </c>
      <c r="B1146" s="428">
        <f>B$1145+((B$1157-B$1145)/365)*(A1146-A$1145)</f>
        <v>87.424657534246577</v>
      </c>
      <c r="C1146" s="450">
        <f>C$1145+((C$1157-C$1145)/365)*(B1146-B$1145)</f>
        <v>87.005817226496532</v>
      </c>
      <c r="D1146" s="428">
        <f>D$1145+((D$1157-D$1145)/365)*(C1146-C$1145)</f>
        <v>87.000079688034205</v>
      </c>
      <c r="E1146" s="450">
        <f>E$1145+((E$1157-E$1145)/365)*(D1146-D$1145)</f>
        <v>87.000001091616909</v>
      </c>
      <c r="G1146" s="447"/>
    </row>
    <row r="1147" spans="1:7">
      <c r="A1147" s="447">
        <f>A1146+28</f>
        <v>44620</v>
      </c>
      <c r="B1147" s="428">
        <f t="shared" ref="B1147:C1156" si="45">B$1145+((B$1157-B$1145)/365)*(A1147-A$1145)</f>
        <v>87.808219178082197</v>
      </c>
      <c r="C1147" s="450">
        <f t="shared" si="45"/>
        <v>87.011071495590173</v>
      </c>
      <c r="D1147" s="428">
        <f t="shared" ref="D1147:D1156" si="46">D$1145+((D$1157-D$1145)/365)*(C1147-C$1145)</f>
        <v>87.000151664323155</v>
      </c>
      <c r="E1147" s="450">
        <f t="shared" ref="E1147:E1156" si="47">E$1145+((E$1157-E$1145)/365)*(D1147-D$1145)</f>
        <v>87.000002077593464</v>
      </c>
      <c r="G1147" s="447"/>
    </row>
    <row r="1148" spans="1:7">
      <c r="A1148" s="447">
        <f>A1147+31</f>
        <v>44651</v>
      </c>
      <c r="B1148" s="428">
        <f t="shared" si="45"/>
        <v>88.232876712328761</v>
      </c>
      <c r="C1148" s="450">
        <f t="shared" si="45"/>
        <v>87.016888722086691</v>
      </c>
      <c r="D1148" s="428">
        <f t="shared" si="46"/>
        <v>87.000231352357346</v>
      </c>
      <c r="E1148" s="450">
        <f t="shared" si="47"/>
        <v>87.000003169210373</v>
      </c>
      <c r="G1148" s="447"/>
    </row>
    <row r="1149" spans="1:7">
      <c r="A1149" s="447">
        <f>A1148+30</f>
        <v>44681</v>
      </c>
      <c r="B1149" s="428">
        <f t="shared" si="45"/>
        <v>88.643835616438352</v>
      </c>
      <c r="C1149" s="450">
        <f t="shared" si="45"/>
        <v>87.022518296115592</v>
      </c>
      <c r="D1149" s="428">
        <f t="shared" si="46"/>
        <v>87.000308469809809</v>
      </c>
      <c r="E1149" s="450">
        <f t="shared" si="47"/>
        <v>87.000004225613836</v>
      </c>
      <c r="G1149" s="447"/>
    </row>
    <row r="1150" spans="1:7">
      <c r="A1150" s="447">
        <f>A1149+31</f>
        <v>44712</v>
      </c>
      <c r="B1150" s="428">
        <f t="shared" si="45"/>
        <v>89.06849315068493</v>
      </c>
      <c r="C1150" s="450">
        <f t="shared" si="45"/>
        <v>87.028335522612124</v>
      </c>
      <c r="D1150" s="428">
        <f t="shared" si="46"/>
        <v>87.000388157844</v>
      </c>
      <c r="E1150" s="450">
        <f t="shared" si="47"/>
        <v>87.000005317230745</v>
      </c>
      <c r="G1150" s="447"/>
    </row>
    <row r="1151" spans="1:7">
      <c r="A1151" s="447">
        <f>A1150+30</f>
        <v>44742</v>
      </c>
      <c r="B1151" s="428">
        <f t="shared" si="45"/>
        <v>89.479452054794521</v>
      </c>
      <c r="C1151" s="450">
        <f t="shared" si="45"/>
        <v>87.033965096641026</v>
      </c>
      <c r="D1151" s="428">
        <f t="shared" si="46"/>
        <v>87.000465275296449</v>
      </c>
      <c r="E1151" s="450">
        <f t="shared" si="47"/>
        <v>87.000006373634193</v>
      </c>
      <c r="G1151" s="447"/>
    </row>
    <row r="1152" spans="1:7">
      <c r="A1152" s="447">
        <f>A1151+31</f>
        <v>44773</v>
      </c>
      <c r="B1152" s="428">
        <f t="shared" si="45"/>
        <v>89.904109589041099</v>
      </c>
      <c r="C1152" s="450">
        <f t="shared" si="45"/>
        <v>87.039782323137544</v>
      </c>
      <c r="D1152" s="428">
        <f t="shared" si="46"/>
        <v>87.000544963330654</v>
      </c>
      <c r="E1152" s="450">
        <f t="shared" si="47"/>
        <v>87.000007465251102</v>
      </c>
      <c r="G1152" s="447"/>
    </row>
    <row r="1153" spans="1:7">
      <c r="A1153" s="447">
        <f>A1152+31</f>
        <v>44804</v>
      </c>
      <c r="B1153" s="428">
        <f t="shared" si="45"/>
        <v>90.328767123287676</v>
      </c>
      <c r="C1153" s="450">
        <f t="shared" si="45"/>
        <v>87.045599549634076</v>
      </c>
      <c r="D1153" s="428">
        <f t="shared" si="46"/>
        <v>87.000624651364845</v>
      </c>
      <c r="E1153" s="450">
        <f t="shared" si="47"/>
        <v>87.000008556868011</v>
      </c>
      <c r="G1153" s="447"/>
    </row>
    <row r="1154" spans="1:7">
      <c r="A1154" s="447">
        <f>A1153+30</f>
        <v>44834</v>
      </c>
      <c r="B1154" s="428">
        <f t="shared" si="45"/>
        <v>90.739726027397253</v>
      </c>
      <c r="C1154" s="450">
        <f t="shared" si="45"/>
        <v>87.051229123662978</v>
      </c>
      <c r="D1154" s="428">
        <f t="shared" si="46"/>
        <v>87.000701768817308</v>
      </c>
      <c r="E1154" s="450">
        <f t="shared" si="47"/>
        <v>87.000009613271473</v>
      </c>
      <c r="G1154" s="447"/>
    </row>
    <row r="1155" spans="1:7">
      <c r="A1155" s="447">
        <f>A1154+31</f>
        <v>44865</v>
      </c>
      <c r="B1155" s="428">
        <f t="shared" si="45"/>
        <v>91.164383561643831</v>
      </c>
      <c r="C1155" s="450">
        <f t="shared" si="45"/>
        <v>87.05704635015951</v>
      </c>
      <c r="D1155" s="428">
        <f t="shared" si="46"/>
        <v>87.000781456851499</v>
      </c>
      <c r="E1155" s="450">
        <f t="shared" si="47"/>
        <v>87.000010704888382</v>
      </c>
      <c r="G1155" s="447"/>
    </row>
    <row r="1156" spans="1:7">
      <c r="A1156" s="447">
        <f>A1155+30</f>
        <v>44895</v>
      </c>
      <c r="B1156" s="428">
        <f t="shared" si="45"/>
        <v>91.575342465753423</v>
      </c>
      <c r="C1156" s="450">
        <f t="shared" si="45"/>
        <v>87.062675924188397</v>
      </c>
      <c r="D1156" s="428">
        <f t="shared" si="46"/>
        <v>87.000858574303948</v>
      </c>
      <c r="E1156" s="450">
        <f t="shared" si="47"/>
        <v>87.00001176129183</v>
      </c>
      <c r="G1156" s="447"/>
    </row>
    <row r="1157" spans="1:7">
      <c r="A1157" s="447">
        <f>A1156+31</f>
        <v>44926</v>
      </c>
      <c r="B1157" s="428">
        <f>87+5</f>
        <v>92</v>
      </c>
      <c r="C1157" s="450">
        <f>87+5</f>
        <v>92</v>
      </c>
      <c r="D1157" s="428">
        <f>87+5</f>
        <v>92</v>
      </c>
      <c r="E1157" s="450">
        <f>87+5</f>
        <v>92</v>
      </c>
      <c r="G1157" s="447"/>
    </row>
    <row r="1158" spans="1:7">
      <c r="A1158" s="447">
        <f>A1157+31</f>
        <v>44957</v>
      </c>
      <c r="B1158" s="428">
        <f>B$1157+((B$1169-B$1157)/365)*(A1158-A$1157)</f>
        <v>92.424657534246577</v>
      </c>
      <c r="C1158" s="450">
        <f>C$1157+((C$1169-C$1157)/365)*(B1158-B$1157)</f>
        <v>92.005817226496532</v>
      </c>
      <c r="D1158" s="428">
        <f>D$1157+((D$1169-D$1157)/365)*(C1158-C$1157)</f>
        <v>92.000079688034205</v>
      </c>
      <c r="E1158" s="450">
        <f>E$1157+((E$1169-E$1157)/365)*(D1158-D$1157)</f>
        <v>92.000001091616909</v>
      </c>
      <c r="G1158" s="447"/>
    </row>
    <row r="1159" spans="1:7">
      <c r="A1159" s="447">
        <f>A1158+28</f>
        <v>44985</v>
      </c>
      <c r="B1159" s="428">
        <f t="shared" ref="B1159:C1168" si="48">B$1157+((B$1169-B$1157)/365)*(A1159-A$1157)</f>
        <v>92.808219178082197</v>
      </c>
      <c r="C1159" s="450">
        <f t="shared" si="48"/>
        <v>92.011071495590173</v>
      </c>
      <c r="D1159" s="428">
        <f t="shared" ref="D1159:D1168" si="49">D$1157+((D$1169-D$1157)/365)*(C1159-C$1157)</f>
        <v>92.000151664323155</v>
      </c>
      <c r="E1159" s="450">
        <f t="shared" ref="E1159:E1168" si="50">E$1157+((E$1169-E$1157)/365)*(D1159-D$1157)</f>
        <v>92.000002077593464</v>
      </c>
      <c r="G1159" s="447"/>
    </row>
    <row r="1160" spans="1:7">
      <c r="A1160" s="447">
        <f>A1159+31</f>
        <v>45016</v>
      </c>
      <c r="B1160" s="428">
        <f t="shared" si="48"/>
        <v>93.232876712328761</v>
      </c>
      <c r="C1160" s="450">
        <f t="shared" si="48"/>
        <v>92.016888722086691</v>
      </c>
      <c r="D1160" s="428">
        <f t="shared" si="49"/>
        <v>92.000231352357346</v>
      </c>
      <c r="E1160" s="450">
        <f t="shared" si="50"/>
        <v>92.000003169210373</v>
      </c>
      <c r="G1160" s="447"/>
    </row>
    <row r="1161" spans="1:7">
      <c r="A1161" s="447">
        <f>A1160+30</f>
        <v>45046</v>
      </c>
      <c r="B1161" s="428">
        <f t="shared" si="48"/>
        <v>93.643835616438352</v>
      </c>
      <c r="C1161" s="450">
        <f t="shared" si="48"/>
        <v>92.022518296115592</v>
      </c>
      <c r="D1161" s="428">
        <f t="shared" si="49"/>
        <v>92.000308469809809</v>
      </c>
      <c r="E1161" s="450">
        <f t="shared" si="50"/>
        <v>92.000004225613836</v>
      </c>
      <c r="G1161" s="447"/>
    </row>
    <row r="1162" spans="1:7">
      <c r="A1162" s="447">
        <f>A1161+31</f>
        <v>45077</v>
      </c>
      <c r="B1162" s="428">
        <f t="shared" si="48"/>
        <v>94.06849315068493</v>
      </c>
      <c r="C1162" s="450">
        <f t="shared" si="48"/>
        <v>92.028335522612124</v>
      </c>
      <c r="D1162" s="428">
        <f t="shared" si="49"/>
        <v>92.000388157844</v>
      </c>
      <c r="E1162" s="450">
        <f t="shared" si="50"/>
        <v>92.000005317230745</v>
      </c>
      <c r="G1162" s="447"/>
    </row>
    <row r="1163" spans="1:7">
      <c r="A1163" s="447">
        <f>A1162+30</f>
        <v>45107</v>
      </c>
      <c r="B1163" s="428">
        <f t="shared" si="48"/>
        <v>94.479452054794521</v>
      </c>
      <c r="C1163" s="450">
        <f t="shared" si="48"/>
        <v>92.033965096641026</v>
      </c>
      <c r="D1163" s="428">
        <f t="shared" si="49"/>
        <v>92.000465275296449</v>
      </c>
      <c r="E1163" s="450">
        <f t="shared" si="50"/>
        <v>92.000006373634193</v>
      </c>
      <c r="G1163" s="447"/>
    </row>
    <row r="1164" spans="1:7">
      <c r="A1164" s="447">
        <f>A1163+31</f>
        <v>45138</v>
      </c>
      <c r="B1164" s="428">
        <f t="shared" si="48"/>
        <v>94.904109589041099</v>
      </c>
      <c r="C1164" s="450">
        <f t="shared" si="48"/>
        <v>92.039782323137544</v>
      </c>
      <c r="D1164" s="428">
        <f t="shared" si="49"/>
        <v>92.000544963330654</v>
      </c>
      <c r="E1164" s="450">
        <f t="shared" si="50"/>
        <v>92.000007465251102</v>
      </c>
      <c r="G1164" s="447"/>
    </row>
    <row r="1165" spans="1:7">
      <c r="A1165" s="447">
        <f>A1164+31</f>
        <v>45169</v>
      </c>
      <c r="B1165" s="428">
        <f t="shared" si="48"/>
        <v>95.328767123287676</v>
      </c>
      <c r="C1165" s="450">
        <f t="shared" si="48"/>
        <v>92.045599549634076</v>
      </c>
      <c r="D1165" s="428">
        <f t="shared" si="49"/>
        <v>92.000624651364845</v>
      </c>
      <c r="E1165" s="450">
        <f t="shared" si="50"/>
        <v>92.000008556868011</v>
      </c>
      <c r="G1165" s="447"/>
    </row>
    <row r="1166" spans="1:7">
      <c r="A1166" s="447">
        <f>A1165+30</f>
        <v>45199</v>
      </c>
      <c r="B1166" s="428">
        <f t="shared" si="48"/>
        <v>95.739726027397253</v>
      </c>
      <c r="C1166" s="450">
        <f t="shared" si="48"/>
        <v>92.051229123662978</v>
      </c>
      <c r="D1166" s="428">
        <f t="shared" si="49"/>
        <v>92.000701768817308</v>
      </c>
      <c r="E1166" s="450">
        <f t="shared" si="50"/>
        <v>92.000009613271473</v>
      </c>
      <c r="G1166" s="447"/>
    </row>
    <row r="1167" spans="1:7">
      <c r="A1167" s="447">
        <f>A1166+31</f>
        <v>45230</v>
      </c>
      <c r="B1167" s="428">
        <f t="shared" si="48"/>
        <v>96.164383561643831</v>
      </c>
      <c r="C1167" s="450">
        <f t="shared" si="48"/>
        <v>92.05704635015951</v>
      </c>
      <c r="D1167" s="428">
        <f t="shared" si="49"/>
        <v>92.000781456851499</v>
      </c>
      <c r="E1167" s="450">
        <f t="shared" si="50"/>
        <v>92.000010704888382</v>
      </c>
      <c r="G1167" s="447"/>
    </row>
    <row r="1168" spans="1:7">
      <c r="A1168" s="447">
        <f>A1167+30</f>
        <v>45260</v>
      </c>
      <c r="B1168" s="428">
        <f t="shared" si="48"/>
        <v>96.575342465753423</v>
      </c>
      <c r="C1168" s="450">
        <f t="shared" si="48"/>
        <v>92.062675924188397</v>
      </c>
      <c r="D1168" s="428">
        <f t="shared" si="49"/>
        <v>92.000858574303948</v>
      </c>
      <c r="E1168" s="450">
        <f t="shared" si="50"/>
        <v>92.00001176129183</v>
      </c>
      <c r="G1168" s="447"/>
    </row>
    <row r="1169" spans="1:7">
      <c r="A1169" s="447">
        <f>A1168+31</f>
        <v>45291</v>
      </c>
      <c r="B1169" s="428">
        <f>92+5</f>
        <v>97</v>
      </c>
      <c r="C1169" s="450">
        <f>92+5</f>
        <v>97</v>
      </c>
      <c r="D1169" s="428">
        <f>92+5</f>
        <v>97</v>
      </c>
      <c r="E1169" s="450">
        <f>92+5</f>
        <v>97</v>
      </c>
      <c r="G1169" s="447"/>
    </row>
    <row r="1170" spans="1:7">
      <c r="A1170" s="447">
        <f>A1169+31</f>
        <v>45322</v>
      </c>
      <c r="B1170" s="428">
        <f>B$1169+((B$1181-B$1169)/365)*(A1170-A$1169)</f>
        <v>97.424657534246577</v>
      </c>
      <c r="C1170" s="450">
        <f>C$1169+((C$1181-C$1169)/365)*(B1170-B$1169)</f>
        <v>97.005817226496532</v>
      </c>
      <c r="D1170" s="428">
        <f>D$1169+((D$1181-D$1169)/365)*(C1170-C$1169)</f>
        <v>97.000079688034205</v>
      </c>
      <c r="E1170" s="450">
        <f>E$1169+((E$1181-E$1169)/365)*(D1170-D$1169)</f>
        <v>97.000001091616909</v>
      </c>
      <c r="G1170" s="447"/>
    </row>
    <row r="1171" spans="1:7">
      <c r="A1171" s="447">
        <f>A1170+29</f>
        <v>45351</v>
      </c>
      <c r="B1171" s="428">
        <f t="shared" ref="B1171:C1180" si="51">B$1169+((B$1181-B$1169)/365)*(A1171-A$1169)</f>
        <v>97.821917808219183</v>
      </c>
      <c r="C1171" s="450">
        <f t="shared" si="51"/>
        <v>97.011259148057803</v>
      </c>
      <c r="D1171" s="428">
        <f t="shared" ref="D1171:D1180" si="52">D$1169+((D$1181-D$1169)/365)*(C1171-C$1169)</f>
        <v>97.000154234904898</v>
      </c>
      <c r="E1171" s="450">
        <f t="shared" ref="E1171:E1180" si="53">E$1169+((E$1181-E$1169)/365)*(D1171-D$1169)</f>
        <v>97.000002112806911</v>
      </c>
      <c r="G1171" s="447"/>
    </row>
    <row r="1172" spans="1:7">
      <c r="A1172" s="447">
        <f>A1171+31</f>
        <v>45382</v>
      </c>
      <c r="B1172" s="428">
        <f t="shared" si="51"/>
        <v>98.246575342465746</v>
      </c>
      <c r="C1172" s="450">
        <f t="shared" si="51"/>
        <v>97.017076374554321</v>
      </c>
      <c r="D1172" s="428">
        <f t="shared" si="52"/>
        <v>97.000233922939103</v>
      </c>
      <c r="E1172" s="450">
        <f t="shared" si="53"/>
        <v>97.00000320442382</v>
      </c>
      <c r="G1172" s="447"/>
    </row>
    <row r="1173" spans="1:7">
      <c r="A1173" s="447">
        <f>A1172+30</f>
        <v>45412</v>
      </c>
      <c r="B1173" s="428">
        <f t="shared" si="51"/>
        <v>98.657534246575338</v>
      </c>
      <c r="C1173" s="450">
        <f t="shared" si="51"/>
        <v>97.022705948583223</v>
      </c>
      <c r="D1173" s="428">
        <f t="shared" si="52"/>
        <v>97.000311040391551</v>
      </c>
      <c r="E1173" s="450">
        <f t="shared" si="53"/>
        <v>97.000004260827282</v>
      </c>
      <c r="G1173" s="447"/>
    </row>
    <row r="1174" spans="1:7">
      <c r="A1174" s="447">
        <f>A1173+31</f>
        <v>45443</v>
      </c>
      <c r="B1174" s="428">
        <f t="shared" si="51"/>
        <v>99.082191780821915</v>
      </c>
      <c r="C1174" s="450">
        <f t="shared" si="51"/>
        <v>97.028523175079755</v>
      </c>
      <c r="D1174" s="428">
        <f t="shared" si="52"/>
        <v>97.000390728425756</v>
      </c>
      <c r="E1174" s="450">
        <f t="shared" si="53"/>
        <v>97.000005352444191</v>
      </c>
      <c r="G1174" s="447"/>
    </row>
    <row r="1175" spans="1:7">
      <c r="A1175" s="447">
        <f>A1174+30</f>
        <v>45473</v>
      </c>
      <c r="B1175" s="428">
        <f t="shared" si="51"/>
        <v>99.493150684931507</v>
      </c>
      <c r="C1175" s="450">
        <f t="shared" si="51"/>
        <v>97.034152749108657</v>
      </c>
      <c r="D1175" s="428">
        <f t="shared" si="52"/>
        <v>97.000467845878205</v>
      </c>
      <c r="E1175" s="450">
        <f t="shared" si="53"/>
        <v>97.000006408847653</v>
      </c>
      <c r="G1175" s="447"/>
    </row>
    <row r="1176" spans="1:7">
      <c r="A1176" s="447">
        <f>A1175+31</f>
        <v>45504</v>
      </c>
      <c r="B1176" s="428">
        <f t="shared" si="51"/>
        <v>99.917808219178085</v>
      </c>
      <c r="C1176" s="450">
        <f t="shared" si="51"/>
        <v>97.039969975605175</v>
      </c>
      <c r="D1176" s="428">
        <f t="shared" si="52"/>
        <v>97.000547533912396</v>
      </c>
      <c r="E1176" s="450">
        <f t="shared" si="53"/>
        <v>97.000007500464548</v>
      </c>
      <c r="G1176" s="447"/>
    </row>
    <row r="1177" spans="1:7">
      <c r="A1177" s="447">
        <f>A1176+31</f>
        <v>45535</v>
      </c>
      <c r="B1177" s="428">
        <f t="shared" si="51"/>
        <v>100.34246575342466</v>
      </c>
      <c r="C1177" s="450">
        <f t="shared" si="51"/>
        <v>97.045787202101707</v>
      </c>
      <c r="D1177" s="428">
        <f t="shared" si="52"/>
        <v>97.000627221946601</v>
      </c>
      <c r="E1177" s="450">
        <f t="shared" si="53"/>
        <v>97.000008592081457</v>
      </c>
      <c r="G1177" s="447"/>
    </row>
    <row r="1178" spans="1:7">
      <c r="A1178" s="447">
        <f>A1177+30</f>
        <v>45565</v>
      </c>
      <c r="B1178" s="428">
        <f t="shared" si="51"/>
        <v>100.75342465753425</v>
      </c>
      <c r="C1178" s="450">
        <f t="shared" si="51"/>
        <v>97.051416776130608</v>
      </c>
      <c r="D1178" s="428">
        <f t="shared" si="52"/>
        <v>97.00070433939905</v>
      </c>
      <c r="E1178" s="450">
        <f t="shared" si="53"/>
        <v>97.000009648484919</v>
      </c>
      <c r="G1178" s="447"/>
    </row>
    <row r="1179" spans="1:7">
      <c r="A1179" s="447">
        <f>A1178+31</f>
        <v>45596</v>
      </c>
      <c r="B1179" s="428">
        <f t="shared" si="51"/>
        <v>101.17808219178082</v>
      </c>
      <c r="C1179" s="450">
        <f t="shared" si="51"/>
        <v>97.057234002627141</v>
      </c>
      <c r="D1179" s="428">
        <f t="shared" si="52"/>
        <v>97.000784027433255</v>
      </c>
      <c r="E1179" s="450">
        <f t="shared" si="53"/>
        <v>97.000010740101828</v>
      </c>
      <c r="G1179" s="447"/>
    </row>
    <row r="1180" spans="1:7">
      <c r="A1180" s="447">
        <f>A1179+30</f>
        <v>45626</v>
      </c>
      <c r="B1180" s="428">
        <f t="shared" si="51"/>
        <v>101.58904109589041</v>
      </c>
      <c r="C1180" s="450">
        <f t="shared" si="51"/>
        <v>97.062863576656028</v>
      </c>
      <c r="D1180" s="428">
        <f t="shared" si="52"/>
        <v>97.000861144885704</v>
      </c>
      <c r="E1180" s="450">
        <f t="shared" si="53"/>
        <v>97.000011796505277</v>
      </c>
      <c r="G1180" s="447"/>
    </row>
    <row r="1181" spans="1:7">
      <c r="A1181" s="447">
        <f>A1180+31</f>
        <v>45657</v>
      </c>
      <c r="B1181" s="428">
        <f>97+5</f>
        <v>102</v>
      </c>
      <c r="C1181" s="450">
        <f>97+5</f>
        <v>102</v>
      </c>
      <c r="D1181" s="428">
        <f>97+5</f>
        <v>102</v>
      </c>
      <c r="E1181" s="450">
        <f>97+5</f>
        <v>102</v>
      </c>
      <c r="G1181" s="447"/>
    </row>
    <row r="1182" spans="1:7">
      <c r="A1182" s="447">
        <f>A1181+31</f>
        <v>45688</v>
      </c>
      <c r="B1182" s="428">
        <f>B$1181+((B$1193-B$1181)/365)*(A1182-A$1181)</f>
        <v>102.16986301369863</v>
      </c>
      <c r="C1182" s="450">
        <f>C$1181+((C$1193-C$1181)/365)*(B1182-B$1181)</f>
        <v>102.00093075623944</v>
      </c>
      <c r="D1182" s="428">
        <f>D$1181+((D$1193-D$1181)/365)*(C1182-C$1181)</f>
        <v>102.00000510003419</v>
      </c>
      <c r="E1182" s="450">
        <f>E$1181+((E$1193-E$1181)/365)*(D1182-D$1181)</f>
        <v>102.00000002794539</v>
      </c>
      <c r="G1182" s="447"/>
    </row>
    <row r="1183" spans="1:7">
      <c r="A1183" s="447">
        <f>A1182+28</f>
        <v>45716</v>
      </c>
      <c r="B1183" s="428">
        <f t="shared" ref="B1183:C1192" si="54">B$1181+((B$1193-B$1181)/365)*(A1183-A$1181)</f>
        <v>102.32328767123288</v>
      </c>
      <c r="C1183" s="450">
        <f t="shared" si="54"/>
        <v>102.00177143929443</v>
      </c>
      <c r="D1183" s="428">
        <f t="shared" ref="D1183:D1192" si="55">D$1181+((D$1193-D$1181)/365)*(C1183-C$1181)</f>
        <v>102.00000970651668</v>
      </c>
      <c r="E1183" s="450">
        <f t="shared" ref="E1183:E1192" si="56">E$1181+((E$1193-E$1181)/365)*(D1183-D$1181)</f>
        <v>102.0000000531864</v>
      </c>
      <c r="G1183" s="447"/>
    </row>
    <row r="1184" spans="1:7">
      <c r="A1184" s="447">
        <f>A1183+31</f>
        <v>45747</v>
      </c>
      <c r="B1184" s="428">
        <f t="shared" si="54"/>
        <v>102.49315068493151</v>
      </c>
      <c r="C1184" s="450">
        <f t="shared" si="54"/>
        <v>102.00270219553387</v>
      </c>
      <c r="D1184" s="428">
        <f t="shared" si="55"/>
        <v>102.00001480655087</v>
      </c>
      <c r="E1184" s="450">
        <f t="shared" si="56"/>
        <v>102.00000008113179</v>
      </c>
      <c r="G1184" s="447"/>
    </row>
    <row r="1185" spans="1:7">
      <c r="A1185" s="447">
        <f>A1184+30</f>
        <v>45777</v>
      </c>
      <c r="B1185" s="428">
        <f t="shared" si="54"/>
        <v>102.65753424657534</v>
      </c>
      <c r="C1185" s="450">
        <f t="shared" si="54"/>
        <v>102.00360292737849</v>
      </c>
      <c r="D1185" s="428">
        <f t="shared" si="55"/>
        <v>102.00001974206782</v>
      </c>
      <c r="E1185" s="450">
        <f t="shared" si="56"/>
        <v>102.00000010817571</v>
      </c>
      <c r="G1185" s="447"/>
    </row>
    <row r="1186" spans="1:7">
      <c r="A1186" s="447">
        <f>A1185+31</f>
        <v>45808</v>
      </c>
      <c r="B1186" s="428">
        <f t="shared" si="54"/>
        <v>102.82739726027397</v>
      </c>
      <c r="C1186" s="450">
        <f t="shared" si="54"/>
        <v>102.00453368361794</v>
      </c>
      <c r="D1186" s="428">
        <f t="shared" si="55"/>
        <v>102.00002484210202</v>
      </c>
      <c r="E1186" s="450">
        <f t="shared" si="56"/>
        <v>102.0000001361211</v>
      </c>
      <c r="G1186" s="447"/>
    </row>
    <row r="1187" spans="1:7">
      <c r="A1187" s="447">
        <f>A1186+30</f>
        <v>45838</v>
      </c>
      <c r="B1187" s="428">
        <f t="shared" si="54"/>
        <v>102.99178082191781</v>
      </c>
      <c r="C1187" s="450">
        <f t="shared" si="54"/>
        <v>102.00543441546256</v>
      </c>
      <c r="D1187" s="428">
        <f t="shared" si="55"/>
        <v>102.00002977761898</v>
      </c>
      <c r="E1187" s="450">
        <f t="shared" si="56"/>
        <v>102.00000016316504</v>
      </c>
      <c r="G1187" s="447"/>
    </row>
    <row r="1188" spans="1:7">
      <c r="A1188" s="447">
        <f>A1187+31</f>
        <v>45869</v>
      </c>
      <c r="B1188" s="428">
        <f t="shared" si="54"/>
        <v>103.16164383561645</v>
      </c>
      <c r="C1188" s="450">
        <f t="shared" si="54"/>
        <v>102.00636517170202</v>
      </c>
      <c r="D1188" s="428">
        <f t="shared" si="55"/>
        <v>102.00003487765316</v>
      </c>
      <c r="E1188" s="450">
        <f t="shared" si="56"/>
        <v>102.00000019111043</v>
      </c>
      <c r="G1188" s="447"/>
    </row>
    <row r="1189" spans="1:7">
      <c r="A1189" s="447">
        <f>A1188+31</f>
        <v>45900</v>
      </c>
      <c r="B1189" s="428">
        <f t="shared" si="54"/>
        <v>103.33150684931506</v>
      </c>
      <c r="C1189" s="450">
        <f t="shared" si="54"/>
        <v>102.00729592794146</v>
      </c>
      <c r="D1189" s="428">
        <f t="shared" si="55"/>
        <v>102.00003997768735</v>
      </c>
      <c r="E1189" s="450">
        <f t="shared" si="56"/>
        <v>102.00000021905582</v>
      </c>
      <c r="G1189" s="447"/>
    </row>
    <row r="1190" spans="1:7">
      <c r="A1190" s="447">
        <f>A1189+30</f>
        <v>45930</v>
      </c>
      <c r="B1190" s="428">
        <f t="shared" si="54"/>
        <v>103.49589041095891</v>
      </c>
      <c r="C1190" s="450">
        <f t="shared" si="54"/>
        <v>102.00819665978608</v>
      </c>
      <c r="D1190" s="428">
        <f t="shared" si="55"/>
        <v>102.00004491320431</v>
      </c>
      <c r="E1190" s="450">
        <f t="shared" si="56"/>
        <v>102.00000024609975</v>
      </c>
      <c r="G1190" s="447"/>
    </row>
    <row r="1191" spans="1:7">
      <c r="A1191" s="447">
        <f>A1190+31</f>
        <v>45961</v>
      </c>
      <c r="B1191" s="428">
        <f t="shared" si="54"/>
        <v>103.66575342465754</v>
      </c>
      <c r="C1191" s="450">
        <f t="shared" si="54"/>
        <v>102.00912741602552</v>
      </c>
      <c r="D1191" s="428">
        <f t="shared" si="55"/>
        <v>102.00005001323849</v>
      </c>
      <c r="E1191" s="450">
        <f t="shared" si="56"/>
        <v>102.00000027404515</v>
      </c>
      <c r="G1191" s="447"/>
    </row>
    <row r="1192" spans="1:7">
      <c r="A1192" s="447">
        <f>A1191+30</f>
        <v>45991</v>
      </c>
      <c r="B1192" s="428">
        <f t="shared" si="54"/>
        <v>103.83013698630137</v>
      </c>
      <c r="C1192" s="450">
        <f t="shared" si="54"/>
        <v>102.01002814787014</v>
      </c>
      <c r="D1192" s="428">
        <f t="shared" si="55"/>
        <v>102.00005494875545</v>
      </c>
      <c r="E1192" s="450">
        <f t="shared" si="56"/>
        <v>102.00000030108907</v>
      </c>
      <c r="G1192" s="447"/>
    </row>
    <row r="1193" spans="1:7">
      <c r="A1193" s="447">
        <f>A1192+31</f>
        <v>46022</v>
      </c>
      <c r="B1193" s="428">
        <f>102+2</f>
        <v>104</v>
      </c>
      <c r="C1193" s="450">
        <f>102+2</f>
        <v>104</v>
      </c>
      <c r="D1193" s="428">
        <f>102+2</f>
        <v>104</v>
      </c>
      <c r="E1193" s="450">
        <f>102+2</f>
        <v>104</v>
      </c>
      <c r="G1193" s="447"/>
    </row>
    <row r="1194" spans="1:7">
      <c r="A1194" s="447">
        <f>A1193+31</f>
        <v>46053</v>
      </c>
      <c r="B1194" s="428">
        <f>B$1193+((B$1205-B$1193)/365)*(A1194-A$1193)</f>
        <v>104.16986301369863</v>
      </c>
      <c r="C1194" s="450">
        <f>C$1193+((C$1205-C$1193)/365)*(B1194-B$1193)</f>
        <v>104.00093075623944</v>
      </c>
      <c r="D1194" s="428">
        <f>D$1193+((D$1205-D$1193)/365)*(C1194-C$1193)</f>
        <v>104.00000510003419</v>
      </c>
      <c r="E1194" s="450">
        <f>E$1193+((E$1205-E$1193)/365)*(D1194-D$1193)</f>
        <v>104.00000002794539</v>
      </c>
      <c r="G1194" s="447"/>
    </row>
    <row r="1195" spans="1:7">
      <c r="A1195" s="447">
        <f>A1194+28</f>
        <v>46081</v>
      </c>
      <c r="B1195" s="428">
        <f t="shared" ref="B1195:C1204" si="57">B$1193+((B$1205-B$1193)/365)*(A1195-A$1193)</f>
        <v>104.32328767123288</v>
      </c>
      <c r="C1195" s="450">
        <f t="shared" si="57"/>
        <v>104.00177143929443</v>
      </c>
      <c r="D1195" s="428">
        <f t="shared" ref="D1195:D1204" si="58">D$1193+((D$1205-D$1193)/365)*(C1195-C$1193)</f>
        <v>104.00000970651668</v>
      </c>
      <c r="E1195" s="450">
        <f t="shared" ref="E1195:E1204" si="59">E$1193+((E$1205-E$1193)/365)*(D1195-D$1193)</f>
        <v>104.0000000531864</v>
      </c>
      <c r="G1195" s="447"/>
    </row>
    <row r="1196" spans="1:7">
      <c r="A1196" s="447">
        <f>A1195+31</f>
        <v>46112</v>
      </c>
      <c r="B1196" s="428">
        <f t="shared" si="57"/>
        <v>104.49315068493151</v>
      </c>
      <c r="C1196" s="450">
        <f t="shared" si="57"/>
        <v>104.00270219553387</v>
      </c>
      <c r="D1196" s="428">
        <f t="shared" si="58"/>
        <v>104.00001480655087</v>
      </c>
      <c r="E1196" s="450">
        <f t="shared" si="59"/>
        <v>104.00000008113179</v>
      </c>
      <c r="G1196" s="447"/>
    </row>
    <row r="1197" spans="1:7">
      <c r="A1197" s="447">
        <f>A1196+30</f>
        <v>46142</v>
      </c>
      <c r="B1197" s="428">
        <f t="shared" si="57"/>
        <v>104.65753424657534</v>
      </c>
      <c r="C1197" s="450">
        <f t="shared" si="57"/>
        <v>104.00360292737849</v>
      </c>
      <c r="D1197" s="428">
        <f t="shared" si="58"/>
        <v>104.00001974206782</v>
      </c>
      <c r="E1197" s="450">
        <f t="shared" si="59"/>
        <v>104.00000010817571</v>
      </c>
      <c r="G1197" s="447"/>
    </row>
    <row r="1198" spans="1:7">
      <c r="A1198" s="447">
        <f>A1197+31</f>
        <v>46173</v>
      </c>
      <c r="B1198" s="428">
        <f t="shared" si="57"/>
        <v>104.82739726027397</v>
      </c>
      <c r="C1198" s="450">
        <f t="shared" si="57"/>
        <v>104.00453368361794</v>
      </c>
      <c r="D1198" s="428">
        <f t="shared" si="58"/>
        <v>104.00002484210202</v>
      </c>
      <c r="E1198" s="450">
        <f t="shared" si="59"/>
        <v>104.0000001361211</v>
      </c>
      <c r="G1198" s="447"/>
    </row>
    <row r="1199" spans="1:7">
      <c r="A1199" s="447">
        <f>A1198+30</f>
        <v>46203</v>
      </c>
      <c r="B1199" s="428">
        <f t="shared" si="57"/>
        <v>104.99178082191781</v>
      </c>
      <c r="C1199" s="450">
        <f t="shared" si="57"/>
        <v>104.00543441546256</v>
      </c>
      <c r="D1199" s="428">
        <f t="shared" si="58"/>
        <v>104.00002977761898</v>
      </c>
      <c r="E1199" s="450">
        <f t="shared" si="59"/>
        <v>104.00000016316504</v>
      </c>
      <c r="G1199" s="447"/>
    </row>
    <row r="1200" spans="1:7">
      <c r="A1200" s="447">
        <f>A1199+31</f>
        <v>46234</v>
      </c>
      <c r="B1200" s="428">
        <f t="shared" si="57"/>
        <v>105.16164383561645</v>
      </c>
      <c r="C1200" s="450">
        <f t="shared" si="57"/>
        <v>104.00636517170202</v>
      </c>
      <c r="D1200" s="428">
        <f t="shared" si="58"/>
        <v>104.00003487765316</v>
      </c>
      <c r="E1200" s="450">
        <f t="shared" si="59"/>
        <v>104.00000019111043</v>
      </c>
      <c r="G1200" s="447"/>
    </row>
    <row r="1201" spans="1:7">
      <c r="A1201" s="447">
        <f>A1200+31</f>
        <v>46265</v>
      </c>
      <c r="B1201" s="428">
        <f t="shared" si="57"/>
        <v>105.33150684931506</v>
      </c>
      <c r="C1201" s="450">
        <f t="shared" si="57"/>
        <v>104.00729592794146</v>
      </c>
      <c r="D1201" s="428">
        <f t="shared" si="58"/>
        <v>104.00003997768735</v>
      </c>
      <c r="E1201" s="450">
        <f t="shared" si="59"/>
        <v>104.00000021905582</v>
      </c>
      <c r="G1201" s="447"/>
    </row>
    <row r="1202" spans="1:7">
      <c r="A1202" s="447">
        <f>A1201+30</f>
        <v>46295</v>
      </c>
      <c r="B1202" s="428">
        <f t="shared" si="57"/>
        <v>105.49589041095891</v>
      </c>
      <c r="C1202" s="450">
        <f t="shared" si="57"/>
        <v>104.00819665978608</v>
      </c>
      <c r="D1202" s="428">
        <f t="shared" si="58"/>
        <v>104.00004491320431</v>
      </c>
      <c r="E1202" s="450">
        <f t="shared" si="59"/>
        <v>104.00000024609975</v>
      </c>
      <c r="G1202" s="447"/>
    </row>
    <row r="1203" spans="1:7">
      <c r="A1203" s="447">
        <f>A1202+31</f>
        <v>46326</v>
      </c>
      <c r="B1203" s="428">
        <f t="shared" si="57"/>
        <v>105.66575342465754</v>
      </c>
      <c r="C1203" s="450">
        <f t="shared" si="57"/>
        <v>104.00912741602552</v>
      </c>
      <c r="D1203" s="428">
        <f t="shared" si="58"/>
        <v>104.00005001323849</v>
      </c>
      <c r="E1203" s="450">
        <f t="shared" si="59"/>
        <v>104.00000027404515</v>
      </c>
      <c r="G1203" s="447"/>
    </row>
    <row r="1204" spans="1:7">
      <c r="A1204" s="447">
        <f>A1203+30</f>
        <v>46356</v>
      </c>
      <c r="B1204" s="428">
        <f t="shared" si="57"/>
        <v>105.83013698630137</v>
      </c>
      <c r="C1204" s="450">
        <f t="shared" si="57"/>
        <v>104.01002814787014</v>
      </c>
      <c r="D1204" s="428">
        <f t="shared" si="58"/>
        <v>104.00005494875545</v>
      </c>
      <c r="E1204" s="450">
        <f t="shared" si="59"/>
        <v>104.00000030108907</v>
      </c>
      <c r="G1204" s="447"/>
    </row>
    <row r="1205" spans="1:7">
      <c r="A1205" s="447">
        <f>A1204+31</f>
        <v>46387</v>
      </c>
      <c r="B1205" s="428">
        <f>104+2</f>
        <v>106</v>
      </c>
      <c r="C1205" s="450">
        <f>104+2</f>
        <v>106</v>
      </c>
      <c r="D1205" s="428">
        <f>104+2</f>
        <v>106</v>
      </c>
      <c r="E1205" s="450">
        <f>104+2</f>
        <v>106</v>
      </c>
      <c r="G1205" s="447"/>
    </row>
    <row r="1206" spans="1:7">
      <c r="A1206" s="447">
        <f>A1205+31</f>
        <v>46418</v>
      </c>
      <c r="B1206" s="428">
        <f>B$1205+((B$1217-B$1205)/365)*(A1206-A$1205)</f>
        <v>106.16986301369863</v>
      </c>
      <c r="C1206" s="450">
        <f>C$1205+((C$1217-C$1205)/365)*(B1206-B$1205)</f>
        <v>106.00093075623944</v>
      </c>
      <c r="D1206" s="428">
        <f>D$1205+((D$1217-D$1205)/365)*(C1206-C$1205)</f>
        <v>106.00000510003419</v>
      </c>
      <c r="E1206" s="450">
        <f>E$1205+((E$1217-E$1205)/365)*(D1206-D$1205)</f>
        <v>106.00000002794539</v>
      </c>
      <c r="G1206" s="447"/>
    </row>
    <row r="1207" spans="1:7">
      <c r="A1207" s="447">
        <f>A1206+28</f>
        <v>46446</v>
      </c>
      <c r="B1207" s="428">
        <f t="shared" ref="B1207:C1216" si="60">B$1205+((B$1217-B$1205)/365)*(A1207-A$1205)</f>
        <v>106.32328767123288</v>
      </c>
      <c r="C1207" s="450">
        <f t="shared" si="60"/>
        <v>106.00177143929443</v>
      </c>
      <c r="D1207" s="428">
        <f t="shared" ref="D1207:D1216" si="61">D$1205+((D$1217-D$1205)/365)*(C1207-C$1205)</f>
        <v>106.00000970651668</v>
      </c>
      <c r="E1207" s="450">
        <f t="shared" ref="E1207:E1216" si="62">E$1205+((E$1217-E$1205)/365)*(D1207-D$1205)</f>
        <v>106.0000000531864</v>
      </c>
      <c r="G1207" s="447"/>
    </row>
    <row r="1208" spans="1:7">
      <c r="A1208" s="447">
        <f>A1207+31</f>
        <v>46477</v>
      </c>
      <c r="B1208" s="428">
        <f t="shared" si="60"/>
        <v>106.49315068493151</v>
      </c>
      <c r="C1208" s="450">
        <f t="shared" si="60"/>
        <v>106.00270219553387</v>
      </c>
      <c r="D1208" s="428">
        <f t="shared" si="61"/>
        <v>106.00001480655087</v>
      </c>
      <c r="E1208" s="450">
        <f t="shared" si="62"/>
        <v>106.00000008113179</v>
      </c>
      <c r="G1208" s="447"/>
    </row>
    <row r="1209" spans="1:7">
      <c r="A1209" s="447">
        <f>A1208+30</f>
        <v>46507</v>
      </c>
      <c r="B1209" s="428">
        <f t="shared" si="60"/>
        <v>106.65753424657534</v>
      </c>
      <c r="C1209" s="450">
        <f t="shared" si="60"/>
        <v>106.00360292737849</v>
      </c>
      <c r="D1209" s="428">
        <f t="shared" si="61"/>
        <v>106.00001974206782</v>
      </c>
      <c r="E1209" s="450">
        <f t="shared" si="62"/>
        <v>106.00000010817571</v>
      </c>
      <c r="G1209" s="447"/>
    </row>
    <row r="1210" spans="1:7">
      <c r="A1210" s="447">
        <f>A1209+31</f>
        <v>46538</v>
      </c>
      <c r="B1210" s="428">
        <f t="shared" si="60"/>
        <v>106.82739726027397</v>
      </c>
      <c r="C1210" s="450">
        <f t="shared" si="60"/>
        <v>106.00453368361794</v>
      </c>
      <c r="D1210" s="428">
        <f t="shared" si="61"/>
        <v>106.00002484210202</v>
      </c>
      <c r="E1210" s="450">
        <f t="shared" si="62"/>
        <v>106.0000001361211</v>
      </c>
      <c r="G1210" s="447"/>
    </row>
    <row r="1211" spans="1:7">
      <c r="A1211" s="447">
        <f>A1210+30</f>
        <v>46568</v>
      </c>
      <c r="B1211" s="428">
        <f t="shared" si="60"/>
        <v>106.99178082191781</v>
      </c>
      <c r="C1211" s="450">
        <f t="shared" si="60"/>
        <v>106.00543441546256</v>
      </c>
      <c r="D1211" s="428">
        <f t="shared" si="61"/>
        <v>106.00002977761898</v>
      </c>
      <c r="E1211" s="450">
        <f t="shared" si="62"/>
        <v>106.00000016316504</v>
      </c>
      <c r="G1211" s="447"/>
    </row>
    <row r="1212" spans="1:7">
      <c r="A1212" s="447">
        <f>A1211+31</f>
        <v>46599</v>
      </c>
      <c r="B1212" s="428">
        <f t="shared" si="60"/>
        <v>107.16164383561645</v>
      </c>
      <c r="C1212" s="450">
        <f t="shared" si="60"/>
        <v>106.00636517170202</v>
      </c>
      <c r="D1212" s="428">
        <f t="shared" si="61"/>
        <v>106.00003487765316</v>
      </c>
      <c r="E1212" s="450">
        <f t="shared" si="62"/>
        <v>106.00000019111043</v>
      </c>
      <c r="G1212" s="447"/>
    </row>
    <row r="1213" spans="1:7">
      <c r="A1213" s="447">
        <f>A1212+31</f>
        <v>46630</v>
      </c>
      <c r="B1213" s="428">
        <f t="shared" si="60"/>
        <v>107.33150684931506</v>
      </c>
      <c r="C1213" s="450">
        <f t="shared" si="60"/>
        <v>106.00729592794146</v>
      </c>
      <c r="D1213" s="428">
        <f t="shared" si="61"/>
        <v>106.00003997768735</v>
      </c>
      <c r="E1213" s="450">
        <f t="shared" si="62"/>
        <v>106.00000021905582</v>
      </c>
      <c r="G1213" s="447"/>
    </row>
    <row r="1214" spans="1:7">
      <c r="A1214" s="447">
        <f>A1213+30</f>
        <v>46660</v>
      </c>
      <c r="B1214" s="428">
        <f t="shared" si="60"/>
        <v>107.49589041095891</v>
      </c>
      <c r="C1214" s="450">
        <f t="shared" si="60"/>
        <v>106.00819665978608</v>
      </c>
      <c r="D1214" s="428">
        <f t="shared" si="61"/>
        <v>106.00004491320431</v>
      </c>
      <c r="E1214" s="450">
        <f t="shared" si="62"/>
        <v>106.00000024609975</v>
      </c>
      <c r="G1214" s="447"/>
    </row>
    <row r="1215" spans="1:7">
      <c r="A1215" s="447">
        <f>A1214+31</f>
        <v>46691</v>
      </c>
      <c r="B1215" s="428">
        <f t="shared" si="60"/>
        <v>107.66575342465754</v>
      </c>
      <c r="C1215" s="450">
        <f t="shared" si="60"/>
        <v>106.00912741602552</v>
      </c>
      <c r="D1215" s="428">
        <f t="shared" si="61"/>
        <v>106.00005001323849</v>
      </c>
      <c r="E1215" s="450">
        <f t="shared" si="62"/>
        <v>106.00000027404515</v>
      </c>
      <c r="G1215" s="447"/>
    </row>
    <row r="1216" spans="1:7">
      <c r="A1216" s="447">
        <f>A1215+30</f>
        <v>46721</v>
      </c>
      <c r="B1216" s="428">
        <f t="shared" si="60"/>
        <v>107.83013698630137</v>
      </c>
      <c r="C1216" s="450">
        <f t="shared" si="60"/>
        <v>106.01002814787014</v>
      </c>
      <c r="D1216" s="428">
        <f t="shared" si="61"/>
        <v>106.00005494875545</v>
      </c>
      <c r="E1216" s="450">
        <f t="shared" si="62"/>
        <v>106.00000030108907</v>
      </c>
      <c r="G1216" s="447"/>
    </row>
    <row r="1217" spans="1:7">
      <c r="A1217" s="447">
        <f>A1216+31</f>
        <v>46752</v>
      </c>
      <c r="B1217" s="428">
        <f>106+2</f>
        <v>108</v>
      </c>
      <c r="C1217" s="450">
        <f>106+2</f>
        <v>108</v>
      </c>
      <c r="D1217" s="428">
        <f>106+2</f>
        <v>108</v>
      </c>
      <c r="E1217" s="450">
        <f>106+2</f>
        <v>108</v>
      </c>
      <c r="G1217" s="447"/>
    </row>
    <row r="1218" spans="1:7">
      <c r="A1218" s="447">
        <f>A1217+31</f>
        <v>46783</v>
      </c>
      <c r="B1218" s="428">
        <f>B$1217+((B$1229-B$1217)/365)*(A1218-A$1217)</f>
        <v>108.16986301369863</v>
      </c>
      <c r="C1218" s="450">
        <f>C$1217+((C$1229-C$1217)/365)*(B1218-B$1217)</f>
        <v>108.00093075623944</v>
      </c>
      <c r="D1218" s="428">
        <f>D$1217+((D$1229-D$1217)/365)*(C1218-C$1217)</f>
        <v>108.00000510003419</v>
      </c>
      <c r="E1218" s="450">
        <f>E$1217+((E$1229-E$1217)/365)*(D1218-D$1217)</f>
        <v>108.00000002794539</v>
      </c>
      <c r="G1218" s="447"/>
    </row>
    <row r="1219" spans="1:7">
      <c r="A1219" s="447">
        <f>A1218+29</f>
        <v>46812</v>
      </c>
      <c r="B1219" s="428">
        <f t="shared" ref="B1219:C1228" si="63">B$1217+((B$1229-B$1217)/365)*(A1219-A$1217)</f>
        <v>108.32876712328768</v>
      </c>
      <c r="C1219" s="450">
        <f t="shared" si="63"/>
        <v>108.00180146368925</v>
      </c>
      <c r="D1219" s="428">
        <f t="shared" ref="D1219:D1228" si="64">D$1217+((D$1229-D$1217)/365)*(C1219-C$1217)</f>
        <v>108.00000987103391</v>
      </c>
      <c r="E1219" s="450">
        <f t="shared" ref="E1219:E1228" si="65">E$1217+((E$1229-E$1217)/365)*(D1219-D$1217)</f>
        <v>108.00000005408786</v>
      </c>
      <c r="G1219" s="447"/>
    </row>
    <row r="1220" spans="1:7">
      <c r="A1220" s="447">
        <f>A1219+31</f>
        <v>46843</v>
      </c>
      <c r="B1220" s="428">
        <f t="shared" si="63"/>
        <v>108.49863013698631</v>
      </c>
      <c r="C1220" s="450">
        <f t="shared" si="63"/>
        <v>108.00273221992869</v>
      </c>
      <c r="D1220" s="428">
        <f t="shared" si="64"/>
        <v>108.0000149710681</v>
      </c>
      <c r="E1220" s="450">
        <f t="shared" si="65"/>
        <v>108.00000008203325</v>
      </c>
      <c r="G1220" s="447"/>
    </row>
    <row r="1221" spans="1:7">
      <c r="A1221" s="447">
        <f>A1220+30</f>
        <v>46873</v>
      </c>
      <c r="B1221" s="428">
        <f t="shared" si="63"/>
        <v>108.66301369863014</v>
      </c>
      <c r="C1221" s="450">
        <f t="shared" si="63"/>
        <v>108.00363295177331</v>
      </c>
      <c r="D1221" s="428">
        <f t="shared" si="64"/>
        <v>108.00001990658505</v>
      </c>
      <c r="E1221" s="450">
        <f t="shared" si="65"/>
        <v>108.00000010907718</v>
      </c>
      <c r="G1221" s="447"/>
    </row>
    <row r="1222" spans="1:7">
      <c r="A1222" s="447">
        <f>A1221+31</f>
        <v>46904</v>
      </c>
      <c r="B1222" s="428">
        <f t="shared" si="63"/>
        <v>108.83287671232877</v>
      </c>
      <c r="C1222" s="450">
        <f t="shared" si="63"/>
        <v>108.00456370801275</v>
      </c>
      <c r="D1222" s="428">
        <f t="shared" si="64"/>
        <v>108.00002500661925</v>
      </c>
      <c r="E1222" s="450">
        <f t="shared" si="65"/>
        <v>108.00000013702257</v>
      </c>
      <c r="G1222" s="447"/>
    </row>
    <row r="1223" spans="1:7">
      <c r="A1223" s="447">
        <f>A1222+30</f>
        <v>46934</v>
      </c>
      <c r="B1223" s="428">
        <f t="shared" si="63"/>
        <v>108.9972602739726</v>
      </c>
      <c r="C1223" s="450">
        <f t="shared" si="63"/>
        <v>108.00546443985738</v>
      </c>
      <c r="D1223" s="428">
        <f t="shared" si="64"/>
        <v>108.00002994213621</v>
      </c>
      <c r="E1223" s="450">
        <f t="shared" si="65"/>
        <v>108.00000016406651</v>
      </c>
      <c r="G1223" s="447"/>
    </row>
    <row r="1224" spans="1:7">
      <c r="A1224" s="447">
        <f>A1223+31</f>
        <v>46965</v>
      </c>
      <c r="B1224" s="428">
        <f t="shared" si="63"/>
        <v>109.16712328767123</v>
      </c>
      <c r="C1224" s="450">
        <f t="shared" si="63"/>
        <v>108.00639519609683</v>
      </c>
      <c r="D1224" s="428">
        <f t="shared" si="64"/>
        <v>108.0000350421704</v>
      </c>
      <c r="E1224" s="450">
        <f t="shared" si="65"/>
        <v>108.0000001920119</v>
      </c>
      <c r="G1224" s="447"/>
    </row>
    <row r="1225" spans="1:7">
      <c r="A1225" s="447">
        <f>A1224+31</f>
        <v>46996</v>
      </c>
      <c r="B1225" s="428">
        <f t="shared" si="63"/>
        <v>109.33698630136986</v>
      </c>
      <c r="C1225" s="450">
        <f t="shared" si="63"/>
        <v>108.00732595233627</v>
      </c>
      <c r="D1225" s="428">
        <f t="shared" si="64"/>
        <v>108.00004014220458</v>
      </c>
      <c r="E1225" s="450">
        <f t="shared" si="65"/>
        <v>108.00000021995729</v>
      </c>
      <c r="G1225" s="447"/>
    </row>
    <row r="1226" spans="1:7">
      <c r="A1226" s="447">
        <f>A1225+30</f>
        <v>47026</v>
      </c>
      <c r="B1226" s="428">
        <f t="shared" si="63"/>
        <v>109.50136986301369</v>
      </c>
      <c r="C1226" s="450">
        <f t="shared" si="63"/>
        <v>108.0082266841809</v>
      </c>
      <c r="D1226" s="428">
        <f t="shared" si="64"/>
        <v>108.00004507772154</v>
      </c>
      <c r="E1226" s="450">
        <f t="shared" si="65"/>
        <v>108.00000024700121</v>
      </c>
      <c r="G1226" s="447"/>
    </row>
    <row r="1227" spans="1:7">
      <c r="A1227" s="447">
        <f>A1226+31</f>
        <v>47057</v>
      </c>
      <c r="B1227" s="428">
        <f t="shared" si="63"/>
        <v>109.67123287671232</v>
      </c>
      <c r="C1227" s="450">
        <f t="shared" si="63"/>
        <v>108.00915744042034</v>
      </c>
      <c r="D1227" s="428">
        <f t="shared" si="64"/>
        <v>108.00005017775572</v>
      </c>
      <c r="E1227" s="450">
        <f t="shared" si="65"/>
        <v>108.0000002749466</v>
      </c>
      <c r="G1227" s="447"/>
    </row>
    <row r="1228" spans="1:7">
      <c r="A1228" s="447">
        <f>A1227+30</f>
        <v>47087</v>
      </c>
      <c r="B1228" s="428">
        <f t="shared" si="63"/>
        <v>109.83561643835617</v>
      </c>
      <c r="C1228" s="450">
        <f t="shared" si="63"/>
        <v>108.01005817226496</v>
      </c>
      <c r="D1228" s="428">
        <f t="shared" si="64"/>
        <v>108.00005511327268</v>
      </c>
      <c r="E1228" s="450">
        <f t="shared" si="65"/>
        <v>108.00000030199054</v>
      </c>
      <c r="G1228" s="447"/>
    </row>
    <row r="1229" spans="1:7">
      <c r="A1229" s="447">
        <f>A1228+31</f>
        <v>47118</v>
      </c>
      <c r="B1229" s="428">
        <f>108+2</f>
        <v>110</v>
      </c>
      <c r="C1229" s="450">
        <f>108+2</f>
        <v>110</v>
      </c>
      <c r="D1229" s="428">
        <f>108+2</f>
        <v>110</v>
      </c>
      <c r="E1229" s="450">
        <f>108+2</f>
        <v>110</v>
      </c>
      <c r="G1229" s="447"/>
    </row>
    <row r="1230" spans="1:7">
      <c r="A1230" s="447">
        <f>A1229+31</f>
        <v>47149</v>
      </c>
      <c r="B1230" s="428">
        <f>B$1229+((B$1241-B$1229)/365)*(A1230-A$1229)</f>
        <v>110.16986301369863</v>
      </c>
      <c r="C1230" s="450">
        <f>C$1229+((C$1241-C$1229)/365)*(B1230-B$1229)</f>
        <v>110.00093075623944</v>
      </c>
      <c r="D1230" s="428">
        <f>D$1229+((D$1241-D$1229)/365)*(C1230-C$1229)</f>
        <v>110.00000510003419</v>
      </c>
      <c r="E1230" s="450">
        <f>E$1229+((E$1241-E$1229)/365)*(D1230-D$1229)</f>
        <v>110.00000002794539</v>
      </c>
      <c r="G1230" s="447"/>
    </row>
    <row r="1231" spans="1:7">
      <c r="A1231" s="447">
        <f>A1230+28</f>
        <v>47177</v>
      </c>
      <c r="B1231" s="428">
        <f t="shared" ref="B1231:C1240" si="66">B$1229+((B$1241-B$1229)/365)*(A1231-A$1229)</f>
        <v>110.32328767123288</v>
      </c>
      <c r="C1231" s="450">
        <f t="shared" si="66"/>
        <v>110.00177143929443</v>
      </c>
      <c r="D1231" s="428">
        <f t="shared" ref="D1231:D1240" si="67">D$1229+((D$1241-D$1229)/365)*(C1231-C$1229)</f>
        <v>110.00000970651668</v>
      </c>
      <c r="E1231" s="450">
        <f t="shared" ref="E1231:E1240" si="68">E$1229+((E$1241-E$1229)/365)*(D1231-D$1229)</f>
        <v>110.0000000531864</v>
      </c>
      <c r="G1231" s="447"/>
    </row>
    <row r="1232" spans="1:7">
      <c r="A1232" s="447">
        <f>A1231+31</f>
        <v>47208</v>
      </c>
      <c r="B1232" s="428">
        <f t="shared" si="66"/>
        <v>110.49315068493151</v>
      </c>
      <c r="C1232" s="450">
        <f t="shared" si="66"/>
        <v>110.00270219553387</v>
      </c>
      <c r="D1232" s="428">
        <f t="shared" si="67"/>
        <v>110.00001480655087</v>
      </c>
      <c r="E1232" s="450">
        <f t="shared" si="68"/>
        <v>110.00000008113179</v>
      </c>
      <c r="G1232" s="447"/>
    </row>
    <row r="1233" spans="1:7">
      <c r="A1233" s="447">
        <f>A1232+30</f>
        <v>47238</v>
      </c>
      <c r="B1233" s="428">
        <f t="shared" si="66"/>
        <v>110.65753424657534</v>
      </c>
      <c r="C1233" s="450">
        <f t="shared" si="66"/>
        <v>110.00360292737849</v>
      </c>
      <c r="D1233" s="428">
        <f t="shared" si="67"/>
        <v>110.00001974206782</v>
      </c>
      <c r="E1233" s="450">
        <f t="shared" si="68"/>
        <v>110.00000010817571</v>
      </c>
      <c r="G1233" s="447"/>
    </row>
    <row r="1234" spans="1:7">
      <c r="A1234" s="447">
        <f>A1233+31</f>
        <v>47269</v>
      </c>
      <c r="B1234" s="428">
        <f t="shared" si="66"/>
        <v>110.82739726027397</v>
      </c>
      <c r="C1234" s="450">
        <f t="shared" si="66"/>
        <v>110.00453368361794</v>
      </c>
      <c r="D1234" s="428">
        <f t="shared" si="67"/>
        <v>110.00002484210202</v>
      </c>
      <c r="E1234" s="450">
        <f t="shared" si="68"/>
        <v>110.0000001361211</v>
      </c>
      <c r="G1234" s="447"/>
    </row>
    <row r="1235" spans="1:7">
      <c r="A1235" s="447">
        <f>A1234+30</f>
        <v>47299</v>
      </c>
      <c r="B1235" s="428">
        <f t="shared" si="66"/>
        <v>110.99178082191781</v>
      </c>
      <c r="C1235" s="450">
        <f t="shared" si="66"/>
        <v>110.00543441546256</v>
      </c>
      <c r="D1235" s="428">
        <f t="shared" si="67"/>
        <v>110.00002977761898</v>
      </c>
      <c r="E1235" s="450">
        <f t="shared" si="68"/>
        <v>110.00000016316504</v>
      </c>
      <c r="G1235" s="447"/>
    </row>
    <row r="1236" spans="1:7">
      <c r="A1236" s="447">
        <f>A1235+31</f>
        <v>47330</v>
      </c>
      <c r="B1236" s="428">
        <f t="shared" si="66"/>
        <v>111.16164383561645</v>
      </c>
      <c r="C1236" s="450">
        <f t="shared" si="66"/>
        <v>110.00636517170202</v>
      </c>
      <c r="D1236" s="428">
        <f t="shared" si="67"/>
        <v>110.00003487765316</v>
      </c>
      <c r="E1236" s="450">
        <f t="shared" si="68"/>
        <v>110.00000019111043</v>
      </c>
      <c r="G1236" s="447"/>
    </row>
    <row r="1237" spans="1:7">
      <c r="A1237" s="447">
        <f>A1236+31</f>
        <v>47361</v>
      </c>
      <c r="B1237" s="428">
        <f t="shared" si="66"/>
        <v>111.33150684931506</v>
      </c>
      <c r="C1237" s="450">
        <f t="shared" si="66"/>
        <v>110.00729592794146</v>
      </c>
      <c r="D1237" s="428">
        <f t="shared" si="67"/>
        <v>110.00003997768735</v>
      </c>
      <c r="E1237" s="450">
        <f t="shared" si="68"/>
        <v>110.00000021905582</v>
      </c>
      <c r="G1237" s="447"/>
    </row>
    <row r="1238" spans="1:7">
      <c r="A1238" s="447">
        <f>A1237+30</f>
        <v>47391</v>
      </c>
      <c r="B1238" s="428">
        <f t="shared" si="66"/>
        <v>111.49589041095891</v>
      </c>
      <c r="C1238" s="450">
        <f t="shared" si="66"/>
        <v>110.00819665978608</v>
      </c>
      <c r="D1238" s="428">
        <f t="shared" si="67"/>
        <v>110.00004491320431</v>
      </c>
      <c r="E1238" s="450">
        <f t="shared" si="68"/>
        <v>110.00000024609975</v>
      </c>
      <c r="G1238" s="447"/>
    </row>
    <row r="1239" spans="1:7">
      <c r="A1239" s="447">
        <f>A1238+31</f>
        <v>47422</v>
      </c>
      <c r="B1239" s="428">
        <f t="shared" si="66"/>
        <v>111.66575342465754</v>
      </c>
      <c r="C1239" s="450">
        <f t="shared" si="66"/>
        <v>110.00912741602552</v>
      </c>
      <c r="D1239" s="428">
        <f t="shared" si="67"/>
        <v>110.00005001323849</v>
      </c>
      <c r="E1239" s="450">
        <f t="shared" si="68"/>
        <v>110.00000027404515</v>
      </c>
      <c r="G1239" s="447"/>
    </row>
    <row r="1240" spans="1:7">
      <c r="A1240" s="447">
        <f>A1239+30</f>
        <v>47452</v>
      </c>
      <c r="B1240" s="428">
        <f t="shared" si="66"/>
        <v>111.83013698630137</v>
      </c>
      <c r="C1240" s="450">
        <f t="shared" si="66"/>
        <v>110.01002814787014</v>
      </c>
      <c r="D1240" s="428">
        <f t="shared" si="67"/>
        <v>110.00005494875545</v>
      </c>
      <c r="E1240" s="450">
        <f t="shared" si="68"/>
        <v>110.00000030108907</v>
      </c>
      <c r="G1240" s="447"/>
    </row>
    <row r="1241" spans="1:7">
      <c r="A1241" s="447">
        <f>A1240+31</f>
        <v>47483</v>
      </c>
      <c r="B1241" s="428">
        <f>110+2</f>
        <v>112</v>
      </c>
      <c r="C1241" s="450">
        <f>110+2</f>
        <v>112</v>
      </c>
      <c r="D1241" s="428">
        <f>110+2</f>
        <v>112</v>
      </c>
      <c r="E1241" s="450">
        <f>110+2</f>
        <v>112</v>
      </c>
      <c r="G1241" s="447"/>
    </row>
    <row r="1242" spans="1:7">
      <c r="A1242" s="447">
        <f>A1241+31</f>
        <v>47514</v>
      </c>
      <c r="B1242" s="428">
        <f>B$1241+((B$1253-B$1241)/365)*(A1242-A$1241)</f>
        <v>112.16986301369863</v>
      </c>
      <c r="C1242" s="450">
        <f>C$1241+((C$1253-C$1241)/365)*(B1242-B$1241)</f>
        <v>112.00093075623944</v>
      </c>
      <c r="D1242" s="428">
        <f>D$1241+((D$1253-D$1241)/365)*(C1242-C$1241)</f>
        <v>112.00000510003419</v>
      </c>
      <c r="E1242" s="450">
        <f>E$1241+((E$1253-E$1241)/365)*(D1242-D$1241)</f>
        <v>112.00000002794539</v>
      </c>
      <c r="G1242" s="447"/>
    </row>
    <row r="1243" spans="1:7">
      <c r="A1243" s="447">
        <f>A1242+28</f>
        <v>47542</v>
      </c>
      <c r="B1243" s="428">
        <f t="shared" ref="B1243:C1252" si="69">B$1241+((B$1253-B$1241)/365)*(A1243-A$1241)</f>
        <v>112.32328767123288</v>
      </c>
      <c r="C1243" s="450">
        <f t="shared" si="69"/>
        <v>112.00177143929443</v>
      </c>
      <c r="D1243" s="428">
        <f t="shared" ref="D1243:D1252" si="70">D$1241+((D$1253-D$1241)/365)*(C1243-C$1241)</f>
        <v>112.00000970651668</v>
      </c>
      <c r="E1243" s="450">
        <f t="shared" ref="E1243:E1252" si="71">E$1241+((E$1253-E$1241)/365)*(D1243-D$1241)</f>
        <v>112.0000000531864</v>
      </c>
      <c r="G1243" s="447"/>
    </row>
    <row r="1244" spans="1:7">
      <c r="A1244" s="447">
        <f>A1243+31</f>
        <v>47573</v>
      </c>
      <c r="B1244" s="428">
        <f t="shared" si="69"/>
        <v>112.49315068493151</v>
      </c>
      <c r="C1244" s="450">
        <f t="shared" si="69"/>
        <v>112.00270219553387</v>
      </c>
      <c r="D1244" s="428">
        <f t="shared" si="70"/>
        <v>112.00001480655087</v>
      </c>
      <c r="E1244" s="450">
        <f t="shared" si="71"/>
        <v>112.00000008113179</v>
      </c>
      <c r="G1244" s="447"/>
    </row>
    <row r="1245" spans="1:7">
      <c r="A1245" s="447">
        <f>A1244+30</f>
        <v>47603</v>
      </c>
      <c r="B1245" s="428">
        <f t="shared" si="69"/>
        <v>112.65753424657534</v>
      </c>
      <c r="C1245" s="450">
        <f t="shared" si="69"/>
        <v>112.00360292737849</v>
      </c>
      <c r="D1245" s="428">
        <f t="shared" si="70"/>
        <v>112.00001974206782</v>
      </c>
      <c r="E1245" s="450">
        <f t="shared" si="71"/>
        <v>112.00000010817571</v>
      </c>
      <c r="G1245" s="447"/>
    </row>
    <row r="1246" spans="1:7">
      <c r="A1246" s="447">
        <f>A1245+31</f>
        <v>47634</v>
      </c>
      <c r="B1246" s="428">
        <f t="shared" si="69"/>
        <v>112.82739726027397</v>
      </c>
      <c r="C1246" s="450">
        <f t="shared" si="69"/>
        <v>112.00453368361794</v>
      </c>
      <c r="D1246" s="428">
        <f t="shared" si="70"/>
        <v>112.00002484210202</v>
      </c>
      <c r="E1246" s="450">
        <f t="shared" si="71"/>
        <v>112.0000001361211</v>
      </c>
      <c r="G1246" s="447"/>
    </row>
    <row r="1247" spans="1:7">
      <c r="A1247" s="447">
        <f>A1246+30</f>
        <v>47664</v>
      </c>
      <c r="B1247" s="428">
        <f t="shared" si="69"/>
        <v>112.99178082191781</v>
      </c>
      <c r="C1247" s="450">
        <f t="shared" si="69"/>
        <v>112.00543441546256</v>
      </c>
      <c r="D1247" s="428">
        <f t="shared" si="70"/>
        <v>112.00002977761898</v>
      </c>
      <c r="E1247" s="450">
        <f t="shared" si="71"/>
        <v>112.00000016316504</v>
      </c>
      <c r="G1247" s="447"/>
    </row>
    <row r="1248" spans="1:7">
      <c r="A1248" s="447">
        <f>A1247+31</f>
        <v>47695</v>
      </c>
      <c r="B1248" s="428">
        <f t="shared" si="69"/>
        <v>113.16164383561645</v>
      </c>
      <c r="C1248" s="450">
        <f t="shared" si="69"/>
        <v>112.00636517170202</v>
      </c>
      <c r="D1248" s="428">
        <f t="shared" si="70"/>
        <v>112.00003487765316</v>
      </c>
      <c r="E1248" s="450">
        <f t="shared" si="71"/>
        <v>112.00000019111043</v>
      </c>
      <c r="G1248" s="447"/>
    </row>
    <row r="1249" spans="1:7">
      <c r="A1249" s="447">
        <f>A1248+31</f>
        <v>47726</v>
      </c>
      <c r="B1249" s="428">
        <f t="shared" si="69"/>
        <v>113.33150684931506</v>
      </c>
      <c r="C1249" s="450">
        <f t="shared" si="69"/>
        <v>112.00729592794146</v>
      </c>
      <c r="D1249" s="428">
        <f t="shared" si="70"/>
        <v>112.00003997768735</v>
      </c>
      <c r="E1249" s="450">
        <f t="shared" si="71"/>
        <v>112.00000021905582</v>
      </c>
      <c r="G1249" s="447"/>
    </row>
    <row r="1250" spans="1:7">
      <c r="A1250" s="447">
        <f>A1249+30</f>
        <v>47756</v>
      </c>
      <c r="B1250" s="428">
        <f t="shared" si="69"/>
        <v>113.49589041095891</v>
      </c>
      <c r="C1250" s="450">
        <f t="shared" si="69"/>
        <v>112.00819665978608</v>
      </c>
      <c r="D1250" s="428">
        <f t="shared" si="70"/>
        <v>112.00004491320431</v>
      </c>
      <c r="E1250" s="450">
        <f t="shared" si="71"/>
        <v>112.00000024609975</v>
      </c>
      <c r="G1250" s="447"/>
    </row>
    <row r="1251" spans="1:7">
      <c r="A1251" s="447">
        <f>A1250+31</f>
        <v>47787</v>
      </c>
      <c r="B1251" s="428">
        <f t="shared" si="69"/>
        <v>113.66575342465754</v>
      </c>
      <c r="C1251" s="450">
        <f t="shared" si="69"/>
        <v>112.00912741602552</v>
      </c>
      <c r="D1251" s="428">
        <f t="shared" si="70"/>
        <v>112.00005001323849</v>
      </c>
      <c r="E1251" s="450">
        <f t="shared" si="71"/>
        <v>112.00000027404515</v>
      </c>
      <c r="G1251" s="447"/>
    </row>
    <row r="1252" spans="1:7">
      <c r="A1252" s="447">
        <f>A1251+30</f>
        <v>47817</v>
      </c>
      <c r="B1252" s="428">
        <f t="shared" si="69"/>
        <v>113.83013698630137</v>
      </c>
      <c r="C1252" s="450">
        <f t="shared" si="69"/>
        <v>112.01002814787014</v>
      </c>
      <c r="D1252" s="428">
        <f t="shared" si="70"/>
        <v>112.00005494875545</v>
      </c>
      <c r="E1252" s="450">
        <f t="shared" si="71"/>
        <v>112.00000030108907</v>
      </c>
      <c r="G1252" s="447"/>
    </row>
    <row r="1253" spans="1:7">
      <c r="A1253" s="447">
        <f>A1252+31</f>
        <v>47848</v>
      </c>
      <c r="B1253" s="428">
        <f>112+2</f>
        <v>114</v>
      </c>
      <c r="C1253" s="450">
        <f>112+2</f>
        <v>114</v>
      </c>
      <c r="D1253" s="428">
        <f>112+2</f>
        <v>114</v>
      </c>
      <c r="E1253" s="450">
        <f>112+2</f>
        <v>114</v>
      </c>
      <c r="G1253" s="447"/>
    </row>
    <row r="1254" spans="1:7">
      <c r="A1254" s="447">
        <f>A1253+31</f>
        <v>47879</v>
      </c>
      <c r="B1254" s="428">
        <f>B$1253+((B$1265-B$1253)/365)*(A1254-A$1253)</f>
        <v>114.16986301369863</v>
      </c>
      <c r="C1254" s="450">
        <f>C$1253+((C$1265-C$1253)/365)*(B1254-B$1253)</f>
        <v>114.00093075623944</v>
      </c>
      <c r="D1254" s="428">
        <f>D$1253+((D$1265-D$1253)/365)*(C1254-C$1253)</f>
        <v>114.00000510003419</v>
      </c>
      <c r="E1254" s="450">
        <f>E$1253+((E$1265-E$1253)/365)*(D1254-D$1253)</f>
        <v>114.00000002794539</v>
      </c>
      <c r="G1254" s="447"/>
    </row>
    <row r="1255" spans="1:7">
      <c r="A1255" s="447">
        <f>A1254+28</f>
        <v>47907</v>
      </c>
      <c r="B1255" s="428">
        <f t="shared" ref="B1255:C1264" si="72">B$1253+((B$1265-B$1253)/365)*(A1255-A$1253)</f>
        <v>114.32328767123288</v>
      </c>
      <c r="C1255" s="450">
        <f t="shared" si="72"/>
        <v>114.00177143929443</v>
      </c>
      <c r="D1255" s="428">
        <f t="shared" ref="D1255:D1264" si="73">D$1253+((D$1265-D$1253)/365)*(C1255-C$1253)</f>
        <v>114.00000970651668</v>
      </c>
      <c r="E1255" s="450">
        <f t="shared" ref="E1255:E1264" si="74">E$1253+((E$1265-E$1253)/365)*(D1255-D$1253)</f>
        <v>114.0000000531864</v>
      </c>
      <c r="G1255" s="447"/>
    </row>
    <row r="1256" spans="1:7">
      <c r="A1256" s="447">
        <f>A1255+31</f>
        <v>47938</v>
      </c>
      <c r="B1256" s="428">
        <f t="shared" si="72"/>
        <v>114.49315068493151</v>
      </c>
      <c r="C1256" s="450">
        <f t="shared" si="72"/>
        <v>114.00270219553387</v>
      </c>
      <c r="D1256" s="428">
        <f t="shared" si="73"/>
        <v>114.00001480655087</v>
      </c>
      <c r="E1256" s="450">
        <f t="shared" si="74"/>
        <v>114.00000008113179</v>
      </c>
      <c r="G1256" s="447"/>
    </row>
    <row r="1257" spans="1:7">
      <c r="A1257" s="447">
        <f>A1256+30</f>
        <v>47968</v>
      </c>
      <c r="B1257" s="428">
        <f t="shared" si="72"/>
        <v>114.65753424657534</v>
      </c>
      <c r="C1257" s="450">
        <f t="shared" si="72"/>
        <v>114.00360292737849</v>
      </c>
      <c r="D1257" s="428">
        <f t="shared" si="73"/>
        <v>114.00001974206782</v>
      </c>
      <c r="E1257" s="450">
        <f t="shared" si="74"/>
        <v>114.00000010817571</v>
      </c>
      <c r="G1257" s="447"/>
    </row>
    <row r="1258" spans="1:7">
      <c r="A1258" s="447">
        <f>A1257+31</f>
        <v>47999</v>
      </c>
      <c r="B1258" s="428">
        <f t="shared" si="72"/>
        <v>114.82739726027397</v>
      </c>
      <c r="C1258" s="450">
        <f t="shared" si="72"/>
        <v>114.00453368361794</v>
      </c>
      <c r="D1258" s="428">
        <f t="shared" si="73"/>
        <v>114.00002484210202</v>
      </c>
      <c r="E1258" s="450">
        <f t="shared" si="74"/>
        <v>114.0000001361211</v>
      </c>
      <c r="G1258" s="447"/>
    </row>
    <row r="1259" spans="1:7">
      <c r="A1259" s="447">
        <f>A1258+30</f>
        <v>48029</v>
      </c>
      <c r="B1259" s="428">
        <f t="shared" si="72"/>
        <v>114.99178082191781</v>
      </c>
      <c r="C1259" s="450">
        <f t="shared" si="72"/>
        <v>114.00543441546256</v>
      </c>
      <c r="D1259" s="428">
        <f t="shared" si="73"/>
        <v>114.00002977761898</v>
      </c>
      <c r="E1259" s="450">
        <f t="shared" si="74"/>
        <v>114.00000016316504</v>
      </c>
      <c r="G1259" s="447"/>
    </row>
    <row r="1260" spans="1:7">
      <c r="A1260" s="447">
        <f>A1259+31</f>
        <v>48060</v>
      </c>
      <c r="B1260" s="428">
        <f t="shared" si="72"/>
        <v>115.16164383561645</v>
      </c>
      <c r="C1260" s="450">
        <f t="shared" si="72"/>
        <v>114.00636517170202</v>
      </c>
      <c r="D1260" s="428">
        <f t="shared" si="73"/>
        <v>114.00003487765316</v>
      </c>
      <c r="E1260" s="450">
        <f t="shared" si="74"/>
        <v>114.00000019111043</v>
      </c>
      <c r="G1260" s="447"/>
    </row>
    <row r="1261" spans="1:7">
      <c r="A1261" s="447">
        <f>A1260+31</f>
        <v>48091</v>
      </c>
      <c r="B1261" s="428">
        <f t="shared" si="72"/>
        <v>115.33150684931506</v>
      </c>
      <c r="C1261" s="450">
        <f t="shared" si="72"/>
        <v>114.00729592794146</v>
      </c>
      <c r="D1261" s="428">
        <f t="shared" si="73"/>
        <v>114.00003997768735</v>
      </c>
      <c r="E1261" s="450">
        <f t="shared" si="74"/>
        <v>114.00000021905582</v>
      </c>
      <c r="G1261" s="447"/>
    </row>
    <row r="1262" spans="1:7">
      <c r="A1262" s="447">
        <f>A1261+30</f>
        <v>48121</v>
      </c>
      <c r="B1262" s="428">
        <f t="shared" si="72"/>
        <v>115.49589041095891</v>
      </c>
      <c r="C1262" s="450">
        <f t="shared" si="72"/>
        <v>114.00819665978608</v>
      </c>
      <c r="D1262" s="428">
        <f t="shared" si="73"/>
        <v>114.00004491320431</v>
      </c>
      <c r="E1262" s="450">
        <f t="shared" si="74"/>
        <v>114.00000024609975</v>
      </c>
      <c r="G1262" s="447"/>
    </row>
    <row r="1263" spans="1:7">
      <c r="A1263" s="447">
        <f>A1262+31</f>
        <v>48152</v>
      </c>
      <c r="B1263" s="428">
        <f t="shared" si="72"/>
        <v>115.66575342465754</v>
      </c>
      <c r="C1263" s="450">
        <f t="shared" si="72"/>
        <v>114.00912741602552</v>
      </c>
      <c r="D1263" s="428">
        <f t="shared" si="73"/>
        <v>114.00005001323849</v>
      </c>
      <c r="E1263" s="450">
        <f t="shared" si="74"/>
        <v>114.00000027404515</v>
      </c>
      <c r="G1263" s="447"/>
    </row>
    <row r="1264" spans="1:7">
      <c r="A1264" s="447">
        <f>A1263+30</f>
        <v>48182</v>
      </c>
      <c r="B1264" s="428">
        <f t="shared" si="72"/>
        <v>115.83013698630137</v>
      </c>
      <c r="C1264" s="450">
        <f t="shared" si="72"/>
        <v>114.01002814787014</v>
      </c>
      <c r="D1264" s="428">
        <f t="shared" si="73"/>
        <v>114.00005494875545</v>
      </c>
      <c r="E1264" s="450">
        <f t="shared" si="74"/>
        <v>114.00000030108907</v>
      </c>
      <c r="G1264" s="447"/>
    </row>
    <row r="1265" spans="1:7">
      <c r="A1265" s="447">
        <f>A1264+31</f>
        <v>48213</v>
      </c>
      <c r="B1265" s="428">
        <f>114+2</f>
        <v>116</v>
      </c>
      <c r="C1265" s="450">
        <f>114+2</f>
        <v>116</v>
      </c>
      <c r="D1265" s="428">
        <f>114+2</f>
        <v>116</v>
      </c>
      <c r="E1265" s="450">
        <f>114+2</f>
        <v>116</v>
      </c>
      <c r="G1265" s="447"/>
    </row>
    <row r="1266" spans="1:7">
      <c r="A1266" s="447">
        <f>A1265+31</f>
        <v>48244</v>
      </c>
      <c r="B1266" s="428">
        <f>B$1265+((B$1277-B$1265)/365)*(A1266-A$1265)</f>
        <v>116.16986301369863</v>
      </c>
      <c r="C1266" s="450">
        <f>C$1265+((C$1277-C$1265)/365)*(B1266-B$1265)</f>
        <v>116.00093075623944</v>
      </c>
      <c r="D1266" s="428">
        <f>D$1265+((D$1277-D$1265)/365)*(C1266-C$1265)</f>
        <v>116.00000510003419</v>
      </c>
      <c r="E1266" s="450">
        <f>E$1265+((E$1277-E$1265)/365)*(D1266-D$1265)</f>
        <v>116.00000002794539</v>
      </c>
      <c r="G1266" s="447"/>
    </row>
    <row r="1267" spans="1:7">
      <c r="A1267" s="447">
        <f>A1266+29</f>
        <v>48273</v>
      </c>
      <c r="B1267" s="428">
        <f t="shared" ref="B1267:C1276" si="75">B$1265+((B$1277-B$1265)/365)*(A1267-A$1265)</f>
        <v>116.32876712328768</v>
      </c>
      <c r="C1267" s="450">
        <f t="shared" si="75"/>
        <v>116.00180146368925</v>
      </c>
      <c r="D1267" s="428">
        <f t="shared" ref="D1267:D1276" si="76">D$1265+((D$1277-D$1265)/365)*(C1267-C$1265)</f>
        <v>116.00000987103391</v>
      </c>
      <c r="E1267" s="450">
        <f t="shared" ref="E1267:E1276" si="77">E$1265+((E$1277-E$1265)/365)*(D1267-D$1265)</f>
        <v>116.00000005408786</v>
      </c>
      <c r="G1267" s="447"/>
    </row>
    <row r="1268" spans="1:7">
      <c r="A1268" s="447">
        <f>A1267+31</f>
        <v>48304</v>
      </c>
      <c r="B1268" s="428">
        <f t="shared" si="75"/>
        <v>116.49863013698631</v>
      </c>
      <c r="C1268" s="450">
        <f t="shared" si="75"/>
        <v>116.00273221992869</v>
      </c>
      <c r="D1268" s="428">
        <f t="shared" si="76"/>
        <v>116.0000149710681</v>
      </c>
      <c r="E1268" s="450">
        <f t="shared" si="77"/>
        <v>116.00000008203325</v>
      </c>
      <c r="G1268" s="447"/>
    </row>
    <row r="1269" spans="1:7">
      <c r="A1269" s="447">
        <f>A1268+30</f>
        <v>48334</v>
      </c>
      <c r="B1269" s="428">
        <f t="shared" si="75"/>
        <v>116.66301369863014</v>
      </c>
      <c r="C1269" s="450">
        <f t="shared" si="75"/>
        <v>116.00363295177331</v>
      </c>
      <c r="D1269" s="428">
        <f t="shared" si="76"/>
        <v>116.00001990658505</v>
      </c>
      <c r="E1269" s="450">
        <f t="shared" si="77"/>
        <v>116.00000010907718</v>
      </c>
      <c r="G1269" s="447"/>
    </row>
    <row r="1270" spans="1:7">
      <c r="A1270" s="447">
        <f>A1269+31</f>
        <v>48365</v>
      </c>
      <c r="B1270" s="428">
        <f t="shared" si="75"/>
        <v>116.83287671232877</v>
      </c>
      <c r="C1270" s="450">
        <f t="shared" si="75"/>
        <v>116.00456370801275</v>
      </c>
      <c r="D1270" s="428">
        <f t="shared" si="76"/>
        <v>116.00002500661925</v>
      </c>
      <c r="E1270" s="450">
        <f t="shared" si="77"/>
        <v>116.00000013702257</v>
      </c>
      <c r="G1270" s="447"/>
    </row>
    <row r="1271" spans="1:7">
      <c r="A1271" s="447">
        <f>A1270+30</f>
        <v>48395</v>
      </c>
      <c r="B1271" s="428">
        <f t="shared" si="75"/>
        <v>116.9972602739726</v>
      </c>
      <c r="C1271" s="450">
        <f t="shared" si="75"/>
        <v>116.00546443985738</v>
      </c>
      <c r="D1271" s="428">
        <f t="shared" si="76"/>
        <v>116.00002994213621</v>
      </c>
      <c r="E1271" s="450">
        <f t="shared" si="77"/>
        <v>116.00000016406651</v>
      </c>
      <c r="G1271" s="447"/>
    </row>
    <row r="1272" spans="1:7">
      <c r="A1272" s="447">
        <f>A1271+31</f>
        <v>48426</v>
      </c>
      <c r="B1272" s="428">
        <f t="shared" si="75"/>
        <v>117.16712328767123</v>
      </c>
      <c r="C1272" s="450">
        <f t="shared" si="75"/>
        <v>116.00639519609683</v>
      </c>
      <c r="D1272" s="428">
        <f t="shared" si="76"/>
        <v>116.0000350421704</v>
      </c>
      <c r="E1272" s="450">
        <f t="shared" si="77"/>
        <v>116.0000001920119</v>
      </c>
      <c r="G1272" s="447"/>
    </row>
    <row r="1273" spans="1:7">
      <c r="A1273" s="447">
        <f>A1272+31</f>
        <v>48457</v>
      </c>
      <c r="B1273" s="428">
        <f t="shared" si="75"/>
        <v>117.33698630136986</v>
      </c>
      <c r="C1273" s="450">
        <f t="shared" si="75"/>
        <v>116.00732595233627</v>
      </c>
      <c r="D1273" s="428">
        <f t="shared" si="76"/>
        <v>116.00004014220458</v>
      </c>
      <c r="E1273" s="450">
        <f t="shared" si="77"/>
        <v>116.00000021995729</v>
      </c>
      <c r="G1273" s="447"/>
    </row>
    <row r="1274" spans="1:7">
      <c r="A1274" s="447">
        <f>A1273+30</f>
        <v>48487</v>
      </c>
      <c r="B1274" s="428">
        <f t="shared" si="75"/>
        <v>117.50136986301369</v>
      </c>
      <c r="C1274" s="450">
        <f t="shared" si="75"/>
        <v>116.0082266841809</v>
      </c>
      <c r="D1274" s="428">
        <f t="shared" si="76"/>
        <v>116.00004507772154</v>
      </c>
      <c r="E1274" s="450">
        <f t="shared" si="77"/>
        <v>116.00000024700121</v>
      </c>
      <c r="G1274" s="447"/>
    </row>
    <row r="1275" spans="1:7">
      <c r="A1275" s="447">
        <f>A1274+31</f>
        <v>48518</v>
      </c>
      <c r="B1275" s="428">
        <f t="shared" si="75"/>
        <v>117.67123287671232</v>
      </c>
      <c r="C1275" s="450">
        <f t="shared" si="75"/>
        <v>116.00915744042034</v>
      </c>
      <c r="D1275" s="428">
        <f t="shared" si="76"/>
        <v>116.00005017775572</v>
      </c>
      <c r="E1275" s="450">
        <f t="shared" si="77"/>
        <v>116.0000002749466</v>
      </c>
      <c r="G1275" s="447"/>
    </row>
    <row r="1276" spans="1:7">
      <c r="A1276" s="447">
        <f>A1275+30</f>
        <v>48548</v>
      </c>
      <c r="B1276" s="428">
        <f t="shared" si="75"/>
        <v>117.83561643835617</v>
      </c>
      <c r="C1276" s="450">
        <f t="shared" si="75"/>
        <v>116.01005817226496</v>
      </c>
      <c r="D1276" s="428">
        <f t="shared" si="76"/>
        <v>116.00005511327268</v>
      </c>
      <c r="E1276" s="450">
        <f t="shared" si="77"/>
        <v>116.00000030199054</v>
      </c>
      <c r="G1276" s="447"/>
    </row>
    <row r="1277" spans="1:7">
      <c r="A1277" s="447">
        <f>A1276+31</f>
        <v>48579</v>
      </c>
      <c r="B1277" s="428">
        <f>116+2</f>
        <v>118</v>
      </c>
      <c r="C1277" s="450">
        <f>116+2</f>
        <v>118</v>
      </c>
      <c r="D1277" s="428">
        <f>116+2</f>
        <v>118</v>
      </c>
      <c r="E1277" s="450">
        <f>116+2</f>
        <v>118</v>
      </c>
      <c r="G1277" s="447"/>
    </row>
    <row r="1278" spans="1:7">
      <c r="A1278" s="447">
        <f>A1277+31</f>
        <v>48610</v>
      </c>
      <c r="B1278" s="428">
        <f>B$1277+((B$1289-B$1277)/365)*(A1278-A$1277)</f>
        <v>118.16986301369863</v>
      </c>
      <c r="C1278" s="450">
        <f>C$1277+((C$1289-C$1277)/365)*(B1278-B$1277)</f>
        <v>118.00093075623944</v>
      </c>
      <c r="D1278" s="428">
        <f>D$1277+((D$1289-D$1277)/365)*(C1278-C$1277)</f>
        <v>118.00000510003419</v>
      </c>
      <c r="E1278" s="450">
        <f>E$1277+((E$1289-E$1277)/365)*(D1278-D$1277)</f>
        <v>118.00000002794539</v>
      </c>
      <c r="G1278" s="447"/>
    </row>
    <row r="1279" spans="1:7">
      <c r="A1279" s="447">
        <f>A1278+28</f>
        <v>48638</v>
      </c>
      <c r="B1279" s="428">
        <f t="shared" ref="B1279:C1288" si="78">B$1277+((B$1289-B$1277)/365)*(A1279-A$1277)</f>
        <v>118.32328767123288</v>
      </c>
      <c r="C1279" s="450">
        <f t="shared" si="78"/>
        <v>118.00177143929443</v>
      </c>
      <c r="D1279" s="428">
        <f t="shared" ref="D1279:D1288" si="79">D$1277+((D$1289-D$1277)/365)*(C1279-C$1277)</f>
        <v>118.00000970651668</v>
      </c>
      <c r="E1279" s="450">
        <f t="shared" ref="E1279:E1288" si="80">E$1277+((E$1289-E$1277)/365)*(D1279-D$1277)</f>
        <v>118.0000000531864</v>
      </c>
      <c r="G1279" s="447"/>
    </row>
    <row r="1280" spans="1:7">
      <c r="A1280" s="447">
        <f>A1279+31</f>
        <v>48669</v>
      </c>
      <c r="B1280" s="428">
        <f t="shared" si="78"/>
        <v>118.49315068493151</v>
      </c>
      <c r="C1280" s="450">
        <f t="shared" si="78"/>
        <v>118.00270219553387</v>
      </c>
      <c r="D1280" s="428">
        <f t="shared" si="79"/>
        <v>118.00001480655087</v>
      </c>
      <c r="E1280" s="450">
        <f t="shared" si="80"/>
        <v>118.00000008113179</v>
      </c>
      <c r="G1280" s="447"/>
    </row>
    <row r="1281" spans="1:7">
      <c r="A1281" s="447">
        <f>A1280+30</f>
        <v>48699</v>
      </c>
      <c r="B1281" s="428">
        <f t="shared" si="78"/>
        <v>118.65753424657534</v>
      </c>
      <c r="C1281" s="450">
        <f t="shared" si="78"/>
        <v>118.00360292737849</v>
      </c>
      <c r="D1281" s="428">
        <f t="shared" si="79"/>
        <v>118.00001974206782</v>
      </c>
      <c r="E1281" s="450">
        <f t="shared" si="80"/>
        <v>118.00000010817571</v>
      </c>
      <c r="G1281" s="447"/>
    </row>
    <row r="1282" spans="1:7">
      <c r="A1282" s="447">
        <f>A1281+31</f>
        <v>48730</v>
      </c>
      <c r="B1282" s="428">
        <f t="shared" si="78"/>
        <v>118.82739726027397</v>
      </c>
      <c r="C1282" s="450">
        <f t="shared" si="78"/>
        <v>118.00453368361794</v>
      </c>
      <c r="D1282" s="428">
        <f t="shared" si="79"/>
        <v>118.00002484210202</v>
      </c>
      <c r="E1282" s="450">
        <f t="shared" si="80"/>
        <v>118.0000001361211</v>
      </c>
      <c r="G1282" s="447"/>
    </row>
    <row r="1283" spans="1:7">
      <c r="A1283" s="447">
        <f>A1282+30</f>
        <v>48760</v>
      </c>
      <c r="B1283" s="428">
        <f t="shared" si="78"/>
        <v>118.99178082191781</v>
      </c>
      <c r="C1283" s="450">
        <f t="shared" si="78"/>
        <v>118.00543441546256</v>
      </c>
      <c r="D1283" s="428">
        <f t="shared" si="79"/>
        <v>118.00002977761898</v>
      </c>
      <c r="E1283" s="450">
        <f t="shared" si="80"/>
        <v>118.00000016316504</v>
      </c>
      <c r="G1283" s="447"/>
    </row>
    <row r="1284" spans="1:7">
      <c r="A1284" s="447">
        <f>A1283+31</f>
        <v>48791</v>
      </c>
      <c r="B1284" s="428">
        <f t="shared" si="78"/>
        <v>119.16164383561645</v>
      </c>
      <c r="C1284" s="450">
        <f t="shared" si="78"/>
        <v>118.00636517170202</v>
      </c>
      <c r="D1284" s="428">
        <f t="shared" si="79"/>
        <v>118.00003487765316</v>
      </c>
      <c r="E1284" s="450">
        <f t="shared" si="80"/>
        <v>118.00000019111043</v>
      </c>
      <c r="G1284" s="447"/>
    </row>
    <row r="1285" spans="1:7">
      <c r="A1285" s="447">
        <f>A1284+31</f>
        <v>48822</v>
      </c>
      <c r="B1285" s="428">
        <f t="shared" si="78"/>
        <v>119.33150684931506</v>
      </c>
      <c r="C1285" s="450">
        <f t="shared" si="78"/>
        <v>118.00729592794146</v>
      </c>
      <c r="D1285" s="428">
        <f t="shared" si="79"/>
        <v>118.00003997768735</v>
      </c>
      <c r="E1285" s="450">
        <f t="shared" si="80"/>
        <v>118.00000021905582</v>
      </c>
      <c r="G1285" s="447"/>
    </row>
    <row r="1286" spans="1:7">
      <c r="A1286" s="447">
        <f>A1285+30</f>
        <v>48852</v>
      </c>
      <c r="B1286" s="428">
        <f t="shared" si="78"/>
        <v>119.49589041095891</v>
      </c>
      <c r="C1286" s="450">
        <f t="shared" si="78"/>
        <v>118.00819665978608</v>
      </c>
      <c r="D1286" s="428">
        <f t="shared" si="79"/>
        <v>118.00004491320431</v>
      </c>
      <c r="E1286" s="450">
        <f t="shared" si="80"/>
        <v>118.00000024609975</v>
      </c>
      <c r="G1286" s="447"/>
    </row>
    <row r="1287" spans="1:7">
      <c r="A1287" s="447">
        <f>A1286+31</f>
        <v>48883</v>
      </c>
      <c r="B1287" s="428">
        <f t="shared" si="78"/>
        <v>119.66575342465754</v>
      </c>
      <c r="C1287" s="450">
        <f t="shared" si="78"/>
        <v>118.00912741602552</v>
      </c>
      <c r="D1287" s="428">
        <f t="shared" si="79"/>
        <v>118.00005001323849</v>
      </c>
      <c r="E1287" s="450">
        <f t="shared" si="80"/>
        <v>118.00000027404515</v>
      </c>
      <c r="G1287" s="447"/>
    </row>
    <row r="1288" spans="1:7">
      <c r="A1288" s="447">
        <f>A1287+30</f>
        <v>48913</v>
      </c>
      <c r="B1288" s="428">
        <f t="shared" si="78"/>
        <v>119.83013698630137</v>
      </c>
      <c r="C1288" s="450">
        <f t="shared" si="78"/>
        <v>118.01002814787014</v>
      </c>
      <c r="D1288" s="428">
        <f t="shared" si="79"/>
        <v>118.00005494875545</v>
      </c>
      <c r="E1288" s="450">
        <f t="shared" si="80"/>
        <v>118.00000030108907</v>
      </c>
      <c r="G1288" s="447"/>
    </row>
    <row r="1289" spans="1:7">
      <c r="A1289" s="447">
        <f>A1288+31</f>
        <v>48944</v>
      </c>
      <c r="B1289" s="428">
        <v>120</v>
      </c>
      <c r="C1289" s="450">
        <v>120</v>
      </c>
      <c r="D1289" s="428">
        <v>120</v>
      </c>
      <c r="E1289" s="450">
        <v>120</v>
      </c>
      <c r="G1289" s="447"/>
    </row>
    <row r="1290" spans="1:7">
      <c r="A1290" s="447">
        <f>A1289+31</f>
        <v>48975</v>
      </c>
      <c r="B1290" s="428">
        <f>B$1289+((B$1301-B$1289)/365)*(A1290-A$1289)</f>
        <v>120.08493150684932</v>
      </c>
      <c r="C1290" s="450">
        <f>C$1289+((C$1301-C$1289)/365)*(B1290-B$1289)</f>
        <v>120.00023268905986</v>
      </c>
      <c r="D1290" s="428">
        <f>D$1289+((D$1301-D$1289)/365)*(C1290-C$1289)</f>
        <v>120.00000063750427</v>
      </c>
      <c r="E1290" s="450">
        <f>E$1289+((E$1301-E$1289)/365)*(D1290-D$1289)</f>
        <v>120.00000000174659</v>
      </c>
      <c r="G1290" s="447"/>
    </row>
    <row r="1291" spans="1:7">
      <c r="A1291" s="447">
        <f>A1290+28</f>
        <v>49003</v>
      </c>
      <c r="B1291" s="428">
        <f t="shared" ref="B1291:C1300" si="81">B$1289+((B$1301-B$1289)/365)*(A1291-A$1289)</f>
        <v>120.16164383561645</v>
      </c>
      <c r="C1291" s="450">
        <f t="shared" si="81"/>
        <v>120.00044285982361</v>
      </c>
      <c r="D1291" s="428">
        <f t="shared" ref="D1291:D1300" si="82">D$1289+((D$1301-D$1289)/365)*(C1291-C$1289)</f>
        <v>120.00000121331459</v>
      </c>
      <c r="E1291" s="450">
        <f t="shared" ref="E1291:E1300" si="83">E$1289+((E$1301-E$1289)/365)*(D1291-D$1289)</f>
        <v>120.00000000332415</v>
      </c>
      <c r="G1291" s="447"/>
    </row>
    <row r="1292" spans="1:7">
      <c r="A1292" s="447">
        <f>A1291+31</f>
        <v>49034</v>
      </c>
      <c r="B1292" s="428">
        <f t="shared" si="81"/>
        <v>120.24657534246575</v>
      </c>
      <c r="C1292" s="450">
        <f t="shared" si="81"/>
        <v>120.00067554888346</v>
      </c>
      <c r="D1292" s="428">
        <f t="shared" si="82"/>
        <v>120.00000185081886</v>
      </c>
      <c r="E1292" s="450">
        <f t="shared" si="83"/>
        <v>120.00000000507073</v>
      </c>
      <c r="G1292" s="447"/>
    </row>
    <row r="1293" spans="1:7">
      <c r="A1293" s="447">
        <f>A1292+30</f>
        <v>49064</v>
      </c>
      <c r="B1293" s="428">
        <f t="shared" si="81"/>
        <v>120.32876712328768</v>
      </c>
      <c r="C1293" s="450">
        <f t="shared" si="81"/>
        <v>120.00090073184462</v>
      </c>
      <c r="D1293" s="428">
        <f t="shared" si="82"/>
        <v>120.00000246775848</v>
      </c>
      <c r="E1293" s="450">
        <f t="shared" si="83"/>
        <v>120.00000000676098</v>
      </c>
      <c r="G1293" s="447"/>
    </row>
    <row r="1294" spans="1:7">
      <c r="A1294" s="447">
        <f>A1293+31</f>
        <v>49095</v>
      </c>
      <c r="B1294" s="428">
        <f t="shared" si="81"/>
        <v>120.41369863013699</v>
      </c>
      <c r="C1294" s="450">
        <f t="shared" si="81"/>
        <v>120.00113342090448</v>
      </c>
      <c r="D1294" s="428">
        <f t="shared" si="82"/>
        <v>120.00000310526275</v>
      </c>
      <c r="E1294" s="450">
        <f t="shared" si="83"/>
        <v>120.00000000850757</v>
      </c>
      <c r="G1294" s="447"/>
    </row>
    <row r="1295" spans="1:7">
      <c r="A1295" s="447">
        <f>A1294+30</f>
        <v>49125</v>
      </c>
      <c r="B1295" s="428">
        <f t="shared" si="81"/>
        <v>120.49589041095891</v>
      </c>
      <c r="C1295" s="450">
        <f t="shared" si="81"/>
        <v>120.00135860386564</v>
      </c>
      <c r="D1295" s="428">
        <f t="shared" si="82"/>
        <v>120.00000372220236</v>
      </c>
      <c r="E1295" s="450">
        <f t="shared" si="83"/>
        <v>120.00000001019781</v>
      </c>
      <c r="G1295" s="447"/>
    </row>
    <row r="1296" spans="1:7">
      <c r="A1296" s="447">
        <f>A1295+31</f>
        <v>49156</v>
      </c>
      <c r="B1296" s="428">
        <f t="shared" si="81"/>
        <v>120.58082191780822</v>
      </c>
      <c r="C1296" s="450">
        <f t="shared" si="81"/>
        <v>120.0015912929255</v>
      </c>
      <c r="D1296" s="428">
        <f t="shared" si="82"/>
        <v>120.00000435970665</v>
      </c>
      <c r="E1296" s="450">
        <f t="shared" si="83"/>
        <v>120.00000001194441</v>
      </c>
      <c r="G1296" s="447"/>
    </row>
    <row r="1297" spans="1:7">
      <c r="A1297" s="447">
        <f>A1296+31</f>
        <v>49187</v>
      </c>
      <c r="B1297" s="428">
        <f t="shared" si="81"/>
        <v>120.66575342465754</v>
      </c>
      <c r="C1297" s="450">
        <f t="shared" si="81"/>
        <v>120.00182398198537</v>
      </c>
      <c r="D1297" s="428">
        <f t="shared" si="82"/>
        <v>120.00000499721092</v>
      </c>
      <c r="E1297" s="450">
        <f t="shared" si="83"/>
        <v>120.00000001369099</v>
      </c>
      <c r="G1297" s="447"/>
    </row>
    <row r="1298" spans="1:7">
      <c r="A1298" s="447">
        <f>A1297+30</f>
        <v>49217</v>
      </c>
      <c r="B1298" s="428">
        <f t="shared" si="81"/>
        <v>120.74794520547945</v>
      </c>
      <c r="C1298" s="450">
        <f t="shared" si="81"/>
        <v>120.00204916494651</v>
      </c>
      <c r="D1298" s="428">
        <f t="shared" si="82"/>
        <v>120.00000561415054</v>
      </c>
      <c r="E1298" s="450">
        <f t="shared" si="83"/>
        <v>120.00000001538123</v>
      </c>
      <c r="G1298" s="447"/>
    </row>
    <row r="1299" spans="1:7">
      <c r="A1299" s="447">
        <f>A1298+31</f>
        <v>49248</v>
      </c>
      <c r="B1299" s="428">
        <f t="shared" si="81"/>
        <v>120.83287671232877</v>
      </c>
      <c r="C1299" s="450">
        <f t="shared" si="81"/>
        <v>120.00228185400638</v>
      </c>
      <c r="D1299" s="428">
        <f t="shared" si="82"/>
        <v>120.00000625165481</v>
      </c>
      <c r="E1299" s="450">
        <f t="shared" si="83"/>
        <v>120.00000001712782</v>
      </c>
      <c r="G1299" s="447"/>
    </row>
    <row r="1300" spans="1:7">
      <c r="A1300" s="447">
        <f>A1299+30</f>
        <v>49278</v>
      </c>
      <c r="B1300" s="428">
        <f t="shared" si="81"/>
        <v>120.91506849315068</v>
      </c>
      <c r="C1300" s="450">
        <f t="shared" si="81"/>
        <v>120.00250703696753</v>
      </c>
      <c r="D1300" s="428">
        <f t="shared" si="82"/>
        <v>120.00000686859443</v>
      </c>
      <c r="E1300" s="450">
        <f t="shared" si="83"/>
        <v>120.00000001881807</v>
      </c>
      <c r="G1300" s="447"/>
    </row>
    <row r="1301" spans="1:7">
      <c r="A1301" s="447">
        <f>A1300+31</f>
        <v>49309</v>
      </c>
      <c r="B1301" s="428">
        <v>121</v>
      </c>
      <c r="C1301" s="450">
        <v>121</v>
      </c>
      <c r="D1301" s="428">
        <v>121</v>
      </c>
      <c r="E1301" s="450">
        <v>121</v>
      </c>
      <c r="G1301" s="447"/>
    </row>
    <row r="1302" spans="1:7">
      <c r="A1302" s="447">
        <f>A1301+31</f>
        <v>49340</v>
      </c>
      <c r="B1302" s="428">
        <f>B$1301+((B$1313-B$1301)/365)*(A1302-A$1301)</f>
        <v>121.08493150684932</v>
      </c>
      <c r="C1302" s="450">
        <f>C$1301+((C$1313-C$1301)/365)*(B1302-B$1301)</f>
        <v>121.00023268905986</v>
      </c>
      <c r="D1302" s="428">
        <f>D$1301+((D$1313-D$1301)/365)*(C1302-C$1301)</f>
        <v>121.00000063750427</v>
      </c>
      <c r="E1302" s="450">
        <f>E$1301+((E$1313-E$1301)/365)*(D1302-D$1301)</f>
        <v>121.00000000174659</v>
      </c>
      <c r="G1302" s="447"/>
    </row>
    <row r="1303" spans="1:7">
      <c r="A1303" s="447">
        <f>A1302+28</f>
        <v>49368</v>
      </c>
      <c r="B1303" s="428">
        <f t="shared" ref="B1303:C1312" si="84">B$1301+((B$1313-B$1301)/365)*(A1303-A$1301)</f>
        <v>121.16164383561645</v>
      </c>
      <c r="C1303" s="450">
        <f t="shared" si="84"/>
        <v>121.00044285982361</v>
      </c>
      <c r="D1303" s="428">
        <f t="shared" ref="D1303:D1312" si="85">D$1301+((D$1313-D$1301)/365)*(C1303-C$1301)</f>
        <v>121.00000121331459</v>
      </c>
      <c r="E1303" s="450">
        <f t="shared" ref="E1303:E1312" si="86">E$1301+((E$1313-E$1301)/365)*(D1303-D$1301)</f>
        <v>121.00000000332415</v>
      </c>
      <c r="G1303" s="447"/>
    </row>
    <row r="1304" spans="1:7">
      <c r="A1304" s="447">
        <f>A1303+31</f>
        <v>49399</v>
      </c>
      <c r="B1304" s="428">
        <f t="shared" si="84"/>
        <v>121.24657534246575</v>
      </c>
      <c r="C1304" s="450">
        <f t="shared" si="84"/>
        <v>121.00067554888346</v>
      </c>
      <c r="D1304" s="428">
        <f t="shared" si="85"/>
        <v>121.00000185081886</v>
      </c>
      <c r="E1304" s="450">
        <f t="shared" si="86"/>
        <v>121.00000000507073</v>
      </c>
      <c r="G1304" s="447"/>
    </row>
    <row r="1305" spans="1:7">
      <c r="A1305" s="447">
        <f>A1304+30</f>
        <v>49429</v>
      </c>
      <c r="B1305" s="428">
        <f t="shared" si="84"/>
        <v>121.32876712328768</v>
      </c>
      <c r="C1305" s="450">
        <f t="shared" si="84"/>
        <v>121.00090073184462</v>
      </c>
      <c r="D1305" s="428">
        <f t="shared" si="85"/>
        <v>121.00000246775848</v>
      </c>
      <c r="E1305" s="450">
        <f t="shared" si="86"/>
        <v>121.00000000676098</v>
      </c>
      <c r="G1305" s="447"/>
    </row>
    <row r="1306" spans="1:7">
      <c r="A1306" s="447">
        <f>A1305+31</f>
        <v>49460</v>
      </c>
      <c r="B1306" s="428">
        <f t="shared" si="84"/>
        <v>121.41369863013699</v>
      </c>
      <c r="C1306" s="450">
        <f t="shared" si="84"/>
        <v>121.00113342090448</v>
      </c>
      <c r="D1306" s="428">
        <f t="shared" si="85"/>
        <v>121.00000310526275</v>
      </c>
      <c r="E1306" s="450">
        <f t="shared" si="86"/>
        <v>121.00000000850757</v>
      </c>
      <c r="G1306" s="447"/>
    </row>
    <row r="1307" spans="1:7">
      <c r="A1307" s="447">
        <f>A1306+30</f>
        <v>49490</v>
      </c>
      <c r="B1307" s="428">
        <f t="shared" si="84"/>
        <v>121.49589041095891</v>
      </c>
      <c r="C1307" s="450">
        <f t="shared" si="84"/>
        <v>121.00135860386564</v>
      </c>
      <c r="D1307" s="428">
        <f t="shared" si="85"/>
        <v>121.00000372220236</v>
      </c>
      <c r="E1307" s="450">
        <f t="shared" si="86"/>
        <v>121.00000001019781</v>
      </c>
      <c r="G1307" s="447"/>
    </row>
    <row r="1308" spans="1:7">
      <c r="A1308" s="447">
        <f>A1307+31</f>
        <v>49521</v>
      </c>
      <c r="B1308" s="428">
        <f t="shared" si="84"/>
        <v>121.58082191780822</v>
      </c>
      <c r="C1308" s="450">
        <f t="shared" si="84"/>
        <v>121.0015912929255</v>
      </c>
      <c r="D1308" s="428">
        <f t="shared" si="85"/>
        <v>121.00000435970665</v>
      </c>
      <c r="E1308" s="450">
        <f t="shared" si="86"/>
        <v>121.00000001194441</v>
      </c>
      <c r="G1308" s="447"/>
    </row>
    <row r="1309" spans="1:7">
      <c r="A1309" s="447">
        <f>A1308+31</f>
        <v>49552</v>
      </c>
      <c r="B1309" s="428">
        <f t="shared" si="84"/>
        <v>121.66575342465754</v>
      </c>
      <c r="C1309" s="450">
        <f t="shared" si="84"/>
        <v>121.00182398198537</v>
      </c>
      <c r="D1309" s="428">
        <f t="shared" si="85"/>
        <v>121.00000499721092</v>
      </c>
      <c r="E1309" s="450">
        <f t="shared" si="86"/>
        <v>121.00000001369099</v>
      </c>
      <c r="G1309" s="447"/>
    </row>
    <row r="1310" spans="1:7">
      <c r="A1310" s="447">
        <f>A1309+30</f>
        <v>49582</v>
      </c>
      <c r="B1310" s="428">
        <f t="shared" si="84"/>
        <v>121.74794520547945</v>
      </c>
      <c r="C1310" s="450">
        <f t="shared" si="84"/>
        <v>121.00204916494651</v>
      </c>
      <c r="D1310" s="428">
        <f t="shared" si="85"/>
        <v>121.00000561415054</v>
      </c>
      <c r="E1310" s="450">
        <f t="shared" si="86"/>
        <v>121.00000001538123</v>
      </c>
      <c r="G1310" s="447"/>
    </row>
    <row r="1311" spans="1:7">
      <c r="A1311" s="447">
        <f>A1310+31</f>
        <v>49613</v>
      </c>
      <c r="B1311" s="428">
        <f t="shared" si="84"/>
        <v>121.83287671232877</v>
      </c>
      <c r="C1311" s="450">
        <f t="shared" si="84"/>
        <v>121.00228185400638</v>
      </c>
      <c r="D1311" s="428">
        <f t="shared" si="85"/>
        <v>121.00000625165481</v>
      </c>
      <c r="E1311" s="450">
        <f t="shared" si="86"/>
        <v>121.00000001712782</v>
      </c>
      <c r="G1311" s="447"/>
    </row>
    <row r="1312" spans="1:7">
      <c r="A1312" s="447">
        <f>A1311+30</f>
        <v>49643</v>
      </c>
      <c r="B1312" s="428">
        <f t="shared" si="84"/>
        <v>121.91506849315068</v>
      </c>
      <c r="C1312" s="450">
        <f t="shared" si="84"/>
        <v>121.00250703696753</v>
      </c>
      <c r="D1312" s="428">
        <f t="shared" si="85"/>
        <v>121.00000686859443</v>
      </c>
      <c r="E1312" s="450">
        <f t="shared" si="86"/>
        <v>121.00000001881807</v>
      </c>
      <c r="G1312" s="447"/>
    </row>
    <row r="1313" spans="1:7">
      <c r="A1313" s="447">
        <f>A1312+31</f>
        <v>49674</v>
      </c>
      <c r="B1313" s="428">
        <v>122</v>
      </c>
      <c r="C1313" s="450">
        <v>122</v>
      </c>
      <c r="D1313" s="428">
        <v>122</v>
      </c>
      <c r="E1313" s="450">
        <v>122</v>
      </c>
      <c r="G1313" s="447"/>
    </row>
    <row r="1314" spans="1:7">
      <c r="A1314" s="447">
        <f>A1313+31</f>
        <v>49705</v>
      </c>
      <c r="B1314" s="428">
        <f>B$1313+((B$1325-B$1313)/365)*(A1314-A$1313)</f>
        <v>122.08493150684932</v>
      </c>
      <c r="C1314" s="450">
        <f>C$1313+((C$1325-C$1313)/365)*(B1314-B$1313)</f>
        <v>122.00023268905986</v>
      </c>
      <c r="D1314" s="428">
        <f>D$1313+((D$1325-D$1313)/365)*(C1314-C$1313)</f>
        <v>122.00000063750427</v>
      </c>
      <c r="E1314" s="450">
        <f>E$1313+((E$1325-E$1313)/365)*(D1314-D$1313)</f>
        <v>122.00000000174659</v>
      </c>
      <c r="G1314" s="447"/>
    </row>
    <row r="1315" spans="1:7">
      <c r="A1315" s="447">
        <f>A1314+29</f>
        <v>49734</v>
      </c>
      <c r="B1315" s="428">
        <f t="shared" ref="B1315:C1324" si="87">B$1313+((B$1325-B$1313)/365)*(A1315-A$1313)</f>
        <v>122.16438356164383</v>
      </c>
      <c r="C1315" s="450">
        <f t="shared" si="87"/>
        <v>122.00045036592232</v>
      </c>
      <c r="D1315" s="428">
        <f t="shared" ref="D1315:D1324" si="88">D$1313+((D$1325-D$1313)/365)*(C1315-C$1313)</f>
        <v>122.00000123387925</v>
      </c>
      <c r="E1315" s="450">
        <f t="shared" ref="E1315:E1324" si="89">E$1313+((E$1325-E$1313)/365)*(D1315-D$1313)</f>
        <v>122.00000000338049</v>
      </c>
      <c r="G1315" s="447"/>
    </row>
    <row r="1316" spans="1:7">
      <c r="A1316" s="447">
        <f>A1315+31</f>
        <v>49765</v>
      </c>
      <c r="B1316" s="428">
        <f t="shared" si="87"/>
        <v>122.24931506849315</v>
      </c>
      <c r="C1316" s="450">
        <f t="shared" si="87"/>
        <v>122.00068305498218</v>
      </c>
      <c r="D1316" s="428">
        <f t="shared" si="88"/>
        <v>122.00000187138352</v>
      </c>
      <c r="E1316" s="450">
        <f t="shared" si="89"/>
        <v>122.00000000512708</v>
      </c>
      <c r="G1316" s="447"/>
    </row>
    <row r="1317" spans="1:7">
      <c r="A1317" s="447">
        <f>A1316+30</f>
        <v>49795</v>
      </c>
      <c r="B1317" s="428">
        <f t="shared" si="87"/>
        <v>122.33150684931506</v>
      </c>
      <c r="C1317" s="450">
        <f t="shared" si="87"/>
        <v>122.00090823794334</v>
      </c>
      <c r="D1317" s="428">
        <f t="shared" si="88"/>
        <v>122.00000248832313</v>
      </c>
      <c r="E1317" s="450">
        <f t="shared" si="89"/>
        <v>122.00000000681733</v>
      </c>
      <c r="G1317" s="447"/>
    </row>
    <row r="1318" spans="1:7">
      <c r="A1318" s="447">
        <f>A1317+31</f>
        <v>49826</v>
      </c>
      <c r="B1318" s="428">
        <f t="shared" si="87"/>
        <v>122.41643835616438</v>
      </c>
      <c r="C1318" s="450">
        <f t="shared" si="87"/>
        <v>122.00114092700319</v>
      </c>
      <c r="D1318" s="428">
        <f t="shared" si="88"/>
        <v>122.0000031258274</v>
      </c>
      <c r="E1318" s="450">
        <f t="shared" si="89"/>
        <v>122.00000000856392</v>
      </c>
      <c r="G1318" s="447"/>
    </row>
    <row r="1319" spans="1:7">
      <c r="A1319" s="447">
        <f>A1318+30</f>
        <v>49856</v>
      </c>
      <c r="B1319" s="428">
        <f t="shared" si="87"/>
        <v>122.49863013698631</v>
      </c>
      <c r="C1319" s="450">
        <f t="shared" si="87"/>
        <v>122.00136610996435</v>
      </c>
      <c r="D1319" s="428">
        <f t="shared" si="88"/>
        <v>122.00000374276702</v>
      </c>
      <c r="E1319" s="450">
        <f t="shared" si="89"/>
        <v>122.00000001025415</v>
      </c>
      <c r="G1319" s="447"/>
    </row>
    <row r="1320" spans="1:7">
      <c r="A1320" s="447">
        <f>A1319+31</f>
        <v>49887</v>
      </c>
      <c r="B1320" s="428">
        <f t="shared" si="87"/>
        <v>122.58356164383562</v>
      </c>
      <c r="C1320" s="450">
        <f t="shared" si="87"/>
        <v>122.00159879902421</v>
      </c>
      <c r="D1320" s="428">
        <f t="shared" si="88"/>
        <v>122.00000438027129</v>
      </c>
      <c r="E1320" s="450">
        <f t="shared" si="89"/>
        <v>122.00000001200074</v>
      </c>
      <c r="G1320" s="447"/>
    </row>
    <row r="1321" spans="1:7">
      <c r="A1321" s="447">
        <f>A1320+31</f>
        <v>49918</v>
      </c>
      <c r="B1321" s="428">
        <f t="shared" si="87"/>
        <v>122.66849315068494</v>
      </c>
      <c r="C1321" s="450">
        <f t="shared" si="87"/>
        <v>122.00183148808406</v>
      </c>
      <c r="D1321" s="428">
        <f t="shared" si="88"/>
        <v>122.00000501777558</v>
      </c>
      <c r="E1321" s="450">
        <f t="shared" si="89"/>
        <v>122.00000001374733</v>
      </c>
      <c r="G1321" s="447"/>
    </row>
    <row r="1322" spans="1:7">
      <c r="A1322" s="447">
        <f>A1321+30</f>
        <v>49948</v>
      </c>
      <c r="B1322" s="428">
        <f t="shared" si="87"/>
        <v>122.75068493150685</v>
      </c>
      <c r="C1322" s="450">
        <f t="shared" si="87"/>
        <v>122.00205667104522</v>
      </c>
      <c r="D1322" s="428">
        <f t="shared" si="88"/>
        <v>122.00000563471519</v>
      </c>
      <c r="E1322" s="450">
        <f t="shared" si="89"/>
        <v>122.00000001543758</v>
      </c>
      <c r="G1322" s="447"/>
    </row>
    <row r="1323" spans="1:7">
      <c r="A1323" s="447">
        <f>A1322+31</f>
        <v>49979</v>
      </c>
      <c r="B1323" s="428">
        <f t="shared" si="87"/>
        <v>122.83561643835617</v>
      </c>
      <c r="C1323" s="450">
        <f t="shared" si="87"/>
        <v>122.00228936010508</v>
      </c>
      <c r="D1323" s="428">
        <f t="shared" si="88"/>
        <v>122.00000627221947</v>
      </c>
      <c r="E1323" s="450">
        <f t="shared" si="89"/>
        <v>122.00000001718416</v>
      </c>
      <c r="G1323" s="447"/>
    </row>
    <row r="1324" spans="1:7">
      <c r="A1324" s="447">
        <f>A1323+30</f>
        <v>50009</v>
      </c>
      <c r="B1324" s="428">
        <f t="shared" si="87"/>
        <v>122.91780821917808</v>
      </c>
      <c r="C1324" s="450">
        <f t="shared" si="87"/>
        <v>122.00251454306624</v>
      </c>
      <c r="D1324" s="428">
        <f t="shared" si="88"/>
        <v>122.00000688915908</v>
      </c>
      <c r="E1324" s="450">
        <f t="shared" si="89"/>
        <v>122.0000000188744</v>
      </c>
      <c r="G1324" s="447"/>
    </row>
    <row r="1325" spans="1:7">
      <c r="A1325" s="447">
        <f>A1324+31</f>
        <v>50040</v>
      </c>
      <c r="B1325" s="428">
        <v>123</v>
      </c>
      <c r="C1325" s="450">
        <v>123</v>
      </c>
      <c r="D1325" s="428">
        <v>123</v>
      </c>
      <c r="E1325" s="450">
        <v>123</v>
      </c>
      <c r="G1325" s="447"/>
    </row>
    <row r="1326" spans="1:7">
      <c r="A1326" s="447">
        <f>A1325+31</f>
        <v>50071</v>
      </c>
      <c r="B1326" s="428">
        <f>B$1325+((B$1337-B$1325)/365)*(A1326-A$1325)</f>
        <v>123.08493150684932</v>
      </c>
      <c r="C1326" s="450">
        <f>C$1325+((C$1337-C$1325)/365)*(B1326-B$1325)</f>
        <v>123.00023268905986</v>
      </c>
      <c r="D1326" s="428">
        <f>D$1325+((D$1337-D$1325)/365)*(C1326-C$1325)</f>
        <v>123.00000063750427</v>
      </c>
      <c r="E1326" s="450">
        <f>E$1325+((E$1337-E$1325)/365)*(D1326-D$1325)</f>
        <v>123.00000000174659</v>
      </c>
      <c r="G1326" s="447"/>
    </row>
    <row r="1327" spans="1:7">
      <c r="A1327" s="447">
        <f>A1326+28</f>
        <v>50099</v>
      </c>
      <c r="B1327" s="428">
        <f t="shared" ref="B1327:C1336" si="90">B$1325+((B$1337-B$1325)/365)*(A1327-A$1325)</f>
        <v>123.16164383561645</v>
      </c>
      <c r="C1327" s="450">
        <f t="shared" si="90"/>
        <v>123.00044285982361</v>
      </c>
      <c r="D1327" s="428">
        <f t="shared" ref="D1327:D1336" si="91">D$1325+((D$1337-D$1325)/365)*(C1327-C$1325)</f>
        <v>123.00000121331459</v>
      </c>
      <c r="E1327" s="450">
        <f t="shared" ref="E1327:E1336" si="92">E$1325+((E$1337-E$1325)/365)*(D1327-D$1325)</f>
        <v>123.00000000332415</v>
      </c>
      <c r="G1327" s="447"/>
    </row>
    <row r="1328" spans="1:7">
      <c r="A1328" s="447">
        <f>A1327+31</f>
        <v>50130</v>
      </c>
      <c r="B1328" s="428">
        <f t="shared" si="90"/>
        <v>123.24657534246575</v>
      </c>
      <c r="C1328" s="450">
        <f t="shared" si="90"/>
        <v>123.00067554888346</v>
      </c>
      <c r="D1328" s="428">
        <f t="shared" si="91"/>
        <v>123.00000185081886</v>
      </c>
      <c r="E1328" s="450">
        <f t="shared" si="92"/>
        <v>123.00000000507073</v>
      </c>
      <c r="G1328" s="447"/>
    </row>
    <row r="1329" spans="1:7">
      <c r="A1329" s="447">
        <f>A1328+30</f>
        <v>50160</v>
      </c>
      <c r="B1329" s="428">
        <f t="shared" si="90"/>
        <v>123.32876712328768</v>
      </c>
      <c r="C1329" s="450">
        <f t="shared" si="90"/>
        <v>123.00090073184462</v>
      </c>
      <c r="D1329" s="428">
        <f t="shared" si="91"/>
        <v>123.00000246775848</v>
      </c>
      <c r="E1329" s="450">
        <f t="shared" si="92"/>
        <v>123.00000000676098</v>
      </c>
      <c r="G1329" s="447"/>
    </row>
    <row r="1330" spans="1:7">
      <c r="A1330" s="447">
        <f>A1329+31</f>
        <v>50191</v>
      </c>
      <c r="B1330" s="428">
        <f t="shared" si="90"/>
        <v>123.41369863013699</v>
      </c>
      <c r="C1330" s="450">
        <f t="shared" si="90"/>
        <v>123.00113342090448</v>
      </c>
      <c r="D1330" s="428">
        <f t="shared" si="91"/>
        <v>123.00000310526275</v>
      </c>
      <c r="E1330" s="450">
        <f t="shared" si="92"/>
        <v>123.00000000850757</v>
      </c>
      <c r="G1330" s="447"/>
    </row>
    <row r="1331" spans="1:7">
      <c r="A1331" s="447">
        <f>A1330+31</f>
        <v>50222</v>
      </c>
      <c r="B1331" s="428">
        <f t="shared" si="90"/>
        <v>123.49863013698631</v>
      </c>
      <c r="C1331" s="450">
        <f t="shared" si="90"/>
        <v>123.00136610996435</v>
      </c>
      <c r="D1331" s="428">
        <f t="shared" si="91"/>
        <v>123.00000374276702</v>
      </c>
      <c r="E1331" s="450">
        <f t="shared" si="92"/>
        <v>123.00000001025415</v>
      </c>
      <c r="G1331" s="447"/>
    </row>
    <row r="1332" spans="1:7">
      <c r="A1332" s="447">
        <f>A1331+30</f>
        <v>50252</v>
      </c>
      <c r="B1332" s="428">
        <f t="shared" si="90"/>
        <v>123.58082191780822</v>
      </c>
      <c r="C1332" s="450">
        <f t="shared" si="90"/>
        <v>123.0015912929255</v>
      </c>
      <c r="D1332" s="428">
        <f t="shared" si="91"/>
        <v>123.00000435970665</v>
      </c>
      <c r="E1332" s="450">
        <f t="shared" si="92"/>
        <v>123.00000001194441</v>
      </c>
      <c r="G1332" s="447"/>
    </row>
    <row r="1333" spans="1:7">
      <c r="A1333" s="447">
        <f>A1332+31</f>
        <v>50283</v>
      </c>
      <c r="B1333" s="428">
        <f t="shared" si="90"/>
        <v>123.66575342465754</v>
      </c>
      <c r="C1333" s="450">
        <f t="shared" si="90"/>
        <v>123.00182398198537</v>
      </c>
      <c r="D1333" s="428">
        <f t="shared" si="91"/>
        <v>123.00000499721092</v>
      </c>
      <c r="E1333" s="450">
        <f t="shared" si="92"/>
        <v>123.00000001369099</v>
      </c>
      <c r="G1333" s="447"/>
    </row>
    <row r="1334" spans="1:7">
      <c r="A1334" s="447">
        <f>A1333+30</f>
        <v>50313</v>
      </c>
      <c r="B1334" s="428">
        <f t="shared" si="90"/>
        <v>123.74794520547945</v>
      </c>
      <c r="C1334" s="450">
        <f t="shared" si="90"/>
        <v>123.00204916494651</v>
      </c>
      <c r="D1334" s="428">
        <f t="shared" si="91"/>
        <v>123.00000561415054</v>
      </c>
      <c r="E1334" s="450">
        <f t="shared" si="92"/>
        <v>123.00000001538123</v>
      </c>
      <c r="G1334" s="447"/>
    </row>
    <row r="1335" spans="1:7">
      <c r="A1335" s="447">
        <f>A1334+31</f>
        <v>50344</v>
      </c>
      <c r="B1335" s="428">
        <f t="shared" si="90"/>
        <v>123.83287671232877</v>
      </c>
      <c r="C1335" s="450">
        <f t="shared" si="90"/>
        <v>123.00228185400638</v>
      </c>
      <c r="D1335" s="428">
        <f t="shared" si="91"/>
        <v>123.00000625165481</v>
      </c>
      <c r="E1335" s="450">
        <f t="shared" si="92"/>
        <v>123.00000001712782</v>
      </c>
      <c r="G1335" s="447"/>
    </row>
    <row r="1336" spans="1:7">
      <c r="A1336" s="447">
        <f>A1335+30</f>
        <v>50374</v>
      </c>
      <c r="B1336" s="428">
        <f t="shared" si="90"/>
        <v>123.91506849315068</v>
      </c>
      <c r="C1336" s="450">
        <f t="shared" si="90"/>
        <v>123.00250703696753</v>
      </c>
      <c r="D1336" s="428">
        <f t="shared" si="91"/>
        <v>123.00000686859443</v>
      </c>
      <c r="E1336" s="450">
        <f t="shared" si="92"/>
        <v>123.00000001881807</v>
      </c>
      <c r="G1336" s="447"/>
    </row>
    <row r="1337" spans="1:7">
      <c r="A1337" s="447">
        <f>A1336+31</f>
        <v>50405</v>
      </c>
      <c r="B1337" s="428">
        <v>124</v>
      </c>
      <c r="C1337" s="450">
        <v>124</v>
      </c>
      <c r="D1337" s="428">
        <v>124</v>
      </c>
      <c r="E1337" s="450">
        <v>124</v>
      </c>
      <c r="G1337" s="447"/>
    </row>
    <row r="1338" spans="1:7">
      <c r="A1338" s="447">
        <f>A1337+31</f>
        <v>50436</v>
      </c>
      <c r="B1338" s="428">
        <f>B$1337+((B$1349-B$1337)/365)*(A1338-A$1337)</f>
        <v>124.08493150684932</v>
      </c>
      <c r="C1338" s="450">
        <f>C$1337+((C$1349-C$1337)/365)*(B1338-B$1337)</f>
        <v>124.00023268905986</v>
      </c>
      <c r="D1338" s="428">
        <f>D$1337+((D$1349-D$1337)/365)*(C1338-C$1337)</f>
        <v>124.00000063750427</v>
      </c>
      <c r="E1338" s="450">
        <f>E$1337+((E$1349-E$1337)/365)*(D1338-D$1337)</f>
        <v>124.00000000174659</v>
      </c>
      <c r="G1338" s="447"/>
    </row>
    <row r="1339" spans="1:7">
      <c r="A1339" s="447">
        <f>A1338+28</f>
        <v>50464</v>
      </c>
      <c r="B1339" s="428">
        <f t="shared" ref="B1339:C1348" si="93">B$1337+((B$1349-B$1337)/365)*(A1339-A$1337)</f>
        <v>124.16164383561645</v>
      </c>
      <c r="C1339" s="450">
        <f t="shared" si="93"/>
        <v>124.00044285982361</v>
      </c>
      <c r="D1339" s="428">
        <f t="shared" ref="D1339:D1348" si="94">D$1337+((D$1349-D$1337)/365)*(C1339-C$1337)</f>
        <v>124.00000121331459</v>
      </c>
      <c r="E1339" s="450">
        <f t="shared" ref="E1339:E1348" si="95">E$1337+((E$1349-E$1337)/365)*(D1339-D$1337)</f>
        <v>124.00000000332415</v>
      </c>
      <c r="G1339" s="447"/>
    </row>
    <row r="1340" spans="1:7">
      <c r="A1340" s="447">
        <f>A1339+31</f>
        <v>50495</v>
      </c>
      <c r="B1340" s="428">
        <f t="shared" si="93"/>
        <v>124.24657534246575</v>
      </c>
      <c r="C1340" s="450">
        <f t="shared" si="93"/>
        <v>124.00067554888346</v>
      </c>
      <c r="D1340" s="428">
        <f t="shared" si="94"/>
        <v>124.00000185081886</v>
      </c>
      <c r="E1340" s="450">
        <f t="shared" si="95"/>
        <v>124.00000000507073</v>
      </c>
      <c r="G1340" s="447"/>
    </row>
    <row r="1341" spans="1:7">
      <c r="A1341" s="447">
        <f>A1340+30</f>
        <v>50525</v>
      </c>
      <c r="B1341" s="428">
        <f t="shared" si="93"/>
        <v>124.32876712328768</v>
      </c>
      <c r="C1341" s="450">
        <f t="shared" si="93"/>
        <v>124.00090073184462</v>
      </c>
      <c r="D1341" s="428">
        <f t="shared" si="94"/>
        <v>124.00000246775848</v>
      </c>
      <c r="E1341" s="450">
        <f t="shared" si="95"/>
        <v>124.00000000676098</v>
      </c>
      <c r="G1341" s="447"/>
    </row>
    <row r="1342" spans="1:7">
      <c r="A1342" s="447">
        <f>A1341+31</f>
        <v>50556</v>
      </c>
      <c r="B1342" s="428">
        <f t="shared" si="93"/>
        <v>124.41369863013699</v>
      </c>
      <c r="C1342" s="450">
        <f t="shared" si="93"/>
        <v>124.00113342090448</v>
      </c>
      <c r="D1342" s="428">
        <f t="shared" si="94"/>
        <v>124.00000310526275</v>
      </c>
      <c r="E1342" s="450">
        <f t="shared" si="95"/>
        <v>124.00000000850757</v>
      </c>
      <c r="G1342" s="447"/>
    </row>
    <row r="1343" spans="1:7">
      <c r="A1343" s="447">
        <f>A1342+31</f>
        <v>50587</v>
      </c>
      <c r="B1343" s="428">
        <f t="shared" si="93"/>
        <v>124.49863013698631</v>
      </c>
      <c r="C1343" s="450">
        <f t="shared" si="93"/>
        <v>124.00136610996435</v>
      </c>
      <c r="D1343" s="428">
        <f t="shared" si="94"/>
        <v>124.00000374276702</v>
      </c>
      <c r="E1343" s="450">
        <f t="shared" si="95"/>
        <v>124.00000001025415</v>
      </c>
      <c r="G1343" s="447"/>
    </row>
    <row r="1344" spans="1:7">
      <c r="A1344" s="447">
        <f>A1343+30</f>
        <v>50617</v>
      </c>
      <c r="B1344" s="428">
        <f t="shared" si="93"/>
        <v>124.58082191780822</v>
      </c>
      <c r="C1344" s="450">
        <f t="shared" si="93"/>
        <v>124.0015912929255</v>
      </c>
      <c r="D1344" s="428">
        <f t="shared" si="94"/>
        <v>124.00000435970665</v>
      </c>
      <c r="E1344" s="450">
        <f t="shared" si="95"/>
        <v>124.00000001194441</v>
      </c>
      <c r="G1344" s="447"/>
    </row>
    <row r="1345" spans="1:7">
      <c r="A1345" s="447">
        <f>A1344+31</f>
        <v>50648</v>
      </c>
      <c r="B1345" s="428">
        <f t="shared" si="93"/>
        <v>124.66575342465754</v>
      </c>
      <c r="C1345" s="450">
        <f t="shared" si="93"/>
        <v>124.00182398198537</v>
      </c>
      <c r="D1345" s="428">
        <f t="shared" si="94"/>
        <v>124.00000499721092</v>
      </c>
      <c r="E1345" s="450">
        <f t="shared" si="95"/>
        <v>124.00000001369099</v>
      </c>
      <c r="G1345" s="447"/>
    </row>
    <row r="1346" spans="1:7">
      <c r="A1346" s="447">
        <f>A1345+30</f>
        <v>50678</v>
      </c>
      <c r="B1346" s="428">
        <f t="shared" si="93"/>
        <v>124.74794520547945</v>
      </c>
      <c r="C1346" s="450">
        <f t="shared" si="93"/>
        <v>124.00204916494651</v>
      </c>
      <c r="D1346" s="428">
        <f t="shared" si="94"/>
        <v>124.00000561415054</v>
      </c>
      <c r="E1346" s="450">
        <f t="shared" si="95"/>
        <v>124.00000001538123</v>
      </c>
      <c r="G1346" s="447"/>
    </row>
    <row r="1347" spans="1:7">
      <c r="A1347" s="447">
        <f>A1346+31</f>
        <v>50709</v>
      </c>
      <c r="B1347" s="428">
        <f t="shared" si="93"/>
        <v>124.83287671232877</v>
      </c>
      <c r="C1347" s="450">
        <f t="shared" si="93"/>
        <v>124.00228185400638</v>
      </c>
      <c r="D1347" s="428">
        <f t="shared" si="94"/>
        <v>124.00000625165481</v>
      </c>
      <c r="E1347" s="450">
        <f t="shared" si="95"/>
        <v>124.00000001712782</v>
      </c>
      <c r="G1347" s="447"/>
    </row>
    <row r="1348" spans="1:7">
      <c r="A1348" s="447">
        <f>A1347+30</f>
        <v>50739</v>
      </c>
      <c r="B1348" s="428">
        <f t="shared" si="93"/>
        <v>124.91506849315068</v>
      </c>
      <c r="C1348" s="450">
        <f t="shared" si="93"/>
        <v>124.00250703696753</v>
      </c>
      <c r="D1348" s="428">
        <f t="shared" si="94"/>
        <v>124.00000686859443</v>
      </c>
      <c r="E1348" s="450">
        <f t="shared" si="95"/>
        <v>124.00000001881807</v>
      </c>
      <c r="G1348" s="447"/>
    </row>
    <row r="1349" spans="1:7">
      <c r="A1349" s="447">
        <f>A1348+31</f>
        <v>50770</v>
      </c>
      <c r="B1349" s="428">
        <v>125</v>
      </c>
      <c r="C1349" s="450">
        <v>125</v>
      </c>
      <c r="D1349" s="428">
        <v>125</v>
      </c>
      <c r="E1349" s="450">
        <v>125</v>
      </c>
      <c r="G1349" s="447"/>
    </row>
    <row r="1350" spans="1:7">
      <c r="A1350" s="447">
        <f>A1349+31</f>
        <v>50801</v>
      </c>
      <c r="B1350" s="428">
        <f>B1349</f>
        <v>125</v>
      </c>
      <c r="C1350" s="450">
        <f>C1349</f>
        <v>125</v>
      </c>
      <c r="D1350" s="428">
        <f>D1349</f>
        <v>125</v>
      </c>
      <c r="E1350" s="450">
        <f>E1349</f>
        <v>125</v>
      </c>
      <c r="G1350" s="447"/>
    </row>
    <row r="1351" spans="1:7">
      <c r="A1351" s="447">
        <f>A1350+28</f>
        <v>50829</v>
      </c>
      <c r="B1351" s="428">
        <f t="shared" ref="B1351:C1414" si="96">B1350</f>
        <v>125</v>
      </c>
      <c r="C1351" s="450">
        <f t="shared" si="96"/>
        <v>125</v>
      </c>
      <c r="D1351" s="428">
        <f t="shared" ref="D1351:E1351" si="97">D1350</f>
        <v>125</v>
      </c>
      <c r="E1351" s="450">
        <f t="shared" si="97"/>
        <v>125</v>
      </c>
      <c r="G1351" s="447"/>
    </row>
    <row r="1352" spans="1:7">
      <c r="A1352" s="447">
        <f>A1351+31</f>
        <v>50860</v>
      </c>
      <c r="B1352" s="428">
        <f t="shared" si="96"/>
        <v>125</v>
      </c>
      <c r="C1352" s="450">
        <f t="shared" si="96"/>
        <v>125</v>
      </c>
      <c r="D1352" s="428">
        <f t="shared" ref="D1352:E1352" si="98">D1351</f>
        <v>125</v>
      </c>
      <c r="E1352" s="450">
        <f t="shared" si="98"/>
        <v>125</v>
      </c>
      <c r="G1352" s="447"/>
    </row>
    <row r="1353" spans="1:7">
      <c r="A1353" s="447">
        <f>A1352+30</f>
        <v>50890</v>
      </c>
      <c r="B1353" s="428">
        <f t="shared" si="96"/>
        <v>125</v>
      </c>
      <c r="C1353" s="450">
        <f t="shared" si="96"/>
        <v>125</v>
      </c>
      <c r="D1353" s="428">
        <f t="shared" ref="D1353:E1353" si="99">D1352</f>
        <v>125</v>
      </c>
      <c r="E1353" s="450">
        <f t="shared" si="99"/>
        <v>125</v>
      </c>
      <c r="G1353" s="447"/>
    </row>
    <row r="1354" spans="1:7">
      <c r="A1354" s="447">
        <f>A1353+31</f>
        <v>50921</v>
      </c>
      <c r="B1354" s="428">
        <f t="shared" si="96"/>
        <v>125</v>
      </c>
      <c r="C1354" s="450">
        <f t="shared" si="96"/>
        <v>125</v>
      </c>
      <c r="D1354" s="428">
        <f t="shared" ref="D1354:E1354" si="100">D1353</f>
        <v>125</v>
      </c>
      <c r="E1354" s="450">
        <f t="shared" si="100"/>
        <v>125</v>
      </c>
      <c r="G1354" s="447"/>
    </row>
    <row r="1355" spans="1:7">
      <c r="A1355" s="447">
        <f>A1354+31</f>
        <v>50952</v>
      </c>
      <c r="B1355" s="428">
        <f t="shared" si="96"/>
        <v>125</v>
      </c>
      <c r="C1355" s="450">
        <f t="shared" si="96"/>
        <v>125</v>
      </c>
      <c r="D1355" s="428">
        <f t="shared" ref="D1355:E1355" si="101">D1354</f>
        <v>125</v>
      </c>
      <c r="E1355" s="450">
        <f t="shared" si="101"/>
        <v>125</v>
      </c>
      <c r="G1355" s="447"/>
    </row>
    <row r="1356" spans="1:7">
      <c r="A1356" s="447">
        <f>A1355+30</f>
        <v>50982</v>
      </c>
      <c r="B1356" s="428">
        <f t="shared" si="96"/>
        <v>125</v>
      </c>
      <c r="C1356" s="450">
        <f t="shared" si="96"/>
        <v>125</v>
      </c>
      <c r="D1356" s="428">
        <f t="shared" ref="D1356:E1356" si="102">D1355</f>
        <v>125</v>
      </c>
      <c r="E1356" s="450">
        <f t="shared" si="102"/>
        <v>125</v>
      </c>
      <c r="G1356" s="447"/>
    </row>
    <row r="1357" spans="1:7">
      <c r="A1357" s="447">
        <f>A1356+31</f>
        <v>51013</v>
      </c>
      <c r="B1357" s="428">
        <f t="shared" si="96"/>
        <v>125</v>
      </c>
      <c r="C1357" s="450">
        <f t="shared" si="96"/>
        <v>125</v>
      </c>
      <c r="D1357" s="428">
        <f t="shared" ref="D1357:E1357" si="103">D1356</f>
        <v>125</v>
      </c>
      <c r="E1357" s="450">
        <f t="shared" si="103"/>
        <v>125</v>
      </c>
      <c r="G1357" s="447"/>
    </row>
    <row r="1358" spans="1:7">
      <c r="A1358" s="447">
        <f>A1357+30</f>
        <v>51043</v>
      </c>
      <c r="B1358" s="428">
        <f t="shared" si="96"/>
        <v>125</v>
      </c>
      <c r="C1358" s="450">
        <f t="shared" si="96"/>
        <v>125</v>
      </c>
      <c r="D1358" s="428">
        <f t="shared" ref="D1358:E1358" si="104">D1357</f>
        <v>125</v>
      </c>
      <c r="E1358" s="450">
        <f t="shared" si="104"/>
        <v>125</v>
      </c>
      <c r="G1358" s="447"/>
    </row>
    <row r="1359" spans="1:7">
      <c r="A1359" s="447">
        <f>A1358+31</f>
        <v>51074</v>
      </c>
      <c r="B1359" s="428">
        <f t="shared" si="96"/>
        <v>125</v>
      </c>
      <c r="C1359" s="450">
        <f t="shared" si="96"/>
        <v>125</v>
      </c>
      <c r="D1359" s="428">
        <f t="shared" ref="D1359:E1359" si="105">D1358</f>
        <v>125</v>
      </c>
      <c r="E1359" s="450">
        <f t="shared" si="105"/>
        <v>125</v>
      </c>
      <c r="G1359" s="447"/>
    </row>
    <row r="1360" spans="1:7">
      <c r="A1360" s="447">
        <f>A1359+30</f>
        <v>51104</v>
      </c>
      <c r="B1360" s="428">
        <f t="shared" si="96"/>
        <v>125</v>
      </c>
      <c r="C1360" s="450">
        <f t="shared" si="96"/>
        <v>125</v>
      </c>
      <c r="D1360" s="428">
        <f t="shared" ref="D1360:E1360" si="106">D1359</f>
        <v>125</v>
      </c>
      <c r="E1360" s="450">
        <f t="shared" si="106"/>
        <v>125</v>
      </c>
      <c r="G1360" s="447"/>
    </row>
    <row r="1361" spans="1:7">
      <c r="A1361" s="447">
        <f>A1360+31</f>
        <v>51135</v>
      </c>
      <c r="B1361" s="428">
        <f t="shared" si="96"/>
        <v>125</v>
      </c>
      <c r="C1361" s="450">
        <f t="shared" si="96"/>
        <v>125</v>
      </c>
      <c r="D1361" s="428">
        <f t="shared" ref="D1361:E1361" si="107">D1360</f>
        <v>125</v>
      </c>
      <c r="E1361" s="450">
        <f t="shared" si="107"/>
        <v>125</v>
      </c>
      <c r="G1361" s="447"/>
    </row>
    <row r="1362" spans="1:7">
      <c r="A1362" s="447">
        <f>A1361+31</f>
        <v>51166</v>
      </c>
      <c r="B1362" s="428">
        <f t="shared" si="96"/>
        <v>125</v>
      </c>
      <c r="C1362" s="450">
        <f t="shared" si="96"/>
        <v>125</v>
      </c>
      <c r="D1362" s="428">
        <f t="shared" ref="D1362:E1362" si="108">D1361</f>
        <v>125</v>
      </c>
      <c r="E1362" s="450">
        <f t="shared" si="108"/>
        <v>125</v>
      </c>
      <c r="G1362" s="447"/>
    </row>
    <row r="1363" spans="1:7">
      <c r="A1363" s="447">
        <f>A1362+29</f>
        <v>51195</v>
      </c>
      <c r="B1363" s="428">
        <f t="shared" si="96"/>
        <v>125</v>
      </c>
      <c r="C1363" s="450">
        <f t="shared" si="96"/>
        <v>125</v>
      </c>
      <c r="D1363" s="428">
        <f t="shared" ref="D1363:E1363" si="109">D1362</f>
        <v>125</v>
      </c>
      <c r="E1363" s="450">
        <f t="shared" si="109"/>
        <v>125</v>
      </c>
      <c r="G1363" s="447"/>
    </row>
    <row r="1364" spans="1:7">
      <c r="A1364" s="447">
        <f>A1363+31</f>
        <v>51226</v>
      </c>
      <c r="B1364" s="428">
        <f t="shared" si="96"/>
        <v>125</v>
      </c>
      <c r="C1364" s="450">
        <f t="shared" si="96"/>
        <v>125</v>
      </c>
      <c r="D1364" s="428">
        <f t="shared" ref="D1364:E1364" si="110">D1363</f>
        <v>125</v>
      </c>
      <c r="E1364" s="450">
        <f t="shared" si="110"/>
        <v>125</v>
      </c>
      <c r="G1364" s="447"/>
    </row>
    <row r="1365" spans="1:7">
      <c r="A1365" s="447">
        <f>A1364+30</f>
        <v>51256</v>
      </c>
      <c r="B1365" s="428">
        <f t="shared" si="96"/>
        <v>125</v>
      </c>
      <c r="C1365" s="450">
        <f t="shared" si="96"/>
        <v>125</v>
      </c>
      <c r="D1365" s="428">
        <f t="shared" ref="D1365:E1365" si="111">D1364</f>
        <v>125</v>
      </c>
      <c r="E1365" s="450">
        <f t="shared" si="111"/>
        <v>125</v>
      </c>
      <c r="G1365" s="447"/>
    </row>
    <row r="1366" spans="1:7">
      <c r="A1366" s="447">
        <f>A1365+31</f>
        <v>51287</v>
      </c>
      <c r="B1366" s="428">
        <f t="shared" si="96"/>
        <v>125</v>
      </c>
      <c r="C1366" s="450">
        <f t="shared" si="96"/>
        <v>125</v>
      </c>
      <c r="D1366" s="428">
        <f t="shared" ref="D1366:E1366" si="112">D1365</f>
        <v>125</v>
      </c>
      <c r="E1366" s="450">
        <f t="shared" si="112"/>
        <v>125</v>
      </c>
      <c r="G1366" s="447"/>
    </row>
    <row r="1367" spans="1:7">
      <c r="A1367" s="447">
        <f>A1366+31</f>
        <v>51318</v>
      </c>
      <c r="B1367" s="428">
        <f t="shared" si="96"/>
        <v>125</v>
      </c>
      <c r="C1367" s="450">
        <f t="shared" si="96"/>
        <v>125</v>
      </c>
      <c r="D1367" s="428">
        <f t="shared" ref="D1367:E1367" si="113">D1366</f>
        <v>125</v>
      </c>
      <c r="E1367" s="450">
        <f t="shared" si="113"/>
        <v>125</v>
      </c>
      <c r="G1367" s="447"/>
    </row>
    <row r="1368" spans="1:7">
      <c r="A1368" s="447">
        <f>A1367+30</f>
        <v>51348</v>
      </c>
      <c r="B1368" s="428">
        <f t="shared" si="96"/>
        <v>125</v>
      </c>
      <c r="C1368" s="450">
        <f t="shared" si="96"/>
        <v>125</v>
      </c>
      <c r="D1368" s="428">
        <f t="shared" ref="D1368:E1368" si="114">D1367</f>
        <v>125</v>
      </c>
      <c r="E1368" s="450">
        <f t="shared" si="114"/>
        <v>125</v>
      </c>
      <c r="G1368" s="447"/>
    </row>
    <row r="1369" spans="1:7">
      <c r="A1369" s="447">
        <f>A1368+31</f>
        <v>51379</v>
      </c>
      <c r="B1369" s="428">
        <f t="shared" si="96"/>
        <v>125</v>
      </c>
      <c r="C1369" s="450">
        <f t="shared" si="96"/>
        <v>125</v>
      </c>
      <c r="D1369" s="428">
        <f t="shared" ref="D1369:E1369" si="115">D1368</f>
        <v>125</v>
      </c>
      <c r="E1369" s="450">
        <f t="shared" si="115"/>
        <v>125</v>
      </c>
      <c r="G1369" s="447"/>
    </row>
    <row r="1370" spans="1:7">
      <c r="A1370" s="447">
        <f>A1369+30</f>
        <v>51409</v>
      </c>
      <c r="B1370" s="428">
        <f t="shared" si="96"/>
        <v>125</v>
      </c>
      <c r="C1370" s="450">
        <f t="shared" si="96"/>
        <v>125</v>
      </c>
      <c r="D1370" s="428">
        <f t="shared" ref="D1370:E1370" si="116">D1369</f>
        <v>125</v>
      </c>
      <c r="E1370" s="450">
        <f t="shared" si="116"/>
        <v>125</v>
      </c>
      <c r="G1370" s="447"/>
    </row>
    <row r="1371" spans="1:7">
      <c r="A1371" s="447">
        <f>A1370+31</f>
        <v>51440</v>
      </c>
      <c r="B1371" s="428">
        <f t="shared" si="96"/>
        <v>125</v>
      </c>
      <c r="C1371" s="450">
        <f t="shared" si="96"/>
        <v>125</v>
      </c>
      <c r="D1371" s="428">
        <f t="shared" ref="D1371:E1371" si="117">D1370</f>
        <v>125</v>
      </c>
      <c r="E1371" s="450">
        <f t="shared" si="117"/>
        <v>125</v>
      </c>
      <c r="G1371" s="447"/>
    </row>
    <row r="1372" spans="1:7">
      <c r="A1372" s="447">
        <f>A1371+30</f>
        <v>51470</v>
      </c>
      <c r="B1372" s="428">
        <f t="shared" si="96"/>
        <v>125</v>
      </c>
      <c r="C1372" s="450">
        <f t="shared" si="96"/>
        <v>125</v>
      </c>
      <c r="D1372" s="428">
        <f t="shared" ref="D1372:E1372" si="118">D1371</f>
        <v>125</v>
      </c>
      <c r="E1372" s="450">
        <f t="shared" si="118"/>
        <v>125</v>
      </c>
      <c r="G1372" s="447"/>
    </row>
    <row r="1373" spans="1:7">
      <c r="A1373" s="447">
        <f>A1372+31</f>
        <v>51501</v>
      </c>
      <c r="B1373" s="428">
        <f t="shared" si="96"/>
        <v>125</v>
      </c>
      <c r="C1373" s="450">
        <f t="shared" si="96"/>
        <v>125</v>
      </c>
      <c r="D1373" s="428">
        <f t="shared" ref="D1373:E1373" si="119">D1372</f>
        <v>125</v>
      </c>
      <c r="E1373" s="450">
        <f t="shared" si="119"/>
        <v>125</v>
      </c>
      <c r="G1373" s="447"/>
    </row>
    <row r="1374" spans="1:7">
      <c r="A1374" s="447">
        <f>A1373+31</f>
        <v>51532</v>
      </c>
      <c r="B1374" s="428">
        <f t="shared" si="96"/>
        <v>125</v>
      </c>
      <c r="C1374" s="450">
        <f t="shared" si="96"/>
        <v>125</v>
      </c>
      <c r="D1374" s="428">
        <f t="shared" ref="D1374:E1374" si="120">D1373</f>
        <v>125</v>
      </c>
      <c r="E1374" s="450">
        <f t="shared" si="120"/>
        <v>125</v>
      </c>
      <c r="G1374" s="447"/>
    </row>
    <row r="1375" spans="1:7">
      <c r="A1375" s="447">
        <f>A1374+28</f>
        <v>51560</v>
      </c>
      <c r="B1375" s="428">
        <f t="shared" si="96"/>
        <v>125</v>
      </c>
      <c r="C1375" s="450">
        <f t="shared" si="96"/>
        <v>125</v>
      </c>
      <c r="D1375" s="428">
        <f t="shared" ref="D1375:E1375" si="121">D1374</f>
        <v>125</v>
      </c>
      <c r="E1375" s="450">
        <f t="shared" si="121"/>
        <v>125</v>
      </c>
      <c r="G1375" s="447"/>
    </row>
    <row r="1376" spans="1:7">
      <c r="A1376" s="447">
        <f>A1375+31</f>
        <v>51591</v>
      </c>
      <c r="B1376" s="428">
        <f t="shared" si="96"/>
        <v>125</v>
      </c>
      <c r="C1376" s="450">
        <f t="shared" si="96"/>
        <v>125</v>
      </c>
      <c r="D1376" s="428">
        <f t="shared" ref="D1376:E1376" si="122">D1375</f>
        <v>125</v>
      </c>
      <c r="E1376" s="450">
        <f t="shared" si="122"/>
        <v>125</v>
      </c>
      <c r="G1376" s="447"/>
    </row>
    <row r="1377" spans="1:7">
      <c r="A1377" s="447">
        <f>A1376+30</f>
        <v>51621</v>
      </c>
      <c r="B1377" s="428">
        <f t="shared" si="96"/>
        <v>125</v>
      </c>
      <c r="C1377" s="450">
        <f t="shared" si="96"/>
        <v>125</v>
      </c>
      <c r="D1377" s="428">
        <f t="shared" ref="D1377:E1377" si="123">D1376</f>
        <v>125</v>
      </c>
      <c r="E1377" s="450">
        <f t="shared" si="123"/>
        <v>125</v>
      </c>
      <c r="G1377" s="447"/>
    </row>
    <row r="1378" spans="1:7">
      <c r="A1378" s="447">
        <f>A1377+31</f>
        <v>51652</v>
      </c>
      <c r="B1378" s="428">
        <f t="shared" si="96"/>
        <v>125</v>
      </c>
      <c r="C1378" s="450">
        <f t="shared" si="96"/>
        <v>125</v>
      </c>
      <c r="D1378" s="428">
        <f t="shared" ref="D1378:E1378" si="124">D1377</f>
        <v>125</v>
      </c>
      <c r="E1378" s="450">
        <f t="shared" si="124"/>
        <v>125</v>
      </c>
      <c r="G1378" s="447"/>
    </row>
    <row r="1379" spans="1:7">
      <c r="A1379" s="447">
        <f>A1378+31</f>
        <v>51683</v>
      </c>
      <c r="B1379" s="428">
        <f t="shared" si="96"/>
        <v>125</v>
      </c>
      <c r="C1379" s="450">
        <f t="shared" si="96"/>
        <v>125</v>
      </c>
      <c r="D1379" s="428">
        <f t="shared" ref="D1379:E1379" si="125">D1378</f>
        <v>125</v>
      </c>
      <c r="E1379" s="450">
        <f t="shared" si="125"/>
        <v>125</v>
      </c>
      <c r="G1379" s="447"/>
    </row>
    <row r="1380" spans="1:7">
      <c r="A1380" s="447">
        <f>A1379+30</f>
        <v>51713</v>
      </c>
      <c r="B1380" s="428">
        <f t="shared" si="96"/>
        <v>125</v>
      </c>
      <c r="C1380" s="450">
        <f t="shared" si="96"/>
        <v>125</v>
      </c>
      <c r="D1380" s="428">
        <f t="shared" ref="D1380:E1380" si="126">D1379</f>
        <v>125</v>
      </c>
      <c r="E1380" s="450">
        <f t="shared" si="126"/>
        <v>125</v>
      </c>
      <c r="G1380" s="447"/>
    </row>
    <row r="1381" spans="1:7">
      <c r="A1381" s="447">
        <f>A1380+31</f>
        <v>51744</v>
      </c>
      <c r="B1381" s="428">
        <f t="shared" si="96"/>
        <v>125</v>
      </c>
      <c r="C1381" s="450">
        <f t="shared" si="96"/>
        <v>125</v>
      </c>
      <c r="D1381" s="428">
        <f t="shared" ref="D1381:E1381" si="127">D1380</f>
        <v>125</v>
      </c>
      <c r="E1381" s="450">
        <f t="shared" si="127"/>
        <v>125</v>
      </c>
      <c r="G1381" s="447"/>
    </row>
    <row r="1382" spans="1:7">
      <c r="A1382" s="447">
        <f>A1381+30</f>
        <v>51774</v>
      </c>
      <c r="B1382" s="428">
        <f t="shared" si="96"/>
        <v>125</v>
      </c>
      <c r="C1382" s="450">
        <f t="shared" si="96"/>
        <v>125</v>
      </c>
      <c r="D1382" s="428">
        <f t="shared" ref="D1382:E1382" si="128">D1381</f>
        <v>125</v>
      </c>
      <c r="E1382" s="450">
        <f t="shared" si="128"/>
        <v>125</v>
      </c>
      <c r="G1382" s="447"/>
    </row>
    <row r="1383" spans="1:7">
      <c r="A1383" s="447">
        <f>A1382+31</f>
        <v>51805</v>
      </c>
      <c r="B1383" s="428">
        <f t="shared" si="96"/>
        <v>125</v>
      </c>
      <c r="C1383" s="450">
        <f t="shared" si="96"/>
        <v>125</v>
      </c>
      <c r="D1383" s="428">
        <f t="shared" ref="D1383:E1383" si="129">D1382</f>
        <v>125</v>
      </c>
      <c r="E1383" s="450">
        <f t="shared" si="129"/>
        <v>125</v>
      </c>
      <c r="G1383" s="447"/>
    </row>
    <row r="1384" spans="1:7">
      <c r="A1384" s="447">
        <f>A1383+30</f>
        <v>51835</v>
      </c>
      <c r="B1384" s="428">
        <f t="shared" si="96"/>
        <v>125</v>
      </c>
      <c r="C1384" s="450">
        <f t="shared" si="96"/>
        <v>125</v>
      </c>
      <c r="D1384" s="428">
        <f t="shared" ref="D1384:E1384" si="130">D1383</f>
        <v>125</v>
      </c>
      <c r="E1384" s="450">
        <f t="shared" si="130"/>
        <v>125</v>
      </c>
      <c r="G1384" s="447"/>
    </row>
    <row r="1385" spans="1:7">
      <c r="A1385" s="447">
        <f>A1384+31</f>
        <v>51866</v>
      </c>
      <c r="B1385" s="428">
        <f t="shared" si="96"/>
        <v>125</v>
      </c>
      <c r="C1385" s="450">
        <f t="shared" si="96"/>
        <v>125</v>
      </c>
      <c r="D1385" s="428">
        <f t="shared" ref="D1385:E1385" si="131">D1384</f>
        <v>125</v>
      </c>
      <c r="E1385" s="450">
        <f t="shared" si="131"/>
        <v>125</v>
      </c>
      <c r="G1385" s="447"/>
    </row>
    <row r="1386" spans="1:7">
      <c r="A1386" s="447">
        <f>A1385+31</f>
        <v>51897</v>
      </c>
      <c r="B1386" s="428">
        <f t="shared" si="96"/>
        <v>125</v>
      </c>
      <c r="C1386" s="450">
        <f t="shared" si="96"/>
        <v>125</v>
      </c>
      <c r="D1386" s="428">
        <f t="shared" ref="D1386:E1386" si="132">D1385</f>
        <v>125</v>
      </c>
      <c r="E1386" s="450">
        <f t="shared" si="132"/>
        <v>125</v>
      </c>
      <c r="G1386" s="447"/>
    </row>
    <row r="1387" spans="1:7">
      <c r="A1387" s="447">
        <f>A1386+28</f>
        <v>51925</v>
      </c>
      <c r="B1387" s="428">
        <f t="shared" si="96"/>
        <v>125</v>
      </c>
      <c r="C1387" s="450">
        <f t="shared" si="96"/>
        <v>125</v>
      </c>
      <c r="D1387" s="428">
        <f t="shared" ref="D1387:E1387" si="133">D1386</f>
        <v>125</v>
      </c>
      <c r="E1387" s="450">
        <f t="shared" si="133"/>
        <v>125</v>
      </c>
      <c r="G1387" s="447"/>
    </row>
    <row r="1388" spans="1:7">
      <c r="A1388" s="447">
        <f>A1387+31</f>
        <v>51956</v>
      </c>
      <c r="B1388" s="428">
        <f t="shared" si="96"/>
        <v>125</v>
      </c>
      <c r="C1388" s="450">
        <f t="shared" si="96"/>
        <v>125</v>
      </c>
      <c r="D1388" s="428">
        <f t="shared" ref="D1388:E1388" si="134">D1387</f>
        <v>125</v>
      </c>
      <c r="E1388" s="450">
        <f t="shared" si="134"/>
        <v>125</v>
      </c>
      <c r="G1388" s="447"/>
    </row>
    <row r="1389" spans="1:7">
      <c r="A1389" s="447">
        <f>A1388+30</f>
        <v>51986</v>
      </c>
      <c r="B1389" s="428">
        <f t="shared" si="96"/>
        <v>125</v>
      </c>
      <c r="C1389" s="450">
        <f t="shared" si="96"/>
        <v>125</v>
      </c>
      <c r="D1389" s="428">
        <f t="shared" ref="D1389:E1389" si="135">D1388</f>
        <v>125</v>
      </c>
      <c r="E1389" s="450">
        <f t="shared" si="135"/>
        <v>125</v>
      </c>
      <c r="G1389" s="447"/>
    </row>
    <row r="1390" spans="1:7">
      <c r="A1390" s="447">
        <f>A1389+31</f>
        <v>52017</v>
      </c>
      <c r="B1390" s="428">
        <f t="shared" si="96"/>
        <v>125</v>
      </c>
      <c r="C1390" s="450">
        <f t="shared" si="96"/>
        <v>125</v>
      </c>
      <c r="D1390" s="428">
        <f t="shared" ref="D1390:E1390" si="136">D1389</f>
        <v>125</v>
      </c>
      <c r="E1390" s="450">
        <f t="shared" si="136"/>
        <v>125</v>
      </c>
      <c r="G1390" s="447"/>
    </row>
    <row r="1391" spans="1:7">
      <c r="A1391" s="447">
        <f>A1390+31</f>
        <v>52048</v>
      </c>
      <c r="B1391" s="428">
        <f t="shared" si="96"/>
        <v>125</v>
      </c>
      <c r="C1391" s="450">
        <f t="shared" si="96"/>
        <v>125</v>
      </c>
      <c r="D1391" s="428">
        <f t="shared" ref="D1391:E1391" si="137">D1390</f>
        <v>125</v>
      </c>
      <c r="E1391" s="450">
        <f t="shared" si="137"/>
        <v>125</v>
      </c>
      <c r="G1391" s="447"/>
    </row>
    <row r="1392" spans="1:7">
      <c r="A1392" s="447">
        <f>A1391+30</f>
        <v>52078</v>
      </c>
      <c r="B1392" s="428">
        <f t="shared" si="96"/>
        <v>125</v>
      </c>
      <c r="C1392" s="450">
        <f t="shared" si="96"/>
        <v>125</v>
      </c>
      <c r="D1392" s="428">
        <f t="shared" ref="D1392:E1392" si="138">D1391</f>
        <v>125</v>
      </c>
      <c r="E1392" s="450">
        <f t="shared" si="138"/>
        <v>125</v>
      </c>
      <c r="G1392" s="447"/>
    </row>
    <row r="1393" spans="1:7">
      <c r="A1393" s="447">
        <f>A1392+31</f>
        <v>52109</v>
      </c>
      <c r="B1393" s="428">
        <f t="shared" si="96"/>
        <v>125</v>
      </c>
      <c r="C1393" s="450">
        <f t="shared" si="96"/>
        <v>125</v>
      </c>
      <c r="D1393" s="428">
        <f t="shared" ref="D1393:E1393" si="139">D1392</f>
        <v>125</v>
      </c>
      <c r="E1393" s="450">
        <f t="shared" si="139"/>
        <v>125</v>
      </c>
      <c r="G1393" s="447"/>
    </row>
    <row r="1394" spans="1:7">
      <c r="A1394" s="447">
        <f>A1393+30</f>
        <v>52139</v>
      </c>
      <c r="B1394" s="428">
        <f t="shared" si="96"/>
        <v>125</v>
      </c>
      <c r="C1394" s="450">
        <f t="shared" si="96"/>
        <v>125</v>
      </c>
      <c r="D1394" s="428">
        <f t="shared" ref="D1394:E1394" si="140">D1393</f>
        <v>125</v>
      </c>
      <c r="E1394" s="450">
        <f t="shared" si="140"/>
        <v>125</v>
      </c>
      <c r="G1394" s="447"/>
    </row>
    <row r="1395" spans="1:7">
      <c r="A1395" s="447">
        <f>A1394+31</f>
        <v>52170</v>
      </c>
      <c r="B1395" s="428">
        <f t="shared" si="96"/>
        <v>125</v>
      </c>
      <c r="C1395" s="450">
        <f t="shared" si="96"/>
        <v>125</v>
      </c>
      <c r="D1395" s="428">
        <f t="shared" ref="D1395:E1395" si="141">D1394</f>
        <v>125</v>
      </c>
      <c r="E1395" s="450">
        <f t="shared" si="141"/>
        <v>125</v>
      </c>
      <c r="G1395" s="447"/>
    </row>
    <row r="1396" spans="1:7">
      <c r="A1396" s="447">
        <f>A1395+30</f>
        <v>52200</v>
      </c>
      <c r="B1396" s="428">
        <f t="shared" si="96"/>
        <v>125</v>
      </c>
      <c r="C1396" s="450">
        <f t="shared" si="96"/>
        <v>125</v>
      </c>
      <c r="D1396" s="428">
        <f t="shared" ref="D1396:E1396" si="142">D1395</f>
        <v>125</v>
      </c>
      <c r="E1396" s="450">
        <f t="shared" si="142"/>
        <v>125</v>
      </c>
      <c r="G1396" s="447"/>
    </row>
    <row r="1397" spans="1:7">
      <c r="A1397" s="447">
        <f>A1396+31</f>
        <v>52231</v>
      </c>
      <c r="B1397" s="428">
        <f t="shared" si="96"/>
        <v>125</v>
      </c>
      <c r="C1397" s="450">
        <f t="shared" si="96"/>
        <v>125</v>
      </c>
      <c r="D1397" s="428">
        <f t="shared" ref="D1397:E1397" si="143">D1396</f>
        <v>125</v>
      </c>
      <c r="E1397" s="450">
        <f t="shared" si="143"/>
        <v>125</v>
      </c>
      <c r="G1397" s="447"/>
    </row>
    <row r="1398" spans="1:7">
      <c r="A1398" s="447">
        <f>A1397+31</f>
        <v>52262</v>
      </c>
      <c r="B1398" s="428">
        <f t="shared" si="96"/>
        <v>125</v>
      </c>
      <c r="C1398" s="450">
        <f t="shared" si="96"/>
        <v>125</v>
      </c>
      <c r="D1398" s="428">
        <f t="shared" ref="D1398:E1398" si="144">D1397</f>
        <v>125</v>
      </c>
      <c r="E1398" s="450">
        <f t="shared" si="144"/>
        <v>125</v>
      </c>
      <c r="G1398" s="447"/>
    </row>
    <row r="1399" spans="1:7">
      <c r="A1399" s="447">
        <f>A1398+28</f>
        <v>52290</v>
      </c>
      <c r="B1399" s="428">
        <f t="shared" si="96"/>
        <v>125</v>
      </c>
      <c r="C1399" s="450">
        <f t="shared" si="96"/>
        <v>125</v>
      </c>
      <c r="D1399" s="428">
        <f t="shared" ref="D1399:E1399" si="145">D1398</f>
        <v>125</v>
      </c>
      <c r="E1399" s="450">
        <f t="shared" si="145"/>
        <v>125</v>
      </c>
      <c r="G1399" s="447"/>
    </row>
    <row r="1400" spans="1:7">
      <c r="A1400" s="447">
        <f>A1399+31</f>
        <v>52321</v>
      </c>
      <c r="B1400" s="428">
        <f t="shared" si="96"/>
        <v>125</v>
      </c>
      <c r="C1400" s="450">
        <f t="shared" si="96"/>
        <v>125</v>
      </c>
      <c r="D1400" s="428">
        <f t="shared" ref="D1400:E1400" si="146">D1399</f>
        <v>125</v>
      </c>
      <c r="E1400" s="450">
        <f t="shared" si="146"/>
        <v>125</v>
      </c>
      <c r="G1400" s="447"/>
    </row>
    <row r="1401" spans="1:7">
      <c r="A1401" s="447">
        <f>A1400+30</f>
        <v>52351</v>
      </c>
      <c r="B1401" s="428">
        <f t="shared" si="96"/>
        <v>125</v>
      </c>
      <c r="C1401" s="450">
        <f t="shared" si="96"/>
        <v>125</v>
      </c>
      <c r="D1401" s="428">
        <f t="shared" ref="D1401:E1401" si="147">D1400</f>
        <v>125</v>
      </c>
      <c r="E1401" s="450">
        <f t="shared" si="147"/>
        <v>125</v>
      </c>
      <c r="G1401" s="447"/>
    </row>
    <row r="1402" spans="1:7">
      <c r="A1402" s="447">
        <f>A1401+31</f>
        <v>52382</v>
      </c>
      <c r="B1402" s="428">
        <f t="shared" si="96"/>
        <v>125</v>
      </c>
      <c r="C1402" s="450">
        <f t="shared" si="96"/>
        <v>125</v>
      </c>
      <c r="D1402" s="428">
        <f t="shared" ref="D1402:E1402" si="148">D1401</f>
        <v>125</v>
      </c>
      <c r="E1402" s="450">
        <f t="shared" si="148"/>
        <v>125</v>
      </c>
      <c r="G1402" s="447"/>
    </row>
    <row r="1403" spans="1:7">
      <c r="A1403" s="447">
        <f>A1402+31</f>
        <v>52413</v>
      </c>
      <c r="B1403" s="428">
        <f t="shared" si="96"/>
        <v>125</v>
      </c>
      <c r="C1403" s="450">
        <f t="shared" si="96"/>
        <v>125</v>
      </c>
      <c r="D1403" s="428">
        <f t="shared" ref="D1403:E1403" si="149">D1402</f>
        <v>125</v>
      </c>
      <c r="E1403" s="450">
        <f t="shared" si="149"/>
        <v>125</v>
      </c>
      <c r="G1403" s="447"/>
    </row>
    <row r="1404" spans="1:7">
      <c r="A1404" s="447">
        <f>A1403+30</f>
        <v>52443</v>
      </c>
      <c r="B1404" s="428">
        <f t="shared" si="96"/>
        <v>125</v>
      </c>
      <c r="C1404" s="450">
        <f t="shared" si="96"/>
        <v>125</v>
      </c>
      <c r="D1404" s="428">
        <f t="shared" ref="D1404:E1404" si="150">D1403</f>
        <v>125</v>
      </c>
      <c r="E1404" s="450">
        <f t="shared" si="150"/>
        <v>125</v>
      </c>
      <c r="G1404" s="447"/>
    </row>
    <row r="1405" spans="1:7">
      <c r="A1405" s="447">
        <f>A1404+31</f>
        <v>52474</v>
      </c>
      <c r="B1405" s="428">
        <f t="shared" si="96"/>
        <v>125</v>
      </c>
      <c r="C1405" s="450">
        <f t="shared" si="96"/>
        <v>125</v>
      </c>
      <c r="D1405" s="428">
        <f t="shared" ref="D1405:E1405" si="151">D1404</f>
        <v>125</v>
      </c>
      <c r="E1405" s="450">
        <f t="shared" si="151"/>
        <v>125</v>
      </c>
      <c r="G1405" s="447"/>
    </row>
    <row r="1406" spans="1:7">
      <c r="A1406" s="447">
        <f>A1405+30</f>
        <v>52504</v>
      </c>
      <c r="B1406" s="428">
        <f t="shared" si="96"/>
        <v>125</v>
      </c>
      <c r="C1406" s="450">
        <f t="shared" si="96"/>
        <v>125</v>
      </c>
      <c r="D1406" s="428">
        <f t="shared" ref="D1406:E1406" si="152">D1405</f>
        <v>125</v>
      </c>
      <c r="E1406" s="450">
        <f t="shared" si="152"/>
        <v>125</v>
      </c>
      <c r="G1406" s="447"/>
    </row>
    <row r="1407" spans="1:7">
      <c r="A1407" s="447">
        <f>A1406+31</f>
        <v>52535</v>
      </c>
      <c r="B1407" s="428">
        <f t="shared" si="96"/>
        <v>125</v>
      </c>
      <c r="C1407" s="450">
        <f t="shared" si="96"/>
        <v>125</v>
      </c>
      <c r="D1407" s="428">
        <f t="shared" ref="D1407:E1407" si="153">D1406</f>
        <v>125</v>
      </c>
      <c r="E1407" s="450">
        <f t="shared" si="153"/>
        <v>125</v>
      </c>
      <c r="G1407" s="447"/>
    </row>
    <row r="1408" spans="1:7">
      <c r="A1408" s="447">
        <f>A1407+30</f>
        <v>52565</v>
      </c>
      <c r="B1408" s="428">
        <f t="shared" si="96"/>
        <v>125</v>
      </c>
      <c r="C1408" s="450">
        <f t="shared" si="96"/>
        <v>125</v>
      </c>
      <c r="D1408" s="428">
        <f t="shared" ref="D1408:E1408" si="154">D1407</f>
        <v>125</v>
      </c>
      <c r="E1408" s="450">
        <f t="shared" si="154"/>
        <v>125</v>
      </c>
      <c r="G1408" s="447"/>
    </row>
    <row r="1409" spans="1:7">
      <c r="A1409" s="447">
        <f>A1408+31</f>
        <v>52596</v>
      </c>
      <c r="B1409" s="428">
        <f t="shared" si="96"/>
        <v>125</v>
      </c>
      <c r="C1409" s="450">
        <f t="shared" si="96"/>
        <v>125</v>
      </c>
      <c r="D1409" s="428">
        <f t="shared" ref="D1409:E1409" si="155">D1408</f>
        <v>125</v>
      </c>
      <c r="E1409" s="450">
        <f t="shared" si="155"/>
        <v>125</v>
      </c>
      <c r="G1409" s="447"/>
    </row>
    <row r="1410" spans="1:7">
      <c r="A1410" s="447">
        <f>A1409+31</f>
        <v>52627</v>
      </c>
      <c r="B1410" s="428">
        <f t="shared" si="96"/>
        <v>125</v>
      </c>
      <c r="C1410" s="450">
        <f t="shared" si="96"/>
        <v>125</v>
      </c>
      <c r="D1410" s="428">
        <f t="shared" ref="D1410:E1410" si="156">D1409</f>
        <v>125</v>
      </c>
      <c r="E1410" s="450">
        <f t="shared" si="156"/>
        <v>125</v>
      </c>
      <c r="G1410" s="447"/>
    </row>
    <row r="1411" spans="1:7">
      <c r="A1411" s="447">
        <f>A1410+29</f>
        <v>52656</v>
      </c>
      <c r="B1411" s="428">
        <f t="shared" si="96"/>
        <v>125</v>
      </c>
      <c r="C1411" s="450">
        <f t="shared" si="96"/>
        <v>125</v>
      </c>
      <c r="D1411" s="428">
        <f t="shared" ref="D1411:E1411" si="157">D1410</f>
        <v>125</v>
      </c>
      <c r="E1411" s="450">
        <f t="shared" si="157"/>
        <v>125</v>
      </c>
      <c r="G1411" s="447"/>
    </row>
    <row r="1412" spans="1:7">
      <c r="A1412" s="447">
        <f>A1411+31</f>
        <v>52687</v>
      </c>
      <c r="B1412" s="428">
        <f t="shared" si="96"/>
        <v>125</v>
      </c>
      <c r="C1412" s="450">
        <f t="shared" si="96"/>
        <v>125</v>
      </c>
      <c r="D1412" s="428">
        <f t="shared" ref="D1412:E1412" si="158">D1411</f>
        <v>125</v>
      </c>
      <c r="E1412" s="450">
        <f t="shared" si="158"/>
        <v>125</v>
      </c>
      <c r="G1412" s="447"/>
    </row>
    <row r="1413" spans="1:7">
      <c r="A1413" s="447">
        <f>A1412+30</f>
        <v>52717</v>
      </c>
      <c r="B1413" s="428">
        <f t="shared" si="96"/>
        <v>125</v>
      </c>
      <c r="C1413" s="450">
        <f t="shared" si="96"/>
        <v>125</v>
      </c>
      <c r="D1413" s="428">
        <f t="shared" ref="D1413:E1413" si="159">D1412</f>
        <v>125</v>
      </c>
      <c r="E1413" s="450">
        <f t="shared" si="159"/>
        <v>125</v>
      </c>
      <c r="G1413" s="447"/>
    </row>
    <row r="1414" spans="1:7">
      <c r="A1414" s="447">
        <f>A1413+31</f>
        <v>52748</v>
      </c>
      <c r="B1414" s="428">
        <f t="shared" si="96"/>
        <v>125</v>
      </c>
      <c r="C1414" s="450">
        <f t="shared" si="96"/>
        <v>125</v>
      </c>
      <c r="D1414" s="428">
        <f t="shared" ref="D1414:E1414" si="160">D1413</f>
        <v>125</v>
      </c>
      <c r="E1414" s="450">
        <f t="shared" si="160"/>
        <v>125</v>
      </c>
      <c r="G1414" s="447"/>
    </row>
    <row r="1415" spans="1:7">
      <c r="A1415" s="447">
        <f>A1414+31</f>
        <v>52779</v>
      </c>
      <c r="B1415" s="428">
        <f t="shared" ref="B1415:C1469" si="161">B1414</f>
        <v>125</v>
      </c>
      <c r="C1415" s="450">
        <f t="shared" si="161"/>
        <v>125</v>
      </c>
      <c r="D1415" s="428">
        <f t="shared" ref="D1415:E1415" si="162">D1414</f>
        <v>125</v>
      </c>
      <c r="E1415" s="450">
        <f t="shared" si="162"/>
        <v>125</v>
      </c>
      <c r="G1415" s="447"/>
    </row>
    <row r="1416" spans="1:7">
      <c r="A1416" s="447">
        <f>A1415+30</f>
        <v>52809</v>
      </c>
      <c r="B1416" s="428">
        <f t="shared" si="161"/>
        <v>125</v>
      </c>
      <c r="C1416" s="450">
        <f t="shared" si="161"/>
        <v>125</v>
      </c>
      <c r="D1416" s="428">
        <f t="shared" ref="D1416:E1416" si="163">D1415</f>
        <v>125</v>
      </c>
      <c r="E1416" s="450">
        <f t="shared" si="163"/>
        <v>125</v>
      </c>
      <c r="G1416" s="447"/>
    </row>
    <row r="1417" spans="1:7">
      <c r="A1417" s="447">
        <f>A1416+31</f>
        <v>52840</v>
      </c>
      <c r="B1417" s="428">
        <f t="shared" si="161"/>
        <v>125</v>
      </c>
      <c r="C1417" s="450">
        <f t="shared" si="161"/>
        <v>125</v>
      </c>
      <c r="D1417" s="428">
        <f t="shared" ref="D1417:E1417" si="164">D1416</f>
        <v>125</v>
      </c>
      <c r="E1417" s="450">
        <f t="shared" si="164"/>
        <v>125</v>
      </c>
      <c r="G1417" s="447"/>
    </row>
    <row r="1418" spans="1:7">
      <c r="A1418" s="447">
        <f>A1417+30</f>
        <v>52870</v>
      </c>
      <c r="B1418" s="428">
        <f t="shared" si="161"/>
        <v>125</v>
      </c>
      <c r="C1418" s="450">
        <f t="shared" si="161"/>
        <v>125</v>
      </c>
      <c r="D1418" s="428">
        <f t="shared" ref="D1418:E1418" si="165">D1417</f>
        <v>125</v>
      </c>
      <c r="E1418" s="450">
        <f t="shared" si="165"/>
        <v>125</v>
      </c>
      <c r="G1418" s="447"/>
    </row>
    <row r="1419" spans="1:7">
      <c r="A1419" s="447">
        <f>A1418+31</f>
        <v>52901</v>
      </c>
      <c r="B1419" s="428">
        <f t="shared" si="161"/>
        <v>125</v>
      </c>
      <c r="C1419" s="450">
        <f t="shared" si="161"/>
        <v>125</v>
      </c>
      <c r="D1419" s="428">
        <f t="shared" ref="D1419:E1419" si="166">D1418</f>
        <v>125</v>
      </c>
      <c r="E1419" s="450">
        <f t="shared" si="166"/>
        <v>125</v>
      </c>
      <c r="G1419" s="447"/>
    </row>
    <row r="1420" spans="1:7">
      <c r="A1420" s="447">
        <f>A1419+30</f>
        <v>52931</v>
      </c>
      <c r="B1420" s="428">
        <f t="shared" si="161"/>
        <v>125</v>
      </c>
      <c r="C1420" s="450">
        <f t="shared" si="161"/>
        <v>125</v>
      </c>
      <c r="D1420" s="428">
        <f t="shared" ref="D1420:E1420" si="167">D1419</f>
        <v>125</v>
      </c>
      <c r="E1420" s="450">
        <f t="shared" si="167"/>
        <v>125</v>
      </c>
      <c r="G1420" s="447"/>
    </row>
    <row r="1421" spans="1:7">
      <c r="A1421" s="447">
        <f>A1420+31</f>
        <v>52962</v>
      </c>
      <c r="B1421" s="428">
        <f t="shared" si="161"/>
        <v>125</v>
      </c>
      <c r="C1421" s="450">
        <f t="shared" si="161"/>
        <v>125</v>
      </c>
      <c r="D1421" s="428">
        <f t="shared" ref="D1421:E1421" si="168">D1420</f>
        <v>125</v>
      </c>
      <c r="E1421" s="450">
        <f t="shared" si="168"/>
        <v>125</v>
      </c>
      <c r="G1421" s="447"/>
    </row>
    <row r="1422" spans="1:7">
      <c r="A1422" s="447">
        <f>A1421+31</f>
        <v>52993</v>
      </c>
      <c r="B1422" s="428">
        <f t="shared" si="161"/>
        <v>125</v>
      </c>
      <c r="C1422" s="450">
        <f t="shared" si="161"/>
        <v>125</v>
      </c>
      <c r="D1422" s="428">
        <f t="shared" ref="D1422:E1422" si="169">D1421</f>
        <v>125</v>
      </c>
      <c r="E1422" s="450">
        <f t="shared" si="169"/>
        <v>125</v>
      </c>
      <c r="G1422" s="447"/>
    </row>
    <row r="1423" spans="1:7">
      <c r="A1423" s="447">
        <f>A1422+28</f>
        <v>53021</v>
      </c>
      <c r="B1423" s="428">
        <f t="shared" si="161"/>
        <v>125</v>
      </c>
      <c r="C1423" s="450">
        <f t="shared" si="161"/>
        <v>125</v>
      </c>
      <c r="D1423" s="428">
        <f t="shared" ref="D1423:E1423" si="170">D1422</f>
        <v>125</v>
      </c>
      <c r="E1423" s="450">
        <f t="shared" si="170"/>
        <v>125</v>
      </c>
      <c r="G1423" s="447"/>
    </row>
    <row r="1424" spans="1:7">
      <c r="A1424" s="447">
        <f>A1423+31</f>
        <v>53052</v>
      </c>
      <c r="B1424" s="428">
        <f t="shared" si="161"/>
        <v>125</v>
      </c>
      <c r="C1424" s="450">
        <f t="shared" si="161"/>
        <v>125</v>
      </c>
      <c r="D1424" s="428">
        <f t="shared" ref="D1424:E1424" si="171">D1423</f>
        <v>125</v>
      </c>
      <c r="E1424" s="450">
        <f t="shared" si="171"/>
        <v>125</v>
      </c>
      <c r="G1424" s="447"/>
    </row>
    <row r="1425" spans="1:7">
      <c r="A1425" s="447">
        <f>A1424+30</f>
        <v>53082</v>
      </c>
      <c r="B1425" s="428">
        <f t="shared" si="161"/>
        <v>125</v>
      </c>
      <c r="C1425" s="450">
        <f t="shared" si="161"/>
        <v>125</v>
      </c>
      <c r="D1425" s="428">
        <f t="shared" ref="D1425:E1425" si="172">D1424</f>
        <v>125</v>
      </c>
      <c r="E1425" s="450">
        <f t="shared" si="172"/>
        <v>125</v>
      </c>
      <c r="G1425" s="447"/>
    </row>
    <row r="1426" spans="1:7">
      <c r="A1426" s="447">
        <f>A1425+31</f>
        <v>53113</v>
      </c>
      <c r="B1426" s="428">
        <f t="shared" si="161"/>
        <v>125</v>
      </c>
      <c r="C1426" s="450">
        <f t="shared" si="161"/>
        <v>125</v>
      </c>
      <c r="D1426" s="428">
        <f t="shared" ref="D1426:E1426" si="173">D1425</f>
        <v>125</v>
      </c>
      <c r="E1426" s="450">
        <f t="shared" si="173"/>
        <v>125</v>
      </c>
      <c r="G1426" s="447"/>
    </row>
    <row r="1427" spans="1:7">
      <c r="A1427" s="447">
        <f>A1426+31</f>
        <v>53144</v>
      </c>
      <c r="B1427" s="428">
        <f t="shared" si="161"/>
        <v>125</v>
      </c>
      <c r="C1427" s="450">
        <f t="shared" si="161"/>
        <v>125</v>
      </c>
      <c r="D1427" s="428">
        <f t="shared" ref="D1427:E1427" si="174">D1426</f>
        <v>125</v>
      </c>
      <c r="E1427" s="450">
        <f t="shared" si="174"/>
        <v>125</v>
      </c>
      <c r="G1427" s="447"/>
    </row>
    <row r="1428" spans="1:7">
      <c r="A1428" s="447">
        <f>A1427+30</f>
        <v>53174</v>
      </c>
      <c r="B1428" s="428">
        <f t="shared" si="161"/>
        <v>125</v>
      </c>
      <c r="C1428" s="450">
        <f t="shared" si="161"/>
        <v>125</v>
      </c>
      <c r="D1428" s="428">
        <f t="shared" ref="D1428:E1428" si="175">D1427</f>
        <v>125</v>
      </c>
      <c r="E1428" s="450">
        <f t="shared" si="175"/>
        <v>125</v>
      </c>
      <c r="G1428" s="447"/>
    </row>
    <row r="1429" spans="1:7">
      <c r="A1429" s="447">
        <f>A1428+31</f>
        <v>53205</v>
      </c>
      <c r="B1429" s="428">
        <f t="shared" si="161"/>
        <v>125</v>
      </c>
      <c r="C1429" s="450">
        <f t="shared" si="161"/>
        <v>125</v>
      </c>
      <c r="D1429" s="428">
        <f t="shared" ref="D1429:E1429" si="176">D1428</f>
        <v>125</v>
      </c>
      <c r="E1429" s="450">
        <f t="shared" si="176"/>
        <v>125</v>
      </c>
      <c r="G1429" s="447"/>
    </row>
    <row r="1430" spans="1:7">
      <c r="A1430" s="447">
        <f>A1429+30</f>
        <v>53235</v>
      </c>
      <c r="B1430" s="428">
        <f t="shared" si="161"/>
        <v>125</v>
      </c>
      <c r="C1430" s="450">
        <f t="shared" si="161"/>
        <v>125</v>
      </c>
      <c r="D1430" s="428">
        <f t="shared" ref="D1430:E1430" si="177">D1429</f>
        <v>125</v>
      </c>
      <c r="E1430" s="450">
        <f t="shared" si="177"/>
        <v>125</v>
      </c>
      <c r="G1430" s="447"/>
    </row>
    <row r="1431" spans="1:7">
      <c r="A1431" s="447">
        <f>A1430+31</f>
        <v>53266</v>
      </c>
      <c r="B1431" s="428">
        <f t="shared" si="161"/>
        <v>125</v>
      </c>
      <c r="C1431" s="450">
        <f t="shared" si="161"/>
        <v>125</v>
      </c>
      <c r="D1431" s="428">
        <f t="shared" ref="D1431:E1431" si="178">D1430</f>
        <v>125</v>
      </c>
      <c r="E1431" s="450">
        <f t="shared" si="178"/>
        <v>125</v>
      </c>
      <c r="G1431" s="447"/>
    </row>
    <row r="1432" spans="1:7">
      <c r="A1432" s="447">
        <f>A1431+30</f>
        <v>53296</v>
      </c>
      <c r="B1432" s="428">
        <f t="shared" si="161"/>
        <v>125</v>
      </c>
      <c r="C1432" s="450">
        <f t="shared" si="161"/>
        <v>125</v>
      </c>
      <c r="D1432" s="428">
        <f t="shared" ref="D1432:E1432" si="179">D1431</f>
        <v>125</v>
      </c>
      <c r="E1432" s="450">
        <f t="shared" si="179"/>
        <v>125</v>
      </c>
      <c r="G1432" s="447"/>
    </row>
    <row r="1433" spans="1:7">
      <c r="A1433" s="447">
        <f>A1432+31</f>
        <v>53327</v>
      </c>
      <c r="B1433" s="428">
        <f t="shared" si="161"/>
        <v>125</v>
      </c>
      <c r="C1433" s="450">
        <f t="shared" si="161"/>
        <v>125</v>
      </c>
      <c r="D1433" s="428">
        <f t="shared" ref="D1433:E1433" si="180">D1432</f>
        <v>125</v>
      </c>
      <c r="E1433" s="450">
        <f t="shared" si="180"/>
        <v>125</v>
      </c>
      <c r="G1433" s="447"/>
    </row>
    <row r="1434" spans="1:7">
      <c r="A1434" s="447">
        <f>A1433+31</f>
        <v>53358</v>
      </c>
      <c r="B1434" s="428">
        <f t="shared" si="161"/>
        <v>125</v>
      </c>
      <c r="C1434" s="450">
        <f t="shared" si="161"/>
        <v>125</v>
      </c>
      <c r="D1434" s="428">
        <f t="shared" ref="D1434:E1434" si="181">D1433</f>
        <v>125</v>
      </c>
      <c r="E1434" s="450">
        <f t="shared" si="181"/>
        <v>125</v>
      </c>
      <c r="G1434" s="447"/>
    </row>
    <row r="1435" spans="1:7">
      <c r="A1435" s="447">
        <f>A1434+28</f>
        <v>53386</v>
      </c>
      <c r="B1435" s="428">
        <f t="shared" si="161"/>
        <v>125</v>
      </c>
      <c r="C1435" s="450">
        <f t="shared" si="161"/>
        <v>125</v>
      </c>
      <c r="D1435" s="428">
        <f t="shared" ref="D1435:E1435" si="182">D1434</f>
        <v>125</v>
      </c>
      <c r="E1435" s="450">
        <f t="shared" si="182"/>
        <v>125</v>
      </c>
      <c r="G1435" s="447"/>
    </row>
    <row r="1436" spans="1:7">
      <c r="A1436" s="447">
        <f>A1435+31</f>
        <v>53417</v>
      </c>
      <c r="B1436" s="428">
        <f t="shared" si="161"/>
        <v>125</v>
      </c>
      <c r="C1436" s="450">
        <f t="shared" si="161"/>
        <v>125</v>
      </c>
      <c r="D1436" s="428">
        <f t="shared" ref="D1436:E1436" si="183">D1435</f>
        <v>125</v>
      </c>
      <c r="E1436" s="450">
        <f t="shared" si="183"/>
        <v>125</v>
      </c>
      <c r="G1436" s="447"/>
    </row>
    <row r="1437" spans="1:7">
      <c r="A1437" s="447">
        <f>A1436+30</f>
        <v>53447</v>
      </c>
      <c r="B1437" s="428">
        <f t="shared" si="161"/>
        <v>125</v>
      </c>
      <c r="C1437" s="450">
        <f t="shared" si="161"/>
        <v>125</v>
      </c>
      <c r="D1437" s="428">
        <f t="shared" ref="D1437:E1437" si="184">D1436</f>
        <v>125</v>
      </c>
      <c r="E1437" s="450">
        <f t="shared" si="184"/>
        <v>125</v>
      </c>
      <c r="G1437" s="447"/>
    </row>
    <row r="1438" spans="1:7">
      <c r="A1438" s="447">
        <f>A1437+31</f>
        <v>53478</v>
      </c>
      <c r="B1438" s="428">
        <f t="shared" si="161"/>
        <v>125</v>
      </c>
      <c r="C1438" s="450">
        <f t="shared" si="161"/>
        <v>125</v>
      </c>
      <c r="D1438" s="428">
        <f t="shared" ref="D1438:E1438" si="185">D1437</f>
        <v>125</v>
      </c>
      <c r="E1438" s="450">
        <f t="shared" si="185"/>
        <v>125</v>
      </c>
      <c r="G1438" s="447"/>
    </row>
    <row r="1439" spans="1:7">
      <c r="A1439" s="447">
        <f>A1438+31</f>
        <v>53509</v>
      </c>
      <c r="B1439" s="428">
        <f t="shared" si="161"/>
        <v>125</v>
      </c>
      <c r="C1439" s="450">
        <f t="shared" si="161"/>
        <v>125</v>
      </c>
      <c r="D1439" s="428">
        <f t="shared" ref="D1439:E1439" si="186">D1438</f>
        <v>125</v>
      </c>
      <c r="E1439" s="450">
        <f t="shared" si="186"/>
        <v>125</v>
      </c>
      <c r="G1439" s="447"/>
    </row>
    <row r="1440" spans="1:7">
      <c r="A1440" s="447">
        <f>A1439+30</f>
        <v>53539</v>
      </c>
      <c r="B1440" s="428">
        <f t="shared" si="161"/>
        <v>125</v>
      </c>
      <c r="C1440" s="450">
        <f t="shared" si="161"/>
        <v>125</v>
      </c>
      <c r="D1440" s="428">
        <f t="shared" ref="D1440:E1440" si="187">D1439</f>
        <v>125</v>
      </c>
      <c r="E1440" s="450">
        <f t="shared" si="187"/>
        <v>125</v>
      </c>
      <c r="G1440" s="447"/>
    </row>
    <row r="1441" spans="1:7">
      <c r="A1441" s="447">
        <f>A1440+31</f>
        <v>53570</v>
      </c>
      <c r="B1441" s="428">
        <f t="shared" si="161"/>
        <v>125</v>
      </c>
      <c r="C1441" s="450">
        <f t="shared" si="161"/>
        <v>125</v>
      </c>
      <c r="D1441" s="428">
        <f t="shared" ref="D1441:E1441" si="188">D1440</f>
        <v>125</v>
      </c>
      <c r="E1441" s="450">
        <f t="shared" si="188"/>
        <v>125</v>
      </c>
      <c r="G1441" s="447"/>
    </row>
    <row r="1442" spans="1:7">
      <c r="A1442" s="447">
        <f>A1441+30</f>
        <v>53600</v>
      </c>
      <c r="B1442" s="428">
        <f t="shared" si="161"/>
        <v>125</v>
      </c>
      <c r="C1442" s="450">
        <f t="shared" si="161"/>
        <v>125</v>
      </c>
      <c r="D1442" s="428">
        <f t="shared" ref="D1442:E1442" si="189">D1441</f>
        <v>125</v>
      </c>
      <c r="E1442" s="450">
        <f t="shared" si="189"/>
        <v>125</v>
      </c>
      <c r="G1442" s="447"/>
    </row>
    <row r="1443" spans="1:7">
      <c r="A1443" s="447">
        <f>A1442+31</f>
        <v>53631</v>
      </c>
      <c r="B1443" s="428">
        <f t="shared" si="161"/>
        <v>125</v>
      </c>
      <c r="C1443" s="450">
        <f t="shared" si="161"/>
        <v>125</v>
      </c>
      <c r="D1443" s="428">
        <f t="shared" ref="D1443:E1443" si="190">D1442</f>
        <v>125</v>
      </c>
      <c r="E1443" s="450">
        <f t="shared" si="190"/>
        <v>125</v>
      </c>
      <c r="G1443" s="447"/>
    </row>
    <row r="1444" spans="1:7">
      <c r="A1444" s="447">
        <f>A1443+30</f>
        <v>53661</v>
      </c>
      <c r="B1444" s="428">
        <f t="shared" si="161"/>
        <v>125</v>
      </c>
      <c r="C1444" s="450">
        <f t="shared" si="161"/>
        <v>125</v>
      </c>
      <c r="D1444" s="428">
        <f t="shared" ref="D1444:E1444" si="191">D1443</f>
        <v>125</v>
      </c>
      <c r="E1444" s="450">
        <f t="shared" si="191"/>
        <v>125</v>
      </c>
      <c r="G1444" s="447"/>
    </row>
    <row r="1445" spans="1:7">
      <c r="A1445" s="447">
        <f>A1444+31</f>
        <v>53692</v>
      </c>
      <c r="B1445" s="428">
        <f t="shared" si="161"/>
        <v>125</v>
      </c>
      <c r="C1445" s="450">
        <f t="shared" si="161"/>
        <v>125</v>
      </c>
      <c r="D1445" s="428">
        <f t="shared" ref="D1445:E1445" si="192">D1444</f>
        <v>125</v>
      </c>
      <c r="E1445" s="450">
        <f t="shared" si="192"/>
        <v>125</v>
      </c>
      <c r="G1445" s="447"/>
    </row>
    <row r="1446" spans="1:7">
      <c r="A1446" s="447">
        <f>A1445+31</f>
        <v>53723</v>
      </c>
      <c r="B1446" s="428">
        <f t="shared" si="161"/>
        <v>125</v>
      </c>
      <c r="C1446" s="450">
        <f t="shared" si="161"/>
        <v>125</v>
      </c>
      <c r="D1446" s="428">
        <f t="shared" ref="D1446:E1446" si="193">D1445</f>
        <v>125</v>
      </c>
      <c r="E1446" s="450">
        <f t="shared" si="193"/>
        <v>125</v>
      </c>
      <c r="G1446" s="447"/>
    </row>
    <row r="1447" spans="1:7">
      <c r="A1447" s="447">
        <f>A1446+28</f>
        <v>53751</v>
      </c>
      <c r="B1447" s="428">
        <f t="shared" si="161"/>
        <v>125</v>
      </c>
      <c r="C1447" s="450">
        <f t="shared" si="161"/>
        <v>125</v>
      </c>
      <c r="D1447" s="428">
        <f t="shared" ref="D1447:E1447" si="194">D1446</f>
        <v>125</v>
      </c>
      <c r="E1447" s="450">
        <f t="shared" si="194"/>
        <v>125</v>
      </c>
      <c r="G1447" s="447"/>
    </row>
    <row r="1448" spans="1:7">
      <c r="A1448" s="447">
        <f>A1447+31</f>
        <v>53782</v>
      </c>
      <c r="B1448" s="428">
        <f t="shared" si="161"/>
        <v>125</v>
      </c>
      <c r="C1448" s="450">
        <f t="shared" si="161"/>
        <v>125</v>
      </c>
      <c r="D1448" s="428">
        <f t="shared" ref="D1448:E1448" si="195">D1447</f>
        <v>125</v>
      </c>
      <c r="E1448" s="450">
        <f t="shared" si="195"/>
        <v>125</v>
      </c>
      <c r="G1448" s="447"/>
    </row>
    <row r="1449" spans="1:7">
      <c r="A1449" s="447">
        <f>A1448+30</f>
        <v>53812</v>
      </c>
      <c r="B1449" s="428">
        <f t="shared" si="161"/>
        <v>125</v>
      </c>
      <c r="C1449" s="450">
        <f t="shared" si="161"/>
        <v>125</v>
      </c>
      <c r="D1449" s="428">
        <f t="shared" ref="D1449:E1449" si="196">D1448</f>
        <v>125</v>
      </c>
      <c r="E1449" s="450">
        <f t="shared" si="196"/>
        <v>125</v>
      </c>
      <c r="G1449" s="447"/>
    </row>
    <row r="1450" spans="1:7">
      <c r="A1450" s="447">
        <f>A1449+31</f>
        <v>53843</v>
      </c>
      <c r="B1450" s="428">
        <f t="shared" si="161"/>
        <v>125</v>
      </c>
      <c r="C1450" s="450">
        <f t="shared" si="161"/>
        <v>125</v>
      </c>
      <c r="D1450" s="428">
        <f t="shared" ref="D1450:E1450" si="197">D1449</f>
        <v>125</v>
      </c>
      <c r="E1450" s="450">
        <f t="shared" si="197"/>
        <v>125</v>
      </c>
      <c r="G1450" s="447"/>
    </row>
    <row r="1451" spans="1:7">
      <c r="A1451" s="447">
        <f>A1450+31</f>
        <v>53874</v>
      </c>
      <c r="B1451" s="428">
        <f t="shared" si="161"/>
        <v>125</v>
      </c>
      <c r="C1451" s="450">
        <f t="shared" si="161"/>
        <v>125</v>
      </c>
      <c r="D1451" s="428">
        <f t="shared" ref="D1451:E1451" si="198">D1450</f>
        <v>125</v>
      </c>
      <c r="E1451" s="450">
        <f t="shared" si="198"/>
        <v>125</v>
      </c>
      <c r="G1451" s="447"/>
    </row>
    <row r="1452" spans="1:7">
      <c r="A1452" s="447">
        <f>A1451+30</f>
        <v>53904</v>
      </c>
      <c r="B1452" s="428">
        <f t="shared" si="161"/>
        <v>125</v>
      </c>
      <c r="C1452" s="450">
        <f t="shared" si="161"/>
        <v>125</v>
      </c>
      <c r="D1452" s="428">
        <f t="shared" ref="D1452:E1452" si="199">D1451</f>
        <v>125</v>
      </c>
      <c r="E1452" s="450">
        <f t="shared" si="199"/>
        <v>125</v>
      </c>
      <c r="G1452" s="447"/>
    </row>
    <row r="1453" spans="1:7">
      <c r="A1453" s="447">
        <f>A1452+31</f>
        <v>53935</v>
      </c>
      <c r="B1453" s="428">
        <f t="shared" si="161"/>
        <v>125</v>
      </c>
      <c r="C1453" s="450">
        <f t="shared" si="161"/>
        <v>125</v>
      </c>
      <c r="D1453" s="428">
        <f t="shared" ref="D1453:E1453" si="200">D1452</f>
        <v>125</v>
      </c>
      <c r="E1453" s="450">
        <f t="shared" si="200"/>
        <v>125</v>
      </c>
      <c r="G1453" s="447"/>
    </row>
    <row r="1454" spans="1:7">
      <c r="A1454" s="447">
        <f>A1453+30</f>
        <v>53965</v>
      </c>
      <c r="B1454" s="428">
        <f t="shared" si="161"/>
        <v>125</v>
      </c>
      <c r="C1454" s="450">
        <f t="shared" si="161"/>
        <v>125</v>
      </c>
      <c r="D1454" s="428">
        <f t="shared" ref="D1454:E1454" si="201">D1453</f>
        <v>125</v>
      </c>
      <c r="E1454" s="450">
        <f t="shared" si="201"/>
        <v>125</v>
      </c>
      <c r="G1454" s="447"/>
    </row>
    <row r="1455" spans="1:7">
      <c r="A1455" s="447">
        <f>A1454+31</f>
        <v>53996</v>
      </c>
      <c r="B1455" s="428">
        <f t="shared" si="161"/>
        <v>125</v>
      </c>
      <c r="C1455" s="450">
        <f t="shared" si="161"/>
        <v>125</v>
      </c>
      <c r="D1455" s="428">
        <f t="shared" ref="D1455:E1455" si="202">D1454</f>
        <v>125</v>
      </c>
      <c r="E1455" s="450">
        <f t="shared" si="202"/>
        <v>125</v>
      </c>
      <c r="G1455" s="447"/>
    </row>
    <row r="1456" spans="1:7">
      <c r="A1456" s="447">
        <f>A1455+30</f>
        <v>54026</v>
      </c>
      <c r="B1456" s="428">
        <f t="shared" si="161"/>
        <v>125</v>
      </c>
      <c r="C1456" s="450">
        <f t="shared" si="161"/>
        <v>125</v>
      </c>
      <c r="D1456" s="428">
        <f t="shared" ref="D1456:E1456" si="203">D1455</f>
        <v>125</v>
      </c>
      <c r="E1456" s="450">
        <f t="shared" si="203"/>
        <v>125</v>
      </c>
      <c r="G1456" s="447"/>
    </row>
    <row r="1457" spans="1:7">
      <c r="A1457" s="447">
        <f>A1456+31</f>
        <v>54057</v>
      </c>
      <c r="B1457" s="428">
        <f t="shared" si="161"/>
        <v>125</v>
      </c>
      <c r="C1457" s="450">
        <f t="shared" si="161"/>
        <v>125</v>
      </c>
      <c r="D1457" s="428">
        <f t="shared" ref="D1457:E1457" si="204">D1456</f>
        <v>125</v>
      </c>
      <c r="E1457" s="450">
        <f t="shared" si="204"/>
        <v>125</v>
      </c>
      <c r="G1457" s="447"/>
    </row>
    <row r="1458" spans="1:7">
      <c r="A1458" s="447">
        <f>A1457+31</f>
        <v>54088</v>
      </c>
      <c r="B1458" s="428">
        <f t="shared" si="161"/>
        <v>125</v>
      </c>
      <c r="C1458" s="450">
        <f t="shared" si="161"/>
        <v>125</v>
      </c>
      <c r="D1458" s="428">
        <f t="shared" ref="D1458:E1458" si="205">D1457</f>
        <v>125</v>
      </c>
      <c r="E1458" s="450">
        <f t="shared" si="205"/>
        <v>125</v>
      </c>
      <c r="G1458" s="447"/>
    </row>
    <row r="1459" spans="1:7">
      <c r="A1459" s="447">
        <f>A1458+29</f>
        <v>54117</v>
      </c>
      <c r="B1459" s="428">
        <f t="shared" si="161"/>
        <v>125</v>
      </c>
      <c r="C1459" s="450">
        <f t="shared" si="161"/>
        <v>125</v>
      </c>
      <c r="D1459" s="428">
        <f t="shared" ref="D1459:E1459" si="206">D1458</f>
        <v>125</v>
      </c>
      <c r="E1459" s="450">
        <f t="shared" si="206"/>
        <v>125</v>
      </c>
      <c r="G1459" s="447"/>
    </row>
    <row r="1460" spans="1:7">
      <c r="A1460" s="447">
        <f>A1459+31</f>
        <v>54148</v>
      </c>
      <c r="B1460" s="428">
        <f t="shared" si="161"/>
        <v>125</v>
      </c>
      <c r="C1460" s="450">
        <f t="shared" si="161"/>
        <v>125</v>
      </c>
      <c r="D1460" s="428">
        <f t="shared" ref="D1460:E1460" si="207">D1459</f>
        <v>125</v>
      </c>
      <c r="E1460" s="450">
        <f t="shared" si="207"/>
        <v>125</v>
      </c>
      <c r="G1460" s="447"/>
    </row>
    <row r="1461" spans="1:7">
      <c r="A1461" s="447">
        <f>A1460+30</f>
        <v>54178</v>
      </c>
      <c r="B1461" s="428">
        <f t="shared" si="161"/>
        <v>125</v>
      </c>
      <c r="C1461" s="450">
        <f t="shared" si="161"/>
        <v>125</v>
      </c>
      <c r="D1461" s="428">
        <f t="shared" ref="D1461:E1461" si="208">D1460</f>
        <v>125</v>
      </c>
      <c r="E1461" s="450">
        <f t="shared" si="208"/>
        <v>125</v>
      </c>
      <c r="G1461" s="447"/>
    </row>
    <row r="1462" spans="1:7">
      <c r="A1462" s="447">
        <f>A1461+31</f>
        <v>54209</v>
      </c>
      <c r="B1462" s="428">
        <f t="shared" si="161"/>
        <v>125</v>
      </c>
      <c r="C1462" s="450">
        <f t="shared" si="161"/>
        <v>125</v>
      </c>
      <c r="D1462" s="428">
        <f t="shared" ref="D1462:E1462" si="209">D1461</f>
        <v>125</v>
      </c>
      <c r="E1462" s="450">
        <f t="shared" si="209"/>
        <v>125</v>
      </c>
      <c r="G1462" s="447"/>
    </row>
    <row r="1463" spans="1:7">
      <c r="A1463" s="447">
        <f>A1462+31</f>
        <v>54240</v>
      </c>
      <c r="B1463" s="428">
        <f t="shared" si="161"/>
        <v>125</v>
      </c>
      <c r="C1463" s="450">
        <f t="shared" si="161"/>
        <v>125</v>
      </c>
      <c r="D1463" s="428">
        <f t="shared" ref="D1463:E1463" si="210">D1462</f>
        <v>125</v>
      </c>
      <c r="E1463" s="450">
        <f t="shared" si="210"/>
        <v>125</v>
      </c>
      <c r="G1463" s="447"/>
    </row>
    <row r="1464" spans="1:7">
      <c r="A1464" s="447">
        <f>A1463+30</f>
        <v>54270</v>
      </c>
      <c r="B1464" s="428">
        <f t="shared" si="161"/>
        <v>125</v>
      </c>
      <c r="C1464" s="450">
        <f t="shared" si="161"/>
        <v>125</v>
      </c>
      <c r="D1464" s="428">
        <f t="shared" ref="D1464:E1464" si="211">D1463</f>
        <v>125</v>
      </c>
      <c r="E1464" s="450">
        <f t="shared" si="211"/>
        <v>125</v>
      </c>
      <c r="G1464" s="447"/>
    </row>
    <row r="1465" spans="1:7">
      <c r="A1465" s="447">
        <f>A1464+31</f>
        <v>54301</v>
      </c>
      <c r="B1465" s="428">
        <f t="shared" si="161"/>
        <v>125</v>
      </c>
      <c r="C1465" s="450">
        <f t="shared" si="161"/>
        <v>125</v>
      </c>
      <c r="D1465" s="428">
        <f t="shared" ref="D1465:E1465" si="212">D1464</f>
        <v>125</v>
      </c>
      <c r="E1465" s="450">
        <f t="shared" si="212"/>
        <v>125</v>
      </c>
      <c r="G1465" s="447"/>
    </row>
    <row r="1466" spans="1:7">
      <c r="A1466" s="447">
        <f>A1465+30</f>
        <v>54331</v>
      </c>
      <c r="B1466" s="428">
        <f t="shared" si="161"/>
        <v>125</v>
      </c>
      <c r="C1466" s="450">
        <f t="shared" si="161"/>
        <v>125</v>
      </c>
      <c r="D1466" s="428">
        <f t="shared" ref="D1466:E1466" si="213">D1465</f>
        <v>125</v>
      </c>
      <c r="E1466" s="450">
        <f t="shared" si="213"/>
        <v>125</v>
      </c>
      <c r="G1466" s="447"/>
    </row>
    <row r="1467" spans="1:7">
      <c r="A1467" s="447">
        <f>A1466+31</f>
        <v>54362</v>
      </c>
      <c r="B1467" s="428">
        <f t="shared" si="161"/>
        <v>125</v>
      </c>
      <c r="C1467" s="450">
        <f t="shared" si="161"/>
        <v>125</v>
      </c>
      <c r="D1467" s="428">
        <f t="shared" ref="D1467:E1467" si="214">D1466</f>
        <v>125</v>
      </c>
      <c r="E1467" s="450">
        <f t="shared" si="214"/>
        <v>125</v>
      </c>
      <c r="G1467" s="447"/>
    </row>
    <row r="1468" spans="1:7">
      <c r="A1468" s="447">
        <f>A1467+30</f>
        <v>54392</v>
      </c>
      <c r="B1468" s="428">
        <f t="shared" si="161"/>
        <v>125</v>
      </c>
      <c r="C1468" s="450">
        <f t="shared" si="161"/>
        <v>125</v>
      </c>
      <c r="D1468" s="428">
        <f t="shared" ref="D1468:E1468" si="215">D1467</f>
        <v>125</v>
      </c>
      <c r="E1468" s="450">
        <f t="shared" si="215"/>
        <v>125</v>
      </c>
      <c r="G1468" s="447"/>
    </row>
    <row r="1469" spans="1:7">
      <c r="A1469" s="447">
        <f>A1468+31</f>
        <v>54423</v>
      </c>
      <c r="B1469" s="428">
        <f t="shared" si="161"/>
        <v>125</v>
      </c>
      <c r="C1469" s="450">
        <f t="shared" si="161"/>
        <v>125</v>
      </c>
      <c r="D1469" s="428">
        <f t="shared" ref="D1469:E1469" si="216">D1468</f>
        <v>125</v>
      </c>
      <c r="E1469" s="450">
        <f t="shared" si="216"/>
        <v>125</v>
      </c>
      <c r="G1469" s="447"/>
    </row>
    <row r="1470" spans="1:7">
      <c r="G1470" s="447"/>
    </row>
    <row r="1471" spans="1:7">
      <c r="G1471" s="447"/>
    </row>
    <row r="1472" spans="1:7">
      <c r="G1472" s="447"/>
    </row>
    <row r="1473" spans="7:7">
      <c r="G1473" s="447"/>
    </row>
    <row r="1474" spans="7:7">
      <c r="G1474" s="447"/>
    </row>
    <row r="1475" spans="7:7">
      <c r="G1475" s="447"/>
    </row>
    <row r="1476" spans="7:7">
      <c r="G1476" s="447"/>
    </row>
    <row r="1477" spans="7:7">
      <c r="G1477" s="447"/>
    </row>
    <row r="1478" spans="7:7">
      <c r="G1478" s="447"/>
    </row>
    <row r="1479" spans="7:7">
      <c r="G1479" s="447"/>
    </row>
    <row r="1480" spans="7:7">
      <c r="G1480" s="447"/>
    </row>
    <row r="1481" spans="7:7">
      <c r="G1481" s="447"/>
    </row>
    <row r="1482" spans="7:7">
      <c r="G1482" s="447"/>
    </row>
    <row r="1483" spans="7:7">
      <c r="G1483" s="447"/>
    </row>
    <row r="1484" spans="7:7">
      <c r="G1484" s="447"/>
    </row>
    <row r="1485" spans="7:7">
      <c r="G1485" s="447"/>
    </row>
    <row r="1486" spans="7:7">
      <c r="G1486" s="447"/>
    </row>
    <row r="1487" spans="7:7">
      <c r="G1487" s="447"/>
    </row>
    <row r="1488" spans="7:7">
      <c r="G1488" s="447"/>
    </row>
    <row r="1489" spans="7:7">
      <c r="G1489" s="447"/>
    </row>
    <row r="1490" spans="7:7">
      <c r="G1490" s="447"/>
    </row>
    <row r="1491" spans="7:7">
      <c r="G1491" s="447"/>
    </row>
    <row r="1492" spans="7:7">
      <c r="G1492" s="447"/>
    </row>
    <row r="1493" spans="7:7">
      <c r="G1493" s="447"/>
    </row>
    <row r="1494" spans="7:7">
      <c r="G1494" s="447"/>
    </row>
    <row r="1495" spans="7:7">
      <c r="G1495" s="447"/>
    </row>
    <row r="1496" spans="7:7">
      <c r="G1496" s="447"/>
    </row>
    <row r="1497" spans="7:7">
      <c r="G1497" s="447"/>
    </row>
    <row r="1498" spans="7:7">
      <c r="G1498" s="447"/>
    </row>
    <row r="1499" spans="7:7">
      <c r="G1499" s="447"/>
    </row>
    <row r="1500" spans="7:7">
      <c r="G1500" s="447"/>
    </row>
    <row r="1501" spans="7:7">
      <c r="G1501" s="447"/>
    </row>
    <row r="1502" spans="7:7">
      <c r="G1502" s="447"/>
    </row>
    <row r="1503" spans="7:7">
      <c r="G1503" s="447"/>
    </row>
    <row r="1504" spans="7:7">
      <c r="G1504" s="447"/>
    </row>
    <row r="1505" spans="7:7">
      <c r="G1505" s="447"/>
    </row>
    <row r="1506" spans="7:7">
      <c r="G1506" s="447"/>
    </row>
    <row r="1507" spans="7:7">
      <c r="G1507" s="447"/>
    </row>
    <row r="1508" spans="7:7">
      <c r="G1508" s="447"/>
    </row>
    <row r="1509" spans="7:7">
      <c r="G1509" s="447"/>
    </row>
    <row r="1510" spans="7:7">
      <c r="G1510" s="447"/>
    </row>
    <row r="1511" spans="7:7">
      <c r="G1511" s="447"/>
    </row>
    <row r="1512" spans="7:7">
      <c r="G1512" s="447"/>
    </row>
    <row r="1513" spans="7:7">
      <c r="G1513" s="447"/>
    </row>
    <row r="1514" spans="7:7">
      <c r="G1514" s="447"/>
    </row>
    <row r="1515" spans="7:7">
      <c r="G1515" s="447"/>
    </row>
    <row r="1516" spans="7:7">
      <c r="G1516" s="447"/>
    </row>
    <row r="1517" spans="7:7">
      <c r="G1517" s="447"/>
    </row>
    <row r="1518" spans="7:7">
      <c r="G1518" s="447"/>
    </row>
    <row r="1519" spans="7:7">
      <c r="G1519" s="447"/>
    </row>
    <row r="1520" spans="7:7">
      <c r="G1520" s="447"/>
    </row>
    <row r="1521" spans="7:7">
      <c r="G1521" s="447"/>
    </row>
    <row r="1522" spans="7:7">
      <c r="G1522" s="447"/>
    </row>
    <row r="1523" spans="7:7">
      <c r="G1523" s="447"/>
    </row>
    <row r="1524" spans="7:7">
      <c r="G1524" s="447"/>
    </row>
    <row r="1525" spans="7:7">
      <c r="G1525" s="447"/>
    </row>
    <row r="1526" spans="7:7">
      <c r="G1526" s="447"/>
    </row>
    <row r="1527" spans="7:7">
      <c r="G1527" s="447"/>
    </row>
    <row r="1528" spans="7:7">
      <c r="G1528" s="447"/>
    </row>
    <row r="1529" spans="7:7">
      <c r="G1529" s="447"/>
    </row>
    <row r="1530" spans="7:7">
      <c r="G1530" s="447"/>
    </row>
    <row r="1531" spans="7:7">
      <c r="G1531" s="447"/>
    </row>
    <row r="1532" spans="7:7">
      <c r="G1532" s="447"/>
    </row>
    <row r="1533" spans="7:7">
      <c r="G1533" s="447"/>
    </row>
    <row r="1534" spans="7:7">
      <c r="G1534" s="447"/>
    </row>
    <row r="1535" spans="7:7">
      <c r="G1535" s="447"/>
    </row>
    <row r="1536" spans="7:7">
      <c r="G1536" s="447"/>
    </row>
    <row r="1537" spans="7:7">
      <c r="G1537" s="447"/>
    </row>
    <row r="1538" spans="7:7">
      <c r="G1538" s="447"/>
    </row>
    <row r="1539" spans="7:7">
      <c r="G1539" s="447"/>
    </row>
    <row r="1540" spans="7:7">
      <c r="G1540" s="447"/>
    </row>
    <row r="1541" spans="7:7">
      <c r="G1541" s="447"/>
    </row>
    <row r="1542" spans="7:7">
      <c r="G1542" s="447"/>
    </row>
    <row r="1543" spans="7:7">
      <c r="G1543" s="447"/>
    </row>
    <row r="1544" spans="7:7">
      <c r="G1544" s="447"/>
    </row>
    <row r="1545" spans="7:7">
      <c r="G1545" s="447"/>
    </row>
    <row r="1546" spans="7:7">
      <c r="G1546" s="447"/>
    </row>
    <row r="1547" spans="7:7">
      <c r="G1547" s="447"/>
    </row>
    <row r="1548" spans="7:7">
      <c r="G1548" s="447"/>
    </row>
    <row r="1549" spans="7:7">
      <c r="G1549" s="447"/>
    </row>
    <row r="1550" spans="7:7">
      <c r="G1550" s="447"/>
    </row>
    <row r="1551" spans="7:7">
      <c r="G1551" s="447"/>
    </row>
    <row r="1552" spans="7:7">
      <c r="G1552" s="447"/>
    </row>
    <row r="1553" spans="7:7">
      <c r="G1553" s="447"/>
    </row>
    <row r="1554" spans="7:7">
      <c r="G1554" s="447"/>
    </row>
    <row r="1555" spans="7:7">
      <c r="G1555" s="447"/>
    </row>
    <row r="1556" spans="7:7">
      <c r="G1556" s="447"/>
    </row>
    <row r="1557" spans="7:7">
      <c r="G1557" s="447"/>
    </row>
    <row r="1558" spans="7:7">
      <c r="G1558" s="447"/>
    </row>
    <row r="1559" spans="7:7">
      <c r="G1559" s="447"/>
    </row>
    <row r="1560" spans="7:7">
      <c r="G1560" s="447"/>
    </row>
    <row r="1561" spans="7:7">
      <c r="G1561" s="447"/>
    </row>
    <row r="1562" spans="7:7">
      <c r="G1562" s="447"/>
    </row>
    <row r="1563" spans="7:7">
      <c r="G1563" s="447"/>
    </row>
    <row r="1564" spans="7:7">
      <c r="G1564" s="447"/>
    </row>
    <row r="1565" spans="7:7">
      <c r="G1565" s="447"/>
    </row>
    <row r="1566" spans="7:7">
      <c r="G1566" s="447"/>
    </row>
    <row r="1567" spans="7:7">
      <c r="G1567" s="447"/>
    </row>
    <row r="1568" spans="7:7">
      <c r="G1568" s="447"/>
    </row>
    <row r="1569" spans="7:7">
      <c r="G1569" s="447"/>
    </row>
    <row r="1570" spans="7:7">
      <c r="G1570" s="447"/>
    </row>
    <row r="1571" spans="7:7">
      <c r="G1571" s="447"/>
    </row>
    <row r="1572" spans="7:7">
      <c r="G1572" s="447"/>
    </row>
    <row r="1573" spans="7:7">
      <c r="G1573" s="447"/>
    </row>
    <row r="1574" spans="7:7">
      <c r="G1574" s="447"/>
    </row>
    <row r="1575" spans="7:7">
      <c r="G1575" s="447"/>
    </row>
    <row r="1576" spans="7:7">
      <c r="G1576" s="447"/>
    </row>
    <row r="1577" spans="7:7">
      <c r="G1577" s="447"/>
    </row>
    <row r="1578" spans="7:7">
      <c r="G1578" s="447"/>
    </row>
    <row r="1579" spans="7:7">
      <c r="G1579" s="447"/>
    </row>
    <row r="1580" spans="7:7">
      <c r="G1580" s="447"/>
    </row>
    <row r="1581" spans="7:7">
      <c r="G1581" s="447"/>
    </row>
    <row r="1582" spans="7:7">
      <c r="G1582" s="447"/>
    </row>
    <row r="1583" spans="7:7">
      <c r="G1583" s="447"/>
    </row>
    <row r="1584" spans="7:7">
      <c r="G1584" s="447"/>
    </row>
    <row r="1585" spans="7:7">
      <c r="G1585" s="447"/>
    </row>
    <row r="1586" spans="7:7">
      <c r="G1586" s="447"/>
    </row>
    <row r="1587" spans="7:7">
      <c r="G1587" s="447"/>
    </row>
    <row r="1588" spans="7:7">
      <c r="G1588" s="447"/>
    </row>
    <row r="1589" spans="7:7">
      <c r="G1589" s="447"/>
    </row>
    <row r="1590" spans="7:7">
      <c r="G1590" s="447"/>
    </row>
    <row r="1591" spans="7:7">
      <c r="G1591" s="447"/>
    </row>
    <row r="1592" spans="7:7">
      <c r="G1592" s="447"/>
    </row>
    <row r="1593" spans="7:7">
      <c r="G1593" s="447"/>
    </row>
    <row r="1594" spans="7:7">
      <c r="G1594" s="447"/>
    </row>
    <row r="1595" spans="7:7">
      <c r="G1595" s="447"/>
    </row>
    <row r="1596" spans="7:7">
      <c r="G1596" s="447"/>
    </row>
    <row r="1597" spans="7:7">
      <c r="G1597" s="447"/>
    </row>
    <row r="1598" spans="7:7">
      <c r="G1598" s="447"/>
    </row>
    <row r="1599" spans="7:7">
      <c r="G1599" s="447"/>
    </row>
    <row r="1600" spans="7:7">
      <c r="G1600" s="447"/>
    </row>
    <row r="1601" spans="7:7">
      <c r="G1601" s="447"/>
    </row>
    <row r="1602" spans="7:7">
      <c r="G1602" s="447"/>
    </row>
    <row r="1603" spans="7:7">
      <c r="G1603" s="447"/>
    </row>
    <row r="1604" spans="7:7">
      <c r="G1604" s="447"/>
    </row>
    <row r="1605" spans="7:7">
      <c r="G1605" s="447"/>
    </row>
    <row r="1606" spans="7:7">
      <c r="G1606" s="447"/>
    </row>
    <row r="1607" spans="7:7">
      <c r="G1607" s="447"/>
    </row>
    <row r="1608" spans="7:7">
      <c r="G1608" s="447"/>
    </row>
    <row r="1609" spans="7:7">
      <c r="G1609" s="447"/>
    </row>
    <row r="1610" spans="7:7">
      <c r="G1610" s="447"/>
    </row>
    <row r="1611" spans="7:7">
      <c r="G1611" s="447"/>
    </row>
    <row r="1612" spans="7:7">
      <c r="G1612" s="447"/>
    </row>
    <row r="1613" spans="7:7">
      <c r="G1613" s="447"/>
    </row>
    <row r="1614" spans="7:7">
      <c r="G1614" s="447"/>
    </row>
    <row r="1615" spans="7:7">
      <c r="G1615" s="447"/>
    </row>
    <row r="1616" spans="7:7">
      <c r="G1616" s="447"/>
    </row>
    <row r="1617" spans="7:7">
      <c r="G1617" s="447"/>
    </row>
    <row r="1618" spans="7:7">
      <c r="G1618" s="447"/>
    </row>
    <row r="1619" spans="7:7">
      <c r="G1619" s="447"/>
    </row>
    <row r="1620" spans="7:7">
      <c r="G1620" s="447"/>
    </row>
    <row r="1621" spans="7:7">
      <c r="G1621" s="447"/>
    </row>
    <row r="1622" spans="7:7">
      <c r="G1622" s="447"/>
    </row>
    <row r="1623" spans="7:7">
      <c r="G1623" s="447"/>
    </row>
    <row r="1624" spans="7:7">
      <c r="G1624" s="447"/>
    </row>
    <row r="1625" spans="7:7">
      <c r="G1625" s="447"/>
    </row>
    <row r="1626" spans="7:7">
      <c r="G1626" s="447"/>
    </row>
    <row r="1627" spans="7:7">
      <c r="G1627" s="447"/>
    </row>
    <row r="1628" spans="7:7">
      <c r="G1628" s="447"/>
    </row>
    <row r="1629" spans="7:7">
      <c r="G1629" s="447"/>
    </row>
    <row r="1630" spans="7:7">
      <c r="G1630" s="447"/>
    </row>
    <row r="1631" spans="7:7">
      <c r="G1631" s="447"/>
    </row>
    <row r="1632" spans="7:7">
      <c r="G1632" s="447"/>
    </row>
    <row r="1633" spans="7:7">
      <c r="G1633" s="447"/>
    </row>
    <row r="1634" spans="7:7">
      <c r="G1634" s="447"/>
    </row>
    <row r="1635" spans="7:7">
      <c r="G1635" s="447"/>
    </row>
    <row r="1636" spans="7:7">
      <c r="G1636" s="447"/>
    </row>
    <row r="1637" spans="7:7">
      <c r="G1637" s="447"/>
    </row>
    <row r="1638" spans="7:7">
      <c r="G1638" s="447"/>
    </row>
    <row r="1639" spans="7:7">
      <c r="G1639" s="447"/>
    </row>
    <row r="1640" spans="7:7">
      <c r="G1640" s="447"/>
    </row>
    <row r="1641" spans="7:7">
      <c r="G1641" s="447"/>
    </row>
    <row r="1642" spans="7:7">
      <c r="G1642" s="447"/>
    </row>
    <row r="1643" spans="7:7">
      <c r="G1643" s="447"/>
    </row>
    <row r="1644" spans="7:7">
      <c r="G1644" s="447"/>
    </row>
    <row r="1645" spans="7:7">
      <c r="G1645" s="447"/>
    </row>
    <row r="1646" spans="7:7">
      <c r="G1646" s="447"/>
    </row>
    <row r="1647" spans="7:7">
      <c r="G1647" s="447"/>
    </row>
    <row r="1648" spans="7:7">
      <c r="G1648" s="447"/>
    </row>
    <row r="1649" spans="7:7">
      <c r="G1649" s="447"/>
    </row>
    <row r="1650" spans="7:7">
      <c r="G1650" s="447"/>
    </row>
    <row r="1651" spans="7:7">
      <c r="G1651" s="447"/>
    </row>
    <row r="1652" spans="7:7">
      <c r="G1652" s="447"/>
    </row>
    <row r="1653" spans="7:7">
      <c r="G1653" s="447"/>
    </row>
    <row r="1654" spans="7:7">
      <c r="G1654" s="447"/>
    </row>
    <row r="1655" spans="7:7">
      <c r="G1655" s="447"/>
    </row>
    <row r="1656" spans="7:7">
      <c r="G1656" s="447"/>
    </row>
    <row r="1657" spans="7:7">
      <c r="G1657" s="447"/>
    </row>
    <row r="1658" spans="7:7">
      <c r="G1658" s="447"/>
    </row>
    <row r="1659" spans="7:7">
      <c r="G1659" s="447"/>
    </row>
    <row r="1660" spans="7:7">
      <c r="G1660" s="447"/>
    </row>
    <row r="1661" spans="7:7">
      <c r="G1661" s="447"/>
    </row>
    <row r="1662" spans="7:7">
      <c r="G1662" s="447"/>
    </row>
    <row r="1663" spans="7:7">
      <c r="G1663" s="447"/>
    </row>
    <row r="1664" spans="7:7">
      <c r="G1664" s="447"/>
    </row>
    <row r="1665" spans="7:7">
      <c r="G1665" s="447"/>
    </row>
    <row r="1666" spans="7:7">
      <c r="G1666" s="447"/>
    </row>
    <row r="1667" spans="7:7">
      <c r="G1667" s="447"/>
    </row>
    <row r="1668" spans="7:7">
      <c r="G1668" s="447"/>
    </row>
    <row r="1669" spans="7:7">
      <c r="G1669" s="447"/>
    </row>
    <row r="1670" spans="7:7">
      <c r="G1670" s="447"/>
    </row>
    <row r="1671" spans="7:7">
      <c r="G1671" s="447"/>
    </row>
    <row r="1672" spans="7:7">
      <c r="G1672" s="447"/>
    </row>
    <row r="1673" spans="7:7">
      <c r="G1673" s="447"/>
    </row>
    <row r="1674" spans="7:7">
      <c r="G1674" s="447"/>
    </row>
    <row r="1675" spans="7:7">
      <c r="G1675" s="447"/>
    </row>
    <row r="1676" spans="7:7">
      <c r="G1676" s="447"/>
    </row>
    <row r="1677" spans="7:7">
      <c r="G1677" s="447"/>
    </row>
    <row r="1678" spans="7:7">
      <c r="G1678" s="447"/>
    </row>
    <row r="1679" spans="7:7">
      <c r="G1679" s="447"/>
    </row>
    <row r="1680" spans="7:7">
      <c r="G1680" s="447"/>
    </row>
    <row r="1681" spans="7:7">
      <c r="G1681" s="447"/>
    </row>
    <row r="1682" spans="7:7">
      <c r="G1682" s="447"/>
    </row>
    <row r="1683" spans="7:7">
      <c r="G1683" s="447"/>
    </row>
    <row r="1684" spans="7:7">
      <c r="G1684" s="447"/>
    </row>
    <row r="1685" spans="7:7">
      <c r="G1685" s="447"/>
    </row>
    <row r="1686" spans="7:7">
      <c r="G1686" s="447"/>
    </row>
    <row r="1687" spans="7:7">
      <c r="G1687" s="447"/>
    </row>
    <row r="1688" spans="7:7">
      <c r="G1688" s="447"/>
    </row>
    <row r="1689" spans="7:7">
      <c r="G1689" s="447"/>
    </row>
    <row r="1690" spans="7:7">
      <c r="G1690" s="447"/>
    </row>
    <row r="1691" spans="7:7">
      <c r="G1691" s="447"/>
    </row>
    <row r="1692" spans="7:7">
      <c r="G1692" s="447"/>
    </row>
    <row r="1693" spans="7:7">
      <c r="G1693" s="447"/>
    </row>
    <row r="1694" spans="7:7">
      <c r="G1694" s="447"/>
    </row>
    <row r="1695" spans="7:7">
      <c r="G1695" s="447"/>
    </row>
    <row r="1696" spans="7:7">
      <c r="G1696" s="447"/>
    </row>
    <row r="1697" spans="7:7">
      <c r="G1697" s="447"/>
    </row>
    <row r="1698" spans="7:7">
      <c r="G1698" s="447"/>
    </row>
    <row r="1699" spans="7:7">
      <c r="G1699" s="447"/>
    </row>
    <row r="1700" spans="7:7">
      <c r="G1700" s="447"/>
    </row>
    <row r="1701" spans="7:7">
      <c r="G1701" s="447"/>
    </row>
    <row r="1702" spans="7:7">
      <c r="G1702" s="447"/>
    </row>
    <row r="1703" spans="7:7">
      <c r="G1703" s="447"/>
    </row>
    <row r="1704" spans="7:7">
      <c r="G1704" s="447"/>
    </row>
    <row r="1705" spans="7:7">
      <c r="G1705" s="447"/>
    </row>
    <row r="1706" spans="7:7">
      <c r="G1706" s="447"/>
    </row>
    <row r="1707" spans="7:7">
      <c r="G1707" s="447"/>
    </row>
    <row r="1708" spans="7:7">
      <c r="G1708" s="447"/>
    </row>
    <row r="1709" spans="7:7">
      <c r="G1709" s="447"/>
    </row>
    <row r="1710" spans="7:7">
      <c r="G1710" s="447"/>
    </row>
    <row r="1711" spans="7:7">
      <c r="G1711" s="447"/>
    </row>
    <row r="1712" spans="7:7">
      <c r="G1712" s="447"/>
    </row>
    <row r="1713" spans="7:7">
      <c r="G1713" s="447"/>
    </row>
    <row r="1714" spans="7:7">
      <c r="G1714" s="447"/>
    </row>
    <row r="1715" spans="7:7">
      <c r="G1715" s="447"/>
    </row>
    <row r="1716" spans="7:7">
      <c r="G1716" s="447"/>
    </row>
    <row r="1717" spans="7:7">
      <c r="G1717" s="447"/>
    </row>
    <row r="1718" spans="7:7">
      <c r="G1718" s="447"/>
    </row>
    <row r="1719" spans="7:7">
      <c r="G1719" s="447"/>
    </row>
    <row r="1720" spans="7:7">
      <c r="G1720" s="447"/>
    </row>
    <row r="1721" spans="7:7">
      <c r="G1721" s="447"/>
    </row>
    <row r="1722" spans="7:7">
      <c r="G1722" s="447"/>
    </row>
    <row r="1723" spans="7:7">
      <c r="G1723" s="447"/>
    </row>
    <row r="1724" spans="7:7">
      <c r="G1724" s="447"/>
    </row>
    <row r="1725" spans="7:7">
      <c r="G1725" s="447"/>
    </row>
    <row r="1726" spans="7:7">
      <c r="G1726" s="447"/>
    </row>
    <row r="1727" spans="7:7">
      <c r="G1727" s="447"/>
    </row>
    <row r="1728" spans="7:7">
      <c r="G1728" s="447"/>
    </row>
    <row r="1729" spans="7:7">
      <c r="G1729" s="447"/>
    </row>
    <row r="1730" spans="7:7">
      <c r="G1730" s="447"/>
    </row>
    <row r="1731" spans="7:7">
      <c r="G1731" s="447"/>
    </row>
    <row r="1732" spans="7:7">
      <c r="G1732" s="447"/>
    </row>
    <row r="1733" spans="7:7">
      <c r="G1733" s="447"/>
    </row>
    <row r="1734" spans="7:7">
      <c r="G1734" s="447"/>
    </row>
    <row r="1735" spans="7:7">
      <c r="G1735" s="447"/>
    </row>
    <row r="1736" spans="7:7">
      <c r="G1736" s="447"/>
    </row>
    <row r="1737" spans="7:7">
      <c r="G1737" s="447"/>
    </row>
    <row r="1738" spans="7:7">
      <c r="G1738" s="447"/>
    </row>
    <row r="1739" spans="7:7">
      <c r="G1739" s="447"/>
    </row>
    <row r="1740" spans="7:7">
      <c r="G1740" s="447"/>
    </row>
    <row r="1741" spans="7:7">
      <c r="G1741" s="447"/>
    </row>
    <row r="1742" spans="7:7">
      <c r="G1742" s="447"/>
    </row>
    <row r="1743" spans="7:7">
      <c r="G1743" s="447"/>
    </row>
    <row r="1744" spans="7:7">
      <c r="G1744" s="447"/>
    </row>
    <row r="1745" spans="7:7">
      <c r="G1745" s="447"/>
    </row>
    <row r="1746" spans="7:7">
      <c r="G1746" s="447"/>
    </row>
    <row r="1747" spans="7:7">
      <c r="G1747" s="447"/>
    </row>
    <row r="1748" spans="7:7">
      <c r="G1748" s="447"/>
    </row>
    <row r="1749" spans="7:7">
      <c r="G1749" s="447"/>
    </row>
    <row r="1750" spans="7:7">
      <c r="G1750" s="447"/>
    </row>
    <row r="1751" spans="7:7">
      <c r="G1751" s="447"/>
    </row>
    <row r="1752" spans="7:7">
      <c r="G1752" s="447"/>
    </row>
    <row r="1753" spans="7:7">
      <c r="G1753" s="447"/>
    </row>
    <row r="1754" spans="7:7">
      <c r="G1754" s="447"/>
    </row>
    <row r="1755" spans="7:7">
      <c r="G1755" s="447"/>
    </row>
    <row r="1756" spans="7:7">
      <c r="G1756" s="447"/>
    </row>
    <row r="1757" spans="7:7">
      <c r="G1757" s="447"/>
    </row>
    <row r="1758" spans="7:7">
      <c r="G1758" s="447"/>
    </row>
    <row r="1759" spans="7:7">
      <c r="G1759" s="447"/>
    </row>
    <row r="1760" spans="7:7">
      <c r="G1760" s="447"/>
    </row>
    <row r="1761" spans="7:7">
      <c r="G1761" s="447"/>
    </row>
    <row r="1762" spans="7:7">
      <c r="G1762" s="447"/>
    </row>
    <row r="1763" spans="7:7">
      <c r="G1763" s="447"/>
    </row>
    <row r="1764" spans="7:7">
      <c r="G1764" s="447"/>
    </row>
    <row r="1765" spans="7:7">
      <c r="G1765" s="447"/>
    </row>
    <row r="1766" spans="7:7">
      <c r="G1766" s="447"/>
    </row>
    <row r="1767" spans="7:7">
      <c r="G1767" s="447"/>
    </row>
    <row r="1768" spans="7:7">
      <c r="G1768" s="447"/>
    </row>
    <row r="1769" spans="7:7">
      <c r="G1769" s="447"/>
    </row>
    <row r="1770" spans="7:7">
      <c r="G1770" s="447"/>
    </row>
    <row r="1771" spans="7:7">
      <c r="G1771" s="447"/>
    </row>
    <row r="1772" spans="7:7">
      <c r="G1772" s="447"/>
    </row>
    <row r="1773" spans="7:7">
      <c r="G1773" s="447"/>
    </row>
    <row r="1774" spans="7:7">
      <c r="G1774" s="447"/>
    </row>
    <row r="1775" spans="7:7">
      <c r="G1775" s="447"/>
    </row>
    <row r="1776" spans="7:7">
      <c r="G1776" s="447"/>
    </row>
    <row r="1777" spans="7:7">
      <c r="G1777" s="447"/>
    </row>
    <row r="1778" spans="7:7">
      <c r="G1778" s="447"/>
    </row>
    <row r="1779" spans="7:7">
      <c r="G1779" s="447"/>
    </row>
    <row r="1780" spans="7:7">
      <c r="G1780" s="447"/>
    </row>
    <row r="1781" spans="7:7">
      <c r="G1781" s="447"/>
    </row>
    <row r="1782" spans="7:7">
      <c r="G1782" s="447"/>
    </row>
    <row r="1783" spans="7:7">
      <c r="G1783" s="447"/>
    </row>
    <row r="1784" spans="7:7">
      <c r="G1784" s="447"/>
    </row>
    <row r="1785" spans="7:7">
      <c r="G1785" s="447"/>
    </row>
    <row r="1786" spans="7:7">
      <c r="G1786" s="447"/>
    </row>
    <row r="1787" spans="7:7">
      <c r="G1787" s="447"/>
    </row>
    <row r="1788" spans="7:7">
      <c r="G1788" s="447"/>
    </row>
    <row r="1789" spans="7:7">
      <c r="G1789" s="447"/>
    </row>
    <row r="1790" spans="7:7">
      <c r="G1790" s="447"/>
    </row>
    <row r="1791" spans="7:7">
      <c r="G1791" s="447"/>
    </row>
    <row r="1792" spans="7:7">
      <c r="G1792" s="447"/>
    </row>
    <row r="1793" spans="7:7">
      <c r="G1793" s="447"/>
    </row>
    <row r="1794" spans="7:7">
      <c r="G1794" s="447"/>
    </row>
    <row r="1795" spans="7:7">
      <c r="G1795" s="447"/>
    </row>
    <row r="1796" spans="7:7">
      <c r="G1796" s="447"/>
    </row>
    <row r="1797" spans="7:7">
      <c r="G1797" s="447"/>
    </row>
    <row r="1798" spans="7:7">
      <c r="G1798" s="447"/>
    </row>
    <row r="1799" spans="7:7">
      <c r="G1799" s="447"/>
    </row>
    <row r="1800" spans="7:7">
      <c r="G1800" s="447"/>
    </row>
    <row r="1801" spans="7:7">
      <c r="G1801" s="447"/>
    </row>
    <row r="1802" spans="7:7">
      <c r="G1802" s="447"/>
    </row>
    <row r="1803" spans="7:7">
      <c r="G1803" s="447"/>
    </row>
    <row r="1804" spans="7:7">
      <c r="G1804" s="447"/>
    </row>
    <row r="1805" spans="7:7">
      <c r="G1805" s="447"/>
    </row>
    <row r="1806" spans="7:7">
      <c r="G1806" s="447"/>
    </row>
    <row r="1807" spans="7:7">
      <c r="G1807" s="447"/>
    </row>
    <row r="1808" spans="7:7">
      <c r="G1808" s="447"/>
    </row>
    <row r="1809" spans="7:7">
      <c r="G1809" s="447"/>
    </row>
    <row r="1810" spans="7:7">
      <c r="G1810" s="447"/>
    </row>
    <row r="1811" spans="7:7">
      <c r="G1811" s="447"/>
    </row>
    <row r="1812" spans="7:7">
      <c r="G1812" s="447"/>
    </row>
    <row r="1813" spans="7:7">
      <c r="G1813" s="447"/>
    </row>
    <row r="1814" spans="7:7">
      <c r="G1814" s="447"/>
    </row>
    <row r="1815" spans="7:7">
      <c r="G1815" s="447"/>
    </row>
    <row r="1816" spans="7:7">
      <c r="G1816" s="447"/>
    </row>
    <row r="1817" spans="7:7">
      <c r="G1817" s="447"/>
    </row>
    <row r="1818" spans="7:7">
      <c r="G1818" s="447"/>
    </row>
    <row r="1819" spans="7:7">
      <c r="G1819" s="447"/>
    </row>
    <row r="1820" spans="7:7">
      <c r="G1820" s="447"/>
    </row>
    <row r="1821" spans="7:7">
      <c r="G1821" s="447"/>
    </row>
    <row r="1822" spans="7:7">
      <c r="G1822" s="447"/>
    </row>
    <row r="1823" spans="7:7">
      <c r="G1823" s="447"/>
    </row>
    <row r="1824" spans="7:7">
      <c r="G1824" s="447"/>
    </row>
    <row r="1825" spans="7:7">
      <c r="G1825" s="447"/>
    </row>
    <row r="1826" spans="7:7">
      <c r="G1826" s="447"/>
    </row>
    <row r="1827" spans="7:7">
      <c r="G1827" s="447"/>
    </row>
    <row r="1828" spans="7:7">
      <c r="G1828" s="447"/>
    </row>
    <row r="1829" spans="7:7">
      <c r="G1829" s="447"/>
    </row>
    <row r="1830" spans="7:7">
      <c r="G1830" s="447"/>
    </row>
    <row r="1831" spans="7:7">
      <c r="G1831" s="447"/>
    </row>
    <row r="1832" spans="7:7">
      <c r="G1832" s="447"/>
    </row>
    <row r="1833" spans="7:7">
      <c r="G1833" s="447"/>
    </row>
    <row r="1834" spans="7:7">
      <c r="G1834" s="447"/>
    </row>
    <row r="1835" spans="7:7">
      <c r="G1835" s="447"/>
    </row>
    <row r="1836" spans="7:7">
      <c r="G1836" s="447"/>
    </row>
    <row r="1837" spans="7:7">
      <c r="G1837" s="447"/>
    </row>
    <row r="1838" spans="7:7">
      <c r="G1838" s="447"/>
    </row>
    <row r="1839" spans="7:7">
      <c r="G1839" s="447"/>
    </row>
    <row r="1840" spans="7:7">
      <c r="G1840" s="447"/>
    </row>
    <row r="1841" spans="7:7">
      <c r="G1841" s="447"/>
    </row>
    <row r="1842" spans="7:7">
      <c r="G1842" s="447"/>
    </row>
    <row r="1843" spans="7:7">
      <c r="G1843" s="447"/>
    </row>
    <row r="1844" spans="7:7">
      <c r="G1844" s="447"/>
    </row>
    <row r="1845" spans="7:7">
      <c r="G1845" s="447"/>
    </row>
    <row r="1846" spans="7:7">
      <c r="G1846" s="447"/>
    </row>
    <row r="1847" spans="7:7">
      <c r="G1847" s="447"/>
    </row>
    <row r="1848" spans="7:7">
      <c r="G1848" s="447"/>
    </row>
    <row r="1849" spans="7:7">
      <c r="G1849" s="447"/>
    </row>
    <row r="1850" spans="7:7">
      <c r="G1850" s="447"/>
    </row>
    <row r="1851" spans="7:7">
      <c r="G1851" s="447"/>
    </row>
    <row r="1852" spans="7:7">
      <c r="G1852" s="447"/>
    </row>
    <row r="1853" spans="7:7">
      <c r="G1853" s="447"/>
    </row>
    <row r="1854" spans="7:7">
      <c r="G1854" s="447"/>
    </row>
    <row r="1855" spans="7:7">
      <c r="G1855" s="447"/>
    </row>
    <row r="1856" spans="7:7">
      <c r="G1856" s="447"/>
    </row>
    <row r="1857" spans="7:7">
      <c r="G1857" s="447"/>
    </row>
    <row r="1858" spans="7:7">
      <c r="G1858" s="447"/>
    </row>
    <row r="1859" spans="7:7">
      <c r="G1859" s="447"/>
    </row>
    <row r="1860" spans="7:7">
      <c r="G1860" s="447"/>
    </row>
    <row r="1861" spans="7:7">
      <c r="G1861" s="447"/>
    </row>
    <row r="1862" spans="7:7">
      <c r="G1862" s="447"/>
    </row>
    <row r="1863" spans="7:7">
      <c r="G1863" s="447"/>
    </row>
    <row r="1864" spans="7:7">
      <c r="G1864" s="447"/>
    </row>
    <row r="1865" spans="7:7">
      <c r="G1865" s="447"/>
    </row>
    <row r="1866" spans="7:7">
      <c r="G1866" s="447"/>
    </row>
    <row r="1867" spans="7:7">
      <c r="G1867" s="447"/>
    </row>
    <row r="1868" spans="7:7">
      <c r="G1868" s="447"/>
    </row>
    <row r="1869" spans="7:7">
      <c r="G1869" s="447"/>
    </row>
    <row r="1870" spans="7:7">
      <c r="G1870" s="447"/>
    </row>
    <row r="1871" spans="7:7">
      <c r="G1871" s="447"/>
    </row>
    <row r="1872" spans="7:7">
      <c r="G1872" s="447"/>
    </row>
    <row r="1873" spans="7:7">
      <c r="G1873" s="447"/>
    </row>
    <row r="1874" spans="7:7">
      <c r="G1874" s="447"/>
    </row>
    <row r="1875" spans="7:7">
      <c r="G1875" s="447"/>
    </row>
    <row r="1876" spans="7:7">
      <c r="G1876" s="447"/>
    </row>
    <row r="1877" spans="7:7">
      <c r="G1877" s="447"/>
    </row>
    <row r="1878" spans="7:7">
      <c r="G1878" s="447"/>
    </row>
    <row r="1879" spans="7:7">
      <c r="G1879" s="447"/>
    </row>
    <row r="1880" spans="7:7">
      <c r="G1880" s="447"/>
    </row>
    <row r="1881" spans="7:7">
      <c r="G1881" s="447"/>
    </row>
    <row r="1882" spans="7:7">
      <c r="G1882" s="447"/>
    </row>
    <row r="1883" spans="7:7">
      <c r="G1883" s="447"/>
    </row>
    <row r="1884" spans="7:7">
      <c r="G1884" s="447"/>
    </row>
    <row r="1885" spans="7:7">
      <c r="G1885" s="447"/>
    </row>
    <row r="1886" spans="7:7">
      <c r="G1886" s="447"/>
    </row>
    <row r="1887" spans="7:7">
      <c r="G1887" s="447"/>
    </row>
    <row r="1888" spans="7:7">
      <c r="G1888" s="447"/>
    </row>
    <row r="1889" spans="7:7">
      <c r="G1889" s="447"/>
    </row>
    <row r="1890" spans="7:7">
      <c r="G1890" s="447"/>
    </row>
    <row r="1891" spans="7:7">
      <c r="G1891" s="447"/>
    </row>
    <row r="1892" spans="7:7">
      <c r="G1892" s="447"/>
    </row>
    <row r="1893" spans="7:7">
      <c r="G1893" s="447"/>
    </row>
    <row r="1894" spans="7:7">
      <c r="G1894" s="447"/>
    </row>
    <row r="1895" spans="7:7">
      <c r="G1895" s="447"/>
    </row>
    <row r="1896" spans="7:7">
      <c r="G1896" s="447"/>
    </row>
    <row r="1897" spans="7:7">
      <c r="G1897" s="447"/>
    </row>
    <row r="1898" spans="7:7">
      <c r="G1898" s="447"/>
    </row>
    <row r="1899" spans="7:7">
      <c r="G1899" s="447"/>
    </row>
    <row r="1900" spans="7:7">
      <c r="G1900" s="447"/>
    </row>
    <row r="1901" spans="7:7">
      <c r="G1901" s="447"/>
    </row>
    <row r="1902" spans="7:7">
      <c r="G1902" s="447"/>
    </row>
    <row r="1903" spans="7:7">
      <c r="G1903" s="447"/>
    </row>
    <row r="1904" spans="7:7">
      <c r="G1904" s="447"/>
    </row>
    <row r="1905" spans="7:7">
      <c r="G1905" s="447"/>
    </row>
    <row r="1906" spans="7:7">
      <c r="G1906" s="447"/>
    </row>
    <row r="1907" spans="7:7">
      <c r="G1907" s="447"/>
    </row>
    <row r="1908" spans="7:7">
      <c r="G1908" s="447"/>
    </row>
    <row r="1909" spans="7:7">
      <c r="G1909" s="447"/>
    </row>
    <row r="1910" spans="7:7">
      <c r="G1910" s="447"/>
    </row>
    <row r="1911" spans="7:7">
      <c r="G1911" s="447"/>
    </row>
    <row r="1912" spans="7:7">
      <c r="G1912" s="447"/>
    </row>
    <row r="1913" spans="7:7">
      <c r="G1913" s="447"/>
    </row>
    <row r="1914" spans="7:7">
      <c r="G1914" s="447"/>
    </row>
    <row r="1915" spans="7:7">
      <c r="G1915" s="447"/>
    </row>
    <row r="1916" spans="7:7">
      <c r="G1916" s="447"/>
    </row>
    <row r="1917" spans="7:7">
      <c r="G1917" s="447"/>
    </row>
    <row r="1918" spans="7:7">
      <c r="G1918" s="447"/>
    </row>
    <row r="1919" spans="7:7">
      <c r="G1919" s="447"/>
    </row>
    <row r="1920" spans="7:7">
      <c r="G1920" s="447"/>
    </row>
    <row r="1921" spans="7:7">
      <c r="G1921" s="447"/>
    </row>
    <row r="1922" spans="7:7">
      <c r="G1922" s="447"/>
    </row>
    <row r="1923" spans="7:7">
      <c r="G1923" s="447"/>
    </row>
    <row r="1924" spans="7:7">
      <c r="G1924" s="447"/>
    </row>
    <row r="1925" spans="7:7">
      <c r="G1925" s="447"/>
    </row>
    <row r="1926" spans="7:7">
      <c r="G1926" s="447"/>
    </row>
    <row r="1927" spans="7:7">
      <c r="G1927" s="447"/>
    </row>
    <row r="1928" spans="7:7">
      <c r="G1928" s="447"/>
    </row>
    <row r="1929" spans="7:7">
      <c r="G1929" s="447"/>
    </row>
    <row r="1930" spans="7:7">
      <c r="G1930" s="447"/>
    </row>
    <row r="1931" spans="7:7">
      <c r="G1931" s="447"/>
    </row>
    <row r="1932" spans="7:7">
      <c r="G1932" s="447"/>
    </row>
    <row r="1933" spans="7:7">
      <c r="G1933" s="447"/>
    </row>
    <row r="1934" spans="7:7">
      <c r="G1934" s="447"/>
    </row>
    <row r="1935" spans="7:7">
      <c r="G1935" s="447"/>
    </row>
    <row r="1936" spans="7:7">
      <c r="G1936" s="447"/>
    </row>
    <row r="1937" spans="7:7">
      <c r="G1937" s="447"/>
    </row>
    <row r="1938" spans="7:7">
      <c r="G1938" s="447"/>
    </row>
    <row r="1939" spans="7:7">
      <c r="G1939" s="447"/>
    </row>
    <row r="1940" spans="7:7">
      <c r="G1940" s="447"/>
    </row>
    <row r="1941" spans="7:7">
      <c r="G1941" s="447"/>
    </row>
    <row r="1942" spans="7:7">
      <c r="G1942" s="447"/>
    </row>
    <row r="1943" spans="7:7">
      <c r="G1943" s="447"/>
    </row>
    <row r="1944" spans="7:7">
      <c r="G1944" s="447"/>
    </row>
    <row r="1945" spans="7:7">
      <c r="G1945" s="447"/>
    </row>
    <row r="1946" spans="7:7">
      <c r="G1946" s="447"/>
    </row>
    <row r="1947" spans="7:7">
      <c r="G1947" s="447"/>
    </row>
    <row r="1948" spans="7:7">
      <c r="G1948" s="447"/>
    </row>
    <row r="1949" spans="7:7">
      <c r="G1949" s="447"/>
    </row>
    <row r="1950" spans="7:7">
      <c r="G1950" s="447"/>
    </row>
    <row r="1951" spans="7:7">
      <c r="G1951" s="447"/>
    </row>
    <row r="1952" spans="7:7">
      <c r="G1952" s="447"/>
    </row>
    <row r="1953" spans="7:7">
      <c r="G1953" s="447"/>
    </row>
    <row r="1954" spans="7:7">
      <c r="G1954" s="447"/>
    </row>
    <row r="1955" spans="7:7">
      <c r="G1955" s="447"/>
    </row>
    <row r="1956" spans="7:7">
      <c r="G1956" s="447"/>
    </row>
    <row r="1957" spans="7:7">
      <c r="G1957" s="447"/>
    </row>
    <row r="1958" spans="7:7">
      <c r="G1958" s="447"/>
    </row>
    <row r="1959" spans="7:7">
      <c r="G1959" s="447"/>
    </row>
    <row r="1960" spans="7:7">
      <c r="G1960" s="447"/>
    </row>
    <row r="1961" spans="7:7">
      <c r="G1961" s="447"/>
    </row>
    <row r="1962" spans="7:7">
      <c r="G1962" s="447"/>
    </row>
    <row r="1963" spans="7:7">
      <c r="G1963" s="447"/>
    </row>
    <row r="1964" spans="7:7">
      <c r="G1964" s="447"/>
    </row>
    <row r="1965" spans="7:7">
      <c r="G1965" s="447"/>
    </row>
    <row r="1966" spans="7:7">
      <c r="G1966" s="447"/>
    </row>
    <row r="1967" spans="7:7">
      <c r="G1967" s="447"/>
    </row>
    <row r="1968" spans="7:7">
      <c r="G1968" s="447"/>
    </row>
    <row r="1969" spans="7:7">
      <c r="G1969" s="447"/>
    </row>
    <row r="1970" spans="7:7">
      <c r="G1970" s="447"/>
    </row>
    <row r="1971" spans="7:7">
      <c r="G1971" s="447"/>
    </row>
    <row r="1972" spans="7:7">
      <c r="G1972" s="447"/>
    </row>
    <row r="1973" spans="7:7">
      <c r="G1973" s="447"/>
    </row>
    <row r="1974" spans="7:7">
      <c r="G1974" s="447"/>
    </row>
    <row r="1975" spans="7:7">
      <c r="G1975" s="447"/>
    </row>
    <row r="1976" spans="7:7">
      <c r="G1976" s="447"/>
    </row>
    <row r="1977" spans="7:7">
      <c r="G1977" s="447"/>
    </row>
    <row r="1978" spans="7:7">
      <c r="G1978" s="447"/>
    </row>
    <row r="1979" spans="7:7">
      <c r="G1979" s="447"/>
    </row>
    <row r="1980" spans="7:7">
      <c r="G1980" s="447"/>
    </row>
    <row r="1981" spans="7:7">
      <c r="G1981" s="447"/>
    </row>
    <row r="1982" spans="7:7">
      <c r="G1982" s="447"/>
    </row>
    <row r="1983" spans="7:7">
      <c r="G1983" s="447"/>
    </row>
    <row r="1984" spans="7:7">
      <c r="G1984" s="447"/>
    </row>
    <row r="1985" spans="7:7">
      <c r="G1985" s="447"/>
    </row>
    <row r="1986" spans="7:7">
      <c r="G1986" s="447"/>
    </row>
    <row r="1987" spans="7:7">
      <c r="G1987" s="447"/>
    </row>
    <row r="1988" spans="7:7">
      <c r="G1988" s="447"/>
    </row>
    <row r="1989" spans="7:7">
      <c r="G1989" s="447"/>
    </row>
    <row r="1990" spans="7:7">
      <c r="G1990" s="447"/>
    </row>
    <row r="1991" spans="7:7">
      <c r="G1991" s="447"/>
    </row>
    <row r="1992" spans="7:7">
      <c r="G1992" s="447"/>
    </row>
    <row r="1993" spans="7:7">
      <c r="G1993" s="447"/>
    </row>
    <row r="1994" spans="7:7">
      <c r="G1994" s="447"/>
    </row>
    <row r="1995" spans="7:7">
      <c r="G1995" s="447"/>
    </row>
    <row r="1996" spans="7:7">
      <c r="G1996" s="447"/>
    </row>
    <row r="1997" spans="7:7">
      <c r="G1997" s="447"/>
    </row>
    <row r="1998" spans="7:7">
      <c r="G1998" s="447"/>
    </row>
    <row r="1999" spans="7:7">
      <c r="G1999" s="447"/>
    </row>
    <row r="2000" spans="7:7">
      <c r="G2000" s="447"/>
    </row>
    <row r="2001" spans="7:7">
      <c r="G2001" s="447"/>
    </row>
    <row r="2002" spans="7:7">
      <c r="G2002" s="447"/>
    </row>
    <row r="2003" spans="7:7">
      <c r="G2003" s="447"/>
    </row>
    <row r="2004" spans="7:7">
      <c r="G2004" s="447"/>
    </row>
    <row r="2005" spans="7:7">
      <c r="G2005" s="447"/>
    </row>
    <row r="2006" spans="7:7">
      <c r="G2006" s="447"/>
    </row>
    <row r="2007" spans="7:7">
      <c r="G2007" s="447"/>
    </row>
    <row r="2008" spans="7:7">
      <c r="G2008" s="447"/>
    </row>
    <row r="2009" spans="7:7">
      <c r="G2009" s="447"/>
    </row>
    <row r="2010" spans="7:7">
      <c r="G2010" s="447"/>
    </row>
    <row r="2011" spans="7:7">
      <c r="G2011" s="447"/>
    </row>
    <row r="2012" spans="7:7">
      <c r="G2012" s="447"/>
    </row>
    <row r="2013" spans="7:7">
      <c r="G2013" s="447"/>
    </row>
    <row r="2014" spans="7:7">
      <c r="G2014" s="447"/>
    </row>
    <row r="2015" spans="7:7">
      <c r="G2015" s="447"/>
    </row>
    <row r="2016" spans="7:7">
      <c r="G2016" s="447"/>
    </row>
    <row r="2017" spans="7:7">
      <c r="G2017" s="447"/>
    </row>
    <row r="2018" spans="7:7">
      <c r="G2018" s="447"/>
    </row>
    <row r="2019" spans="7:7">
      <c r="G2019" s="447"/>
    </row>
    <row r="2020" spans="7:7">
      <c r="G2020" s="447"/>
    </row>
    <row r="2021" spans="7:7">
      <c r="G2021" s="447"/>
    </row>
    <row r="2022" spans="7:7">
      <c r="G2022" s="447"/>
    </row>
    <row r="2023" spans="7:7">
      <c r="G2023" s="447"/>
    </row>
    <row r="2024" spans="7:7">
      <c r="G2024" s="447"/>
    </row>
    <row r="2025" spans="7:7">
      <c r="G2025" s="447"/>
    </row>
    <row r="2026" spans="7:7">
      <c r="G2026" s="447"/>
    </row>
    <row r="2027" spans="7:7">
      <c r="G2027" s="447"/>
    </row>
    <row r="2028" spans="7:7">
      <c r="G2028" s="447"/>
    </row>
    <row r="2029" spans="7:7">
      <c r="G2029" s="447"/>
    </row>
    <row r="2030" spans="7:7">
      <c r="G2030" s="447"/>
    </row>
    <row r="2031" spans="7:7">
      <c r="G2031" s="447"/>
    </row>
    <row r="2032" spans="7:7">
      <c r="G2032" s="447"/>
    </row>
    <row r="2033" spans="7:7">
      <c r="G2033" s="447"/>
    </row>
    <row r="2034" spans="7:7">
      <c r="G2034" s="447"/>
    </row>
    <row r="2035" spans="7:7">
      <c r="G2035" s="447"/>
    </row>
    <row r="2036" spans="7:7">
      <c r="G2036" s="447"/>
    </row>
    <row r="2037" spans="7:7">
      <c r="G2037" s="447"/>
    </row>
    <row r="2038" spans="7:7">
      <c r="G2038" s="447"/>
    </row>
    <row r="2039" spans="7:7">
      <c r="G2039" s="447"/>
    </row>
    <row r="2040" spans="7:7">
      <c r="G2040" s="447"/>
    </row>
    <row r="2041" spans="7:7">
      <c r="G2041" s="447"/>
    </row>
    <row r="2042" spans="7:7">
      <c r="G2042" s="447"/>
    </row>
    <row r="2043" spans="7:7">
      <c r="G2043" s="447"/>
    </row>
    <row r="2044" spans="7:7">
      <c r="G2044" s="447"/>
    </row>
    <row r="2045" spans="7:7">
      <c r="G2045" s="447"/>
    </row>
    <row r="2046" spans="7:7">
      <c r="G2046" s="447"/>
    </row>
    <row r="2047" spans="7:7">
      <c r="G2047" s="447"/>
    </row>
    <row r="2048" spans="7:7">
      <c r="G2048" s="447"/>
    </row>
    <row r="2049" spans="7:7">
      <c r="G2049" s="447"/>
    </row>
    <row r="2050" spans="7:7">
      <c r="G2050" s="447"/>
    </row>
    <row r="2051" spans="7:7">
      <c r="G2051" s="447"/>
    </row>
    <row r="2052" spans="7:7">
      <c r="G2052" s="447"/>
    </row>
    <row r="2053" spans="7:7">
      <c r="G2053" s="447"/>
    </row>
    <row r="2054" spans="7:7">
      <c r="G2054" s="447"/>
    </row>
    <row r="2055" spans="7:7">
      <c r="G2055" s="447"/>
    </row>
    <row r="2056" spans="7:7">
      <c r="G2056" s="447"/>
    </row>
    <row r="2057" spans="7:7">
      <c r="G2057" s="447"/>
    </row>
    <row r="2058" spans="7:7">
      <c r="G2058" s="447"/>
    </row>
    <row r="2059" spans="7:7">
      <c r="G2059" s="447"/>
    </row>
    <row r="2060" spans="7:7">
      <c r="G2060" s="447"/>
    </row>
    <row r="2061" spans="7:7">
      <c r="G2061" s="447"/>
    </row>
    <row r="2062" spans="7:7">
      <c r="G2062" s="447"/>
    </row>
    <row r="2063" spans="7:7">
      <c r="G2063" s="447"/>
    </row>
    <row r="2064" spans="7:7">
      <c r="G2064" s="447"/>
    </row>
    <row r="2065" spans="7:7">
      <c r="G2065" s="447"/>
    </row>
    <row r="2066" spans="7:7">
      <c r="G2066" s="447"/>
    </row>
    <row r="2067" spans="7:7">
      <c r="G2067" s="447"/>
    </row>
    <row r="2068" spans="7:7">
      <c r="G2068" s="447"/>
    </row>
    <row r="2069" spans="7:7">
      <c r="G2069" s="447"/>
    </row>
    <row r="2070" spans="7:7">
      <c r="G2070" s="447"/>
    </row>
    <row r="2071" spans="7:7">
      <c r="G2071" s="447"/>
    </row>
    <row r="2072" spans="7:7">
      <c r="G2072" s="447"/>
    </row>
    <row r="2073" spans="7:7">
      <c r="G2073" s="447"/>
    </row>
    <row r="2074" spans="7:7">
      <c r="G2074" s="447"/>
    </row>
    <row r="2075" spans="7:7">
      <c r="G2075" s="447"/>
    </row>
    <row r="2076" spans="7:7">
      <c r="G2076" s="447"/>
    </row>
    <row r="2077" spans="7:7">
      <c r="G2077" s="447"/>
    </row>
    <row r="2078" spans="7:7">
      <c r="G2078" s="447"/>
    </row>
    <row r="2079" spans="7:7">
      <c r="G2079" s="447"/>
    </row>
    <row r="2080" spans="7:7">
      <c r="G2080" s="447"/>
    </row>
    <row r="2081" spans="7:7">
      <c r="G2081" s="447"/>
    </row>
    <row r="2082" spans="7:7">
      <c r="G2082" s="447"/>
    </row>
    <row r="2083" spans="7:7">
      <c r="G2083" s="447"/>
    </row>
    <row r="2084" spans="7:7">
      <c r="G2084" s="447"/>
    </row>
    <row r="2085" spans="7:7">
      <c r="G2085" s="447"/>
    </row>
    <row r="2086" spans="7:7">
      <c r="G2086" s="447"/>
    </row>
    <row r="2087" spans="7:7">
      <c r="G2087" s="447"/>
    </row>
    <row r="2088" spans="7:7">
      <c r="G2088" s="447"/>
    </row>
    <row r="2089" spans="7:7">
      <c r="G2089" s="447"/>
    </row>
    <row r="2090" spans="7:7">
      <c r="G2090" s="447"/>
    </row>
    <row r="2091" spans="7:7">
      <c r="G2091" s="447"/>
    </row>
    <row r="2092" spans="7:7">
      <c r="G2092" s="447"/>
    </row>
    <row r="2093" spans="7:7">
      <c r="G2093" s="447"/>
    </row>
    <row r="2094" spans="7:7">
      <c r="G2094" s="447"/>
    </row>
    <row r="2095" spans="7:7">
      <c r="G2095" s="447"/>
    </row>
    <row r="2096" spans="7:7">
      <c r="G2096" s="447"/>
    </row>
    <row r="2097" spans="7:7">
      <c r="G2097" s="447"/>
    </row>
    <row r="2098" spans="7:7">
      <c r="G2098" s="447"/>
    </row>
    <row r="2099" spans="7:7">
      <c r="G2099" s="447"/>
    </row>
    <row r="2100" spans="7:7">
      <c r="G2100" s="447"/>
    </row>
    <row r="2101" spans="7:7">
      <c r="G2101" s="447"/>
    </row>
    <row r="2102" spans="7:7">
      <c r="G2102" s="447"/>
    </row>
    <row r="2103" spans="7:7">
      <c r="G2103" s="447"/>
    </row>
    <row r="2104" spans="7:7">
      <c r="G2104" s="447"/>
    </row>
    <row r="2105" spans="7:7">
      <c r="G2105" s="447"/>
    </row>
    <row r="2106" spans="7:7">
      <c r="G2106" s="447"/>
    </row>
    <row r="2107" spans="7:7">
      <c r="G2107" s="447"/>
    </row>
    <row r="2108" spans="7:7">
      <c r="G2108" s="447"/>
    </row>
    <row r="2109" spans="7:7">
      <c r="G2109" s="447"/>
    </row>
    <row r="2110" spans="7:7">
      <c r="G2110" s="447"/>
    </row>
    <row r="2111" spans="7:7">
      <c r="G2111" s="447"/>
    </row>
    <row r="2112" spans="7:7">
      <c r="G2112" s="447"/>
    </row>
    <row r="2113" spans="7:7">
      <c r="G2113" s="447"/>
    </row>
    <row r="2114" spans="7:7">
      <c r="G2114" s="447"/>
    </row>
    <row r="2115" spans="7:7">
      <c r="G2115" s="447"/>
    </row>
    <row r="2116" spans="7:7">
      <c r="G2116" s="447"/>
    </row>
    <row r="2117" spans="7:7">
      <c r="G2117" s="447"/>
    </row>
    <row r="2118" spans="7:7">
      <c r="G2118" s="447"/>
    </row>
    <row r="2119" spans="7:7">
      <c r="G2119" s="447"/>
    </row>
    <row r="2120" spans="7:7">
      <c r="G2120" s="447"/>
    </row>
    <row r="2121" spans="7:7">
      <c r="G2121" s="447"/>
    </row>
    <row r="2122" spans="7:7">
      <c r="G2122" s="447"/>
    </row>
    <row r="2123" spans="7:7">
      <c r="G2123" s="447"/>
    </row>
    <row r="2124" spans="7:7">
      <c r="G2124" s="447"/>
    </row>
    <row r="2125" spans="7:7">
      <c r="G2125" s="447"/>
    </row>
    <row r="2126" spans="7:7">
      <c r="G2126" s="447"/>
    </row>
    <row r="2127" spans="7:7">
      <c r="G2127" s="447"/>
    </row>
    <row r="2128" spans="7:7">
      <c r="G2128" s="447"/>
    </row>
    <row r="2129" spans="7:7">
      <c r="G2129" s="447"/>
    </row>
    <row r="2130" spans="7:7">
      <c r="G2130" s="447"/>
    </row>
    <row r="2131" spans="7:7">
      <c r="G2131" s="447"/>
    </row>
    <row r="2132" spans="7:7">
      <c r="G2132" s="447"/>
    </row>
    <row r="2133" spans="7:7">
      <c r="G2133" s="447"/>
    </row>
    <row r="2134" spans="7:7">
      <c r="G2134" s="447"/>
    </row>
    <row r="2135" spans="7:7">
      <c r="G2135" s="447"/>
    </row>
    <row r="2136" spans="7:7">
      <c r="G2136" s="447"/>
    </row>
    <row r="2137" spans="7:7">
      <c r="G2137" s="447"/>
    </row>
    <row r="2138" spans="7:7">
      <c r="G2138" s="447"/>
    </row>
    <row r="2139" spans="7:7">
      <c r="G2139" s="447"/>
    </row>
    <row r="2140" spans="7:7">
      <c r="G2140" s="447"/>
    </row>
    <row r="2141" spans="7:7">
      <c r="G2141" s="447"/>
    </row>
    <row r="2142" spans="7:7">
      <c r="G2142" s="447"/>
    </row>
    <row r="2143" spans="7:7">
      <c r="G2143" s="447"/>
    </row>
    <row r="2144" spans="7:7">
      <c r="G2144" s="447"/>
    </row>
    <row r="2145" spans="7:7">
      <c r="G2145" s="447"/>
    </row>
    <row r="2146" spans="7:7">
      <c r="G2146" s="447"/>
    </row>
    <row r="2147" spans="7:7">
      <c r="G2147" s="447"/>
    </row>
    <row r="2148" spans="7:7">
      <c r="G2148" s="447"/>
    </row>
    <row r="2149" spans="7:7">
      <c r="G2149" s="447"/>
    </row>
    <row r="2150" spans="7:7">
      <c r="G2150" s="447"/>
    </row>
    <row r="2151" spans="7:7">
      <c r="G2151" s="447"/>
    </row>
    <row r="2152" spans="7:7">
      <c r="G2152" s="447"/>
    </row>
    <row r="2153" spans="7:7">
      <c r="G2153" s="447"/>
    </row>
    <row r="2154" spans="7:7">
      <c r="G2154" s="447"/>
    </row>
    <row r="2155" spans="7:7">
      <c r="G2155" s="447"/>
    </row>
    <row r="2156" spans="7:7">
      <c r="G2156" s="447"/>
    </row>
    <row r="2157" spans="7:7">
      <c r="G2157" s="447"/>
    </row>
    <row r="2158" spans="7:7">
      <c r="G2158" s="447"/>
    </row>
    <row r="2159" spans="7:7">
      <c r="G2159" s="447"/>
    </row>
    <row r="2160" spans="7:7">
      <c r="G2160" s="447"/>
    </row>
    <row r="2161" spans="7:7">
      <c r="G2161" s="447"/>
    </row>
    <row r="2162" spans="7:7">
      <c r="G2162" s="447"/>
    </row>
    <row r="2163" spans="7:7">
      <c r="G2163" s="447"/>
    </row>
    <row r="2164" spans="7:7">
      <c r="G2164" s="447"/>
    </row>
    <row r="2165" spans="7:7">
      <c r="G2165" s="447"/>
    </row>
    <row r="2166" spans="7:7">
      <c r="G2166" s="447"/>
    </row>
    <row r="2167" spans="7:7">
      <c r="G2167" s="447"/>
    </row>
    <row r="2168" spans="7:7">
      <c r="G2168" s="447"/>
    </row>
    <row r="2169" spans="7:7">
      <c r="G2169" s="447"/>
    </row>
    <row r="2170" spans="7:7">
      <c r="G2170" s="447"/>
    </row>
    <row r="2171" spans="7:7">
      <c r="G2171" s="447"/>
    </row>
    <row r="2172" spans="7:7">
      <c r="G2172" s="447"/>
    </row>
    <row r="2173" spans="7:7">
      <c r="G2173" s="447"/>
    </row>
    <row r="2174" spans="7:7">
      <c r="G2174" s="447"/>
    </row>
    <row r="2175" spans="7:7">
      <c r="G2175" s="447"/>
    </row>
    <row r="2176" spans="7:7">
      <c r="G2176" s="447"/>
    </row>
    <row r="2177" spans="7:7">
      <c r="G2177" s="447"/>
    </row>
    <row r="2178" spans="7:7">
      <c r="G2178" s="447"/>
    </row>
    <row r="2179" spans="7:7">
      <c r="G2179" s="447"/>
    </row>
    <row r="2180" spans="7:7">
      <c r="G2180" s="447"/>
    </row>
    <row r="2181" spans="7:7">
      <c r="G2181" s="447"/>
    </row>
    <row r="2182" spans="7:7">
      <c r="G2182" s="447"/>
    </row>
    <row r="2183" spans="7:7">
      <c r="G2183" s="447"/>
    </row>
    <row r="2184" spans="7:7">
      <c r="G2184" s="447"/>
    </row>
    <row r="2185" spans="7:7">
      <c r="G2185" s="447"/>
    </row>
    <row r="2186" spans="7:7">
      <c r="G2186" s="447"/>
    </row>
    <row r="2187" spans="7:7">
      <c r="G2187" s="447"/>
    </row>
    <row r="2188" spans="7:7">
      <c r="G2188" s="447"/>
    </row>
    <row r="2189" spans="7:7">
      <c r="G2189" s="447"/>
    </row>
    <row r="2190" spans="7:7">
      <c r="G2190" s="447"/>
    </row>
    <row r="2191" spans="7:7">
      <c r="G2191" s="447"/>
    </row>
    <row r="2192" spans="7:7">
      <c r="G2192" s="447"/>
    </row>
    <row r="2193" spans="7:7">
      <c r="G2193" s="447"/>
    </row>
    <row r="2194" spans="7:7">
      <c r="G2194" s="447"/>
    </row>
    <row r="2195" spans="7:7">
      <c r="G2195" s="447"/>
    </row>
    <row r="2196" spans="7:7">
      <c r="G2196" s="447"/>
    </row>
    <row r="2197" spans="7:7">
      <c r="G2197" s="447"/>
    </row>
    <row r="2198" spans="7:7">
      <c r="G2198" s="447"/>
    </row>
    <row r="2199" spans="7:7">
      <c r="G2199" s="447"/>
    </row>
    <row r="2200" spans="7:7">
      <c r="G2200" s="447"/>
    </row>
    <row r="2201" spans="7:7">
      <c r="G2201" s="447"/>
    </row>
    <row r="2202" spans="7:7">
      <c r="G2202" s="447"/>
    </row>
    <row r="2203" spans="7:7">
      <c r="G2203" s="447"/>
    </row>
    <row r="2204" spans="7:7">
      <c r="G2204" s="447"/>
    </row>
    <row r="2205" spans="7:7">
      <c r="G2205" s="447"/>
    </row>
    <row r="2206" spans="7:7">
      <c r="G2206" s="447"/>
    </row>
    <row r="2207" spans="7:7">
      <c r="G2207" s="447"/>
    </row>
    <row r="2208" spans="7:7">
      <c r="G2208" s="447"/>
    </row>
    <row r="2209" spans="7:7">
      <c r="G2209" s="447"/>
    </row>
    <row r="2210" spans="7:7">
      <c r="G2210" s="447"/>
    </row>
    <row r="2211" spans="7:7">
      <c r="G2211" s="447"/>
    </row>
    <row r="2212" spans="7:7">
      <c r="G2212" s="447"/>
    </row>
    <row r="2213" spans="7:7">
      <c r="G2213" s="447"/>
    </row>
    <row r="2214" spans="7:7">
      <c r="G2214" s="447"/>
    </row>
    <row r="2215" spans="7:7">
      <c r="G2215" s="447"/>
    </row>
    <row r="2216" spans="7:7">
      <c r="G2216" s="447"/>
    </row>
    <row r="2217" spans="7:7">
      <c r="G2217" s="447"/>
    </row>
    <row r="2218" spans="7:7">
      <c r="G2218" s="447"/>
    </row>
    <row r="2219" spans="7:7">
      <c r="G2219" s="447"/>
    </row>
    <row r="2220" spans="7:7">
      <c r="G2220" s="447"/>
    </row>
    <row r="2221" spans="7:7">
      <c r="G2221" s="447"/>
    </row>
    <row r="2222" spans="7:7">
      <c r="G2222" s="447"/>
    </row>
    <row r="2223" spans="7:7">
      <c r="G2223" s="447"/>
    </row>
    <row r="2224" spans="7:7">
      <c r="G2224" s="447"/>
    </row>
    <row r="2225" spans="7:7">
      <c r="G2225" s="447"/>
    </row>
    <row r="2226" spans="7:7">
      <c r="G2226" s="447"/>
    </row>
    <row r="2227" spans="7:7">
      <c r="G2227" s="447"/>
    </row>
    <row r="2228" spans="7:7">
      <c r="G2228" s="447"/>
    </row>
    <row r="2229" spans="7:7">
      <c r="G2229" s="447"/>
    </row>
    <row r="2230" spans="7:7">
      <c r="G2230" s="447"/>
    </row>
    <row r="2231" spans="7:7">
      <c r="G2231" s="447"/>
    </row>
    <row r="2232" spans="7:7">
      <c r="G2232" s="447"/>
    </row>
    <row r="2233" spans="7:7">
      <c r="G2233" s="447"/>
    </row>
    <row r="2234" spans="7:7">
      <c r="G2234" s="447"/>
    </row>
    <row r="2235" spans="7:7">
      <c r="G2235" s="447"/>
    </row>
    <row r="2236" spans="7:7">
      <c r="G2236" s="447"/>
    </row>
    <row r="2237" spans="7:7">
      <c r="G2237" s="447"/>
    </row>
    <row r="2238" spans="7:7">
      <c r="G2238" s="447"/>
    </row>
    <row r="2239" spans="7:7">
      <c r="G2239" s="447"/>
    </row>
    <row r="2240" spans="7:7">
      <c r="G2240" s="447"/>
    </row>
    <row r="2241" spans="7:7">
      <c r="G2241" s="447"/>
    </row>
    <row r="2242" spans="7:7">
      <c r="G2242" s="447"/>
    </row>
    <row r="2243" spans="7:7">
      <c r="G2243" s="447"/>
    </row>
    <row r="2244" spans="7:7">
      <c r="G2244" s="447"/>
    </row>
    <row r="2245" spans="7:7">
      <c r="G2245" s="447"/>
    </row>
    <row r="2246" spans="7:7">
      <c r="G2246" s="447"/>
    </row>
    <row r="2247" spans="7:7">
      <c r="G2247" s="447"/>
    </row>
    <row r="2248" spans="7:7">
      <c r="G2248" s="447"/>
    </row>
    <row r="2249" spans="7:7">
      <c r="G2249" s="447"/>
    </row>
    <row r="2250" spans="7:7">
      <c r="G2250" s="447"/>
    </row>
    <row r="2251" spans="7:7">
      <c r="G2251" s="447"/>
    </row>
    <row r="2252" spans="7:7">
      <c r="G2252" s="447"/>
    </row>
    <row r="2253" spans="7:7">
      <c r="G2253" s="447"/>
    </row>
    <row r="2254" spans="7:7">
      <c r="G2254" s="447"/>
    </row>
    <row r="2255" spans="7:7">
      <c r="G2255" s="447"/>
    </row>
    <row r="2256" spans="7:7">
      <c r="G2256" s="447"/>
    </row>
    <row r="2257" spans="7:7">
      <c r="G2257" s="447"/>
    </row>
    <row r="2258" spans="7:7">
      <c r="G2258" s="447"/>
    </row>
    <row r="2259" spans="7:7">
      <c r="G2259" s="447"/>
    </row>
    <row r="2260" spans="7:7">
      <c r="G2260" s="447"/>
    </row>
    <row r="2261" spans="7:7">
      <c r="G2261" s="447"/>
    </row>
    <row r="2262" spans="7:7">
      <c r="G2262" s="447"/>
    </row>
    <row r="2263" spans="7:7">
      <c r="G2263" s="447"/>
    </row>
    <row r="2264" spans="7:7">
      <c r="G2264" s="447"/>
    </row>
    <row r="2265" spans="7:7">
      <c r="G2265" s="447"/>
    </row>
    <row r="2266" spans="7:7">
      <c r="G2266" s="447"/>
    </row>
    <row r="2267" spans="7:7">
      <c r="G2267" s="447"/>
    </row>
    <row r="2268" spans="7:7">
      <c r="G2268" s="447"/>
    </row>
    <row r="2269" spans="7:7">
      <c r="G2269" s="447"/>
    </row>
    <row r="2270" spans="7:7">
      <c r="G2270" s="447"/>
    </row>
    <row r="2271" spans="7:7">
      <c r="G2271" s="447"/>
    </row>
    <row r="2272" spans="7:7">
      <c r="G2272" s="447"/>
    </row>
    <row r="2273" spans="7:7">
      <c r="G2273" s="447"/>
    </row>
    <row r="2274" spans="7:7">
      <c r="G2274" s="447"/>
    </row>
    <row r="2275" spans="7:7">
      <c r="G2275" s="447"/>
    </row>
    <row r="2276" spans="7:7">
      <c r="G2276" s="447"/>
    </row>
    <row r="2277" spans="7:7">
      <c r="G2277" s="447"/>
    </row>
    <row r="2278" spans="7:7">
      <c r="G2278" s="447"/>
    </row>
    <row r="2279" spans="7:7">
      <c r="G2279" s="447"/>
    </row>
    <row r="2280" spans="7:7">
      <c r="G2280" s="447"/>
    </row>
    <row r="2281" spans="7:7">
      <c r="G2281" s="447"/>
    </row>
    <row r="2282" spans="7:7">
      <c r="G2282" s="447"/>
    </row>
    <row r="2283" spans="7:7">
      <c r="G2283" s="447"/>
    </row>
    <row r="2284" spans="7:7">
      <c r="G2284" s="447"/>
    </row>
    <row r="2285" spans="7:7">
      <c r="G2285" s="447"/>
    </row>
    <row r="2286" spans="7:7">
      <c r="G2286" s="447"/>
    </row>
    <row r="2287" spans="7:7">
      <c r="G2287" s="447"/>
    </row>
    <row r="2288" spans="7:7">
      <c r="G2288" s="447"/>
    </row>
    <row r="2289" spans="7:7">
      <c r="G2289" s="447"/>
    </row>
    <row r="2290" spans="7:7">
      <c r="G2290" s="447"/>
    </row>
    <row r="2291" spans="7:7">
      <c r="G2291" s="447"/>
    </row>
    <row r="2292" spans="7:7">
      <c r="G2292" s="447"/>
    </row>
    <row r="2293" spans="7:7">
      <c r="G2293" s="447"/>
    </row>
    <row r="2294" spans="7:7">
      <c r="G2294" s="447"/>
    </row>
    <row r="2295" spans="7:7">
      <c r="G2295" s="447"/>
    </row>
    <row r="2296" spans="7:7">
      <c r="G2296" s="447"/>
    </row>
    <row r="2297" spans="7:7">
      <c r="G2297" s="447"/>
    </row>
    <row r="2298" spans="7:7">
      <c r="G2298" s="447"/>
    </row>
    <row r="2299" spans="7:7">
      <c r="G2299" s="447"/>
    </row>
    <row r="2300" spans="7:7">
      <c r="G2300" s="447"/>
    </row>
    <row r="2301" spans="7:7">
      <c r="G2301" s="447"/>
    </row>
    <row r="2302" spans="7:7">
      <c r="G2302" s="447"/>
    </row>
    <row r="2303" spans="7:7">
      <c r="G2303" s="447"/>
    </row>
    <row r="2304" spans="7:7">
      <c r="G2304" s="447"/>
    </row>
    <row r="2305" spans="7:7">
      <c r="G2305" s="447"/>
    </row>
    <row r="2306" spans="7:7">
      <c r="G2306" s="447"/>
    </row>
    <row r="2307" spans="7:7">
      <c r="G2307" s="447"/>
    </row>
    <row r="2308" spans="7:7">
      <c r="G2308" s="447"/>
    </row>
    <row r="2309" spans="7:7">
      <c r="G2309" s="447"/>
    </row>
    <row r="2310" spans="7:7">
      <c r="G2310" s="447"/>
    </row>
    <row r="2311" spans="7:7">
      <c r="G2311" s="447"/>
    </row>
    <row r="2312" spans="7:7">
      <c r="G2312" s="447"/>
    </row>
    <row r="2313" spans="7:7">
      <c r="G2313" s="447"/>
    </row>
    <row r="2314" spans="7:7">
      <c r="G2314" s="447"/>
    </row>
    <row r="2315" spans="7:7">
      <c r="G2315" s="447"/>
    </row>
    <row r="2316" spans="7:7">
      <c r="G2316" s="447"/>
    </row>
    <row r="2317" spans="7:7">
      <c r="G2317" s="447"/>
    </row>
    <row r="2318" spans="7:7">
      <c r="G2318" s="447"/>
    </row>
    <row r="2319" spans="7:7">
      <c r="G2319" s="447"/>
    </row>
    <row r="2320" spans="7:7">
      <c r="G2320" s="447"/>
    </row>
    <row r="2321" spans="7:7">
      <c r="G2321" s="447"/>
    </row>
    <row r="2322" spans="7:7">
      <c r="G2322" s="447"/>
    </row>
    <row r="2323" spans="7:7">
      <c r="G2323" s="447"/>
    </row>
    <row r="2324" spans="7:7">
      <c r="G2324" s="447"/>
    </row>
    <row r="2325" spans="7:7">
      <c r="G2325" s="447"/>
    </row>
    <row r="2326" spans="7:7">
      <c r="G2326" s="447"/>
    </row>
    <row r="2327" spans="7:7">
      <c r="G2327" s="447"/>
    </row>
    <row r="2328" spans="7:7">
      <c r="G2328" s="447"/>
    </row>
    <row r="2329" spans="7:7">
      <c r="G2329" s="447"/>
    </row>
    <row r="2330" spans="7:7">
      <c r="G2330" s="447"/>
    </row>
    <row r="2331" spans="7:7">
      <c r="G2331" s="447"/>
    </row>
    <row r="2332" spans="7:7">
      <c r="G2332" s="447"/>
    </row>
    <row r="2333" spans="7:7">
      <c r="G2333" s="447"/>
    </row>
    <row r="2334" spans="7:7">
      <c r="G2334" s="447"/>
    </row>
    <row r="2335" spans="7:7">
      <c r="G2335" s="447"/>
    </row>
    <row r="2336" spans="7:7">
      <c r="G2336" s="447"/>
    </row>
    <row r="2337" spans="7:7">
      <c r="G2337" s="447"/>
    </row>
    <row r="2338" spans="7:7">
      <c r="G2338" s="447"/>
    </row>
    <row r="2339" spans="7:7">
      <c r="G2339" s="447"/>
    </row>
    <row r="2340" spans="7:7">
      <c r="G2340" s="447"/>
    </row>
    <row r="2341" spans="7:7">
      <c r="G2341" s="447"/>
    </row>
    <row r="2342" spans="7:7">
      <c r="G2342" s="447"/>
    </row>
    <row r="2343" spans="7:7">
      <c r="G2343" s="447"/>
    </row>
    <row r="2344" spans="7:7">
      <c r="G2344" s="447"/>
    </row>
    <row r="2345" spans="7:7">
      <c r="G2345" s="447"/>
    </row>
    <row r="2346" spans="7:7">
      <c r="G2346" s="447"/>
    </row>
    <row r="2347" spans="7:7">
      <c r="G2347" s="447"/>
    </row>
    <row r="2348" spans="7:7">
      <c r="G2348" s="447"/>
    </row>
    <row r="2349" spans="7:7">
      <c r="G2349" s="447"/>
    </row>
    <row r="2350" spans="7:7">
      <c r="G2350" s="447"/>
    </row>
    <row r="2351" spans="7:7">
      <c r="G2351" s="447"/>
    </row>
    <row r="2352" spans="7:7">
      <c r="G2352" s="447"/>
    </row>
    <row r="2353" spans="7:7">
      <c r="G2353" s="447"/>
    </row>
    <row r="2354" spans="7:7">
      <c r="G2354" s="447"/>
    </row>
    <row r="2355" spans="7:7">
      <c r="G2355" s="447"/>
    </row>
    <row r="2356" spans="7:7">
      <c r="G2356" s="447"/>
    </row>
    <row r="2357" spans="7:7">
      <c r="G2357" s="447"/>
    </row>
    <row r="2358" spans="7:7">
      <c r="G2358" s="447"/>
    </row>
    <row r="2359" spans="7:7">
      <c r="G2359" s="447"/>
    </row>
    <row r="2360" spans="7:7">
      <c r="G2360" s="447"/>
    </row>
    <row r="2361" spans="7:7">
      <c r="G2361" s="447"/>
    </row>
    <row r="2362" spans="7:7">
      <c r="G2362" s="447"/>
    </row>
    <row r="2363" spans="7:7">
      <c r="G2363" s="447"/>
    </row>
    <row r="2364" spans="7:7">
      <c r="G2364" s="447"/>
    </row>
    <row r="2365" spans="7:7">
      <c r="G2365" s="447"/>
    </row>
    <row r="2366" spans="7:7">
      <c r="G2366" s="447"/>
    </row>
    <row r="2367" spans="7:7">
      <c r="G2367" s="447"/>
    </row>
    <row r="2368" spans="7:7">
      <c r="G2368" s="447"/>
    </row>
    <row r="2369" spans="7:7">
      <c r="G2369" s="447"/>
    </row>
    <row r="2370" spans="7:7">
      <c r="G2370" s="447"/>
    </row>
    <row r="2371" spans="7:7">
      <c r="G2371" s="447"/>
    </row>
    <row r="2372" spans="7:7">
      <c r="G2372" s="447"/>
    </row>
    <row r="2373" spans="7:7">
      <c r="G2373" s="447"/>
    </row>
    <row r="2374" spans="7:7">
      <c r="G2374" s="447"/>
    </row>
    <row r="2375" spans="7:7">
      <c r="G2375" s="447"/>
    </row>
    <row r="2376" spans="7:7">
      <c r="G2376" s="447"/>
    </row>
    <row r="2377" spans="7:7">
      <c r="G2377" s="447"/>
    </row>
    <row r="2378" spans="7:7">
      <c r="G2378" s="447"/>
    </row>
    <row r="2379" spans="7:7">
      <c r="G2379" s="447"/>
    </row>
    <row r="2380" spans="7:7">
      <c r="G2380" s="447"/>
    </row>
    <row r="2381" spans="7:7">
      <c r="G2381" s="447"/>
    </row>
    <row r="2382" spans="7:7">
      <c r="G2382" s="447"/>
    </row>
    <row r="2383" spans="7:7">
      <c r="G2383" s="447"/>
    </row>
    <row r="2384" spans="7:7">
      <c r="G2384" s="447"/>
    </row>
    <row r="2385" spans="7:7">
      <c r="G2385" s="447"/>
    </row>
    <row r="2386" spans="7:7">
      <c r="G2386" s="447"/>
    </row>
    <row r="2387" spans="7:7">
      <c r="G2387" s="447"/>
    </row>
    <row r="2388" spans="7:7">
      <c r="G2388" s="447"/>
    </row>
    <row r="2389" spans="7:7">
      <c r="G2389" s="447"/>
    </row>
    <row r="2390" spans="7:7">
      <c r="G2390" s="447"/>
    </row>
    <row r="2391" spans="7:7">
      <c r="G2391" s="447"/>
    </row>
    <row r="2392" spans="7:7">
      <c r="G2392" s="447"/>
    </row>
    <row r="2393" spans="7:7">
      <c r="G2393" s="447"/>
    </row>
    <row r="2394" spans="7:7">
      <c r="G2394" s="447"/>
    </row>
    <row r="2395" spans="7:7">
      <c r="G2395" s="447"/>
    </row>
    <row r="2396" spans="7:7">
      <c r="G2396" s="447"/>
    </row>
    <row r="2397" spans="7:7">
      <c r="G2397" s="447"/>
    </row>
    <row r="2398" spans="7:7">
      <c r="G2398" s="447"/>
    </row>
    <row r="2399" spans="7:7">
      <c r="G2399" s="447"/>
    </row>
    <row r="2400" spans="7:7">
      <c r="G2400" s="447"/>
    </row>
    <row r="2401" spans="7:7">
      <c r="G2401" s="447"/>
    </row>
    <row r="2402" spans="7:7">
      <c r="G2402" s="447"/>
    </row>
    <row r="2403" spans="7:7">
      <c r="G2403" s="447"/>
    </row>
    <row r="2404" spans="7:7">
      <c r="G2404" s="447"/>
    </row>
    <row r="2405" spans="7:7">
      <c r="G2405" s="447"/>
    </row>
    <row r="2406" spans="7:7">
      <c r="G2406" s="447"/>
    </row>
    <row r="2407" spans="7:7">
      <c r="G2407" s="447"/>
    </row>
    <row r="2408" spans="7:7">
      <c r="G2408" s="447"/>
    </row>
    <row r="2409" spans="7:7">
      <c r="G2409" s="447"/>
    </row>
    <row r="2410" spans="7:7">
      <c r="G2410" s="447"/>
    </row>
    <row r="2411" spans="7:7">
      <c r="G2411" s="447"/>
    </row>
    <row r="2412" spans="7:7">
      <c r="G2412" s="447"/>
    </row>
    <row r="2413" spans="7:7">
      <c r="G2413" s="447"/>
    </row>
    <row r="2414" spans="7:7">
      <c r="G2414" s="447"/>
    </row>
    <row r="2415" spans="7:7">
      <c r="G2415" s="447"/>
    </row>
    <row r="2416" spans="7:7">
      <c r="G2416" s="447"/>
    </row>
    <row r="2417" spans="7:7">
      <c r="G2417" s="447"/>
    </row>
    <row r="2418" spans="7:7">
      <c r="G2418" s="447"/>
    </row>
    <row r="2419" spans="7:7">
      <c r="G2419" s="447"/>
    </row>
    <row r="2420" spans="7:7">
      <c r="G2420" s="447"/>
    </row>
    <row r="2421" spans="7:7">
      <c r="G2421" s="447"/>
    </row>
    <row r="2422" spans="7:7">
      <c r="G2422" s="447"/>
    </row>
    <row r="2423" spans="7:7">
      <c r="G2423" s="447"/>
    </row>
    <row r="2424" spans="7:7">
      <c r="G2424" s="447"/>
    </row>
    <row r="2425" spans="7:7">
      <c r="G2425" s="447"/>
    </row>
    <row r="2426" spans="7:7">
      <c r="G2426" s="447"/>
    </row>
    <row r="2427" spans="7:7">
      <c r="G2427" s="447"/>
    </row>
    <row r="2428" spans="7:7">
      <c r="G2428" s="447"/>
    </row>
    <row r="2429" spans="7:7">
      <c r="G2429" s="447"/>
    </row>
    <row r="2430" spans="7:7">
      <c r="G2430" s="447"/>
    </row>
    <row r="2431" spans="7:7">
      <c r="G2431" s="447"/>
    </row>
    <row r="2432" spans="7:7">
      <c r="G2432" s="447"/>
    </row>
    <row r="2433" spans="7:7">
      <c r="G2433" s="447"/>
    </row>
    <row r="2434" spans="7:7">
      <c r="G2434" s="447"/>
    </row>
    <row r="2435" spans="7:7">
      <c r="G2435" s="447"/>
    </row>
    <row r="2436" spans="7:7">
      <c r="G2436" s="447"/>
    </row>
    <row r="2437" spans="7:7">
      <c r="G2437" s="447"/>
    </row>
    <row r="2438" spans="7:7">
      <c r="G2438" s="447"/>
    </row>
    <row r="2439" spans="7:7">
      <c r="G2439" s="447"/>
    </row>
    <row r="2440" spans="7:7">
      <c r="G2440" s="447"/>
    </row>
    <row r="2441" spans="7:7">
      <c r="G2441" s="447"/>
    </row>
    <row r="2442" spans="7:7">
      <c r="G2442" s="447"/>
    </row>
    <row r="2443" spans="7:7">
      <c r="G2443" s="447"/>
    </row>
    <row r="2444" spans="7:7">
      <c r="G2444" s="447"/>
    </row>
    <row r="2445" spans="7:7">
      <c r="G2445" s="447"/>
    </row>
    <row r="2446" spans="7:7">
      <c r="G2446" s="447"/>
    </row>
    <row r="2447" spans="7:7">
      <c r="G2447" s="447"/>
    </row>
    <row r="2448" spans="7:7">
      <c r="G2448" s="447"/>
    </row>
    <row r="2449" spans="7:7">
      <c r="G2449" s="447"/>
    </row>
    <row r="2450" spans="7:7">
      <c r="G2450" s="447"/>
    </row>
    <row r="2451" spans="7:7">
      <c r="G2451" s="447"/>
    </row>
    <row r="2452" spans="7:7">
      <c r="G2452" s="447"/>
    </row>
    <row r="2453" spans="7:7">
      <c r="G2453" s="447"/>
    </row>
    <row r="2454" spans="7:7">
      <c r="G2454" s="447"/>
    </row>
    <row r="2455" spans="7:7">
      <c r="G2455" s="447"/>
    </row>
    <row r="2456" spans="7:7">
      <c r="G2456" s="447"/>
    </row>
    <row r="2457" spans="7:7">
      <c r="G2457" s="447"/>
    </row>
    <row r="2458" spans="7:7">
      <c r="G2458" s="447"/>
    </row>
    <row r="2459" spans="7:7">
      <c r="G2459" s="447"/>
    </row>
    <row r="2460" spans="7:7">
      <c r="G2460" s="447"/>
    </row>
    <row r="2461" spans="7:7">
      <c r="G2461" s="447"/>
    </row>
    <row r="2462" spans="7:7">
      <c r="G2462" s="447"/>
    </row>
    <row r="2463" spans="7:7">
      <c r="G2463" s="447"/>
    </row>
    <row r="2464" spans="7:7">
      <c r="G2464" s="447"/>
    </row>
    <row r="2465" spans="7:7">
      <c r="G2465" s="447"/>
    </row>
    <row r="2466" spans="7:7">
      <c r="G2466" s="447"/>
    </row>
    <row r="2467" spans="7:7">
      <c r="G2467" s="447"/>
    </row>
    <row r="2468" spans="7:7">
      <c r="G2468" s="447"/>
    </row>
    <row r="2469" spans="7:7">
      <c r="G2469" s="447"/>
    </row>
    <row r="2470" spans="7:7">
      <c r="G2470" s="447"/>
    </row>
    <row r="2471" spans="7:7">
      <c r="G2471" s="447"/>
    </row>
    <row r="2472" spans="7:7">
      <c r="G2472" s="447"/>
    </row>
    <row r="2473" spans="7:7">
      <c r="G2473" s="447"/>
    </row>
    <row r="2474" spans="7:7">
      <c r="G2474" s="447"/>
    </row>
    <row r="2475" spans="7:7">
      <c r="G2475" s="447"/>
    </row>
    <row r="2476" spans="7:7">
      <c r="G2476" s="447"/>
    </row>
    <row r="2477" spans="7:7">
      <c r="G2477" s="447"/>
    </row>
    <row r="2478" spans="7:7">
      <c r="G2478" s="447"/>
    </row>
    <row r="2479" spans="7:7">
      <c r="G2479" s="447"/>
    </row>
    <row r="2480" spans="7:7">
      <c r="G2480" s="447"/>
    </row>
    <row r="2481" spans="7:7">
      <c r="G2481" s="447"/>
    </row>
    <row r="2482" spans="7:7">
      <c r="G2482" s="447"/>
    </row>
    <row r="2483" spans="7:7">
      <c r="G2483" s="447"/>
    </row>
    <row r="2484" spans="7:7">
      <c r="G2484" s="447"/>
    </row>
    <row r="2485" spans="7:7">
      <c r="G2485" s="447"/>
    </row>
    <row r="2486" spans="7:7">
      <c r="G2486" s="447"/>
    </row>
    <row r="2487" spans="7:7">
      <c r="G2487" s="447"/>
    </row>
    <row r="2488" spans="7:7">
      <c r="G2488" s="447"/>
    </row>
    <row r="2489" spans="7:7">
      <c r="G2489" s="447"/>
    </row>
    <row r="2490" spans="7:7">
      <c r="G2490" s="447"/>
    </row>
    <row r="2491" spans="7:7">
      <c r="G2491" s="447"/>
    </row>
    <row r="2492" spans="7:7">
      <c r="G2492" s="447"/>
    </row>
    <row r="2493" spans="7:7">
      <c r="G2493" s="447"/>
    </row>
    <row r="2494" spans="7:7">
      <c r="G2494" s="447"/>
    </row>
    <row r="2495" spans="7:7">
      <c r="G2495" s="447"/>
    </row>
    <row r="2496" spans="7:7">
      <c r="G2496" s="447"/>
    </row>
    <row r="2497" spans="7:7">
      <c r="G2497" s="447"/>
    </row>
    <row r="2498" spans="7:7">
      <c r="G2498" s="447"/>
    </row>
    <row r="2499" spans="7:7">
      <c r="G2499" s="447"/>
    </row>
    <row r="2500" spans="7:7">
      <c r="G2500" s="447"/>
    </row>
    <row r="2501" spans="7:7">
      <c r="G2501" s="447"/>
    </row>
    <row r="2502" spans="7:7">
      <c r="G2502" s="447"/>
    </row>
    <row r="2503" spans="7:7">
      <c r="G2503" s="447"/>
    </row>
    <row r="2504" spans="7:7">
      <c r="G2504" s="447"/>
    </row>
    <row r="2505" spans="7:7">
      <c r="G2505" s="447"/>
    </row>
    <row r="2506" spans="7:7">
      <c r="G2506" s="447"/>
    </row>
    <row r="2507" spans="7:7">
      <c r="G2507" s="447"/>
    </row>
    <row r="2508" spans="7:7">
      <c r="G2508" s="447"/>
    </row>
    <row r="2509" spans="7:7">
      <c r="G2509" s="447"/>
    </row>
    <row r="2510" spans="7:7">
      <c r="G2510" s="447"/>
    </row>
    <row r="2511" spans="7:7">
      <c r="G2511" s="447"/>
    </row>
    <row r="2512" spans="7:7">
      <c r="G2512" s="447"/>
    </row>
    <row r="2513" spans="7:7">
      <c r="G2513" s="447"/>
    </row>
    <row r="2514" spans="7:7">
      <c r="G2514" s="447"/>
    </row>
    <row r="2515" spans="7:7">
      <c r="G2515" s="447"/>
    </row>
    <row r="2516" spans="7:7">
      <c r="G2516" s="447"/>
    </row>
    <row r="2517" spans="7:7">
      <c r="G2517" s="447"/>
    </row>
    <row r="2518" spans="7:7">
      <c r="G2518" s="447"/>
    </row>
    <row r="2519" spans="7:7">
      <c r="G2519" s="447"/>
    </row>
    <row r="2520" spans="7:7">
      <c r="G2520" s="447"/>
    </row>
    <row r="2521" spans="7:7">
      <c r="G2521" s="447"/>
    </row>
    <row r="2522" spans="7:7">
      <c r="G2522" s="447"/>
    </row>
    <row r="2523" spans="7:7">
      <c r="G2523" s="447"/>
    </row>
    <row r="2524" spans="7:7">
      <c r="G2524" s="447"/>
    </row>
    <row r="2525" spans="7:7">
      <c r="G2525" s="447"/>
    </row>
    <row r="2526" spans="7:7">
      <c r="G2526" s="447"/>
    </row>
    <row r="2527" spans="7:7">
      <c r="G2527" s="447"/>
    </row>
    <row r="2528" spans="7:7">
      <c r="G2528" s="447"/>
    </row>
    <row r="2529" spans="7:7">
      <c r="G2529" s="447"/>
    </row>
    <row r="2530" spans="7:7">
      <c r="G2530" s="447"/>
    </row>
    <row r="2531" spans="7:7">
      <c r="G2531" s="447"/>
    </row>
    <row r="2532" spans="7:7">
      <c r="G2532" s="447"/>
    </row>
    <row r="2533" spans="7:7">
      <c r="G2533" s="447"/>
    </row>
    <row r="2534" spans="7:7">
      <c r="G2534" s="447"/>
    </row>
    <row r="2535" spans="7:7">
      <c r="G2535" s="447"/>
    </row>
    <row r="2536" spans="7:7">
      <c r="G2536" s="447"/>
    </row>
    <row r="2537" spans="7:7">
      <c r="G2537" s="447"/>
    </row>
    <row r="2538" spans="7:7">
      <c r="G2538" s="447"/>
    </row>
    <row r="2539" spans="7:7">
      <c r="G2539" s="447"/>
    </row>
    <row r="2540" spans="7:7">
      <c r="G2540" s="447"/>
    </row>
    <row r="2541" spans="7:7">
      <c r="G2541" s="447"/>
    </row>
    <row r="2542" spans="7:7">
      <c r="G2542" s="447"/>
    </row>
    <row r="2543" spans="7:7">
      <c r="G2543" s="447"/>
    </row>
    <row r="2544" spans="7:7">
      <c r="G2544" s="447"/>
    </row>
    <row r="2545" spans="7:7">
      <c r="G2545" s="447"/>
    </row>
    <row r="2546" spans="7:7">
      <c r="G2546" s="447"/>
    </row>
    <row r="2547" spans="7:7">
      <c r="G2547" s="447"/>
    </row>
    <row r="2548" spans="7:7">
      <c r="G2548" s="447"/>
    </row>
    <row r="2549" spans="7:7">
      <c r="G2549" s="447"/>
    </row>
    <row r="2550" spans="7:7">
      <c r="G2550" s="447"/>
    </row>
    <row r="2551" spans="7:7">
      <c r="G2551" s="447"/>
    </row>
    <row r="2552" spans="7:7">
      <c r="G2552" s="447"/>
    </row>
    <row r="2553" spans="7:7">
      <c r="G2553" s="447"/>
    </row>
    <row r="2554" spans="7:7">
      <c r="G2554" s="447"/>
    </row>
    <row r="2555" spans="7:7">
      <c r="G2555" s="447"/>
    </row>
    <row r="2556" spans="7:7">
      <c r="G2556" s="447"/>
    </row>
    <row r="2557" spans="7:7">
      <c r="G2557" s="447"/>
    </row>
    <row r="2558" spans="7:7">
      <c r="G2558" s="447"/>
    </row>
    <row r="2559" spans="7:7">
      <c r="G2559" s="447"/>
    </row>
    <row r="2560" spans="7:7">
      <c r="G2560" s="447"/>
    </row>
    <row r="2561" spans="7:7">
      <c r="G2561" s="447"/>
    </row>
    <row r="2562" spans="7:7">
      <c r="G2562" s="447"/>
    </row>
    <row r="2563" spans="7:7">
      <c r="G2563" s="447"/>
    </row>
    <row r="2564" spans="7:7">
      <c r="G2564" s="447"/>
    </row>
    <row r="2565" spans="7:7">
      <c r="G2565" s="447"/>
    </row>
    <row r="2566" spans="7:7">
      <c r="G2566" s="447"/>
    </row>
    <row r="2567" spans="7:7">
      <c r="G2567" s="447"/>
    </row>
    <row r="2568" spans="7:7">
      <c r="G2568" s="447"/>
    </row>
    <row r="2569" spans="7:7">
      <c r="G2569" s="447"/>
    </row>
    <row r="2570" spans="7:7">
      <c r="G2570" s="447"/>
    </row>
    <row r="2571" spans="7:7">
      <c r="G2571" s="447"/>
    </row>
    <row r="2572" spans="7:7">
      <c r="G2572" s="447"/>
    </row>
    <row r="2573" spans="7:7">
      <c r="G2573" s="447"/>
    </row>
    <row r="2574" spans="7:7">
      <c r="G2574" s="447"/>
    </row>
    <row r="2575" spans="7:7">
      <c r="G2575" s="447"/>
    </row>
    <row r="2576" spans="7:7">
      <c r="G2576" s="447"/>
    </row>
    <row r="2577" spans="7:7">
      <c r="G2577" s="447"/>
    </row>
    <row r="2578" spans="7:7">
      <c r="G2578" s="447"/>
    </row>
    <row r="2579" spans="7:7">
      <c r="G2579" s="447"/>
    </row>
    <row r="2580" spans="7:7">
      <c r="G2580" s="447"/>
    </row>
    <row r="2581" spans="7:7">
      <c r="G2581" s="447"/>
    </row>
    <row r="2582" spans="7:7">
      <c r="G2582" s="447"/>
    </row>
    <row r="2583" spans="7:7">
      <c r="G2583" s="447"/>
    </row>
    <row r="2584" spans="7:7">
      <c r="G2584" s="447"/>
    </row>
    <row r="2585" spans="7:7">
      <c r="G2585" s="447"/>
    </row>
    <row r="2586" spans="7:7">
      <c r="G2586" s="447"/>
    </row>
    <row r="2587" spans="7:7">
      <c r="G2587" s="447"/>
    </row>
    <row r="2588" spans="7:7">
      <c r="G2588" s="447"/>
    </row>
    <row r="2589" spans="7:7">
      <c r="G2589" s="447"/>
    </row>
    <row r="2590" spans="7:7">
      <c r="G2590" s="447"/>
    </row>
    <row r="2591" spans="7:7">
      <c r="G2591" s="447"/>
    </row>
    <row r="2592" spans="7:7">
      <c r="G2592" s="447"/>
    </row>
    <row r="2593" spans="7:7">
      <c r="G2593" s="447"/>
    </row>
    <row r="2594" spans="7:7">
      <c r="G2594" s="447"/>
    </row>
    <row r="2595" spans="7:7">
      <c r="G2595" s="447"/>
    </row>
    <row r="2596" spans="7:7">
      <c r="G2596" s="447"/>
    </row>
    <row r="2597" spans="7:7">
      <c r="G2597" s="447"/>
    </row>
    <row r="2598" spans="7:7">
      <c r="G2598" s="447"/>
    </row>
    <row r="2599" spans="7:7">
      <c r="G2599" s="447"/>
    </row>
    <row r="2600" spans="7:7">
      <c r="G2600" s="447"/>
    </row>
    <row r="2601" spans="7:7">
      <c r="G2601" s="447"/>
    </row>
    <row r="2602" spans="7:7">
      <c r="G2602" s="447"/>
    </row>
    <row r="2603" spans="7:7">
      <c r="G2603" s="447"/>
    </row>
    <row r="2604" spans="7:7">
      <c r="G2604" s="447"/>
    </row>
    <row r="2605" spans="7:7">
      <c r="G2605" s="447"/>
    </row>
    <row r="2606" spans="7:7">
      <c r="G2606" s="447"/>
    </row>
    <row r="2607" spans="7:7">
      <c r="G2607" s="447"/>
    </row>
    <row r="2608" spans="7:7">
      <c r="G2608" s="447"/>
    </row>
    <row r="2609" spans="7:7">
      <c r="G2609" s="447"/>
    </row>
    <row r="2610" spans="7:7">
      <c r="G2610" s="447"/>
    </row>
    <row r="2611" spans="7:7">
      <c r="G2611" s="447"/>
    </row>
    <row r="2612" spans="7:7">
      <c r="G2612" s="447"/>
    </row>
    <row r="2613" spans="7:7">
      <c r="G2613" s="447"/>
    </row>
    <row r="2614" spans="7:7">
      <c r="G2614" s="447"/>
    </row>
    <row r="2615" spans="7:7">
      <c r="G2615" s="447"/>
    </row>
    <row r="2616" spans="7:7">
      <c r="G2616" s="447"/>
    </row>
    <row r="2617" spans="7:7">
      <c r="G2617" s="447"/>
    </row>
    <row r="2618" spans="7:7">
      <c r="G2618" s="447"/>
    </row>
    <row r="2619" spans="7:7">
      <c r="G2619" s="447"/>
    </row>
    <row r="2620" spans="7:7">
      <c r="G2620" s="447"/>
    </row>
    <row r="2621" spans="7:7">
      <c r="G2621" s="447"/>
    </row>
    <row r="2622" spans="7:7">
      <c r="G2622" s="447"/>
    </row>
    <row r="2623" spans="7:7">
      <c r="G2623" s="447"/>
    </row>
    <row r="2624" spans="7:7">
      <c r="G2624" s="447"/>
    </row>
    <row r="2625" spans="7:7">
      <c r="G2625" s="447"/>
    </row>
    <row r="2626" spans="7:7">
      <c r="G2626" s="447"/>
    </row>
    <row r="2627" spans="7:7">
      <c r="G2627" s="447"/>
    </row>
    <row r="2628" spans="7:7">
      <c r="G2628" s="447"/>
    </row>
    <row r="2629" spans="7:7">
      <c r="G2629" s="447"/>
    </row>
    <row r="2630" spans="7:7">
      <c r="G2630" s="447"/>
    </row>
    <row r="2631" spans="7:7">
      <c r="G2631" s="447"/>
    </row>
    <row r="2632" spans="7:7">
      <c r="G2632" s="447"/>
    </row>
    <row r="2633" spans="7:7">
      <c r="G2633" s="447"/>
    </row>
    <row r="2634" spans="7:7">
      <c r="G2634" s="447"/>
    </row>
    <row r="2635" spans="7:7">
      <c r="G2635" s="447"/>
    </row>
    <row r="2636" spans="7:7">
      <c r="G2636" s="447"/>
    </row>
    <row r="2637" spans="7:7">
      <c r="G2637" s="447"/>
    </row>
    <row r="2638" spans="7:7">
      <c r="G2638" s="447"/>
    </row>
    <row r="2639" spans="7:7">
      <c r="G2639" s="447"/>
    </row>
    <row r="2640" spans="7:7">
      <c r="G2640" s="447"/>
    </row>
    <row r="2641" spans="7:7">
      <c r="G2641" s="447"/>
    </row>
    <row r="2642" spans="7:7">
      <c r="G2642" s="447"/>
    </row>
    <row r="2643" spans="7:7">
      <c r="G2643" s="447"/>
    </row>
    <row r="2644" spans="7:7">
      <c r="G2644" s="447"/>
    </row>
    <row r="2645" spans="7:7">
      <c r="G2645" s="447"/>
    </row>
    <row r="2646" spans="7:7">
      <c r="G2646" s="447"/>
    </row>
    <row r="2647" spans="7:7">
      <c r="G2647" s="447"/>
    </row>
    <row r="2648" spans="7:7">
      <c r="G2648" s="447"/>
    </row>
    <row r="2649" spans="7:7">
      <c r="G2649" s="447"/>
    </row>
    <row r="2650" spans="7:7">
      <c r="G2650" s="447"/>
    </row>
    <row r="2651" spans="7:7">
      <c r="G2651" s="447"/>
    </row>
    <row r="2652" spans="7:7">
      <c r="G2652" s="447"/>
    </row>
    <row r="2653" spans="7:7">
      <c r="G2653" s="447"/>
    </row>
    <row r="2654" spans="7:7">
      <c r="G2654" s="447"/>
    </row>
    <row r="2655" spans="7:7">
      <c r="G2655" s="447"/>
    </row>
    <row r="2656" spans="7:7">
      <c r="G2656" s="447"/>
    </row>
    <row r="2657" spans="7:7">
      <c r="G2657" s="447"/>
    </row>
    <row r="2658" spans="7:7">
      <c r="G2658" s="447"/>
    </row>
    <row r="2659" spans="7:7">
      <c r="G2659" s="447"/>
    </row>
    <row r="2660" spans="7:7">
      <c r="G2660" s="447"/>
    </row>
    <row r="2661" spans="7:7">
      <c r="G2661" s="447"/>
    </row>
    <row r="2662" spans="7:7">
      <c r="G2662" s="447"/>
    </row>
    <row r="2663" spans="7:7">
      <c r="G2663" s="447"/>
    </row>
    <row r="2664" spans="7:7">
      <c r="G2664" s="447"/>
    </row>
    <row r="2665" spans="7:7">
      <c r="G2665" s="447"/>
    </row>
    <row r="2666" spans="7:7">
      <c r="G2666" s="447"/>
    </row>
    <row r="2667" spans="7:7">
      <c r="G2667" s="447"/>
    </row>
    <row r="2668" spans="7:7">
      <c r="G2668" s="447"/>
    </row>
    <row r="2669" spans="7:7">
      <c r="G2669" s="447"/>
    </row>
    <row r="2670" spans="7:7">
      <c r="G2670" s="447"/>
    </row>
    <row r="2671" spans="7:7">
      <c r="G2671" s="447"/>
    </row>
    <row r="2672" spans="7:7">
      <c r="G2672" s="447"/>
    </row>
    <row r="2673" spans="7:7">
      <c r="G2673" s="447"/>
    </row>
    <row r="2674" spans="7:7">
      <c r="G2674" s="447"/>
    </row>
    <row r="2675" spans="7:7">
      <c r="G2675" s="447"/>
    </row>
    <row r="2676" spans="7:7">
      <c r="G2676" s="447"/>
    </row>
    <row r="2677" spans="7:7">
      <c r="G2677" s="447"/>
    </row>
    <row r="2678" spans="7:7">
      <c r="G2678" s="447"/>
    </row>
    <row r="2679" spans="7:7">
      <c r="G2679" s="447"/>
    </row>
    <row r="2680" spans="7:7">
      <c r="G2680" s="447"/>
    </row>
    <row r="2681" spans="7:7">
      <c r="G2681" s="447"/>
    </row>
    <row r="2682" spans="7:7">
      <c r="G2682" s="447"/>
    </row>
    <row r="2683" spans="7:7">
      <c r="G2683" s="447"/>
    </row>
    <row r="2684" spans="7:7">
      <c r="G2684" s="447"/>
    </row>
    <row r="2685" spans="7:7">
      <c r="G2685" s="447"/>
    </row>
    <row r="2686" spans="7:7">
      <c r="G2686" s="447"/>
    </row>
    <row r="2687" spans="7:7">
      <c r="G2687" s="447"/>
    </row>
    <row r="2688" spans="7:7">
      <c r="G2688" s="447"/>
    </row>
    <row r="2689" spans="7:7">
      <c r="G2689" s="447"/>
    </row>
    <row r="2690" spans="7:7">
      <c r="G2690" s="447"/>
    </row>
    <row r="2691" spans="7:7">
      <c r="G2691" s="447"/>
    </row>
    <row r="2692" spans="7:7">
      <c r="G2692" s="447"/>
    </row>
    <row r="2693" spans="7:7">
      <c r="G2693" s="447"/>
    </row>
    <row r="2694" spans="7:7">
      <c r="G2694" s="447"/>
    </row>
    <row r="2695" spans="7:7">
      <c r="G2695" s="447"/>
    </row>
    <row r="2696" spans="7:7">
      <c r="G2696" s="447"/>
    </row>
    <row r="2697" spans="7:7">
      <c r="G2697" s="447"/>
    </row>
    <row r="2698" spans="7:7">
      <c r="G2698" s="447"/>
    </row>
    <row r="2699" spans="7:7">
      <c r="G2699" s="447"/>
    </row>
    <row r="2700" spans="7:7">
      <c r="G2700" s="447"/>
    </row>
    <row r="2701" spans="7:7">
      <c r="G2701" s="447"/>
    </row>
    <row r="2702" spans="7:7">
      <c r="G2702" s="447"/>
    </row>
    <row r="2703" spans="7:7">
      <c r="G2703" s="447"/>
    </row>
    <row r="2704" spans="7:7">
      <c r="G2704" s="447"/>
    </row>
    <row r="2705" spans="7:7">
      <c r="G2705" s="447"/>
    </row>
    <row r="2706" spans="7:7">
      <c r="G2706" s="447"/>
    </row>
    <row r="2707" spans="7:7">
      <c r="G2707" s="447"/>
    </row>
    <row r="2708" spans="7:7">
      <c r="G2708" s="447"/>
    </row>
    <row r="2709" spans="7:7">
      <c r="G2709" s="447"/>
    </row>
    <row r="2710" spans="7:7">
      <c r="G2710" s="447"/>
    </row>
    <row r="2711" spans="7:7">
      <c r="G2711" s="447"/>
    </row>
    <row r="2712" spans="7:7">
      <c r="G2712" s="447"/>
    </row>
    <row r="2713" spans="7:7">
      <c r="G2713" s="447"/>
    </row>
    <row r="2714" spans="7:7">
      <c r="G2714" s="447"/>
    </row>
    <row r="2715" spans="7:7">
      <c r="G2715" s="447"/>
    </row>
    <row r="2716" spans="7:7">
      <c r="G2716" s="447"/>
    </row>
    <row r="2717" spans="7:7">
      <c r="G2717" s="447"/>
    </row>
    <row r="2718" spans="7:7">
      <c r="G2718" s="447"/>
    </row>
    <row r="2719" spans="7:7">
      <c r="G2719" s="447"/>
    </row>
    <row r="2720" spans="7:7">
      <c r="G2720" s="447"/>
    </row>
    <row r="2721" spans="7:7">
      <c r="G2721" s="447"/>
    </row>
    <row r="2722" spans="7:7">
      <c r="G2722" s="447"/>
    </row>
    <row r="2723" spans="7:7">
      <c r="G2723" s="447"/>
    </row>
    <row r="2724" spans="7:7">
      <c r="G2724" s="447"/>
    </row>
    <row r="2725" spans="7:7">
      <c r="G2725" s="447"/>
    </row>
    <row r="2726" spans="7:7">
      <c r="G2726" s="447"/>
    </row>
    <row r="2727" spans="7:7">
      <c r="G2727" s="447"/>
    </row>
    <row r="2728" spans="7:7">
      <c r="G2728" s="447"/>
    </row>
    <row r="2729" spans="7:7">
      <c r="G2729" s="447"/>
    </row>
    <row r="2730" spans="7:7">
      <c r="G2730" s="447"/>
    </row>
    <row r="2731" spans="7:7">
      <c r="G2731" s="447"/>
    </row>
    <row r="2732" spans="7:7">
      <c r="G2732" s="447"/>
    </row>
    <row r="2733" spans="7:7">
      <c r="G2733" s="447"/>
    </row>
    <row r="2734" spans="7:7">
      <c r="G2734" s="447"/>
    </row>
    <row r="2735" spans="7:7">
      <c r="G2735" s="447"/>
    </row>
    <row r="2736" spans="7:7">
      <c r="G2736" s="447"/>
    </row>
    <row r="2737" spans="7:7">
      <c r="G2737" s="447"/>
    </row>
    <row r="2738" spans="7:7">
      <c r="G2738" s="447"/>
    </row>
    <row r="2739" spans="7:7">
      <c r="G2739" s="447"/>
    </row>
    <row r="2740" spans="7:7">
      <c r="G2740" s="447"/>
    </row>
    <row r="2741" spans="7:7">
      <c r="G2741" s="447"/>
    </row>
    <row r="2742" spans="7:7">
      <c r="G2742" s="447"/>
    </row>
    <row r="2743" spans="7:7">
      <c r="G2743" s="447"/>
    </row>
    <row r="2744" spans="7:7">
      <c r="G2744" s="447"/>
    </row>
    <row r="2745" spans="7:7">
      <c r="G2745" s="447"/>
    </row>
    <row r="2746" spans="7:7">
      <c r="G2746" s="447"/>
    </row>
    <row r="2747" spans="7:7">
      <c r="G2747" s="447"/>
    </row>
    <row r="2748" spans="7:7">
      <c r="G2748" s="447"/>
    </row>
    <row r="2749" spans="7:7">
      <c r="G2749" s="447"/>
    </row>
    <row r="2750" spans="7:7">
      <c r="G2750" s="447"/>
    </row>
    <row r="2751" spans="7:7">
      <c r="G2751" s="447"/>
    </row>
    <row r="2752" spans="7:7">
      <c r="G2752" s="447"/>
    </row>
    <row r="2753" spans="7:7">
      <c r="G2753" s="447"/>
    </row>
    <row r="2754" spans="7:7">
      <c r="G2754" s="447"/>
    </row>
    <row r="2755" spans="7:7">
      <c r="G2755" s="447"/>
    </row>
    <row r="2756" spans="7:7">
      <c r="G2756" s="447"/>
    </row>
    <row r="2757" spans="7:7">
      <c r="G2757" s="447"/>
    </row>
    <row r="2758" spans="7:7">
      <c r="G2758" s="447"/>
    </row>
    <row r="2759" spans="7:7">
      <c r="G2759" s="447"/>
    </row>
    <row r="2760" spans="7:7">
      <c r="G2760" s="447"/>
    </row>
    <row r="2761" spans="7:7">
      <c r="G2761" s="447"/>
    </row>
    <row r="2762" spans="7:7">
      <c r="G2762" s="447"/>
    </row>
    <row r="2763" spans="7:7">
      <c r="G2763" s="447"/>
    </row>
    <row r="2764" spans="7:7">
      <c r="G2764" s="447"/>
    </row>
    <row r="2765" spans="7:7">
      <c r="G2765" s="447"/>
    </row>
    <row r="2766" spans="7:7">
      <c r="G2766" s="447"/>
    </row>
    <row r="2767" spans="7:7">
      <c r="G2767" s="447"/>
    </row>
    <row r="2768" spans="7:7">
      <c r="G2768" s="447"/>
    </row>
    <row r="2769" spans="7:7">
      <c r="G2769" s="447"/>
    </row>
    <row r="2770" spans="7:7">
      <c r="G2770" s="447"/>
    </row>
    <row r="2771" spans="7:7">
      <c r="G2771" s="447"/>
    </row>
    <row r="2772" spans="7:7">
      <c r="G2772" s="447"/>
    </row>
    <row r="2773" spans="7:7">
      <c r="G2773" s="447"/>
    </row>
    <row r="2774" spans="7:7">
      <c r="G2774" s="447"/>
    </row>
    <row r="2775" spans="7:7">
      <c r="G2775" s="447"/>
    </row>
    <row r="2776" spans="7:7">
      <c r="G2776" s="447"/>
    </row>
    <row r="2777" spans="7:7">
      <c r="G2777" s="447"/>
    </row>
    <row r="2778" spans="7:7">
      <c r="G2778" s="447"/>
    </row>
    <row r="2779" spans="7:7">
      <c r="G2779" s="447"/>
    </row>
    <row r="2780" spans="7:7">
      <c r="G2780" s="447"/>
    </row>
    <row r="2781" spans="7:7">
      <c r="G2781" s="447"/>
    </row>
    <row r="2782" spans="7:7">
      <c r="G2782" s="447"/>
    </row>
    <row r="2783" spans="7:7">
      <c r="G2783" s="447"/>
    </row>
    <row r="2784" spans="7:7">
      <c r="G2784" s="447"/>
    </row>
    <row r="2785" spans="7:7">
      <c r="G2785" s="447"/>
    </row>
    <row r="2786" spans="7:7">
      <c r="G2786" s="447"/>
    </row>
    <row r="2787" spans="7:7">
      <c r="G2787" s="447"/>
    </row>
    <row r="2788" spans="7:7">
      <c r="G2788" s="447"/>
    </row>
    <row r="2789" spans="7:7">
      <c r="G2789" s="447"/>
    </row>
    <row r="2790" spans="7:7">
      <c r="G2790" s="447"/>
    </row>
    <row r="2791" spans="7:7">
      <c r="G2791" s="447"/>
    </row>
    <row r="2792" spans="7:7">
      <c r="G2792" s="447"/>
    </row>
    <row r="2793" spans="7:7">
      <c r="G2793" s="447"/>
    </row>
    <row r="2794" spans="7:7">
      <c r="G2794" s="447"/>
    </row>
    <row r="2795" spans="7:7">
      <c r="G2795" s="447"/>
    </row>
    <row r="2796" spans="7:7">
      <c r="G2796" s="447"/>
    </row>
    <row r="2797" spans="7:7">
      <c r="G2797" s="447"/>
    </row>
    <row r="2798" spans="7:7">
      <c r="G2798" s="447"/>
    </row>
    <row r="2799" spans="7:7">
      <c r="G2799" s="447"/>
    </row>
    <row r="2800" spans="7:7">
      <c r="G2800" s="447"/>
    </row>
    <row r="2801" spans="7:7">
      <c r="G2801" s="447"/>
    </row>
    <row r="2802" spans="7:7">
      <c r="G2802" s="447"/>
    </row>
    <row r="2803" spans="7:7">
      <c r="G2803" s="447"/>
    </row>
    <row r="2804" spans="7:7">
      <c r="G2804" s="447"/>
    </row>
    <row r="2805" spans="7:7">
      <c r="G2805" s="447"/>
    </row>
    <row r="2806" spans="7:7">
      <c r="G2806" s="447"/>
    </row>
    <row r="2807" spans="7:7">
      <c r="G2807" s="447"/>
    </row>
    <row r="2808" spans="7:7">
      <c r="G2808" s="447"/>
    </row>
    <row r="2809" spans="7:7">
      <c r="G2809" s="447"/>
    </row>
    <row r="2810" spans="7:7">
      <c r="G2810" s="447"/>
    </row>
    <row r="2811" spans="7:7">
      <c r="G2811" s="447"/>
    </row>
    <row r="2812" spans="7:7">
      <c r="G2812" s="447"/>
    </row>
    <row r="2813" spans="7:7">
      <c r="G2813" s="447"/>
    </row>
    <row r="2814" spans="7:7">
      <c r="G2814" s="447"/>
    </row>
    <row r="2815" spans="7:7">
      <c r="G2815" s="447"/>
    </row>
    <row r="2816" spans="7:7">
      <c r="G2816" s="447"/>
    </row>
    <row r="2817" spans="7:7">
      <c r="G2817" s="447"/>
    </row>
    <row r="2818" spans="7:7">
      <c r="G2818" s="447"/>
    </row>
    <row r="2819" spans="7:7">
      <c r="G2819" s="447"/>
    </row>
    <row r="2820" spans="7:7">
      <c r="G2820" s="447"/>
    </row>
    <row r="2821" spans="7:7">
      <c r="G2821" s="447"/>
    </row>
    <row r="2822" spans="7:7">
      <c r="G2822" s="447"/>
    </row>
    <row r="2823" spans="7:7">
      <c r="G2823" s="447"/>
    </row>
    <row r="2824" spans="7:7">
      <c r="G2824" s="447"/>
    </row>
    <row r="2825" spans="7:7">
      <c r="G2825" s="447"/>
    </row>
    <row r="2826" spans="7:7">
      <c r="G2826" s="447"/>
    </row>
    <row r="2827" spans="7:7">
      <c r="G2827" s="447"/>
    </row>
    <row r="2828" spans="7:7">
      <c r="G2828" s="447"/>
    </row>
    <row r="2829" spans="7:7">
      <c r="G2829" s="447"/>
    </row>
    <row r="2830" spans="7:7">
      <c r="G2830" s="447"/>
    </row>
    <row r="2831" spans="7:7">
      <c r="G2831" s="447"/>
    </row>
    <row r="2832" spans="7:7">
      <c r="G2832" s="447"/>
    </row>
    <row r="2833" spans="7:7">
      <c r="G2833" s="447"/>
    </row>
    <row r="2834" spans="7:7">
      <c r="G2834" s="447"/>
    </row>
    <row r="2835" spans="7:7">
      <c r="G2835" s="447"/>
    </row>
    <row r="2836" spans="7:7">
      <c r="G2836" s="447"/>
    </row>
    <row r="2837" spans="7:7">
      <c r="G2837" s="447"/>
    </row>
    <row r="2838" spans="7:7">
      <c r="G2838" s="447"/>
    </row>
    <row r="2839" spans="7:7">
      <c r="G2839" s="447"/>
    </row>
    <row r="2840" spans="7:7">
      <c r="G2840" s="447"/>
    </row>
    <row r="2841" spans="7:7">
      <c r="G2841" s="447"/>
    </row>
    <row r="2842" spans="7:7">
      <c r="G2842" s="447"/>
    </row>
    <row r="2843" spans="7:7">
      <c r="G2843" s="447"/>
    </row>
    <row r="2844" spans="7:7">
      <c r="G2844" s="447"/>
    </row>
    <row r="2845" spans="7:7">
      <c r="G2845" s="447"/>
    </row>
    <row r="2846" spans="7:7">
      <c r="G2846" s="447"/>
    </row>
    <row r="2847" spans="7:7">
      <c r="G2847" s="447"/>
    </row>
    <row r="2848" spans="7:7">
      <c r="G2848" s="447"/>
    </row>
    <row r="2849" spans="7:7">
      <c r="G2849" s="447"/>
    </row>
    <row r="2850" spans="7:7">
      <c r="G2850" s="447"/>
    </row>
    <row r="2851" spans="7:7">
      <c r="G2851" s="447"/>
    </row>
    <row r="2852" spans="7:7">
      <c r="G2852" s="447"/>
    </row>
    <row r="2853" spans="7:7">
      <c r="G2853" s="447"/>
    </row>
    <row r="2854" spans="7:7">
      <c r="G2854" s="447"/>
    </row>
    <row r="2855" spans="7:7">
      <c r="G2855" s="447"/>
    </row>
    <row r="2856" spans="7:7">
      <c r="G2856" s="447"/>
    </row>
    <row r="2857" spans="7:7">
      <c r="G2857" s="447"/>
    </row>
    <row r="2858" spans="7:7">
      <c r="G2858" s="447"/>
    </row>
    <row r="2859" spans="7:7">
      <c r="G2859" s="447"/>
    </row>
    <row r="2860" spans="7:7">
      <c r="G2860" s="447"/>
    </row>
    <row r="2861" spans="7:7">
      <c r="G2861" s="447"/>
    </row>
    <row r="2862" spans="7:7">
      <c r="G2862" s="447"/>
    </row>
    <row r="2863" spans="7:7">
      <c r="G2863" s="447"/>
    </row>
    <row r="2864" spans="7:7">
      <c r="G2864" s="447"/>
    </row>
    <row r="2865" spans="7:7">
      <c r="G2865" s="447"/>
    </row>
    <row r="2866" spans="7:7">
      <c r="G2866" s="447"/>
    </row>
    <row r="2867" spans="7:7">
      <c r="G2867" s="447"/>
    </row>
    <row r="2868" spans="7:7">
      <c r="G2868" s="447"/>
    </row>
    <row r="2869" spans="7:7">
      <c r="G2869" s="447"/>
    </row>
    <row r="2870" spans="7:7">
      <c r="G2870" s="447"/>
    </row>
    <row r="2871" spans="7:7">
      <c r="G2871" s="447"/>
    </row>
    <row r="2872" spans="7:7">
      <c r="G2872" s="447"/>
    </row>
    <row r="2873" spans="7:7">
      <c r="G2873" s="447"/>
    </row>
    <row r="2874" spans="7:7">
      <c r="G2874" s="447"/>
    </row>
    <row r="2875" spans="7:7">
      <c r="G2875" s="447"/>
    </row>
    <row r="2876" spans="7:7">
      <c r="G2876" s="447"/>
    </row>
    <row r="2877" spans="7:7">
      <c r="G2877" s="447"/>
    </row>
    <row r="2878" spans="7:7">
      <c r="G2878" s="447"/>
    </row>
    <row r="2879" spans="7:7">
      <c r="G2879" s="447"/>
    </row>
    <row r="2880" spans="7:7">
      <c r="G2880" s="447"/>
    </row>
    <row r="2881" spans="7:7">
      <c r="G2881" s="447"/>
    </row>
    <row r="2882" spans="7:7">
      <c r="G2882" s="447"/>
    </row>
    <row r="2883" spans="7:7">
      <c r="G2883" s="447"/>
    </row>
    <row r="2884" spans="7:7">
      <c r="G2884" s="447"/>
    </row>
    <row r="2885" spans="7:7">
      <c r="G2885" s="447"/>
    </row>
    <row r="2886" spans="7:7">
      <c r="G2886" s="447"/>
    </row>
    <row r="2887" spans="7:7">
      <c r="G2887" s="447"/>
    </row>
    <row r="2888" spans="7:7">
      <c r="G2888" s="447"/>
    </row>
    <row r="2889" spans="7:7">
      <c r="G2889" s="447"/>
    </row>
    <row r="2890" spans="7:7">
      <c r="G2890" s="447"/>
    </row>
    <row r="2891" spans="7:7">
      <c r="G2891" s="447"/>
    </row>
    <row r="2892" spans="7:7">
      <c r="G2892" s="447"/>
    </row>
    <row r="2893" spans="7:7">
      <c r="G2893" s="447"/>
    </row>
    <row r="2894" spans="7:7">
      <c r="G2894" s="447"/>
    </row>
    <row r="2895" spans="7:7">
      <c r="G2895" s="447"/>
    </row>
    <row r="2896" spans="7:7">
      <c r="G2896" s="447"/>
    </row>
    <row r="2897" spans="7:7">
      <c r="G2897" s="447"/>
    </row>
    <row r="2898" spans="7:7">
      <c r="G2898" s="447"/>
    </row>
    <row r="2899" spans="7:7">
      <c r="G2899" s="447"/>
    </row>
    <row r="2900" spans="7:7">
      <c r="G2900" s="447"/>
    </row>
    <row r="2901" spans="7:7">
      <c r="G2901" s="447"/>
    </row>
    <row r="2902" spans="7:7">
      <c r="G2902" s="447"/>
    </row>
    <row r="2903" spans="7:7">
      <c r="G2903" s="447"/>
    </row>
    <row r="2904" spans="7:7">
      <c r="G2904" s="447"/>
    </row>
    <row r="2905" spans="7:7">
      <c r="G2905" s="447"/>
    </row>
    <row r="2906" spans="7:7">
      <c r="G2906" s="447"/>
    </row>
    <row r="2907" spans="7:7">
      <c r="G2907" s="447"/>
    </row>
    <row r="2908" spans="7:7">
      <c r="G2908" s="447"/>
    </row>
    <row r="2909" spans="7:7">
      <c r="G2909" s="447"/>
    </row>
    <row r="2910" spans="7:7">
      <c r="G2910" s="447"/>
    </row>
    <row r="2911" spans="7:7">
      <c r="G2911" s="447"/>
    </row>
    <row r="2912" spans="7:7">
      <c r="G2912" s="447"/>
    </row>
    <row r="2913" spans="7:7">
      <c r="G2913" s="447"/>
    </row>
    <row r="2914" spans="7:7">
      <c r="G2914" s="447"/>
    </row>
    <row r="2915" spans="7:7">
      <c r="G2915" s="447"/>
    </row>
    <row r="2916" spans="7:7">
      <c r="G2916" s="447"/>
    </row>
    <row r="2917" spans="7:7">
      <c r="G2917" s="447"/>
    </row>
    <row r="2918" spans="7:7">
      <c r="G2918" s="447"/>
    </row>
    <row r="2919" spans="7:7">
      <c r="G2919" s="447"/>
    </row>
    <row r="2920" spans="7:7">
      <c r="G2920" s="447"/>
    </row>
    <row r="2921" spans="7:7">
      <c r="G2921" s="447"/>
    </row>
    <row r="2922" spans="7:7">
      <c r="G2922" s="447"/>
    </row>
    <row r="2923" spans="7:7">
      <c r="G2923" s="447"/>
    </row>
    <row r="2924" spans="7:7">
      <c r="G2924" s="447"/>
    </row>
    <row r="2925" spans="7:7">
      <c r="G2925" s="447"/>
    </row>
    <row r="2926" spans="7:7">
      <c r="G2926" s="447"/>
    </row>
    <row r="2927" spans="7:7">
      <c r="G2927" s="447"/>
    </row>
    <row r="2928" spans="7:7">
      <c r="G2928" s="447"/>
    </row>
    <row r="2929" spans="7:7">
      <c r="G2929" s="447"/>
    </row>
    <row r="2930" spans="7:7">
      <c r="G2930" s="447"/>
    </row>
    <row r="2931" spans="7:7">
      <c r="G2931" s="447"/>
    </row>
    <row r="2932" spans="7:7">
      <c r="G2932" s="447"/>
    </row>
    <row r="2933" spans="7:7">
      <c r="G2933" s="447"/>
    </row>
    <row r="2934" spans="7:7">
      <c r="G2934" s="447"/>
    </row>
    <row r="2935" spans="7:7">
      <c r="G2935" s="447"/>
    </row>
    <row r="2936" spans="7:7">
      <c r="G2936" s="447"/>
    </row>
    <row r="2937" spans="7:7">
      <c r="G2937" s="447"/>
    </row>
    <row r="2938" spans="7:7">
      <c r="G2938" s="447"/>
    </row>
    <row r="2939" spans="7:7">
      <c r="G2939" s="447"/>
    </row>
    <row r="2940" spans="7:7">
      <c r="G2940" s="447"/>
    </row>
    <row r="2941" spans="7:7">
      <c r="G2941" s="447"/>
    </row>
    <row r="2942" spans="7:7">
      <c r="G2942" s="447"/>
    </row>
    <row r="2943" spans="7:7">
      <c r="G2943" s="447"/>
    </row>
    <row r="2944" spans="7:7">
      <c r="G2944" s="447"/>
    </row>
    <row r="2945" spans="7:7">
      <c r="G2945" s="447"/>
    </row>
    <row r="2946" spans="7:7">
      <c r="G2946" s="447"/>
    </row>
    <row r="2947" spans="7:7">
      <c r="G2947" s="447"/>
    </row>
    <row r="2948" spans="7:7">
      <c r="G2948" s="447"/>
    </row>
    <row r="2949" spans="7:7">
      <c r="G2949" s="447"/>
    </row>
    <row r="2950" spans="7:7">
      <c r="G2950" s="447"/>
    </row>
    <row r="2951" spans="7:7">
      <c r="G2951" s="447"/>
    </row>
    <row r="2952" spans="7:7">
      <c r="G2952" s="447"/>
    </row>
    <row r="2953" spans="7:7">
      <c r="G2953" s="447"/>
    </row>
    <row r="2954" spans="7:7">
      <c r="G2954" s="447"/>
    </row>
    <row r="2955" spans="7:7">
      <c r="G2955" s="447"/>
    </row>
    <row r="2956" spans="7:7">
      <c r="G2956" s="447"/>
    </row>
    <row r="2957" spans="7:7">
      <c r="G2957" s="447"/>
    </row>
    <row r="2958" spans="7:7">
      <c r="G2958" s="447"/>
    </row>
    <row r="2959" spans="7:7">
      <c r="G2959" s="447"/>
    </row>
    <row r="2960" spans="7:7">
      <c r="G2960" s="447"/>
    </row>
    <row r="2961" spans="7:7">
      <c r="G2961" s="447"/>
    </row>
    <row r="2962" spans="7:7">
      <c r="G2962" s="447"/>
    </row>
    <row r="2963" spans="7:7">
      <c r="G2963" s="447"/>
    </row>
    <row r="2964" spans="7:7">
      <c r="G2964" s="447"/>
    </row>
    <row r="2965" spans="7:7">
      <c r="G2965" s="447"/>
    </row>
    <row r="2966" spans="7:7">
      <c r="G2966" s="447"/>
    </row>
    <row r="2967" spans="7:7">
      <c r="G2967" s="447"/>
    </row>
    <row r="2968" spans="7:7">
      <c r="G2968" s="447"/>
    </row>
    <row r="2969" spans="7:7">
      <c r="G2969" s="447"/>
    </row>
    <row r="2970" spans="7:7">
      <c r="G2970" s="447"/>
    </row>
    <row r="2971" spans="7:7">
      <c r="G2971" s="447"/>
    </row>
    <row r="2972" spans="7:7">
      <c r="G2972" s="447"/>
    </row>
    <row r="2973" spans="7:7">
      <c r="G2973" s="447"/>
    </row>
    <row r="2974" spans="7:7">
      <c r="G2974" s="447"/>
    </row>
    <row r="2975" spans="7:7">
      <c r="G2975" s="447"/>
    </row>
    <row r="2976" spans="7:7">
      <c r="G2976" s="447"/>
    </row>
    <row r="2977" spans="7:7">
      <c r="G2977" s="447"/>
    </row>
    <row r="2978" spans="7:7">
      <c r="G2978" s="447"/>
    </row>
    <row r="2979" spans="7:7">
      <c r="G2979" s="447"/>
    </row>
    <row r="2980" spans="7:7">
      <c r="G2980" s="447"/>
    </row>
    <row r="2981" spans="7:7">
      <c r="G2981" s="447"/>
    </row>
    <row r="2982" spans="7:7">
      <c r="G2982" s="447"/>
    </row>
    <row r="2983" spans="7:7">
      <c r="G2983" s="447"/>
    </row>
    <row r="2984" spans="7:7">
      <c r="G2984" s="447"/>
    </row>
    <row r="2985" spans="7:7">
      <c r="G2985" s="447"/>
    </row>
    <row r="2986" spans="7:7">
      <c r="G2986" s="447"/>
    </row>
    <row r="2987" spans="7:7">
      <c r="G2987" s="447"/>
    </row>
    <row r="2988" spans="7:7">
      <c r="G2988" s="447"/>
    </row>
    <row r="2989" spans="7:7">
      <c r="G2989" s="447"/>
    </row>
    <row r="2990" spans="7:7">
      <c r="G2990" s="447"/>
    </row>
    <row r="2991" spans="7:7">
      <c r="G2991" s="447"/>
    </row>
    <row r="2992" spans="7:7">
      <c r="G2992" s="447"/>
    </row>
    <row r="2993" spans="7:7">
      <c r="G2993" s="447"/>
    </row>
    <row r="2994" spans="7:7">
      <c r="G2994" s="447"/>
    </row>
    <row r="2995" spans="7:7">
      <c r="G2995" s="447"/>
    </row>
    <row r="2996" spans="7:7">
      <c r="G2996" s="447"/>
    </row>
    <row r="2997" spans="7:7">
      <c r="G2997" s="447"/>
    </row>
    <row r="2998" spans="7:7">
      <c r="G2998" s="447"/>
    </row>
    <row r="2999" spans="7:7">
      <c r="G2999" s="447"/>
    </row>
    <row r="3000" spans="7:7">
      <c r="G3000" s="447"/>
    </row>
    <row r="3001" spans="7:7">
      <c r="G3001" s="447"/>
    </row>
    <row r="3002" spans="7:7">
      <c r="G3002" s="447"/>
    </row>
    <row r="3003" spans="7:7">
      <c r="G3003" s="447"/>
    </row>
    <row r="3004" spans="7:7">
      <c r="G3004" s="447"/>
    </row>
    <row r="3005" spans="7:7">
      <c r="G3005" s="447"/>
    </row>
    <row r="3006" spans="7:7">
      <c r="G3006" s="447"/>
    </row>
    <row r="3007" spans="7:7">
      <c r="G3007" s="447"/>
    </row>
    <row r="3008" spans="7:7">
      <c r="G3008" s="447"/>
    </row>
    <row r="3009" spans="7:7">
      <c r="G3009" s="447"/>
    </row>
    <row r="3010" spans="7:7">
      <c r="G3010" s="447"/>
    </row>
    <row r="3011" spans="7:7">
      <c r="G3011" s="447"/>
    </row>
    <row r="3012" spans="7:7">
      <c r="G3012" s="447"/>
    </row>
    <row r="3013" spans="7:7">
      <c r="G3013" s="447"/>
    </row>
    <row r="3014" spans="7:7">
      <c r="G3014" s="447"/>
    </row>
    <row r="3015" spans="7:7">
      <c r="G3015" s="447"/>
    </row>
    <row r="3016" spans="7:7">
      <c r="G3016" s="447"/>
    </row>
    <row r="3017" spans="7:7">
      <c r="G3017" s="447"/>
    </row>
    <row r="3018" spans="7:7">
      <c r="G3018" s="447"/>
    </row>
    <row r="3019" spans="7:7">
      <c r="G3019" s="447"/>
    </row>
    <row r="3020" spans="7:7">
      <c r="G3020" s="447"/>
    </row>
    <row r="3021" spans="7:7">
      <c r="G3021" s="447"/>
    </row>
    <row r="3022" spans="7:7">
      <c r="G3022" s="447"/>
    </row>
    <row r="3023" spans="7:7">
      <c r="G3023" s="447"/>
    </row>
    <row r="3024" spans="7:7">
      <c r="G3024" s="447"/>
    </row>
    <row r="3025" spans="7:7">
      <c r="G3025" s="447"/>
    </row>
    <row r="3026" spans="7:7">
      <c r="G3026" s="447"/>
    </row>
    <row r="3027" spans="7:7">
      <c r="G3027" s="447"/>
    </row>
    <row r="3028" spans="7:7">
      <c r="G3028" s="447"/>
    </row>
    <row r="3029" spans="7:7">
      <c r="G3029" s="447"/>
    </row>
    <row r="3030" spans="7:7">
      <c r="G3030" s="447"/>
    </row>
    <row r="3031" spans="7:7">
      <c r="G3031" s="447"/>
    </row>
    <row r="3032" spans="7:7">
      <c r="G3032" s="447"/>
    </row>
    <row r="3033" spans="7:7">
      <c r="G3033" s="447"/>
    </row>
    <row r="3034" spans="7:7">
      <c r="G3034" s="447"/>
    </row>
    <row r="3035" spans="7:7">
      <c r="G3035" s="447"/>
    </row>
    <row r="3036" spans="7:7">
      <c r="G3036" s="447"/>
    </row>
    <row r="3037" spans="7:7">
      <c r="G3037" s="447"/>
    </row>
    <row r="3038" spans="7:7">
      <c r="G3038" s="447"/>
    </row>
    <row r="3039" spans="7:7">
      <c r="G3039" s="447"/>
    </row>
    <row r="3040" spans="7:7">
      <c r="G3040" s="447"/>
    </row>
    <row r="3041" spans="7:7">
      <c r="G3041" s="447"/>
    </row>
    <row r="3042" spans="7:7">
      <c r="G3042" s="447"/>
    </row>
    <row r="3043" spans="7:7">
      <c r="G3043" s="447"/>
    </row>
    <row r="3044" spans="7:7">
      <c r="G3044" s="447"/>
    </row>
    <row r="3045" spans="7:7">
      <c r="G3045" s="447"/>
    </row>
    <row r="3046" spans="7:7">
      <c r="G3046" s="447"/>
    </row>
    <row r="3047" spans="7:7">
      <c r="G3047" s="447"/>
    </row>
    <row r="3048" spans="7:7">
      <c r="G3048" s="447"/>
    </row>
    <row r="3049" spans="7:7">
      <c r="G3049" s="447"/>
    </row>
    <row r="3050" spans="7:7">
      <c r="G3050" s="447"/>
    </row>
    <row r="3051" spans="7:7">
      <c r="G3051" s="447"/>
    </row>
    <row r="3052" spans="7:7">
      <c r="G3052" s="447"/>
    </row>
    <row r="3053" spans="7:7">
      <c r="G3053" s="447"/>
    </row>
    <row r="3054" spans="7:7">
      <c r="G3054" s="447"/>
    </row>
    <row r="3055" spans="7:7">
      <c r="G3055" s="447"/>
    </row>
    <row r="3056" spans="7:7">
      <c r="G3056" s="447"/>
    </row>
    <row r="3057" spans="7:7">
      <c r="G3057" s="447"/>
    </row>
    <row r="3058" spans="7:7">
      <c r="G3058" s="447"/>
    </row>
    <row r="3059" spans="7:7">
      <c r="G3059" s="447"/>
    </row>
    <row r="3060" spans="7:7">
      <c r="G3060" s="447"/>
    </row>
    <row r="3061" spans="7:7">
      <c r="G3061" s="447"/>
    </row>
    <row r="3062" spans="7:7">
      <c r="G3062" s="447"/>
    </row>
    <row r="3063" spans="7:7">
      <c r="G3063" s="447"/>
    </row>
    <row r="3064" spans="7:7">
      <c r="G3064" s="447"/>
    </row>
    <row r="3065" spans="7:7">
      <c r="G3065" s="447"/>
    </row>
    <row r="3066" spans="7:7">
      <c r="G3066" s="447"/>
    </row>
    <row r="3067" spans="7:7">
      <c r="G3067" s="447"/>
    </row>
    <row r="3068" spans="7:7">
      <c r="G3068" s="447"/>
    </row>
    <row r="3069" spans="7:7">
      <c r="G3069" s="447"/>
    </row>
    <row r="3070" spans="7:7">
      <c r="G3070" s="447"/>
    </row>
    <row r="3071" spans="7:7">
      <c r="G3071" s="447"/>
    </row>
    <row r="3072" spans="7:7">
      <c r="G3072" s="447"/>
    </row>
    <row r="3073" spans="7:7">
      <c r="G3073" s="447"/>
    </row>
    <row r="3074" spans="7:7">
      <c r="G3074" s="447"/>
    </row>
    <row r="3075" spans="7:7">
      <c r="G3075" s="447"/>
    </row>
    <row r="3076" spans="7:7">
      <c r="G3076" s="447"/>
    </row>
    <row r="3077" spans="7:7">
      <c r="G3077" s="447"/>
    </row>
    <row r="3078" spans="7:7">
      <c r="G3078" s="447"/>
    </row>
    <row r="3079" spans="7:7">
      <c r="G3079" s="447"/>
    </row>
    <row r="3080" spans="7:7">
      <c r="G3080" s="447"/>
    </row>
    <row r="3081" spans="7:7">
      <c r="G3081" s="447"/>
    </row>
    <row r="3082" spans="7:7">
      <c r="G3082" s="447"/>
    </row>
    <row r="3083" spans="7:7">
      <c r="G3083" s="447"/>
    </row>
    <row r="3084" spans="7:7">
      <c r="G3084" s="447"/>
    </row>
    <row r="3085" spans="7:7">
      <c r="G3085" s="447"/>
    </row>
    <row r="3086" spans="7:7">
      <c r="G3086" s="447"/>
    </row>
    <row r="3087" spans="7:7">
      <c r="G3087" s="447"/>
    </row>
    <row r="3088" spans="7:7">
      <c r="G3088" s="447"/>
    </row>
    <row r="3089" spans="7:7">
      <c r="G3089" s="447"/>
    </row>
    <row r="3090" spans="7:7">
      <c r="G3090" s="447"/>
    </row>
    <row r="3091" spans="7:7">
      <c r="G3091" s="447"/>
    </row>
    <row r="3092" spans="7:7">
      <c r="G3092" s="447"/>
    </row>
    <row r="3093" spans="7:7">
      <c r="G3093" s="447"/>
    </row>
    <row r="3094" spans="7:7">
      <c r="G3094" s="447"/>
    </row>
    <row r="3095" spans="7:7">
      <c r="G3095" s="447"/>
    </row>
    <row r="3096" spans="7:7">
      <c r="G3096" s="447"/>
    </row>
    <row r="3097" spans="7:7">
      <c r="G3097" s="447"/>
    </row>
    <row r="3098" spans="7:7">
      <c r="G3098" s="447"/>
    </row>
    <row r="3099" spans="7:7">
      <c r="G3099" s="447"/>
    </row>
    <row r="3100" spans="7:7">
      <c r="G3100" s="447"/>
    </row>
    <row r="3101" spans="7:7">
      <c r="G3101" s="447"/>
    </row>
    <row r="3102" spans="7:7">
      <c r="G3102" s="447"/>
    </row>
    <row r="3103" spans="7:7">
      <c r="G3103" s="447"/>
    </row>
    <row r="3104" spans="7:7">
      <c r="G3104" s="447"/>
    </row>
    <row r="3105" spans="7:7">
      <c r="G3105" s="447"/>
    </row>
    <row r="3106" spans="7:7">
      <c r="G3106" s="447"/>
    </row>
    <row r="3107" spans="7:7">
      <c r="G3107" s="447"/>
    </row>
    <row r="3108" spans="7:7">
      <c r="G3108" s="447"/>
    </row>
    <row r="3109" spans="7:7">
      <c r="G3109" s="447"/>
    </row>
    <row r="3110" spans="7:7">
      <c r="G3110" s="447"/>
    </row>
    <row r="3111" spans="7:7">
      <c r="G3111" s="447"/>
    </row>
    <row r="3112" spans="7:7">
      <c r="G3112" s="447"/>
    </row>
    <row r="3113" spans="7:7">
      <c r="G3113" s="447"/>
    </row>
    <row r="3114" spans="7:7">
      <c r="G3114" s="447"/>
    </row>
    <row r="3115" spans="7:7">
      <c r="G3115" s="447"/>
    </row>
    <row r="3116" spans="7:7">
      <c r="G3116" s="447"/>
    </row>
    <row r="3117" spans="7:7">
      <c r="G3117" s="447"/>
    </row>
    <row r="3118" spans="7:7">
      <c r="G3118" s="447"/>
    </row>
    <row r="3119" spans="7:7">
      <c r="G3119" s="447"/>
    </row>
    <row r="3120" spans="7:7">
      <c r="G3120" s="447"/>
    </row>
    <row r="3121" spans="7:7">
      <c r="G3121" s="447"/>
    </row>
    <row r="3122" spans="7:7">
      <c r="G3122" s="447"/>
    </row>
    <row r="3123" spans="7:7">
      <c r="G3123" s="447"/>
    </row>
    <row r="3124" spans="7:7">
      <c r="G3124" s="447"/>
    </row>
    <row r="3125" spans="7:7">
      <c r="G3125" s="447"/>
    </row>
    <row r="3126" spans="7:7">
      <c r="G3126" s="447"/>
    </row>
    <row r="3127" spans="7:7">
      <c r="G3127" s="447"/>
    </row>
    <row r="3128" spans="7:7">
      <c r="G3128" s="447"/>
    </row>
    <row r="3129" spans="7:7">
      <c r="G3129" s="447"/>
    </row>
    <row r="3130" spans="7:7">
      <c r="G3130" s="447"/>
    </row>
    <row r="3131" spans="7:7">
      <c r="G3131" s="447"/>
    </row>
    <row r="3132" spans="7:7">
      <c r="G3132" s="447"/>
    </row>
    <row r="3133" spans="7:7">
      <c r="G3133" s="447"/>
    </row>
    <row r="3134" spans="7:7">
      <c r="G3134" s="447"/>
    </row>
    <row r="3135" spans="7:7">
      <c r="G3135" s="447"/>
    </row>
    <row r="3136" spans="7:7">
      <c r="G3136" s="447"/>
    </row>
    <row r="3137" spans="7:7">
      <c r="G3137" s="447"/>
    </row>
    <row r="3138" spans="7:7">
      <c r="G3138" s="447"/>
    </row>
    <row r="3139" spans="7:7">
      <c r="G3139" s="447"/>
    </row>
    <row r="3140" spans="7:7">
      <c r="G3140" s="447"/>
    </row>
    <row r="3141" spans="7:7">
      <c r="G3141" s="447"/>
    </row>
    <row r="3142" spans="7:7">
      <c r="G3142" s="447"/>
    </row>
    <row r="3143" spans="7:7">
      <c r="G3143" s="447"/>
    </row>
    <row r="3144" spans="7:7">
      <c r="G3144" s="447"/>
    </row>
    <row r="3145" spans="7:7">
      <c r="G3145" s="447"/>
    </row>
    <row r="3146" spans="7:7">
      <c r="G3146" s="447"/>
    </row>
    <row r="3147" spans="7:7">
      <c r="G3147" s="447"/>
    </row>
    <row r="3148" spans="7:7">
      <c r="G3148" s="447"/>
    </row>
    <row r="3149" spans="7:7">
      <c r="G3149" s="447"/>
    </row>
    <row r="3150" spans="7:7">
      <c r="G3150" s="447"/>
    </row>
    <row r="3151" spans="7:7">
      <c r="G3151" s="447"/>
    </row>
    <row r="3152" spans="7:7">
      <c r="G3152" s="447"/>
    </row>
    <row r="3153" spans="7:7">
      <c r="G3153" s="447"/>
    </row>
    <row r="3154" spans="7:7">
      <c r="G3154" s="447"/>
    </row>
    <row r="3155" spans="7:7">
      <c r="G3155" s="447"/>
    </row>
    <row r="3156" spans="7:7">
      <c r="G3156" s="447"/>
    </row>
    <row r="3157" spans="7:7">
      <c r="G3157" s="447"/>
    </row>
    <row r="3158" spans="7:7">
      <c r="G3158" s="447"/>
    </row>
    <row r="3159" spans="7:7">
      <c r="G3159" s="447"/>
    </row>
    <row r="3160" spans="7:7">
      <c r="G3160" s="447"/>
    </row>
    <row r="3161" spans="7:7">
      <c r="G3161" s="447"/>
    </row>
    <row r="3162" spans="7:7">
      <c r="G3162" s="447"/>
    </row>
    <row r="3163" spans="7:7">
      <c r="G3163" s="447"/>
    </row>
    <row r="3164" spans="7:7">
      <c r="G3164" s="447"/>
    </row>
    <row r="3165" spans="7:7">
      <c r="G3165" s="447"/>
    </row>
    <row r="3166" spans="7:7">
      <c r="G3166" s="447"/>
    </row>
    <row r="3167" spans="7:7">
      <c r="G3167" s="447"/>
    </row>
    <row r="3168" spans="7:7">
      <c r="G3168" s="447"/>
    </row>
    <row r="3169" spans="7:7">
      <c r="G3169" s="447"/>
    </row>
    <row r="3170" spans="7:7">
      <c r="G3170" s="447"/>
    </row>
    <row r="3171" spans="7:7">
      <c r="G3171" s="447"/>
    </row>
    <row r="3172" spans="7:7">
      <c r="G3172" s="447"/>
    </row>
    <row r="3173" spans="7:7">
      <c r="G3173" s="447"/>
    </row>
    <row r="3174" spans="7:7">
      <c r="G3174" s="447"/>
    </row>
    <row r="3175" spans="7:7">
      <c r="G3175" s="447"/>
    </row>
    <row r="3176" spans="7:7">
      <c r="G3176" s="447"/>
    </row>
    <row r="3177" spans="7:7">
      <c r="G3177" s="447"/>
    </row>
    <row r="3178" spans="7:7">
      <c r="G3178" s="447"/>
    </row>
    <row r="3179" spans="7:7">
      <c r="G3179" s="447"/>
    </row>
    <row r="3180" spans="7:7">
      <c r="G3180" s="447"/>
    </row>
    <row r="3181" spans="7:7">
      <c r="G3181" s="447"/>
    </row>
    <row r="3182" spans="7:7">
      <c r="G3182" s="447"/>
    </row>
    <row r="3183" spans="7:7">
      <c r="G3183" s="447"/>
    </row>
    <row r="3184" spans="7:7">
      <c r="G3184" s="447"/>
    </row>
    <row r="3185" spans="7:7">
      <c r="G3185" s="447"/>
    </row>
    <row r="3186" spans="7:7">
      <c r="G3186" s="447"/>
    </row>
    <row r="3187" spans="7:7">
      <c r="G3187" s="447"/>
    </row>
    <row r="3188" spans="7:7">
      <c r="G3188" s="447"/>
    </row>
    <row r="3189" spans="7:7">
      <c r="G3189" s="447"/>
    </row>
    <row r="3190" spans="7:7">
      <c r="G3190" s="447"/>
    </row>
    <row r="3191" spans="7:7">
      <c r="G3191" s="447"/>
    </row>
    <row r="3192" spans="7:7">
      <c r="G3192" s="447"/>
    </row>
    <row r="3193" spans="7:7">
      <c r="G3193" s="447"/>
    </row>
    <row r="3194" spans="7:7">
      <c r="G3194" s="447"/>
    </row>
    <row r="3195" spans="7:7">
      <c r="G3195" s="447"/>
    </row>
    <row r="3196" spans="7:7">
      <c r="G3196" s="447"/>
    </row>
    <row r="3197" spans="7:7">
      <c r="G3197" s="447"/>
    </row>
    <row r="3198" spans="7:7">
      <c r="G3198" s="447"/>
    </row>
    <row r="3199" spans="7:7">
      <c r="G3199" s="447"/>
    </row>
    <row r="3200" spans="7:7">
      <c r="G3200" s="447"/>
    </row>
    <row r="3201" spans="7:7">
      <c r="G3201" s="447"/>
    </row>
    <row r="3202" spans="7:7">
      <c r="G3202" s="447"/>
    </row>
    <row r="3203" spans="7:7">
      <c r="G3203" s="447"/>
    </row>
    <row r="3204" spans="7:7">
      <c r="G3204" s="447"/>
    </row>
    <row r="3205" spans="7:7">
      <c r="G3205" s="447"/>
    </row>
    <row r="3206" spans="7:7">
      <c r="G3206" s="447"/>
    </row>
    <row r="3207" spans="7:7">
      <c r="G3207" s="447"/>
    </row>
    <row r="3208" spans="7:7">
      <c r="G3208" s="447"/>
    </row>
    <row r="3209" spans="7:7">
      <c r="G3209" s="447"/>
    </row>
    <row r="3210" spans="7:7">
      <c r="G3210" s="447"/>
    </row>
    <row r="3211" spans="7:7">
      <c r="G3211" s="447"/>
    </row>
    <row r="3212" spans="7:7">
      <c r="G3212" s="447"/>
    </row>
    <row r="3213" spans="7:7">
      <c r="G3213" s="447"/>
    </row>
    <row r="3214" spans="7:7">
      <c r="G3214" s="447"/>
    </row>
    <row r="3215" spans="7:7">
      <c r="G3215" s="447"/>
    </row>
    <row r="3216" spans="7:7">
      <c r="G3216" s="447"/>
    </row>
    <row r="3217" spans="7:7">
      <c r="G3217" s="447"/>
    </row>
    <row r="3218" spans="7:7">
      <c r="G3218" s="447"/>
    </row>
    <row r="3219" spans="7:7">
      <c r="G3219" s="447"/>
    </row>
    <row r="3220" spans="7:7">
      <c r="G3220" s="447"/>
    </row>
    <row r="3221" spans="7:7">
      <c r="G3221" s="447"/>
    </row>
    <row r="3222" spans="7:7">
      <c r="G3222" s="447"/>
    </row>
    <row r="3223" spans="7:7">
      <c r="G3223" s="447"/>
    </row>
    <row r="3224" spans="7:7">
      <c r="G3224" s="447"/>
    </row>
    <row r="3225" spans="7:7">
      <c r="G3225" s="447"/>
    </row>
    <row r="3226" spans="7:7">
      <c r="G3226" s="447"/>
    </row>
    <row r="3227" spans="7:7">
      <c r="G3227" s="447"/>
    </row>
    <row r="3228" spans="7:7">
      <c r="G3228" s="447"/>
    </row>
    <row r="3229" spans="7:7">
      <c r="G3229" s="447"/>
    </row>
    <row r="3230" spans="7:7">
      <c r="G3230" s="447"/>
    </row>
    <row r="3231" spans="7:7">
      <c r="G3231" s="447"/>
    </row>
    <row r="3232" spans="7:7">
      <c r="G3232" s="447"/>
    </row>
    <row r="3233" spans="7:7">
      <c r="G3233" s="447"/>
    </row>
    <row r="3234" spans="7:7">
      <c r="G3234" s="447"/>
    </row>
    <row r="3235" spans="7:7">
      <c r="G3235" s="447"/>
    </row>
    <row r="3236" spans="7:7">
      <c r="G3236" s="447"/>
    </row>
    <row r="3237" spans="7:7">
      <c r="G3237" s="447"/>
    </row>
    <row r="3238" spans="7:7">
      <c r="G3238" s="447"/>
    </row>
    <row r="3239" spans="7:7">
      <c r="G3239" s="447"/>
    </row>
    <row r="3240" spans="7:7">
      <c r="G3240" s="447"/>
    </row>
    <row r="3241" spans="7:7">
      <c r="G3241" s="447"/>
    </row>
    <row r="3242" spans="7:7">
      <c r="G3242" s="447"/>
    </row>
    <row r="3243" spans="7:7">
      <c r="G3243" s="447"/>
    </row>
    <row r="3244" spans="7:7">
      <c r="G3244" s="447"/>
    </row>
    <row r="3245" spans="7:7">
      <c r="G3245" s="447"/>
    </row>
    <row r="3246" spans="7:7">
      <c r="G3246" s="447"/>
    </row>
    <row r="3247" spans="7:7">
      <c r="G3247" s="447"/>
    </row>
    <row r="3248" spans="7:7">
      <c r="G3248" s="447"/>
    </row>
    <row r="3249" spans="7:7">
      <c r="G3249" s="447"/>
    </row>
    <row r="3250" spans="7:7">
      <c r="G3250" s="447"/>
    </row>
    <row r="3251" spans="7:7">
      <c r="G3251" s="447"/>
    </row>
    <row r="3252" spans="7:7">
      <c r="G3252" s="447"/>
    </row>
    <row r="3253" spans="7:7">
      <c r="G3253" s="447"/>
    </row>
    <row r="3254" spans="7:7">
      <c r="G3254" s="447"/>
    </row>
    <row r="3255" spans="7:7">
      <c r="G3255" s="447"/>
    </row>
    <row r="3256" spans="7:7">
      <c r="G3256" s="447"/>
    </row>
    <row r="3257" spans="7:7">
      <c r="G3257" s="447"/>
    </row>
    <row r="3258" spans="7:7">
      <c r="G3258" s="447"/>
    </row>
    <row r="3259" spans="7:7">
      <c r="G3259" s="447"/>
    </row>
    <row r="3260" spans="7:7">
      <c r="G3260" s="447"/>
    </row>
    <row r="3261" spans="7:7">
      <c r="G3261" s="447"/>
    </row>
    <row r="3262" spans="7:7">
      <c r="G3262" s="447"/>
    </row>
    <row r="3263" spans="7:7">
      <c r="G3263" s="447"/>
    </row>
    <row r="3264" spans="7:7">
      <c r="G3264" s="447"/>
    </row>
    <row r="3265" spans="7:7">
      <c r="G3265" s="447"/>
    </row>
    <row r="3266" spans="7:7">
      <c r="G3266" s="447"/>
    </row>
    <row r="3267" spans="7:7">
      <c r="G3267" s="447"/>
    </row>
    <row r="3268" spans="7:7">
      <c r="G3268" s="447"/>
    </row>
    <row r="3269" spans="7:7">
      <c r="G3269" s="447"/>
    </row>
    <row r="3270" spans="7:7">
      <c r="G3270" s="447"/>
    </row>
    <row r="3271" spans="7:7">
      <c r="G3271" s="447"/>
    </row>
    <row r="3272" spans="7:7">
      <c r="G3272" s="447"/>
    </row>
    <row r="3273" spans="7:7">
      <c r="G3273" s="447"/>
    </row>
    <row r="3274" spans="7:7">
      <c r="G3274" s="447"/>
    </row>
    <row r="3275" spans="7:7">
      <c r="G3275" s="447"/>
    </row>
    <row r="3276" spans="7:7">
      <c r="G3276" s="447"/>
    </row>
    <row r="3277" spans="7:7">
      <c r="G3277" s="447"/>
    </row>
    <row r="3278" spans="7:7">
      <c r="G3278" s="447"/>
    </row>
    <row r="3279" spans="7:7">
      <c r="G3279" s="447"/>
    </row>
    <row r="3280" spans="7:7">
      <c r="G3280" s="447"/>
    </row>
    <row r="3281" spans="7:7">
      <c r="G3281" s="447"/>
    </row>
    <row r="3282" spans="7:7">
      <c r="G3282" s="447"/>
    </row>
    <row r="3283" spans="7:7">
      <c r="G3283" s="447"/>
    </row>
    <row r="3284" spans="7:7">
      <c r="G3284" s="447"/>
    </row>
    <row r="3285" spans="7:7">
      <c r="G3285" s="447"/>
    </row>
    <row r="3286" spans="7:7">
      <c r="G3286" s="447"/>
    </row>
    <row r="3287" spans="7:7">
      <c r="G3287" s="447"/>
    </row>
    <row r="3288" spans="7:7">
      <c r="G3288" s="447"/>
    </row>
    <row r="3289" spans="7:7">
      <c r="G3289" s="447"/>
    </row>
    <row r="3290" spans="7:7">
      <c r="G3290" s="447"/>
    </row>
    <row r="3291" spans="7:7">
      <c r="G3291" s="447"/>
    </row>
    <row r="3292" spans="7:7">
      <c r="G3292" s="447"/>
    </row>
    <row r="3293" spans="7:7">
      <c r="G3293" s="447"/>
    </row>
    <row r="3294" spans="7:7">
      <c r="G3294" s="447"/>
    </row>
    <row r="3295" spans="7:7">
      <c r="G3295" s="447"/>
    </row>
    <row r="3296" spans="7:7">
      <c r="G3296" s="447"/>
    </row>
    <row r="3297" spans="7:7">
      <c r="G3297" s="447"/>
    </row>
    <row r="3298" spans="7:7">
      <c r="G3298" s="447"/>
    </row>
    <row r="3299" spans="7:7">
      <c r="G3299" s="447"/>
    </row>
    <row r="3300" spans="7:7">
      <c r="G3300" s="447"/>
    </row>
    <row r="3301" spans="7:7">
      <c r="G3301" s="447"/>
    </row>
    <row r="3302" spans="7:7">
      <c r="G3302" s="447"/>
    </row>
    <row r="3303" spans="7:7">
      <c r="G3303" s="447"/>
    </row>
    <row r="3304" spans="7:7">
      <c r="G3304" s="447"/>
    </row>
    <row r="3305" spans="7:7">
      <c r="G3305" s="447"/>
    </row>
    <row r="3306" spans="7:7">
      <c r="G3306" s="447"/>
    </row>
    <row r="3307" spans="7:7">
      <c r="G3307" s="447"/>
    </row>
    <row r="3308" spans="7:7">
      <c r="G3308" s="447"/>
    </row>
    <row r="3309" spans="7:7">
      <c r="G3309" s="447"/>
    </row>
    <row r="3310" spans="7:7">
      <c r="G3310" s="447"/>
    </row>
    <row r="3311" spans="7:7">
      <c r="G3311" s="447"/>
    </row>
    <row r="3312" spans="7:7">
      <c r="G3312" s="447"/>
    </row>
    <row r="3313" spans="7:7">
      <c r="G3313" s="447"/>
    </row>
    <row r="3314" spans="7:7">
      <c r="G3314" s="447"/>
    </row>
    <row r="3315" spans="7:7">
      <c r="G3315" s="447"/>
    </row>
    <row r="3316" spans="7:7">
      <c r="G3316" s="447"/>
    </row>
    <row r="3317" spans="7:7">
      <c r="G3317" s="447"/>
    </row>
    <row r="3318" spans="7:7">
      <c r="G3318" s="447"/>
    </row>
    <row r="3319" spans="7:7">
      <c r="G3319" s="447"/>
    </row>
    <row r="3320" spans="7:7">
      <c r="G3320" s="447"/>
    </row>
    <row r="3321" spans="7:7">
      <c r="G3321" s="447"/>
    </row>
    <row r="3322" spans="7:7">
      <c r="G3322" s="447"/>
    </row>
    <row r="3323" spans="7:7">
      <c r="G3323" s="447"/>
    </row>
    <row r="3324" spans="7:7">
      <c r="G3324" s="447"/>
    </row>
    <row r="3325" spans="7:7">
      <c r="G3325" s="447"/>
    </row>
    <row r="3326" spans="7:7">
      <c r="G3326" s="447"/>
    </row>
    <row r="3327" spans="7:7">
      <c r="G3327" s="447"/>
    </row>
    <row r="3328" spans="7:7">
      <c r="G3328" s="447"/>
    </row>
    <row r="3329" spans="7:7">
      <c r="G3329" s="447"/>
    </row>
    <row r="3330" spans="7:7">
      <c r="G3330" s="447"/>
    </row>
    <row r="3331" spans="7:7">
      <c r="G3331" s="447"/>
    </row>
    <row r="3332" spans="7:7">
      <c r="G3332" s="447"/>
    </row>
    <row r="3333" spans="7:7">
      <c r="G3333" s="447"/>
    </row>
    <row r="3334" spans="7:7">
      <c r="G3334" s="447"/>
    </row>
    <row r="3335" spans="7:7">
      <c r="G3335" s="447"/>
    </row>
    <row r="3336" spans="7:7">
      <c r="G3336" s="447"/>
    </row>
    <row r="3337" spans="7:7">
      <c r="G3337" s="447"/>
    </row>
    <row r="3338" spans="7:7">
      <c r="G3338" s="447"/>
    </row>
    <row r="3339" spans="7:7">
      <c r="G3339" s="447"/>
    </row>
    <row r="3340" spans="7:7">
      <c r="G3340" s="447"/>
    </row>
    <row r="3341" spans="7:7">
      <c r="G3341" s="447"/>
    </row>
    <row r="3342" spans="7:7">
      <c r="G3342" s="447"/>
    </row>
    <row r="3343" spans="7:7">
      <c r="G3343" s="447"/>
    </row>
    <row r="3344" spans="7:7">
      <c r="G3344" s="447"/>
    </row>
    <row r="3345" spans="7:7">
      <c r="G3345" s="447"/>
    </row>
    <row r="3346" spans="7:7">
      <c r="G3346" s="447"/>
    </row>
    <row r="3347" spans="7:7">
      <c r="G3347" s="447"/>
    </row>
    <row r="3348" spans="7:7">
      <c r="G3348" s="447"/>
    </row>
    <row r="3349" spans="7:7">
      <c r="G3349" s="447"/>
    </row>
    <row r="3350" spans="7:7">
      <c r="G3350" s="447"/>
    </row>
    <row r="3351" spans="7:7">
      <c r="G3351" s="447"/>
    </row>
    <row r="3352" spans="7:7">
      <c r="G3352" s="447"/>
    </row>
    <row r="3353" spans="7:7">
      <c r="G3353" s="447"/>
    </row>
    <row r="3354" spans="7:7">
      <c r="G3354" s="447"/>
    </row>
    <row r="3355" spans="7:7">
      <c r="G3355" s="447"/>
    </row>
    <row r="3356" spans="7:7">
      <c r="G3356" s="447"/>
    </row>
    <row r="3357" spans="7:7">
      <c r="G3357" s="447"/>
    </row>
    <row r="3358" spans="7:7">
      <c r="G3358" s="447"/>
    </row>
    <row r="3359" spans="7:7">
      <c r="G3359" s="447"/>
    </row>
    <row r="3360" spans="7:7">
      <c r="G3360" s="447"/>
    </row>
    <row r="3361" spans="7:7">
      <c r="G3361" s="447"/>
    </row>
    <row r="3362" spans="7:7">
      <c r="G3362" s="447"/>
    </row>
    <row r="3363" spans="7:7">
      <c r="G3363" s="447"/>
    </row>
    <row r="3364" spans="7:7">
      <c r="G3364" s="447"/>
    </row>
    <row r="3365" spans="7:7">
      <c r="G3365" s="447"/>
    </row>
    <row r="3366" spans="7:7">
      <c r="G3366" s="447"/>
    </row>
    <row r="3367" spans="7:7">
      <c r="G3367" s="447"/>
    </row>
    <row r="3368" spans="7:7">
      <c r="G3368" s="447"/>
    </row>
    <row r="3369" spans="7:7">
      <c r="G3369" s="447"/>
    </row>
    <row r="3370" spans="7:7">
      <c r="G3370" s="447"/>
    </row>
    <row r="3371" spans="7:7">
      <c r="G3371" s="447"/>
    </row>
    <row r="3372" spans="7:7">
      <c r="G3372" s="447"/>
    </row>
    <row r="3373" spans="7:7">
      <c r="G3373" s="447"/>
    </row>
    <row r="3374" spans="7:7">
      <c r="G3374" s="447"/>
    </row>
    <row r="3375" spans="7:7">
      <c r="G3375" s="447"/>
    </row>
    <row r="3376" spans="7:7">
      <c r="G3376" s="447"/>
    </row>
    <row r="3377" spans="7:7">
      <c r="G3377" s="447"/>
    </row>
    <row r="3378" spans="7:7">
      <c r="G3378" s="447"/>
    </row>
    <row r="3379" spans="7:7">
      <c r="G3379" s="447"/>
    </row>
    <row r="3380" spans="7:7">
      <c r="G3380" s="447"/>
    </row>
    <row r="3381" spans="7:7">
      <c r="G3381" s="447"/>
    </row>
    <row r="3382" spans="7:7">
      <c r="G3382" s="447"/>
    </row>
    <row r="3383" spans="7:7">
      <c r="G3383" s="447"/>
    </row>
    <row r="3384" spans="7:7">
      <c r="G3384" s="447"/>
    </row>
    <row r="3385" spans="7:7">
      <c r="G3385" s="447"/>
    </row>
    <row r="3386" spans="7:7">
      <c r="G3386" s="447"/>
    </row>
    <row r="3387" spans="7:7">
      <c r="G3387" s="447"/>
    </row>
    <row r="3388" spans="7:7">
      <c r="G3388" s="447"/>
    </row>
    <row r="3389" spans="7:7">
      <c r="G3389" s="447"/>
    </row>
    <row r="3390" spans="7:7">
      <c r="G3390" s="447"/>
    </row>
    <row r="3391" spans="7:7">
      <c r="G3391" s="447"/>
    </row>
    <row r="3392" spans="7:7">
      <c r="G3392" s="447"/>
    </row>
    <row r="3393" spans="7:7">
      <c r="G3393" s="447"/>
    </row>
    <row r="3394" spans="7:7">
      <c r="G3394" s="447"/>
    </row>
    <row r="3395" spans="7:7">
      <c r="G3395" s="447"/>
    </row>
    <row r="3396" spans="7:7">
      <c r="G3396" s="447"/>
    </row>
    <row r="3397" spans="7:7">
      <c r="G3397" s="447"/>
    </row>
    <row r="3398" spans="7:7">
      <c r="G3398" s="447"/>
    </row>
    <row r="3399" spans="7:7">
      <c r="G3399" s="447"/>
    </row>
    <row r="3400" spans="7:7">
      <c r="G3400" s="447"/>
    </row>
    <row r="3401" spans="7:7">
      <c r="G3401" s="447"/>
    </row>
    <row r="3402" spans="7:7">
      <c r="G3402" s="447"/>
    </row>
    <row r="3403" spans="7:7">
      <c r="G3403" s="447"/>
    </row>
    <row r="3404" spans="7:7">
      <c r="G3404" s="447"/>
    </row>
    <row r="3405" spans="7:7">
      <c r="G3405" s="447"/>
    </row>
    <row r="3406" spans="7:7">
      <c r="G3406" s="447"/>
    </row>
    <row r="3407" spans="7:7">
      <c r="G3407" s="447"/>
    </row>
    <row r="3408" spans="7:7">
      <c r="G3408" s="447"/>
    </row>
    <row r="3409" spans="7:7">
      <c r="G3409" s="447"/>
    </row>
    <row r="3410" spans="7:7">
      <c r="G3410" s="447"/>
    </row>
    <row r="3411" spans="7:7">
      <c r="G3411" s="447"/>
    </row>
    <row r="3412" spans="7:7">
      <c r="G3412" s="447"/>
    </row>
    <row r="3413" spans="7:7">
      <c r="G3413" s="447"/>
    </row>
    <row r="3414" spans="7:7">
      <c r="G3414" s="447"/>
    </row>
    <row r="3415" spans="7:7">
      <c r="G3415" s="447"/>
    </row>
    <row r="3416" spans="7:7">
      <c r="G3416" s="447"/>
    </row>
    <row r="3417" spans="7:7">
      <c r="G3417" s="447"/>
    </row>
    <row r="3418" spans="7:7">
      <c r="G3418" s="447"/>
    </row>
    <row r="3419" spans="7:7">
      <c r="G3419" s="447"/>
    </row>
    <row r="3420" spans="7:7">
      <c r="G3420" s="447"/>
    </row>
    <row r="3421" spans="7:7">
      <c r="G3421" s="447"/>
    </row>
    <row r="3422" spans="7:7">
      <c r="G3422" s="447"/>
    </row>
    <row r="3423" spans="7:7">
      <c r="G3423" s="447"/>
    </row>
    <row r="3424" spans="7:7">
      <c r="G3424" s="447"/>
    </row>
    <row r="3425" spans="7:7">
      <c r="G3425" s="447"/>
    </row>
    <row r="3426" spans="7:7">
      <c r="G3426" s="447"/>
    </row>
    <row r="3427" spans="7:7">
      <c r="G3427" s="447"/>
    </row>
    <row r="3428" spans="7:7">
      <c r="G3428" s="447"/>
    </row>
    <row r="3429" spans="7:7">
      <c r="G3429" s="447"/>
    </row>
    <row r="3430" spans="7:7">
      <c r="G3430" s="447"/>
    </row>
    <row r="3431" spans="7:7">
      <c r="G3431" s="447"/>
    </row>
    <row r="3432" spans="7:7">
      <c r="G3432" s="447"/>
    </row>
    <row r="3433" spans="7:7">
      <c r="G3433" s="447"/>
    </row>
    <row r="3434" spans="7:7">
      <c r="G3434" s="447"/>
    </row>
    <row r="3435" spans="7:7">
      <c r="G3435" s="447"/>
    </row>
    <row r="3436" spans="7:7">
      <c r="G3436" s="447"/>
    </row>
    <row r="3437" spans="7:7">
      <c r="G3437" s="447"/>
    </row>
    <row r="3438" spans="7:7">
      <c r="G3438" s="447"/>
    </row>
    <row r="3439" spans="7:7">
      <c r="G3439" s="447"/>
    </row>
    <row r="3440" spans="7:7">
      <c r="G3440" s="447"/>
    </row>
    <row r="3441" spans="7:7">
      <c r="G3441" s="447"/>
    </row>
    <row r="3442" spans="7:7">
      <c r="G3442" s="447"/>
    </row>
    <row r="3443" spans="7:7">
      <c r="G3443" s="447"/>
    </row>
    <row r="3444" spans="7:7">
      <c r="G3444" s="447"/>
    </row>
    <row r="3445" spans="7:7">
      <c r="G3445" s="447"/>
    </row>
    <row r="3446" spans="7:7">
      <c r="G3446" s="447"/>
    </row>
    <row r="3447" spans="7:7">
      <c r="G3447" s="447"/>
    </row>
    <row r="3448" spans="7:7">
      <c r="G3448" s="447"/>
    </row>
    <row r="3449" spans="7:7">
      <c r="G3449" s="447"/>
    </row>
    <row r="3450" spans="7:7">
      <c r="G3450" s="447"/>
    </row>
    <row r="3451" spans="7:7">
      <c r="G3451" s="447"/>
    </row>
    <row r="3452" spans="7:7">
      <c r="G3452" s="447"/>
    </row>
    <row r="3453" spans="7:7">
      <c r="G3453" s="447"/>
    </row>
    <row r="3454" spans="7:7">
      <c r="G3454" s="447"/>
    </row>
    <row r="3455" spans="7:7">
      <c r="G3455" s="447"/>
    </row>
    <row r="3456" spans="7:7">
      <c r="G3456" s="447"/>
    </row>
    <row r="3457" spans="7:7">
      <c r="G3457" s="447"/>
    </row>
    <row r="3458" spans="7:7">
      <c r="G3458" s="447"/>
    </row>
    <row r="3459" spans="7:7">
      <c r="G3459" s="447"/>
    </row>
    <row r="3460" spans="7:7">
      <c r="G3460" s="447"/>
    </row>
    <row r="3461" spans="7:7">
      <c r="G3461" s="447"/>
    </row>
    <row r="3462" spans="7:7">
      <c r="G3462" s="447"/>
    </row>
    <row r="3463" spans="7:7">
      <c r="G3463" s="447"/>
    </row>
    <row r="3464" spans="7:7">
      <c r="G3464" s="447"/>
    </row>
    <row r="3465" spans="7:7">
      <c r="G3465" s="447"/>
    </row>
    <row r="3466" spans="7:7">
      <c r="G3466" s="447"/>
    </row>
    <row r="3467" spans="7:7">
      <c r="G3467" s="447"/>
    </row>
    <row r="3468" spans="7:7">
      <c r="G3468" s="447"/>
    </row>
    <row r="3469" spans="7:7">
      <c r="G3469" s="447"/>
    </row>
    <row r="3470" spans="7:7">
      <c r="G3470" s="447"/>
    </row>
    <row r="3471" spans="7:7">
      <c r="G3471" s="447"/>
    </row>
    <row r="3472" spans="7:7">
      <c r="G3472" s="447"/>
    </row>
    <row r="3473" spans="7:7">
      <c r="G3473" s="447"/>
    </row>
    <row r="3474" spans="7:7">
      <c r="G3474" s="447"/>
    </row>
    <row r="3475" spans="7:7">
      <c r="G3475" s="447"/>
    </row>
    <row r="3476" spans="7:7">
      <c r="G3476" s="447"/>
    </row>
    <row r="3477" spans="7:7">
      <c r="G3477" s="447"/>
    </row>
    <row r="3478" spans="7:7">
      <c r="G3478" s="447"/>
    </row>
    <row r="3479" spans="7:7">
      <c r="G3479" s="447"/>
    </row>
    <row r="3480" spans="7:7">
      <c r="G3480" s="447"/>
    </row>
    <row r="3481" spans="7:7">
      <c r="G3481" s="447"/>
    </row>
    <row r="3482" spans="7:7">
      <c r="G3482" s="447"/>
    </row>
    <row r="3483" spans="7:7">
      <c r="G3483" s="447"/>
    </row>
    <row r="3484" spans="7:7">
      <c r="G3484" s="447"/>
    </row>
    <row r="3485" spans="7:7">
      <c r="G3485" s="447"/>
    </row>
    <row r="3486" spans="7:7">
      <c r="G3486" s="447"/>
    </row>
    <row r="3487" spans="7:7">
      <c r="G3487" s="447"/>
    </row>
    <row r="3488" spans="7:7">
      <c r="G3488" s="447"/>
    </row>
    <row r="3489" spans="7:7">
      <c r="G3489" s="447"/>
    </row>
    <row r="3490" spans="7:7">
      <c r="G3490" s="447"/>
    </row>
    <row r="3491" spans="7:7">
      <c r="G3491" s="447"/>
    </row>
    <row r="3492" spans="7:7">
      <c r="G3492" s="447"/>
    </row>
    <row r="3493" spans="7:7">
      <c r="G3493" s="447"/>
    </row>
    <row r="3494" spans="7:7">
      <c r="G3494" s="447"/>
    </row>
    <row r="3495" spans="7:7">
      <c r="G3495" s="447"/>
    </row>
    <row r="3496" spans="7:7">
      <c r="G3496" s="447"/>
    </row>
    <row r="3497" spans="7:7">
      <c r="G3497" s="447"/>
    </row>
    <row r="3498" spans="7:7">
      <c r="G3498" s="447"/>
    </row>
    <row r="3499" spans="7:7">
      <c r="G3499" s="447"/>
    </row>
    <row r="3500" spans="7:7">
      <c r="G3500" s="447"/>
    </row>
    <row r="3501" spans="7:7">
      <c r="G3501" s="447"/>
    </row>
    <row r="3502" spans="7:7">
      <c r="G3502" s="447"/>
    </row>
    <row r="3503" spans="7:7">
      <c r="G3503" s="447"/>
    </row>
    <row r="3504" spans="7:7">
      <c r="G3504" s="447"/>
    </row>
    <row r="3505" spans="7:7">
      <c r="G3505" s="447"/>
    </row>
    <row r="3506" spans="7:7">
      <c r="G3506" s="447"/>
    </row>
    <row r="3507" spans="7:7">
      <c r="G3507" s="447"/>
    </row>
    <row r="3508" spans="7:7">
      <c r="G3508" s="447"/>
    </row>
    <row r="3509" spans="7:7">
      <c r="G3509" s="447"/>
    </row>
    <row r="3510" spans="7:7">
      <c r="G3510" s="447"/>
    </row>
    <row r="3511" spans="7:7">
      <c r="G3511" s="447"/>
    </row>
    <row r="3512" spans="7:7">
      <c r="G3512" s="447"/>
    </row>
    <row r="3513" spans="7:7">
      <c r="G3513" s="447"/>
    </row>
    <row r="3514" spans="7:7">
      <c r="G3514" s="447"/>
    </row>
    <row r="3515" spans="7:7">
      <c r="G3515" s="447"/>
    </row>
    <row r="3516" spans="7:7">
      <c r="G3516" s="447"/>
    </row>
    <row r="3517" spans="7:7">
      <c r="G3517" s="447"/>
    </row>
    <row r="3518" spans="7:7">
      <c r="G3518" s="447"/>
    </row>
    <row r="3519" spans="7:7">
      <c r="G3519" s="447"/>
    </row>
    <row r="3520" spans="7:7">
      <c r="G3520" s="447"/>
    </row>
    <row r="3521" spans="7:7">
      <c r="G3521" s="447"/>
    </row>
    <row r="3522" spans="7:7">
      <c r="G3522" s="447"/>
    </row>
    <row r="3523" spans="7:7">
      <c r="G3523" s="447"/>
    </row>
    <row r="3524" spans="7:7">
      <c r="G3524" s="447"/>
    </row>
    <row r="3525" spans="7:7">
      <c r="G3525" s="447"/>
    </row>
    <row r="3526" spans="7:7">
      <c r="G3526" s="447"/>
    </row>
    <row r="3527" spans="7:7">
      <c r="G3527" s="447"/>
    </row>
    <row r="3528" spans="7:7">
      <c r="G3528" s="447"/>
    </row>
    <row r="3529" spans="7:7">
      <c r="G3529" s="447"/>
    </row>
    <row r="3530" spans="7:7">
      <c r="G3530" s="447"/>
    </row>
    <row r="3531" spans="7:7">
      <c r="G3531" s="447"/>
    </row>
    <row r="3532" spans="7:7">
      <c r="G3532" s="447"/>
    </row>
    <row r="3533" spans="7:7">
      <c r="G3533" s="447"/>
    </row>
    <row r="3534" spans="7:7">
      <c r="G3534" s="447"/>
    </row>
    <row r="3535" spans="7:7">
      <c r="G3535" s="447"/>
    </row>
    <row r="3536" spans="7:7">
      <c r="G3536" s="447"/>
    </row>
    <row r="3537" spans="7:7">
      <c r="G3537" s="447"/>
    </row>
    <row r="3538" spans="7:7">
      <c r="G3538" s="447"/>
    </row>
    <row r="3539" spans="7:7">
      <c r="G3539" s="447"/>
    </row>
    <row r="3540" spans="7:7">
      <c r="G3540" s="447"/>
    </row>
    <row r="3541" spans="7:7">
      <c r="G3541" s="447"/>
    </row>
    <row r="3542" spans="7:7">
      <c r="G3542" s="447"/>
    </row>
    <row r="3543" spans="7:7">
      <c r="G3543" s="447"/>
    </row>
    <row r="3544" spans="7:7">
      <c r="G3544" s="447"/>
    </row>
    <row r="3545" spans="7:7">
      <c r="G3545" s="447"/>
    </row>
    <row r="3546" spans="7:7">
      <c r="G3546" s="447"/>
    </row>
    <row r="3547" spans="7:7">
      <c r="G3547" s="447"/>
    </row>
    <row r="3548" spans="7:7">
      <c r="G3548" s="447"/>
    </row>
    <row r="3549" spans="7:7">
      <c r="G3549" s="447"/>
    </row>
    <row r="3550" spans="7:7">
      <c r="G3550" s="447"/>
    </row>
    <row r="3551" spans="7:7">
      <c r="G3551" s="447"/>
    </row>
    <row r="3552" spans="7:7">
      <c r="G3552" s="447"/>
    </row>
    <row r="3553" spans="7:7">
      <c r="G3553" s="447"/>
    </row>
    <row r="3554" spans="7:7">
      <c r="G3554" s="447"/>
    </row>
    <row r="3555" spans="7:7">
      <c r="G3555" s="447"/>
    </row>
    <row r="3556" spans="7:7">
      <c r="G3556" s="447"/>
    </row>
    <row r="3557" spans="7:7">
      <c r="G3557" s="447"/>
    </row>
    <row r="3558" spans="7:7">
      <c r="G3558" s="447"/>
    </row>
    <row r="3559" spans="7:7">
      <c r="G3559" s="447"/>
    </row>
    <row r="3560" spans="7:7">
      <c r="G3560" s="447"/>
    </row>
    <row r="3561" spans="7:7">
      <c r="G3561" s="447"/>
    </row>
    <row r="3562" spans="7:7">
      <c r="G3562" s="447"/>
    </row>
    <row r="3563" spans="7:7">
      <c r="G3563" s="447"/>
    </row>
    <row r="3564" spans="7:7">
      <c r="G3564" s="447"/>
    </row>
    <row r="3565" spans="7:7">
      <c r="G3565" s="447"/>
    </row>
    <row r="3566" spans="7:7">
      <c r="G3566" s="447"/>
    </row>
    <row r="3567" spans="7:7">
      <c r="G3567" s="447"/>
    </row>
    <row r="3568" spans="7:7">
      <c r="G3568" s="447"/>
    </row>
    <row r="3569" spans="7:7">
      <c r="G3569" s="447"/>
    </row>
    <row r="3570" spans="7:7">
      <c r="G3570" s="447"/>
    </row>
    <row r="3571" spans="7:7">
      <c r="G3571" s="447"/>
    </row>
    <row r="3572" spans="7:7">
      <c r="G3572" s="447"/>
    </row>
    <row r="3573" spans="7:7">
      <c r="G3573" s="447"/>
    </row>
    <row r="3574" spans="7:7">
      <c r="G3574" s="447"/>
    </row>
    <row r="3575" spans="7:7">
      <c r="G3575" s="447"/>
    </row>
    <row r="3576" spans="7:7">
      <c r="G3576" s="447"/>
    </row>
    <row r="3577" spans="7:7">
      <c r="G3577" s="447"/>
    </row>
    <row r="3578" spans="7:7">
      <c r="G3578" s="447"/>
    </row>
    <row r="3579" spans="7:7">
      <c r="G3579" s="447"/>
    </row>
    <row r="3580" spans="7:7">
      <c r="G3580" s="447"/>
    </row>
    <row r="3581" spans="7:7">
      <c r="G3581" s="447"/>
    </row>
    <row r="3582" spans="7:7">
      <c r="G3582" s="447"/>
    </row>
    <row r="3583" spans="7:7">
      <c r="G3583" s="447"/>
    </row>
    <row r="3584" spans="7:7">
      <c r="G3584" s="447"/>
    </row>
    <row r="3585" spans="7:7">
      <c r="G3585" s="447"/>
    </row>
    <row r="3586" spans="7:7">
      <c r="G3586" s="447"/>
    </row>
    <row r="3587" spans="7:7">
      <c r="G3587" s="447"/>
    </row>
    <row r="3588" spans="7:7">
      <c r="G3588" s="447"/>
    </row>
    <row r="3589" spans="7:7">
      <c r="G3589" s="447"/>
    </row>
    <row r="3590" spans="7:7">
      <c r="G3590" s="447"/>
    </row>
    <row r="3591" spans="7:7">
      <c r="G3591" s="447"/>
    </row>
    <row r="3592" spans="7:7">
      <c r="G3592" s="447"/>
    </row>
    <row r="3593" spans="7:7">
      <c r="G3593" s="447"/>
    </row>
    <row r="3594" spans="7:7">
      <c r="G3594" s="447"/>
    </row>
    <row r="3595" spans="7:7">
      <c r="G3595" s="447"/>
    </row>
    <row r="3596" spans="7:7">
      <c r="G3596" s="447"/>
    </row>
    <row r="3597" spans="7:7">
      <c r="G3597" s="447"/>
    </row>
    <row r="3598" spans="7:7">
      <c r="G3598" s="447"/>
    </row>
    <row r="3599" spans="7:7">
      <c r="G3599" s="447"/>
    </row>
    <row r="3600" spans="7:7">
      <c r="G3600" s="447"/>
    </row>
    <row r="3601" spans="7:7">
      <c r="G3601" s="447"/>
    </row>
    <row r="3602" spans="7:7">
      <c r="G3602" s="447"/>
    </row>
    <row r="3603" spans="7:7">
      <c r="G3603" s="447"/>
    </row>
    <row r="3604" spans="7:7">
      <c r="G3604" s="447"/>
    </row>
    <row r="3605" spans="7:7">
      <c r="G3605" s="447"/>
    </row>
    <row r="3606" spans="7:7">
      <c r="G3606" s="447"/>
    </row>
    <row r="3607" spans="7:7">
      <c r="G3607" s="447"/>
    </row>
    <row r="3608" spans="7:7">
      <c r="G3608" s="447"/>
    </row>
    <row r="3609" spans="7:7">
      <c r="G3609" s="447"/>
    </row>
    <row r="3610" spans="7:7">
      <c r="G3610" s="447"/>
    </row>
    <row r="3611" spans="7:7">
      <c r="G3611" s="447"/>
    </row>
    <row r="3612" spans="7:7">
      <c r="G3612" s="447"/>
    </row>
    <row r="3613" spans="7:7">
      <c r="G3613" s="447"/>
    </row>
    <row r="3614" spans="7:7">
      <c r="G3614" s="447"/>
    </row>
    <row r="3615" spans="7:7">
      <c r="G3615" s="447"/>
    </row>
    <row r="3616" spans="7:7">
      <c r="G3616" s="447"/>
    </row>
    <row r="3617" spans="7:7">
      <c r="G3617" s="447"/>
    </row>
    <row r="3618" spans="7:7">
      <c r="G3618" s="447"/>
    </row>
    <row r="3619" spans="7:7">
      <c r="G3619" s="447"/>
    </row>
    <row r="3620" spans="7:7">
      <c r="G3620" s="447"/>
    </row>
    <row r="3621" spans="7:7">
      <c r="G3621" s="447"/>
    </row>
    <row r="3622" spans="7:7">
      <c r="G3622" s="447"/>
    </row>
    <row r="3623" spans="7:7">
      <c r="G3623" s="447"/>
    </row>
    <row r="3624" spans="7:7">
      <c r="G3624" s="447"/>
    </row>
    <row r="3625" spans="7:7">
      <c r="G3625" s="447"/>
    </row>
    <row r="3626" spans="7:7">
      <c r="G3626" s="447"/>
    </row>
    <row r="3627" spans="7:7">
      <c r="G3627" s="447"/>
    </row>
    <row r="3628" spans="7:7">
      <c r="G3628" s="447"/>
    </row>
    <row r="3629" spans="7:7">
      <c r="G3629" s="447"/>
    </row>
    <row r="3630" spans="7:7">
      <c r="G3630" s="447"/>
    </row>
    <row r="3631" spans="7:7">
      <c r="G3631" s="447"/>
    </row>
    <row r="3632" spans="7:7">
      <c r="G3632" s="447"/>
    </row>
    <row r="3633" spans="7:7">
      <c r="G3633" s="447"/>
    </row>
    <row r="3634" spans="7:7">
      <c r="G3634" s="447"/>
    </row>
    <row r="3635" spans="7:7">
      <c r="G3635" s="447"/>
    </row>
    <row r="3636" spans="7:7">
      <c r="G3636" s="447"/>
    </row>
    <row r="3637" spans="7:7">
      <c r="G3637" s="447"/>
    </row>
    <row r="3638" spans="7:7">
      <c r="G3638" s="447"/>
    </row>
    <row r="3639" spans="7:7">
      <c r="G3639" s="447"/>
    </row>
    <row r="3640" spans="7:7">
      <c r="G3640" s="447"/>
    </row>
    <row r="3641" spans="7:7">
      <c r="G3641" s="447"/>
    </row>
    <row r="3642" spans="7:7">
      <c r="G3642" s="447"/>
    </row>
    <row r="3643" spans="7:7">
      <c r="G3643" s="447"/>
    </row>
    <row r="3644" spans="7:7">
      <c r="G3644" s="447"/>
    </row>
    <row r="3645" spans="7:7">
      <c r="G3645" s="447"/>
    </row>
    <row r="3646" spans="7:7">
      <c r="G3646" s="447"/>
    </row>
    <row r="3647" spans="7:7">
      <c r="G3647" s="447"/>
    </row>
    <row r="3648" spans="7:7">
      <c r="G3648" s="447"/>
    </row>
    <row r="3649" spans="7:7">
      <c r="G3649" s="447"/>
    </row>
    <row r="3650" spans="7:7">
      <c r="G3650" s="447"/>
    </row>
    <row r="3651" spans="7:7">
      <c r="G3651" s="447"/>
    </row>
    <row r="3652" spans="7:7">
      <c r="G3652" s="447"/>
    </row>
    <row r="3653" spans="7:7">
      <c r="G3653" s="447"/>
    </row>
    <row r="3654" spans="7:7">
      <c r="G3654" s="447"/>
    </row>
    <row r="3655" spans="7:7">
      <c r="G3655" s="447"/>
    </row>
    <row r="3656" spans="7:7">
      <c r="G3656" s="447"/>
    </row>
    <row r="3657" spans="7:7">
      <c r="G3657" s="447"/>
    </row>
    <row r="3658" spans="7:7">
      <c r="G3658" s="447"/>
    </row>
    <row r="3659" spans="7:7">
      <c r="G3659" s="447"/>
    </row>
    <row r="3660" spans="7:7">
      <c r="G3660" s="447"/>
    </row>
    <row r="3661" spans="7:7">
      <c r="G3661" s="447"/>
    </row>
    <row r="3662" spans="7:7">
      <c r="G3662" s="447"/>
    </row>
    <row r="3663" spans="7:7">
      <c r="G3663" s="447"/>
    </row>
    <row r="3664" spans="7:7">
      <c r="G3664" s="447"/>
    </row>
    <row r="3665" spans="7:7">
      <c r="G3665" s="447"/>
    </row>
    <row r="3666" spans="7:7">
      <c r="G3666" s="447"/>
    </row>
    <row r="3667" spans="7:7">
      <c r="G3667" s="447"/>
    </row>
    <row r="3668" spans="7:7">
      <c r="G3668" s="447"/>
    </row>
    <row r="3669" spans="7:7">
      <c r="G3669" s="447"/>
    </row>
    <row r="3670" spans="7:7">
      <c r="G3670" s="447"/>
    </row>
    <row r="3671" spans="7:7">
      <c r="G3671" s="447"/>
    </row>
    <row r="3672" spans="7:7">
      <c r="G3672" s="447"/>
    </row>
    <row r="3673" spans="7:7">
      <c r="G3673" s="447"/>
    </row>
    <row r="3674" spans="7:7">
      <c r="G3674" s="447"/>
    </row>
    <row r="3675" spans="7:7">
      <c r="G3675" s="447"/>
    </row>
    <row r="3676" spans="7:7">
      <c r="G3676" s="447"/>
    </row>
    <row r="3677" spans="7:7">
      <c r="G3677" s="447"/>
    </row>
    <row r="3678" spans="7:7">
      <c r="G3678" s="447"/>
    </row>
    <row r="3679" spans="7:7">
      <c r="G3679" s="447"/>
    </row>
    <row r="3680" spans="7:7">
      <c r="G3680" s="447"/>
    </row>
    <row r="3681" spans="7:7">
      <c r="G3681" s="447"/>
    </row>
    <row r="3682" spans="7:7">
      <c r="G3682" s="447"/>
    </row>
    <row r="3683" spans="7:7">
      <c r="G3683" s="447"/>
    </row>
    <row r="3684" spans="7:7">
      <c r="G3684" s="447"/>
    </row>
    <row r="3685" spans="7:7">
      <c r="G3685" s="447"/>
    </row>
    <row r="3686" spans="7:7">
      <c r="G3686" s="447"/>
    </row>
    <row r="3687" spans="7:7">
      <c r="G3687" s="447"/>
    </row>
    <row r="3688" spans="7:7">
      <c r="G3688" s="447"/>
    </row>
    <row r="3689" spans="7:7">
      <c r="G3689" s="447"/>
    </row>
    <row r="3690" spans="7:7">
      <c r="G3690" s="447"/>
    </row>
    <row r="3691" spans="7:7">
      <c r="G3691" s="447"/>
    </row>
    <row r="3692" spans="7:7">
      <c r="G3692" s="447"/>
    </row>
    <row r="3693" spans="7:7">
      <c r="G3693" s="447"/>
    </row>
    <row r="3694" spans="7:7">
      <c r="G3694" s="447"/>
    </row>
    <row r="3695" spans="7:7">
      <c r="G3695" s="447"/>
    </row>
    <row r="3696" spans="7:7">
      <c r="G3696" s="447"/>
    </row>
    <row r="3697" spans="7:7">
      <c r="G3697" s="447"/>
    </row>
    <row r="3698" spans="7:7">
      <c r="G3698" s="447"/>
    </row>
    <row r="3699" spans="7:7">
      <c r="G3699" s="447"/>
    </row>
    <row r="3700" spans="7:7">
      <c r="G3700" s="447"/>
    </row>
    <row r="3701" spans="7:7">
      <c r="G3701" s="447"/>
    </row>
    <row r="3702" spans="7:7">
      <c r="G3702" s="447"/>
    </row>
    <row r="3703" spans="7:7">
      <c r="G3703" s="447"/>
    </row>
    <row r="3704" spans="7:7">
      <c r="G3704" s="447"/>
    </row>
    <row r="3705" spans="7:7">
      <c r="G3705" s="447"/>
    </row>
    <row r="3706" spans="7:7">
      <c r="G3706" s="447"/>
    </row>
    <row r="3707" spans="7:7">
      <c r="G3707" s="447"/>
    </row>
    <row r="3708" spans="7:7">
      <c r="G3708" s="447"/>
    </row>
    <row r="3709" spans="7:7">
      <c r="G3709" s="447"/>
    </row>
    <row r="3710" spans="7:7">
      <c r="G3710" s="447"/>
    </row>
    <row r="3711" spans="7:7">
      <c r="G3711" s="447"/>
    </row>
    <row r="3712" spans="7:7">
      <c r="G3712" s="447"/>
    </row>
    <row r="3713" spans="7:7">
      <c r="G3713" s="447"/>
    </row>
    <row r="3714" spans="7:7">
      <c r="G3714" s="447"/>
    </row>
    <row r="3715" spans="7:7">
      <c r="G3715" s="447"/>
    </row>
    <row r="3716" spans="7:7">
      <c r="G3716" s="447"/>
    </row>
    <row r="3717" spans="7:7">
      <c r="G3717" s="447"/>
    </row>
    <row r="3718" spans="7:7">
      <c r="G3718" s="447"/>
    </row>
    <row r="3719" spans="7:7">
      <c r="G3719" s="447"/>
    </row>
    <row r="3720" spans="7:7">
      <c r="G3720" s="447"/>
    </row>
    <row r="3721" spans="7:7">
      <c r="G3721" s="447"/>
    </row>
    <row r="3722" spans="7:7">
      <c r="G3722" s="447"/>
    </row>
    <row r="3723" spans="7:7">
      <c r="G3723" s="447"/>
    </row>
    <row r="3724" spans="7:7">
      <c r="G3724" s="447"/>
    </row>
    <row r="3725" spans="7:7">
      <c r="G3725" s="447"/>
    </row>
    <row r="3726" spans="7:7">
      <c r="G3726" s="447"/>
    </row>
    <row r="3727" spans="7:7">
      <c r="G3727" s="447"/>
    </row>
    <row r="3728" spans="7:7">
      <c r="G3728" s="447"/>
    </row>
    <row r="3729" spans="7:7">
      <c r="G3729" s="447"/>
    </row>
    <row r="3730" spans="7:7">
      <c r="G3730" s="447"/>
    </row>
    <row r="3731" spans="7:7">
      <c r="G3731" s="447"/>
    </row>
    <row r="3732" spans="7:7">
      <c r="G3732" s="447"/>
    </row>
    <row r="3733" spans="7:7">
      <c r="G3733" s="447"/>
    </row>
    <row r="3734" spans="7:7">
      <c r="G3734" s="447"/>
    </row>
    <row r="3735" spans="7:7">
      <c r="G3735" s="447"/>
    </row>
    <row r="3736" spans="7:7">
      <c r="G3736" s="447"/>
    </row>
    <row r="3737" spans="7:7">
      <c r="G3737" s="447"/>
    </row>
    <row r="3738" spans="7:7">
      <c r="G3738" s="447"/>
    </row>
    <row r="3739" spans="7:7">
      <c r="G3739" s="447"/>
    </row>
    <row r="3740" spans="7:7">
      <c r="G3740" s="447"/>
    </row>
    <row r="3741" spans="7:7">
      <c r="G3741" s="447"/>
    </row>
    <row r="3742" spans="7:7">
      <c r="G3742" s="447"/>
    </row>
    <row r="3743" spans="7:7">
      <c r="G3743" s="447"/>
    </row>
    <row r="3744" spans="7:7">
      <c r="G3744" s="447"/>
    </row>
    <row r="3745" spans="7:7">
      <c r="G3745" s="447"/>
    </row>
    <row r="3746" spans="7:7">
      <c r="G3746" s="447"/>
    </row>
    <row r="3747" spans="7:7">
      <c r="G3747" s="447"/>
    </row>
    <row r="3748" spans="7:7">
      <c r="G3748" s="447"/>
    </row>
    <row r="3749" spans="7:7">
      <c r="G3749" s="447"/>
    </row>
    <row r="3750" spans="7:7">
      <c r="G3750" s="447"/>
    </row>
    <row r="3751" spans="7:7">
      <c r="G3751" s="447"/>
    </row>
    <row r="3752" spans="7:7">
      <c r="G3752" s="447"/>
    </row>
    <row r="3753" spans="7:7">
      <c r="G3753" s="447"/>
    </row>
    <row r="3754" spans="7:7">
      <c r="G3754" s="447"/>
    </row>
    <row r="3755" spans="7:7">
      <c r="G3755" s="447"/>
    </row>
    <row r="3756" spans="7:7">
      <c r="G3756" s="447"/>
    </row>
    <row r="3757" spans="7:7">
      <c r="G3757" s="447"/>
    </row>
    <row r="3758" spans="7:7">
      <c r="G3758" s="447"/>
    </row>
    <row r="3759" spans="7:7">
      <c r="G3759" s="447"/>
    </row>
    <row r="3760" spans="7:7">
      <c r="G3760" s="447"/>
    </row>
    <row r="3761" spans="7:7">
      <c r="G3761" s="447"/>
    </row>
    <row r="3762" spans="7:7">
      <c r="G3762" s="447"/>
    </row>
    <row r="3763" spans="7:7">
      <c r="G3763" s="447"/>
    </row>
    <row r="3764" spans="7:7">
      <c r="G3764" s="447"/>
    </row>
    <row r="3765" spans="7:7">
      <c r="G3765" s="447"/>
    </row>
    <row r="3766" spans="7:7">
      <c r="G3766" s="447"/>
    </row>
    <row r="3767" spans="7:7">
      <c r="G3767" s="447"/>
    </row>
    <row r="3768" spans="7:7">
      <c r="G3768" s="447"/>
    </row>
    <row r="3769" spans="7:7">
      <c r="G3769" s="447"/>
    </row>
    <row r="3770" spans="7:7">
      <c r="G3770" s="447"/>
    </row>
    <row r="3771" spans="7:7">
      <c r="G3771" s="447"/>
    </row>
    <row r="3772" spans="7:7">
      <c r="G3772" s="447"/>
    </row>
    <row r="3773" spans="7:7">
      <c r="G3773" s="447"/>
    </row>
    <row r="3774" spans="7:7">
      <c r="G3774" s="447"/>
    </row>
    <row r="3775" spans="7:7">
      <c r="G3775" s="447"/>
    </row>
    <row r="3776" spans="7:7">
      <c r="G3776" s="447"/>
    </row>
    <row r="3777" spans="7:7">
      <c r="G3777" s="447"/>
    </row>
    <row r="3778" spans="7:7">
      <c r="G3778" s="447"/>
    </row>
    <row r="3779" spans="7:7">
      <c r="G3779" s="447"/>
    </row>
    <row r="3780" spans="7:7">
      <c r="G3780" s="447"/>
    </row>
    <row r="3781" spans="7:7">
      <c r="G3781" s="447"/>
    </row>
    <row r="3782" spans="7:7">
      <c r="G3782" s="447"/>
    </row>
    <row r="3783" spans="7:7">
      <c r="G3783" s="447"/>
    </row>
    <row r="3784" spans="7:7">
      <c r="G3784" s="447"/>
    </row>
    <row r="3785" spans="7:7">
      <c r="G3785" s="447"/>
    </row>
    <row r="3786" spans="7:7">
      <c r="G3786" s="447"/>
    </row>
    <row r="3787" spans="7:7">
      <c r="G3787" s="447"/>
    </row>
    <row r="3788" spans="7:7">
      <c r="G3788" s="447"/>
    </row>
    <row r="3789" spans="7:7">
      <c r="G3789" s="447"/>
    </row>
    <row r="3790" spans="7:7">
      <c r="G3790" s="447"/>
    </row>
    <row r="3791" spans="7:7">
      <c r="G3791" s="447"/>
    </row>
    <row r="3792" spans="7:7">
      <c r="G3792" s="447"/>
    </row>
    <row r="3793" spans="7:7">
      <c r="G3793" s="447"/>
    </row>
    <row r="3794" spans="7:7">
      <c r="G3794" s="447"/>
    </row>
    <row r="3795" spans="7:7">
      <c r="G3795" s="447"/>
    </row>
    <row r="3796" spans="7:7">
      <c r="G3796" s="447"/>
    </row>
    <row r="3797" spans="7:7">
      <c r="G3797" s="447"/>
    </row>
    <row r="3798" spans="7:7">
      <c r="G3798" s="447"/>
    </row>
    <row r="3799" spans="7:7">
      <c r="G3799" s="447"/>
    </row>
    <row r="3800" spans="7:7">
      <c r="G3800" s="447"/>
    </row>
    <row r="3801" spans="7:7">
      <c r="G3801" s="447"/>
    </row>
    <row r="3802" spans="7:7">
      <c r="G3802" s="447"/>
    </row>
    <row r="3803" spans="7:7">
      <c r="G3803" s="447"/>
    </row>
    <row r="3804" spans="7:7">
      <c r="G3804" s="447"/>
    </row>
    <row r="3805" spans="7:7">
      <c r="G3805" s="447"/>
    </row>
    <row r="3806" spans="7:7">
      <c r="G3806" s="447"/>
    </row>
    <row r="3807" spans="7:7">
      <c r="G3807" s="447"/>
    </row>
    <row r="3808" spans="7:7">
      <c r="G3808" s="447"/>
    </row>
    <row r="3809" spans="7:7">
      <c r="G3809" s="447"/>
    </row>
    <row r="3810" spans="7:7">
      <c r="G3810" s="447"/>
    </row>
    <row r="3811" spans="7:7">
      <c r="G3811" s="447"/>
    </row>
    <row r="3812" spans="7:7">
      <c r="G3812" s="447"/>
    </row>
    <row r="3813" spans="7:7">
      <c r="G3813" s="447"/>
    </row>
    <row r="3814" spans="7:7">
      <c r="G3814" s="447"/>
    </row>
    <row r="3815" spans="7:7">
      <c r="G3815" s="447"/>
    </row>
    <row r="3816" spans="7:7">
      <c r="G3816" s="447"/>
    </row>
    <row r="3817" spans="7:7">
      <c r="G3817" s="447"/>
    </row>
    <row r="3818" spans="7:7">
      <c r="G3818" s="447"/>
    </row>
    <row r="3819" spans="7:7">
      <c r="G3819" s="447"/>
    </row>
    <row r="3820" spans="7:7">
      <c r="G3820" s="447"/>
    </row>
    <row r="3821" spans="7:7">
      <c r="G3821" s="447"/>
    </row>
    <row r="3822" spans="7:7">
      <c r="G3822" s="447"/>
    </row>
    <row r="3823" spans="7:7">
      <c r="G3823" s="447"/>
    </row>
    <row r="3824" spans="7:7">
      <c r="G3824" s="447"/>
    </row>
    <row r="3825" spans="7:7">
      <c r="G3825" s="447"/>
    </row>
    <row r="3826" spans="7:7">
      <c r="G3826" s="447"/>
    </row>
    <row r="3827" spans="7:7">
      <c r="G3827" s="447"/>
    </row>
    <row r="3828" spans="7:7">
      <c r="G3828" s="447"/>
    </row>
    <row r="3829" spans="7:7">
      <c r="G3829" s="447"/>
    </row>
    <row r="3830" spans="7:7">
      <c r="G3830" s="447"/>
    </row>
    <row r="3831" spans="7:7">
      <c r="G3831" s="447"/>
    </row>
    <row r="3832" spans="7:7">
      <c r="G3832" s="447"/>
    </row>
    <row r="3833" spans="7:7">
      <c r="G3833" s="447"/>
    </row>
    <row r="3834" spans="7:7">
      <c r="G3834" s="447"/>
    </row>
    <row r="3835" spans="7:7">
      <c r="G3835" s="447"/>
    </row>
    <row r="3836" spans="7:7">
      <c r="G3836" s="447"/>
    </row>
    <row r="3837" spans="7:7">
      <c r="G3837" s="447"/>
    </row>
    <row r="3838" spans="7:7">
      <c r="G3838" s="447"/>
    </row>
    <row r="3839" spans="7:7">
      <c r="G3839" s="447"/>
    </row>
    <row r="3840" spans="7:7">
      <c r="G3840" s="447"/>
    </row>
    <row r="3841" spans="7:7">
      <c r="G3841" s="447"/>
    </row>
    <row r="3842" spans="7:7">
      <c r="G3842" s="447"/>
    </row>
    <row r="3843" spans="7:7">
      <c r="G3843" s="447"/>
    </row>
    <row r="3844" spans="7:7">
      <c r="G3844" s="447"/>
    </row>
    <row r="3845" spans="7:7">
      <c r="G3845" s="447"/>
    </row>
    <row r="3846" spans="7:7">
      <c r="G3846" s="447"/>
    </row>
    <row r="3847" spans="7:7">
      <c r="G3847" s="447"/>
    </row>
    <row r="3848" spans="7:7">
      <c r="G3848" s="447"/>
    </row>
    <row r="3849" spans="7:7">
      <c r="G3849" s="447"/>
    </row>
    <row r="3850" spans="7:7">
      <c r="G3850" s="447"/>
    </row>
    <row r="3851" spans="7:7">
      <c r="G3851" s="447"/>
    </row>
    <row r="3852" spans="7:7">
      <c r="G3852" s="447"/>
    </row>
    <row r="3853" spans="7:7">
      <c r="G3853" s="447"/>
    </row>
    <row r="3854" spans="7:7">
      <c r="G3854" s="447"/>
    </row>
    <row r="3855" spans="7:7">
      <c r="G3855" s="447"/>
    </row>
    <row r="3856" spans="7:7">
      <c r="G3856" s="447"/>
    </row>
    <row r="3857" spans="7:7">
      <c r="G3857" s="447"/>
    </row>
    <row r="3858" spans="7:7">
      <c r="G3858" s="447"/>
    </row>
    <row r="3859" spans="7:7">
      <c r="G3859" s="447"/>
    </row>
    <row r="3860" spans="7:7">
      <c r="G3860" s="447"/>
    </row>
    <row r="3861" spans="7:7">
      <c r="G3861" s="447"/>
    </row>
    <row r="3862" spans="7:7">
      <c r="G3862" s="447"/>
    </row>
    <row r="3863" spans="7:7">
      <c r="G3863" s="447"/>
    </row>
    <row r="3864" spans="7:7">
      <c r="G3864" s="447"/>
    </row>
    <row r="3865" spans="7:7">
      <c r="G3865" s="447"/>
    </row>
    <row r="3866" spans="7:7">
      <c r="G3866" s="447"/>
    </row>
    <row r="3867" spans="7:7">
      <c r="G3867" s="447"/>
    </row>
    <row r="3868" spans="7:7">
      <c r="G3868" s="447"/>
    </row>
    <row r="3869" spans="7:7">
      <c r="G3869" s="447"/>
    </row>
    <row r="3870" spans="7:7">
      <c r="G3870" s="447"/>
    </row>
    <row r="3871" spans="7:7">
      <c r="G3871" s="447"/>
    </row>
    <row r="3872" spans="7:7">
      <c r="G3872" s="447"/>
    </row>
    <row r="3873" spans="7:7">
      <c r="G3873" s="447"/>
    </row>
    <row r="3874" spans="7:7">
      <c r="G3874" s="447"/>
    </row>
    <row r="3875" spans="7:7">
      <c r="G3875" s="447"/>
    </row>
    <row r="3876" spans="7:7">
      <c r="G3876" s="447"/>
    </row>
    <row r="3877" spans="7:7">
      <c r="G3877" s="447"/>
    </row>
    <row r="3878" spans="7:7">
      <c r="G3878" s="447"/>
    </row>
    <row r="3879" spans="7:7">
      <c r="G3879" s="447"/>
    </row>
    <row r="3880" spans="7:7">
      <c r="G3880" s="447"/>
    </row>
    <row r="3881" spans="7:7">
      <c r="G3881" s="447"/>
    </row>
    <row r="3882" spans="7:7">
      <c r="G3882" s="447"/>
    </row>
    <row r="3883" spans="7:7">
      <c r="G3883" s="447"/>
    </row>
    <row r="3884" spans="7:7">
      <c r="G3884" s="447"/>
    </row>
    <row r="3885" spans="7:7">
      <c r="G3885" s="447"/>
    </row>
    <row r="3886" spans="7:7">
      <c r="G3886" s="447"/>
    </row>
    <row r="3887" spans="7:7">
      <c r="G3887" s="447"/>
    </row>
    <row r="3888" spans="7:7">
      <c r="G3888" s="447"/>
    </row>
    <row r="3889" spans="7:7">
      <c r="G3889" s="447"/>
    </row>
    <row r="3890" spans="7:7">
      <c r="G3890" s="447"/>
    </row>
    <row r="3891" spans="7:7">
      <c r="G3891" s="447"/>
    </row>
    <row r="3892" spans="7:7">
      <c r="G3892" s="447"/>
    </row>
    <row r="3893" spans="7:7">
      <c r="G3893" s="447"/>
    </row>
    <row r="3894" spans="7:7">
      <c r="G3894" s="447"/>
    </row>
    <row r="3895" spans="7:7">
      <c r="G3895" s="447"/>
    </row>
    <row r="3896" spans="7:7">
      <c r="G3896" s="447"/>
    </row>
    <row r="3897" spans="7:7">
      <c r="G3897" s="447"/>
    </row>
    <row r="3898" spans="7:7">
      <c r="G3898" s="447"/>
    </row>
    <row r="3899" spans="7:7">
      <c r="G3899" s="447"/>
    </row>
    <row r="3900" spans="7:7">
      <c r="G3900" s="447"/>
    </row>
    <row r="3901" spans="7:7">
      <c r="G3901" s="447"/>
    </row>
    <row r="3902" spans="7:7">
      <c r="G3902" s="447"/>
    </row>
    <row r="3903" spans="7:7">
      <c r="G3903" s="447"/>
    </row>
    <row r="3904" spans="7:7">
      <c r="G3904" s="447"/>
    </row>
    <row r="3905" spans="7:7">
      <c r="G3905" s="447"/>
    </row>
    <row r="3906" spans="7:7">
      <c r="G3906" s="447"/>
    </row>
    <row r="3907" spans="7:7">
      <c r="G3907" s="447"/>
    </row>
    <row r="3908" spans="7:7">
      <c r="G3908" s="447"/>
    </row>
    <row r="3909" spans="7:7">
      <c r="G3909" s="447"/>
    </row>
    <row r="3910" spans="7:7">
      <c r="G3910" s="447"/>
    </row>
    <row r="3911" spans="7:7">
      <c r="G3911" s="447"/>
    </row>
    <row r="3912" spans="7:7">
      <c r="G3912" s="447"/>
    </row>
    <row r="3913" spans="7:7">
      <c r="G3913" s="447"/>
    </row>
    <row r="3914" spans="7:7">
      <c r="G3914" s="447"/>
    </row>
    <row r="3915" spans="7:7">
      <c r="G3915" s="447"/>
    </row>
    <row r="3916" spans="7:7">
      <c r="G3916" s="447"/>
    </row>
    <row r="3917" spans="7:7">
      <c r="G3917" s="447"/>
    </row>
    <row r="3918" spans="7:7">
      <c r="G3918" s="447"/>
    </row>
    <row r="3919" spans="7:7">
      <c r="G3919" s="447"/>
    </row>
    <row r="3920" spans="7:7">
      <c r="G3920" s="447"/>
    </row>
    <row r="3921" spans="7:7">
      <c r="G3921" s="447"/>
    </row>
    <row r="3922" spans="7:7">
      <c r="G3922" s="447"/>
    </row>
    <row r="3923" spans="7:7">
      <c r="G3923" s="447"/>
    </row>
    <row r="3924" spans="7:7">
      <c r="G3924" s="447"/>
    </row>
    <row r="3925" spans="7:7">
      <c r="G3925" s="447"/>
    </row>
    <row r="3926" spans="7:7">
      <c r="G3926" s="447"/>
    </row>
    <row r="3927" spans="7:7">
      <c r="G3927" s="447"/>
    </row>
    <row r="3928" spans="7:7">
      <c r="G3928" s="447"/>
    </row>
    <row r="3929" spans="7:7">
      <c r="G3929" s="447"/>
    </row>
    <row r="3930" spans="7:7">
      <c r="G3930" s="447"/>
    </row>
    <row r="3931" spans="7:7">
      <c r="G3931" s="447"/>
    </row>
    <row r="3932" spans="7:7">
      <c r="G3932" s="447"/>
    </row>
    <row r="3933" spans="7:7">
      <c r="G3933" s="447"/>
    </row>
    <row r="3934" spans="7:7">
      <c r="G3934" s="447"/>
    </row>
    <row r="3935" spans="7:7">
      <c r="G3935" s="447"/>
    </row>
    <row r="3936" spans="7:7">
      <c r="G3936" s="447"/>
    </row>
    <row r="3937" spans="7:7">
      <c r="G3937" s="447"/>
    </row>
    <row r="3938" spans="7:7">
      <c r="G3938" s="447"/>
    </row>
    <row r="3939" spans="7:7">
      <c r="G3939" s="447"/>
    </row>
    <row r="3940" spans="7:7">
      <c r="G3940" s="447"/>
    </row>
    <row r="3941" spans="7:7">
      <c r="G3941" s="447"/>
    </row>
    <row r="3942" spans="7:7">
      <c r="G3942" s="447"/>
    </row>
    <row r="3943" spans="7:7">
      <c r="G3943" s="447"/>
    </row>
    <row r="3944" spans="7:7">
      <c r="G3944" s="447"/>
    </row>
    <row r="3945" spans="7:7">
      <c r="G3945" s="447"/>
    </row>
    <row r="3946" spans="7:7">
      <c r="G3946" s="447"/>
    </row>
    <row r="3947" spans="7:7">
      <c r="G3947" s="447"/>
    </row>
    <row r="3948" spans="7:7">
      <c r="G3948" s="447"/>
    </row>
    <row r="3949" spans="7:7">
      <c r="G3949" s="447"/>
    </row>
    <row r="3950" spans="7:7">
      <c r="G3950" s="447"/>
    </row>
    <row r="3951" spans="7:7">
      <c r="G3951" s="447"/>
    </row>
    <row r="3952" spans="7:7">
      <c r="G3952" s="447"/>
    </row>
    <row r="3953" spans="7:7">
      <c r="G3953" s="447"/>
    </row>
    <row r="3954" spans="7:7">
      <c r="G3954" s="447"/>
    </row>
    <row r="3955" spans="7:7">
      <c r="G3955" s="447"/>
    </row>
    <row r="3956" spans="7:7">
      <c r="G3956" s="447"/>
    </row>
    <row r="3957" spans="7:7">
      <c r="G3957" s="447"/>
    </row>
    <row r="3958" spans="7:7">
      <c r="G3958" s="447"/>
    </row>
    <row r="3959" spans="7:7">
      <c r="G3959" s="447"/>
    </row>
    <row r="3960" spans="7:7">
      <c r="G3960" s="447"/>
    </row>
    <row r="3961" spans="7:7">
      <c r="G3961" s="447"/>
    </row>
    <row r="3962" spans="7:7">
      <c r="G3962" s="447"/>
    </row>
    <row r="3963" spans="7:7">
      <c r="G3963" s="447"/>
    </row>
    <row r="3964" spans="7:7">
      <c r="G3964" s="447"/>
    </row>
    <row r="3965" spans="7:7">
      <c r="G3965" s="447"/>
    </row>
    <row r="3966" spans="7:7">
      <c r="G3966" s="447"/>
    </row>
    <row r="3967" spans="7:7">
      <c r="G3967" s="447"/>
    </row>
    <row r="3968" spans="7:7">
      <c r="G3968" s="447"/>
    </row>
    <row r="3969" spans="7:7">
      <c r="G3969" s="447"/>
    </row>
    <row r="3970" spans="7:7">
      <c r="G3970" s="447"/>
    </row>
    <row r="3971" spans="7:7">
      <c r="G3971" s="447"/>
    </row>
    <row r="3972" spans="7:7">
      <c r="G3972" s="447"/>
    </row>
    <row r="3973" spans="7:7">
      <c r="G3973" s="447"/>
    </row>
    <row r="3974" spans="7:7">
      <c r="G3974" s="447"/>
    </row>
    <row r="3975" spans="7:7">
      <c r="G3975" s="447"/>
    </row>
    <row r="3976" spans="7:7">
      <c r="G3976" s="447"/>
    </row>
    <row r="3977" spans="7:7">
      <c r="G3977" s="447"/>
    </row>
    <row r="3978" spans="7:7">
      <c r="G3978" s="447"/>
    </row>
    <row r="3979" spans="7:7">
      <c r="G3979" s="447"/>
    </row>
    <row r="3980" spans="7:7">
      <c r="G3980" s="447"/>
    </row>
    <row r="3981" spans="7:7">
      <c r="G3981" s="447"/>
    </row>
    <row r="3982" spans="7:7">
      <c r="G3982" s="447"/>
    </row>
    <row r="3983" spans="7:7">
      <c r="G3983" s="447"/>
    </row>
    <row r="3984" spans="7:7">
      <c r="G3984" s="447"/>
    </row>
    <row r="3985" spans="7:7">
      <c r="G3985" s="447"/>
    </row>
    <row r="3986" spans="7:7">
      <c r="G3986" s="447"/>
    </row>
    <row r="3987" spans="7:7">
      <c r="G3987" s="447"/>
    </row>
    <row r="3988" spans="7:7">
      <c r="G3988" s="447"/>
    </row>
    <row r="3989" spans="7:7">
      <c r="G3989" s="447"/>
    </row>
    <row r="3990" spans="7:7">
      <c r="G3990" s="447"/>
    </row>
    <row r="3991" spans="7:7">
      <c r="G3991" s="447"/>
    </row>
    <row r="3992" spans="7:7">
      <c r="G3992" s="447"/>
    </row>
    <row r="3993" spans="7:7">
      <c r="G3993" s="447"/>
    </row>
    <row r="3994" spans="7:7">
      <c r="G3994" s="447"/>
    </row>
    <row r="3995" spans="7:7">
      <c r="G3995" s="447"/>
    </row>
    <row r="3996" spans="7:7">
      <c r="G3996" s="447"/>
    </row>
    <row r="3997" spans="7:7">
      <c r="G3997" s="447"/>
    </row>
    <row r="3998" spans="7:7">
      <c r="G3998" s="447"/>
    </row>
    <row r="3999" spans="7:7">
      <c r="G3999" s="447"/>
    </row>
    <row r="4000" spans="7:7">
      <c r="G4000" s="447"/>
    </row>
    <row r="4001" spans="7:7">
      <c r="G4001" s="447"/>
    </row>
    <row r="4002" spans="7:7">
      <c r="G4002" s="447"/>
    </row>
    <row r="4003" spans="7:7">
      <c r="G4003" s="447"/>
    </row>
    <row r="4004" spans="7:7">
      <c r="G4004" s="447"/>
    </row>
    <row r="4005" spans="7:7">
      <c r="G4005" s="447"/>
    </row>
    <row r="4006" spans="7:7">
      <c r="G4006" s="447"/>
    </row>
    <row r="4007" spans="7:7">
      <c r="G4007" s="447"/>
    </row>
    <row r="4008" spans="7:7">
      <c r="G4008" s="447"/>
    </row>
    <row r="4009" spans="7:7">
      <c r="G4009" s="447"/>
    </row>
    <row r="4010" spans="7:7">
      <c r="G4010" s="447"/>
    </row>
    <row r="4011" spans="7:7">
      <c r="G4011" s="447"/>
    </row>
    <row r="4012" spans="7:7">
      <c r="G4012" s="447"/>
    </row>
    <row r="4013" spans="7:7">
      <c r="G4013" s="447"/>
    </row>
    <row r="4014" spans="7:7">
      <c r="G4014" s="447"/>
    </row>
    <row r="4015" spans="7:7">
      <c r="G4015" s="447"/>
    </row>
    <row r="4016" spans="7:7">
      <c r="G4016" s="447"/>
    </row>
    <row r="4017" spans="7:7">
      <c r="G4017" s="447"/>
    </row>
    <row r="4018" spans="7:7">
      <c r="G4018" s="447"/>
    </row>
    <row r="4019" spans="7:7">
      <c r="G4019" s="447"/>
    </row>
    <row r="4020" spans="7:7">
      <c r="G4020" s="447"/>
    </row>
    <row r="4021" spans="7:7">
      <c r="G4021" s="447"/>
    </row>
    <row r="4022" spans="7:7">
      <c r="G4022" s="447"/>
    </row>
    <row r="4023" spans="7:7">
      <c r="G4023" s="447"/>
    </row>
    <row r="4024" spans="7:7">
      <c r="G4024" s="447"/>
    </row>
    <row r="4025" spans="7:7">
      <c r="G4025" s="447"/>
    </row>
    <row r="4026" spans="7:7">
      <c r="G4026" s="447"/>
    </row>
    <row r="4027" spans="7:7">
      <c r="G4027" s="447"/>
    </row>
    <row r="4028" spans="7:7">
      <c r="G4028" s="447"/>
    </row>
    <row r="4029" spans="7:7">
      <c r="G4029" s="447"/>
    </row>
    <row r="4030" spans="7:7">
      <c r="G4030" s="447"/>
    </row>
    <row r="4031" spans="7:7">
      <c r="G4031" s="447"/>
    </row>
    <row r="4032" spans="7:7">
      <c r="G4032" s="447"/>
    </row>
    <row r="4033" spans="7:7">
      <c r="G4033" s="447"/>
    </row>
    <row r="4034" spans="7:7">
      <c r="G4034" s="447"/>
    </row>
    <row r="4035" spans="7:7">
      <c r="G4035" s="447"/>
    </row>
    <row r="4036" spans="7:7">
      <c r="G4036" s="447"/>
    </row>
    <row r="4037" spans="7:7">
      <c r="G4037" s="447"/>
    </row>
    <row r="4038" spans="7:7">
      <c r="G4038" s="447"/>
    </row>
    <row r="4039" spans="7:7">
      <c r="G4039" s="447"/>
    </row>
    <row r="4040" spans="7:7">
      <c r="G4040" s="447"/>
    </row>
    <row r="4041" spans="7:7">
      <c r="G4041" s="447"/>
    </row>
    <row r="4042" spans="7:7">
      <c r="G4042" s="447"/>
    </row>
    <row r="4043" spans="7:7">
      <c r="G4043" s="447"/>
    </row>
    <row r="4044" spans="7:7">
      <c r="G4044" s="447"/>
    </row>
    <row r="4045" spans="7:7">
      <c r="G4045" s="447"/>
    </row>
    <row r="4046" spans="7:7">
      <c r="G4046" s="447"/>
    </row>
    <row r="4047" spans="7:7">
      <c r="G4047" s="447"/>
    </row>
    <row r="4048" spans="7:7">
      <c r="G4048" s="447"/>
    </row>
    <row r="4049" spans="7:7">
      <c r="G4049" s="447"/>
    </row>
    <row r="4050" spans="7:7">
      <c r="G4050" s="447"/>
    </row>
    <row r="4051" spans="7:7">
      <c r="G4051" s="447"/>
    </row>
    <row r="4052" spans="7:7">
      <c r="G4052" s="447"/>
    </row>
    <row r="4053" spans="7:7">
      <c r="G4053" s="447"/>
    </row>
    <row r="4054" spans="7:7">
      <c r="G4054" s="447"/>
    </row>
    <row r="4055" spans="7:7">
      <c r="G4055" s="447"/>
    </row>
    <row r="4056" spans="7:7">
      <c r="G4056" s="447"/>
    </row>
    <row r="4057" spans="7:7">
      <c r="G4057" s="447"/>
    </row>
    <row r="4058" spans="7:7">
      <c r="G4058" s="447"/>
    </row>
    <row r="4059" spans="7:7">
      <c r="G4059" s="447"/>
    </row>
    <row r="4060" spans="7:7">
      <c r="G4060" s="447"/>
    </row>
    <row r="4061" spans="7:7">
      <c r="G4061" s="447"/>
    </row>
    <row r="4062" spans="7:7">
      <c r="G4062" s="447"/>
    </row>
    <row r="4063" spans="7:7">
      <c r="G4063" s="447"/>
    </row>
    <row r="4064" spans="7:7">
      <c r="G4064" s="447"/>
    </row>
    <row r="4065" spans="7:7">
      <c r="G4065" s="447"/>
    </row>
    <row r="4066" spans="7:7">
      <c r="G4066" s="447"/>
    </row>
    <row r="4067" spans="7:7">
      <c r="G4067" s="447"/>
    </row>
    <row r="4068" spans="7:7">
      <c r="G4068" s="447"/>
    </row>
    <row r="4069" spans="7:7">
      <c r="G4069" s="447"/>
    </row>
    <row r="4070" spans="7:7">
      <c r="G4070" s="447"/>
    </row>
    <row r="4071" spans="7:7">
      <c r="G4071" s="447"/>
    </row>
    <row r="4072" spans="7:7">
      <c r="G4072" s="447"/>
    </row>
    <row r="4073" spans="7:7">
      <c r="G4073" s="447"/>
    </row>
    <row r="4074" spans="7:7">
      <c r="G4074" s="447"/>
    </row>
    <row r="4075" spans="7:7">
      <c r="G4075" s="447"/>
    </row>
    <row r="4076" spans="7:7">
      <c r="G4076" s="447"/>
    </row>
    <row r="4077" spans="7:7">
      <c r="G4077" s="447"/>
    </row>
    <row r="4078" spans="7:7">
      <c r="G4078" s="447"/>
    </row>
    <row r="4079" spans="7:7">
      <c r="G4079" s="447"/>
    </row>
    <row r="4080" spans="7:7">
      <c r="G4080" s="447"/>
    </row>
    <row r="4081" spans="7:7">
      <c r="G4081" s="447"/>
    </row>
    <row r="4082" spans="7:7">
      <c r="G4082" s="447"/>
    </row>
    <row r="4083" spans="7:7">
      <c r="G4083" s="447"/>
    </row>
    <row r="4084" spans="7:7">
      <c r="G4084" s="447"/>
    </row>
    <row r="4085" spans="7:7">
      <c r="G4085" s="447"/>
    </row>
    <row r="4086" spans="7:7">
      <c r="G4086" s="447"/>
    </row>
    <row r="4087" spans="7:7">
      <c r="G4087" s="447"/>
    </row>
    <row r="4088" spans="7:7">
      <c r="G4088" s="447"/>
    </row>
    <row r="4089" spans="7:7">
      <c r="G4089" s="447"/>
    </row>
    <row r="4090" spans="7:7">
      <c r="G4090" s="447"/>
    </row>
    <row r="4091" spans="7:7">
      <c r="G4091" s="447"/>
    </row>
    <row r="4092" spans="7:7">
      <c r="G4092" s="447"/>
    </row>
    <row r="4093" spans="7:7">
      <c r="G4093" s="447"/>
    </row>
    <row r="4094" spans="7:7">
      <c r="G4094" s="447"/>
    </row>
    <row r="4095" spans="7:7">
      <c r="G4095" s="447"/>
    </row>
    <row r="4096" spans="7:7">
      <c r="G4096" s="447"/>
    </row>
    <row r="4097" spans="7:7">
      <c r="G4097" s="447"/>
    </row>
    <row r="4098" spans="7:7">
      <c r="G4098" s="447"/>
    </row>
    <row r="4099" spans="7:7">
      <c r="G4099" s="447"/>
    </row>
    <row r="4100" spans="7:7">
      <c r="G4100" s="447"/>
    </row>
    <row r="4101" spans="7:7">
      <c r="G4101" s="447"/>
    </row>
    <row r="4102" spans="7:7">
      <c r="G4102" s="447"/>
    </row>
    <row r="4103" spans="7:7">
      <c r="G4103" s="447"/>
    </row>
    <row r="4104" spans="7:7">
      <c r="G4104" s="447"/>
    </row>
    <row r="4105" spans="7:7">
      <c r="G4105" s="447"/>
    </row>
    <row r="4106" spans="7:7">
      <c r="G4106" s="447"/>
    </row>
    <row r="4107" spans="7:7">
      <c r="G4107" s="447"/>
    </row>
    <row r="4108" spans="7:7">
      <c r="G4108" s="447"/>
    </row>
    <row r="4109" spans="7:7">
      <c r="G4109" s="447"/>
    </row>
    <row r="4110" spans="7:7">
      <c r="G4110" s="447"/>
    </row>
    <row r="4111" spans="7:7">
      <c r="G4111" s="447"/>
    </row>
    <row r="4112" spans="7:7">
      <c r="G4112" s="447"/>
    </row>
    <row r="4113" spans="7:7">
      <c r="G4113" s="447"/>
    </row>
    <row r="4114" spans="7:7">
      <c r="G4114" s="447"/>
    </row>
    <row r="4115" spans="7:7">
      <c r="G4115" s="447"/>
    </row>
    <row r="4116" spans="7:7">
      <c r="G4116" s="447"/>
    </row>
    <row r="4117" spans="7:7">
      <c r="G4117" s="447"/>
    </row>
    <row r="4118" spans="7:7">
      <c r="G4118" s="447"/>
    </row>
    <row r="4119" spans="7:7">
      <c r="G4119" s="447"/>
    </row>
    <row r="4120" spans="7:7">
      <c r="G4120" s="447"/>
    </row>
    <row r="4121" spans="7:7">
      <c r="G4121" s="447"/>
    </row>
    <row r="4122" spans="7:7">
      <c r="G4122" s="447"/>
    </row>
    <row r="4123" spans="7:7">
      <c r="G4123" s="447"/>
    </row>
    <row r="4124" spans="7:7">
      <c r="G4124" s="447"/>
    </row>
    <row r="4125" spans="7:7">
      <c r="G4125" s="447"/>
    </row>
    <row r="4126" spans="7:7">
      <c r="G4126" s="447"/>
    </row>
    <row r="4127" spans="7:7">
      <c r="G4127" s="447"/>
    </row>
    <row r="4128" spans="7:7">
      <c r="G4128" s="447"/>
    </row>
    <row r="4129" spans="7:7">
      <c r="G4129" s="447"/>
    </row>
    <row r="4130" spans="7:7">
      <c r="G4130" s="447"/>
    </row>
    <row r="4131" spans="7:7">
      <c r="G4131" s="447"/>
    </row>
    <row r="4132" spans="7:7">
      <c r="G4132" s="447"/>
    </row>
    <row r="4133" spans="7:7">
      <c r="G4133" s="447"/>
    </row>
    <row r="4134" spans="7:7">
      <c r="G4134" s="447"/>
    </row>
    <row r="4135" spans="7:7">
      <c r="G4135" s="447"/>
    </row>
    <row r="4136" spans="7:7">
      <c r="G4136" s="447"/>
    </row>
    <row r="4137" spans="7:7">
      <c r="G4137" s="447"/>
    </row>
    <row r="4138" spans="7:7">
      <c r="G4138" s="447"/>
    </row>
    <row r="4139" spans="7:7">
      <c r="G4139" s="447"/>
    </row>
    <row r="4140" spans="7:7">
      <c r="G4140" s="447"/>
    </row>
    <row r="4141" spans="7:7">
      <c r="G4141" s="447"/>
    </row>
    <row r="4142" spans="7:7">
      <c r="G4142" s="447"/>
    </row>
    <row r="4143" spans="7:7">
      <c r="G4143" s="447"/>
    </row>
    <row r="4144" spans="7:7">
      <c r="G4144" s="447"/>
    </row>
    <row r="4145" spans="7:7">
      <c r="G4145" s="447"/>
    </row>
    <row r="4146" spans="7:7">
      <c r="G4146" s="447"/>
    </row>
    <row r="4147" spans="7:7">
      <c r="G4147" s="447"/>
    </row>
    <row r="4148" spans="7:7">
      <c r="G4148" s="447"/>
    </row>
    <row r="4149" spans="7:7">
      <c r="G4149" s="447"/>
    </row>
    <row r="4150" spans="7:7">
      <c r="G4150" s="447"/>
    </row>
    <row r="4151" spans="7:7">
      <c r="G4151" s="447"/>
    </row>
    <row r="4152" spans="7:7">
      <c r="G4152" s="447"/>
    </row>
    <row r="4153" spans="7:7">
      <c r="G4153" s="447"/>
    </row>
    <row r="4154" spans="7:7">
      <c r="G4154" s="447"/>
    </row>
    <row r="4155" spans="7:7">
      <c r="G4155" s="447"/>
    </row>
    <row r="4156" spans="7:7">
      <c r="G4156" s="447"/>
    </row>
    <row r="4157" spans="7:7">
      <c r="G4157" s="447"/>
    </row>
    <row r="4158" spans="7:7">
      <c r="G4158" s="447"/>
    </row>
    <row r="4159" spans="7:7">
      <c r="G4159" s="447"/>
    </row>
    <row r="4160" spans="7:7">
      <c r="G4160" s="447"/>
    </row>
    <row r="4161" spans="7:7">
      <c r="G4161" s="447"/>
    </row>
    <row r="4162" spans="7:7">
      <c r="G4162" s="447"/>
    </row>
    <row r="4163" spans="7:7">
      <c r="G4163" s="447"/>
    </row>
    <row r="4164" spans="7:7">
      <c r="G4164" s="447"/>
    </row>
    <row r="4165" spans="7:7">
      <c r="G4165" s="447"/>
    </row>
    <row r="4166" spans="7:7">
      <c r="G4166" s="447"/>
    </row>
    <row r="4167" spans="7:7">
      <c r="G4167" s="447"/>
    </row>
    <row r="4168" spans="7:7">
      <c r="G4168" s="447"/>
    </row>
    <row r="4169" spans="7:7">
      <c r="G4169" s="447"/>
    </row>
    <row r="4170" spans="7:7">
      <c r="G4170" s="447"/>
    </row>
    <row r="4171" spans="7:7">
      <c r="G4171" s="447"/>
    </row>
    <row r="4172" spans="7:7">
      <c r="G4172" s="447"/>
    </row>
    <row r="4173" spans="7:7">
      <c r="G4173" s="447"/>
    </row>
    <row r="4174" spans="7:7">
      <c r="G4174" s="447"/>
    </row>
    <row r="4175" spans="7:7">
      <c r="G4175" s="447"/>
    </row>
    <row r="4176" spans="7:7">
      <c r="G4176" s="447"/>
    </row>
    <row r="4177" spans="7:7">
      <c r="G4177" s="447"/>
    </row>
    <row r="4178" spans="7:7">
      <c r="G4178" s="447"/>
    </row>
    <row r="4179" spans="7:7">
      <c r="G4179" s="447"/>
    </row>
    <row r="4180" spans="7:7">
      <c r="G4180" s="447"/>
    </row>
    <row r="4181" spans="7:7">
      <c r="G4181" s="447"/>
    </row>
    <row r="4182" spans="7:7">
      <c r="G4182" s="447"/>
    </row>
    <row r="4183" spans="7:7">
      <c r="G4183" s="447"/>
    </row>
    <row r="4184" spans="7:7">
      <c r="G4184" s="447"/>
    </row>
    <row r="4185" spans="7:7">
      <c r="G4185" s="447"/>
    </row>
    <row r="4186" spans="7:7">
      <c r="G4186" s="447"/>
    </row>
    <row r="4187" spans="7:7">
      <c r="G4187" s="447"/>
    </row>
    <row r="4188" spans="7:7">
      <c r="G4188" s="447"/>
    </row>
    <row r="4189" spans="7:7">
      <c r="G4189" s="447"/>
    </row>
    <row r="4190" spans="7:7">
      <c r="G4190" s="447"/>
    </row>
    <row r="4191" spans="7:7">
      <c r="G4191" s="447"/>
    </row>
    <row r="4192" spans="7:7">
      <c r="G4192" s="447"/>
    </row>
    <row r="4193" spans="7:7">
      <c r="G4193" s="447"/>
    </row>
    <row r="4194" spans="7:7">
      <c r="G4194" s="447"/>
    </row>
    <row r="4195" spans="7:7">
      <c r="G4195" s="447"/>
    </row>
    <row r="4196" spans="7:7">
      <c r="G4196" s="447"/>
    </row>
    <row r="4197" spans="7:7">
      <c r="G4197" s="447"/>
    </row>
    <row r="4198" spans="7:7">
      <c r="G4198" s="447"/>
    </row>
    <row r="4199" spans="7:7">
      <c r="G4199" s="447"/>
    </row>
    <row r="4200" spans="7:7">
      <c r="G4200" s="447"/>
    </row>
    <row r="4201" spans="7:7">
      <c r="G4201" s="447"/>
    </row>
    <row r="4202" spans="7:7">
      <c r="G4202" s="447"/>
    </row>
    <row r="4203" spans="7:7">
      <c r="G4203" s="447"/>
    </row>
    <row r="4204" spans="7:7">
      <c r="G4204" s="447"/>
    </row>
    <row r="4205" spans="7:7">
      <c r="G4205" s="447"/>
    </row>
    <row r="4206" spans="7:7">
      <c r="G4206" s="447"/>
    </row>
    <row r="4207" spans="7:7">
      <c r="G4207" s="447"/>
    </row>
    <row r="4208" spans="7:7">
      <c r="G4208" s="447"/>
    </row>
    <row r="4209" spans="7:7">
      <c r="G4209" s="447"/>
    </row>
    <row r="4210" spans="7:7">
      <c r="G4210" s="447"/>
    </row>
    <row r="4211" spans="7:7">
      <c r="G4211" s="447"/>
    </row>
    <row r="4212" spans="7:7">
      <c r="G4212" s="447"/>
    </row>
    <row r="4213" spans="7:7">
      <c r="G4213" s="447"/>
    </row>
    <row r="4214" spans="7:7">
      <c r="G4214" s="447"/>
    </row>
    <row r="4215" spans="7:7">
      <c r="G4215" s="447"/>
    </row>
    <row r="4216" spans="7:7">
      <c r="G4216" s="447"/>
    </row>
    <row r="4217" spans="7:7">
      <c r="G4217" s="447"/>
    </row>
    <row r="4218" spans="7:7">
      <c r="G4218" s="447"/>
    </row>
    <row r="4219" spans="7:7">
      <c r="G4219" s="447"/>
    </row>
    <row r="4220" spans="7:7">
      <c r="G4220" s="447"/>
    </row>
    <row r="4221" spans="7:7">
      <c r="G4221" s="447"/>
    </row>
    <row r="4222" spans="7:7">
      <c r="G4222" s="447"/>
    </row>
    <row r="4223" spans="7:7">
      <c r="G4223" s="447"/>
    </row>
    <row r="4224" spans="7:7">
      <c r="G4224" s="447"/>
    </row>
    <row r="4225" spans="7:7">
      <c r="G4225" s="447"/>
    </row>
    <row r="4226" spans="7:7">
      <c r="G4226" s="447"/>
    </row>
    <row r="4227" spans="7:7">
      <c r="G4227" s="447"/>
    </row>
    <row r="4228" spans="7:7">
      <c r="G4228" s="447"/>
    </row>
    <row r="4229" spans="7:7">
      <c r="G4229" s="447"/>
    </row>
    <row r="4230" spans="7:7">
      <c r="G4230" s="447"/>
    </row>
    <row r="4231" spans="7:7">
      <c r="G4231" s="447"/>
    </row>
    <row r="4232" spans="7:7">
      <c r="G4232" s="447"/>
    </row>
    <row r="4233" spans="7:7">
      <c r="G4233" s="447"/>
    </row>
    <row r="4234" spans="7:7">
      <c r="G4234" s="447"/>
    </row>
    <row r="4235" spans="7:7">
      <c r="G4235" s="447"/>
    </row>
    <row r="4236" spans="7:7">
      <c r="G4236" s="447"/>
    </row>
    <row r="4237" spans="7:7">
      <c r="G4237" s="447"/>
    </row>
    <row r="4238" spans="7:7">
      <c r="G4238" s="447"/>
    </row>
    <row r="4239" spans="7:7">
      <c r="G4239" s="447"/>
    </row>
    <row r="4240" spans="7:7">
      <c r="G4240" s="447"/>
    </row>
    <row r="4241" spans="7:7">
      <c r="G4241" s="447"/>
    </row>
    <row r="4242" spans="7:7">
      <c r="G4242" s="447"/>
    </row>
    <row r="4243" spans="7:7">
      <c r="G4243" s="447"/>
    </row>
    <row r="4244" spans="7:7">
      <c r="G4244" s="447"/>
    </row>
    <row r="4245" spans="7:7">
      <c r="G4245" s="447"/>
    </row>
    <row r="4246" spans="7:7">
      <c r="G4246" s="447"/>
    </row>
    <row r="4247" spans="7:7">
      <c r="G4247" s="447"/>
    </row>
    <row r="4248" spans="7:7">
      <c r="G4248" s="447"/>
    </row>
    <row r="4249" spans="7:7">
      <c r="G4249" s="447"/>
    </row>
    <row r="4250" spans="7:7">
      <c r="G4250" s="447"/>
    </row>
    <row r="4251" spans="7:7">
      <c r="G4251" s="447"/>
    </row>
    <row r="4252" spans="7:7">
      <c r="G4252" s="447"/>
    </row>
    <row r="4253" spans="7:7">
      <c r="G4253" s="447"/>
    </row>
    <row r="4254" spans="7:7">
      <c r="G4254" s="447"/>
    </row>
    <row r="4255" spans="7:7">
      <c r="G4255" s="447"/>
    </row>
    <row r="4256" spans="7:7">
      <c r="G4256" s="447"/>
    </row>
    <row r="4257" spans="7:7">
      <c r="G4257" s="447"/>
    </row>
    <row r="4258" spans="7:7">
      <c r="G4258" s="447"/>
    </row>
    <row r="4259" spans="7:7">
      <c r="G4259" s="447"/>
    </row>
    <row r="4260" spans="7:7">
      <c r="G4260" s="447"/>
    </row>
    <row r="4261" spans="7:7">
      <c r="G4261" s="447"/>
    </row>
    <row r="4262" spans="7:7">
      <c r="G4262" s="447"/>
    </row>
    <row r="4263" spans="7:7">
      <c r="G4263" s="447"/>
    </row>
    <row r="4264" spans="7:7">
      <c r="G4264" s="447"/>
    </row>
    <row r="4265" spans="7:7">
      <c r="G4265" s="447"/>
    </row>
    <row r="4266" spans="7:7">
      <c r="G4266" s="447"/>
    </row>
    <row r="4267" spans="7:7">
      <c r="G4267" s="447"/>
    </row>
    <row r="4268" spans="7:7">
      <c r="G4268" s="447"/>
    </row>
    <row r="4269" spans="7:7">
      <c r="G4269" s="447"/>
    </row>
    <row r="4270" spans="7:7">
      <c r="G4270" s="447"/>
    </row>
    <row r="4271" spans="7:7">
      <c r="G4271" s="447"/>
    </row>
    <row r="4272" spans="7:7">
      <c r="G4272" s="447"/>
    </row>
    <row r="4273" spans="7:7">
      <c r="G4273" s="447"/>
    </row>
    <row r="4274" spans="7:7">
      <c r="G4274" s="447"/>
    </row>
    <row r="4275" spans="7:7">
      <c r="G4275" s="447"/>
    </row>
    <row r="4276" spans="7:7">
      <c r="G4276" s="447"/>
    </row>
    <row r="4277" spans="7:7">
      <c r="G4277" s="447"/>
    </row>
    <row r="4278" spans="7:7">
      <c r="G4278" s="447"/>
    </row>
    <row r="4279" spans="7:7">
      <c r="G4279" s="447"/>
    </row>
    <row r="4280" spans="7:7">
      <c r="G4280" s="447"/>
    </row>
    <row r="4281" spans="7:7">
      <c r="G4281" s="447"/>
    </row>
    <row r="4282" spans="7:7">
      <c r="G4282" s="447"/>
    </row>
    <row r="4283" spans="7:7">
      <c r="G4283" s="447"/>
    </row>
    <row r="4284" spans="7:7">
      <c r="G4284" s="447"/>
    </row>
    <row r="4285" spans="7:7">
      <c r="G4285" s="447"/>
    </row>
    <row r="4286" spans="7:7">
      <c r="G4286" s="447"/>
    </row>
    <row r="4287" spans="7:7">
      <c r="G4287" s="447"/>
    </row>
    <row r="4288" spans="7:7">
      <c r="G4288" s="447"/>
    </row>
    <row r="4289" spans="7:7">
      <c r="G4289" s="447"/>
    </row>
    <row r="4290" spans="7:7">
      <c r="G4290" s="447"/>
    </row>
    <row r="4291" spans="7:7">
      <c r="G4291" s="447"/>
    </row>
    <row r="4292" spans="7:7">
      <c r="G4292" s="447"/>
    </row>
    <row r="4293" spans="7:7">
      <c r="G4293" s="447"/>
    </row>
    <row r="4294" spans="7:7">
      <c r="G4294" s="447"/>
    </row>
    <row r="4295" spans="7:7">
      <c r="G4295" s="447"/>
    </row>
    <row r="4296" spans="7:7">
      <c r="G4296" s="447"/>
    </row>
    <row r="4297" spans="7:7">
      <c r="G4297" s="447"/>
    </row>
    <row r="4298" spans="7:7">
      <c r="G4298" s="447"/>
    </row>
    <row r="4299" spans="7:7">
      <c r="G4299" s="447"/>
    </row>
    <row r="4300" spans="7:7">
      <c r="G4300" s="447"/>
    </row>
    <row r="4301" spans="7:7">
      <c r="G4301" s="447"/>
    </row>
    <row r="4302" spans="7:7">
      <c r="G4302" s="447"/>
    </row>
    <row r="4303" spans="7:7">
      <c r="G4303" s="447"/>
    </row>
    <row r="4304" spans="7:7">
      <c r="G4304" s="447"/>
    </row>
    <row r="4305" spans="7:7">
      <c r="G4305" s="447"/>
    </row>
    <row r="4306" spans="7:7">
      <c r="G4306" s="447"/>
    </row>
    <row r="4307" spans="7:7">
      <c r="G4307" s="447"/>
    </row>
    <row r="4308" spans="7:7">
      <c r="G4308" s="447"/>
    </row>
    <row r="4309" spans="7:7">
      <c r="G4309" s="447"/>
    </row>
    <row r="4310" spans="7:7">
      <c r="G4310" s="447"/>
    </row>
    <row r="4311" spans="7:7">
      <c r="G4311" s="447"/>
    </row>
    <row r="4312" spans="7:7">
      <c r="G4312" s="447"/>
    </row>
    <row r="4313" spans="7:7">
      <c r="G4313" s="447"/>
    </row>
    <row r="4314" spans="7:7">
      <c r="G4314" s="447"/>
    </row>
    <row r="4315" spans="7:7">
      <c r="G4315" s="447"/>
    </row>
    <row r="4316" spans="7:7">
      <c r="G4316" s="447"/>
    </row>
    <row r="4317" spans="7:7">
      <c r="G4317" s="447"/>
    </row>
    <row r="4318" spans="7:7">
      <c r="G4318" s="447"/>
    </row>
    <row r="4319" spans="7:7">
      <c r="G4319" s="447"/>
    </row>
    <row r="4320" spans="7:7">
      <c r="G4320" s="447"/>
    </row>
    <row r="4321" spans="7:7">
      <c r="G4321" s="447"/>
    </row>
    <row r="4322" spans="7:7">
      <c r="G4322" s="447"/>
    </row>
    <row r="4323" spans="7:7">
      <c r="G4323" s="447"/>
    </row>
    <row r="4324" spans="7:7">
      <c r="G4324" s="447"/>
    </row>
    <row r="4325" spans="7:7">
      <c r="G4325" s="447"/>
    </row>
    <row r="4326" spans="7:7">
      <c r="G4326" s="447"/>
    </row>
    <row r="4327" spans="7:7">
      <c r="G4327" s="447"/>
    </row>
    <row r="4328" spans="7:7">
      <c r="G4328" s="447"/>
    </row>
    <row r="4329" spans="7:7">
      <c r="G4329" s="447"/>
    </row>
    <row r="4330" spans="7:7">
      <c r="G4330" s="447"/>
    </row>
    <row r="4331" spans="7:7">
      <c r="G4331" s="447"/>
    </row>
    <row r="4332" spans="7:7">
      <c r="G4332" s="447"/>
    </row>
    <row r="4333" spans="7:7">
      <c r="G4333" s="447"/>
    </row>
    <row r="4334" spans="7:7">
      <c r="G4334" s="447"/>
    </row>
    <row r="4335" spans="7:7">
      <c r="G4335" s="447"/>
    </row>
    <row r="4336" spans="7:7">
      <c r="G4336" s="447"/>
    </row>
    <row r="4337" spans="7:7">
      <c r="G4337" s="447"/>
    </row>
    <row r="4338" spans="7:7">
      <c r="G4338" s="447"/>
    </row>
    <row r="4339" spans="7:7">
      <c r="G4339" s="447"/>
    </row>
    <row r="4340" spans="7:7">
      <c r="G4340" s="447"/>
    </row>
    <row r="4341" spans="7:7">
      <c r="G4341" s="447"/>
    </row>
    <row r="4342" spans="7:7">
      <c r="G4342" s="447"/>
    </row>
    <row r="4343" spans="7:7">
      <c r="G4343" s="447"/>
    </row>
    <row r="4344" spans="7:7">
      <c r="G4344" s="447"/>
    </row>
    <row r="4345" spans="7:7">
      <c r="G4345" s="447"/>
    </row>
    <row r="4346" spans="7:7">
      <c r="G4346" s="447"/>
    </row>
    <row r="4347" spans="7:7">
      <c r="G4347" s="447"/>
    </row>
    <row r="4348" spans="7:7">
      <c r="G4348" s="447"/>
    </row>
    <row r="4349" spans="7:7">
      <c r="G4349" s="447"/>
    </row>
    <row r="4350" spans="7:7">
      <c r="G4350" s="447"/>
    </row>
    <row r="4351" spans="7:7">
      <c r="G4351" s="447"/>
    </row>
    <row r="4352" spans="7:7">
      <c r="G4352" s="447"/>
    </row>
    <row r="4353" spans="7:7">
      <c r="G4353" s="447"/>
    </row>
    <row r="4354" spans="7:7">
      <c r="G4354" s="447"/>
    </row>
    <row r="4355" spans="7:7">
      <c r="G4355" s="447"/>
    </row>
    <row r="4356" spans="7:7">
      <c r="G4356" s="447"/>
    </row>
    <row r="4357" spans="7:7">
      <c r="G4357" s="447"/>
    </row>
    <row r="4358" spans="7:7">
      <c r="G4358" s="447"/>
    </row>
    <row r="4359" spans="7:7">
      <c r="G4359" s="447"/>
    </row>
    <row r="4360" spans="7:7">
      <c r="G4360" s="447"/>
    </row>
    <row r="4361" spans="7:7">
      <c r="G4361" s="447"/>
    </row>
    <row r="4362" spans="7:7">
      <c r="G4362" s="447"/>
    </row>
    <row r="4363" spans="7:7">
      <c r="G4363" s="447"/>
    </row>
    <row r="4364" spans="7:7">
      <c r="G4364" s="447"/>
    </row>
    <row r="4365" spans="7:7">
      <c r="G4365" s="447"/>
    </row>
    <row r="4366" spans="7:7">
      <c r="G4366" s="447"/>
    </row>
    <row r="4367" spans="7:7">
      <c r="G4367" s="447"/>
    </row>
    <row r="4368" spans="7:7">
      <c r="G4368" s="447"/>
    </row>
    <row r="4369" spans="7:7">
      <c r="G4369" s="447"/>
    </row>
    <row r="4370" spans="7:7">
      <c r="G4370" s="447"/>
    </row>
    <row r="4371" spans="7:7">
      <c r="G4371" s="447"/>
    </row>
    <row r="4372" spans="7:7">
      <c r="G4372" s="447"/>
    </row>
    <row r="4373" spans="7:7">
      <c r="G4373" s="447"/>
    </row>
    <row r="4374" spans="7:7">
      <c r="G4374" s="447"/>
    </row>
    <row r="4375" spans="7:7">
      <c r="G4375" s="447"/>
    </row>
    <row r="4376" spans="7:7">
      <c r="G4376" s="447"/>
    </row>
    <row r="4377" spans="7:7">
      <c r="G4377" s="447"/>
    </row>
    <row r="4378" spans="7:7">
      <c r="G4378" s="447"/>
    </row>
    <row r="4379" spans="7:7">
      <c r="G4379" s="447"/>
    </row>
    <row r="4380" spans="7:7">
      <c r="G4380" s="447"/>
    </row>
    <row r="4381" spans="7:7">
      <c r="G4381" s="447"/>
    </row>
    <row r="4382" spans="7:7">
      <c r="G4382" s="447"/>
    </row>
    <row r="4383" spans="7:7">
      <c r="G4383" s="447"/>
    </row>
    <row r="4384" spans="7:7">
      <c r="G4384" s="447"/>
    </row>
    <row r="4385" spans="7:7">
      <c r="G4385" s="447"/>
    </row>
    <row r="4386" spans="7:7">
      <c r="G4386" s="447"/>
    </row>
    <row r="4387" spans="7:7">
      <c r="G4387" s="447"/>
    </row>
    <row r="4388" spans="7:7">
      <c r="G4388" s="447"/>
    </row>
    <row r="4389" spans="7:7">
      <c r="G4389" s="447"/>
    </row>
    <row r="4390" spans="7:7">
      <c r="G4390" s="447"/>
    </row>
    <row r="4391" spans="7:7">
      <c r="G4391" s="447"/>
    </row>
    <row r="4392" spans="7:7">
      <c r="G4392" s="447"/>
    </row>
    <row r="4393" spans="7:7">
      <c r="G4393" s="447"/>
    </row>
    <row r="4394" spans="7:7">
      <c r="G4394" s="447"/>
    </row>
    <row r="4395" spans="7:7">
      <c r="G4395" s="447"/>
    </row>
    <row r="4396" spans="7:7">
      <c r="G4396" s="447"/>
    </row>
    <row r="4397" spans="7:7">
      <c r="G4397" s="447"/>
    </row>
    <row r="4398" spans="7:7">
      <c r="G4398" s="447"/>
    </row>
    <row r="4399" spans="7:7">
      <c r="G4399" s="447"/>
    </row>
    <row r="4400" spans="7:7">
      <c r="G4400" s="447"/>
    </row>
    <row r="4401" spans="7:7">
      <c r="G4401" s="447"/>
    </row>
    <row r="4402" spans="7:7">
      <c r="G4402" s="447"/>
    </row>
    <row r="4403" spans="7:7">
      <c r="G4403" s="447"/>
    </row>
    <row r="4404" spans="7:7">
      <c r="G4404" s="447"/>
    </row>
    <row r="4405" spans="7:7">
      <c r="G4405" s="447"/>
    </row>
    <row r="4406" spans="7:7">
      <c r="G4406" s="447"/>
    </row>
    <row r="4407" spans="7:7">
      <c r="G4407" s="447"/>
    </row>
    <row r="4408" spans="7:7">
      <c r="G4408" s="447"/>
    </row>
    <row r="4409" spans="7:7">
      <c r="G4409" s="447"/>
    </row>
    <row r="4410" spans="7:7">
      <c r="G4410" s="447"/>
    </row>
    <row r="4411" spans="7:7">
      <c r="G4411" s="447"/>
    </row>
    <row r="4412" spans="7:7">
      <c r="G4412" s="447"/>
    </row>
    <row r="4413" spans="7:7">
      <c r="G4413" s="447"/>
    </row>
    <row r="4414" spans="7:7">
      <c r="G4414" s="447"/>
    </row>
    <row r="4415" spans="7:7">
      <c r="G4415" s="447"/>
    </row>
    <row r="4416" spans="7:7">
      <c r="G4416" s="447"/>
    </row>
    <row r="4417" spans="7:7">
      <c r="G4417" s="447"/>
    </row>
    <row r="4418" spans="7:7">
      <c r="G4418" s="447"/>
    </row>
    <row r="4419" spans="7:7">
      <c r="G4419" s="447"/>
    </row>
    <row r="4420" spans="7:7">
      <c r="G4420" s="447"/>
    </row>
    <row r="4421" spans="7:7">
      <c r="G4421" s="447"/>
    </row>
    <row r="4422" spans="7:7">
      <c r="G4422" s="447"/>
    </row>
    <row r="4423" spans="7:7">
      <c r="G4423" s="447"/>
    </row>
    <row r="4424" spans="7:7">
      <c r="G4424" s="447"/>
    </row>
    <row r="4425" spans="7:7">
      <c r="G4425" s="447"/>
    </row>
    <row r="4426" spans="7:7">
      <c r="G4426" s="447"/>
    </row>
    <row r="4427" spans="7:7">
      <c r="G4427" s="447"/>
    </row>
    <row r="4428" spans="7:7">
      <c r="G4428" s="447"/>
    </row>
    <row r="4429" spans="7:7">
      <c r="G4429" s="447"/>
    </row>
    <row r="4430" spans="7:7">
      <c r="G4430" s="447"/>
    </row>
    <row r="4431" spans="7:7">
      <c r="G4431" s="447"/>
    </row>
    <row r="4432" spans="7:7">
      <c r="G4432" s="447"/>
    </row>
    <row r="4433" spans="7:7">
      <c r="G4433" s="447"/>
    </row>
    <row r="4434" spans="7:7">
      <c r="G4434" s="447"/>
    </row>
    <row r="4435" spans="7:7">
      <c r="G4435" s="447"/>
    </row>
    <row r="4436" spans="7:7">
      <c r="G4436" s="447"/>
    </row>
    <row r="4437" spans="7:7">
      <c r="G4437" s="447"/>
    </row>
    <row r="4438" spans="7:7">
      <c r="G4438" s="447"/>
    </row>
    <row r="4439" spans="7:7">
      <c r="G4439" s="447"/>
    </row>
    <row r="4440" spans="7:7">
      <c r="G4440" s="447"/>
    </row>
    <row r="4441" spans="7:7">
      <c r="G4441" s="447"/>
    </row>
    <row r="4442" spans="7:7">
      <c r="G4442" s="447"/>
    </row>
    <row r="4443" spans="7:7">
      <c r="G4443" s="447"/>
    </row>
    <row r="4444" spans="7:7">
      <c r="G4444" s="447"/>
    </row>
    <row r="4445" spans="7:7">
      <c r="G4445" s="447"/>
    </row>
    <row r="4446" spans="7:7">
      <c r="G4446" s="447"/>
    </row>
    <row r="4447" spans="7:7">
      <c r="G4447" s="447"/>
    </row>
    <row r="4448" spans="7:7">
      <c r="G4448" s="447"/>
    </row>
    <row r="4449" spans="7:7">
      <c r="G4449" s="447"/>
    </row>
    <row r="4450" spans="7:7">
      <c r="G4450" s="447"/>
    </row>
    <row r="4451" spans="7:7">
      <c r="G4451" s="447"/>
    </row>
    <row r="4452" spans="7:7">
      <c r="G4452" s="447"/>
    </row>
    <row r="4453" spans="7:7">
      <c r="G4453" s="447"/>
    </row>
    <row r="4454" spans="7:7">
      <c r="G4454" s="447"/>
    </row>
    <row r="4455" spans="7:7">
      <c r="G4455" s="447"/>
    </row>
    <row r="4456" spans="7:7">
      <c r="G4456" s="447"/>
    </row>
    <row r="4457" spans="7:7">
      <c r="G4457" s="447"/>
    </row>
    <row r="4458" spans="7:7">
      <c r="G4458" s="447"/>
    </row>
    <row r="4459" spans="7:7">
      <c r="G4459" s="447"/>
    </row>
    <row r="4460" spans="7:7">
      <c r="G4460" s="447"/>
    </row>
    <row r="4461" spans="7:7">
      <c r="G4461" s="447"/>
    </row>
    <row r="4462" spans="7:7">
      <c r="G4462" s="447"/>
    </row>
    <row r="4463" spans="7:7">
      <c r="G4463" s="447"/>
    </row>
    <row r="4464" spans="7:7">
      <c r="G4464" s="447"/>
    </row>
    <row r="4465" spans="7:7">
      <c r="G4465" s="447"/>
    </row>
    <row r="4466" spans="7:7">
      <c r="G4466" s="447"/>
    </row>
    <row r="4467" spans="7:7">
      <c r="G4467" s="447"/>
    </row>
    <row r="4468" spans="7:7">
      <c r="G4468" s="447"/>
    </row>
    <row r="4469" spans="7:7">
      <c r="G4469" s="447"/>
    </row>
    <row r="4470" spans="7:7">
      <c r="G4470" s="447"/>
    </row>
    <row r="4471" spans="7:7">
      <c r="G4471" s="447"/>
    </row>
    <row r="4472" spans="7:7">
      <c r="G4472" s="447"/>
    </row>
    <row r="4473" spans="7:7">
      <c r="G4473" s="447"/>
    </row>
    <row r="4474" spans="7:7">
      <c r="G4474" s="447"/>
    </row>
    <row r="4475" spans="7:7">
      <c r="G4475" s="447"/>
    </row>
    <row r="4476" spans="7:7">
      <c r="G4476" s="447"/>
    </row>
    <row r="4477" spans="7:7">
      <c r="G4477" s="447"/>
    </row>
    <row r="4478" spans="7:7">
      <c r="G4478" s="447"/>
    </row>
    <row r="4479" spans="7:7">
      <c r="G4479" s="447"/>
    </row>
    <row r="4480" spans="7:7">
      <c r="G4480" s="447"/>
    </row>
    <row r="4481" spans="7:7">
      <c r="G4481" s="447"/>
    </row>
    <row r="4482" spans="7:7">
      <c r="G4482" s="447"/>
    </row>
    <row r="4483" spans="7:7">
      <c r="G4483" s="447"/>
    </row>
    <row r="4484" spans="7:7">
      <c r="G4484" s="447"/>
    </row>
    <row r="4485" spans="7:7">
      <c r="G4485" s="447"/>
    </row>
    <row r="4486" spans="7:7">
      <c r="G4486" s="447"/>
    </row>
    <row r="4487" spans="7:7">
      <c r="G4487" s="447"/>
    </row>
    <row r="4488" spans="7:7">
      <c r="G4488" s="447"/>
    </row>
    <row r="4489" spans="7:7">
      <c r="G4489" s="447"/>
    </row>
    <row r="4490" spans="7:7">
      <c r="G4490" s="447"/>
    </row>
    <row r="4491" spans="7:7">
      <c r="G4491" s="447"/>
    </row>
    <row r="4492" spans="7:7">
      <c r="G4492" s="447"/>
    </row>
    <row r="4493" spans="7:7">
      <c r="G4493" s="447"/>
    </row>
    <row r="4494" spans="7:7">
      <c r="G4494" s="447"/>
    </row>
    <row r="4495" spans="7:7">
      <c r="G4495" s="447"/>
    </row>
    <row r="4496" spans="7:7">
      <c r="G4496" s="447"/>
    </row>
    <row r="4497" spans="7:7">
      <c r="G4497" s="447"/>
    </row>
    <row r="4498" spans="7:7">
      <c r="G4498" s="447"/>
    </row>
    <row r="4499" spans="7:7">
      <c r="G4499" s="447"/>
    </row>
    <row r="4500" spans="7:7">
      <c r="G4500" s="447"/>
    </row>
    <row r="4501" spans="7:7">
      <c r="G4501" s="447"/>
    </row>
    <row r="4502" spans="7:7">
      <c r="G4502" s="447"/>
    </row>
    <row r="4503" spans="7:7">
      <c r="G4503" s="447"/>
    </row>
    <row r="4504" spans="7:7">
      <c r="G4504" s="447"/>
    </row>
    <row r="4505" spans="7:7">
      <c r="G4505" s="447"/>
    </row>
    <row r="4506" spans="7:7">
      <c r="G4506" s="447"/>
    </row>
    <row r="4507" spans="7:7">
      <c r="G4507" s="447"/>
    </row>
    <row r="4508" spans="7:7">
      <c r="G4508" s="447"/>
    </row>
    <row r="4509" spans="7:7">
      <c r="G4509" s="447"/>
    </row>
    <row r="4510" spans="7:7">
      <c r="G4510" s="447"/>
    </row>
    <row r="4511" spans="7:7">
      <c r="G4511" s="447"/>
    </row>
    <row r="4512" spans="7:7">
      <c r="G4512" s="447"/>
    </row>
    <row r="4513" spans="7:7">
      <c r="G4513" s="447"/>
    </row>
    <row r="4514" spans="7:7">
      <c r="G4514" s="447"/>
    </row>
    <row r="4515" spans="7:7">
      <c r="G4515" s="447"/>
    </row>
    <row r="4516" spans="7:7">
      <c r="G4516" s="447"/>
    </row>
    <row r="4517" spans="7:7">
      <c r="G4517" s="447"/>
    </row>
    <row r="4518" spans="7:7">
      <c r="G4518" s="447"/>
    </row>
    <row r="4519" spans="7:7">
      <c r="G4519" s="447"/>
    </row>
    <row r="4520" spans="7:7">
      <c r="G4520" s="447"/>
    </row>
    <row r="4521" spans="7:7">
      <c r="G4521" s="447"/>
    </row>
    <row r="4522" spans="7:7">
      <c r="G4522" s="447"/>
    </row>
    <row r="4523" spans="7:7">
      <c r="G4523" s="447"/>
    </row>
    <row r="4524" spans="7:7">
      <c r="G4524" s="447"/>
    </row>
    <row r="4525" spans="7:7">
      <c r="G4525" s="447"/>
    </row>
    <row r="4526" spans="7:7">
      <c r="G4526" s="447"/>
    </row>
    <row r="4527" spans="7:7">
      <c r="G4527" s="447"/>
    </row>
    <row r="4528" spans="7:7">
      <c r="G4528" s="447"/>
    </row>
    <row r="4529" spans="7:7">
      <c r="G4529" s="447"/>
    </row>
    <row r="4530" spans="7:7">
      <c r="G4530" s="447"/>
    </row>
    <row r="4531" spans="7:7">
      <c r="G4531" s="447"/>
    </row>
    <row r="4532" spans="7:7">
      <c r="G4532" s="447"/>
    </row>
    <row r="4533" spans="7:7">
      <c r="G4533" s="447"/>
    </row>
    <row r="4534" spans="7:7">
      <c r="G4534" s="447"/>
    </row>
    <row r="4535" spans="7:7">
      <c r="G4535" s="447"/>
    </row>
    <row r="4536" spans="7:7">
      <c r="G4536" s="447"/>
    </row>
    <row r="4537" spans="7:7">
      <c r="G4537" s="447"/>
    </row>
    <row r="4538" spans="7:7">
      <c r="G4538" s="447"/>
    </row>
    <row r="4539" spans="7:7">
      <c r="G4539" s="447"/>
    </row>
    <row r="4540" spans="7:7">
      <c r="G4540" s="447"/>
    </row>
    <row r="4541" spans="7:7">
      <c r="G4541" s="447"/>
    </row>
    <row r="4542" spans="7:7">
      <c r="G4542" s="447"/>
    </row>
    <row r="4543" spans="7:7">
      <c r="G4543" s="447"/>
    </row>
    <row r="4544" spans="7:7">
      <c r="G4544" s="447"/>
    </row>
    <row r="4545" spans="7:7">
      <c r="G4545" s="447"/>
    </row>
    <row r="4546" spans="7:7">
      <c r="G4546" s="447"/>
    </row>
    <row r="4547" spans="7:7">
      <c r="G4547" s="447"/>
    </row>
    <row r="4548" spans="7:7">
      <c r="G4548" s="447"/>
    </row>
    <row r="4549" spans="7:7">
      <c r="G4549" s="447"/>
    </row>
    <row r="4550" spans="7:7">
      <c r="G4550" s="447"/>
    </row>
    <row r="4551" spans="7:7">
      <c r="G4551" s="447"/>
    </row>
    <row r="4552" spans="7:7">
      <c r="G4552" s="447"/>
    </row>
    <row r="4553" spans="7:7">
      <c r="G4553" s="447"/>
    </row>
    <row r="4554" spans="7:7">
      <c r="G4554" s="447"/>
    </row>
    <row r="4555" spans="7:7">
      <c r="G4555" s="447"/>
    </row>
    <row r="4556" spans="7:7">
      <c r="G4556" s="447"/>
    </row>
    <row r="4557" spans="7:7">
      <c r="G4557" s="447"/>
    </row>
    <row r="4558" spans="7:7">
      <c r="G4558" s="447"/>
    </row>
    <row r="4559" spans="7:7">
      <c r="G4559" s="447"/>
    </row>
    <row r="4560" spans="7:7">
      <c r="G4560" s="447"/>
    </row>
    <row r="4561" spans="7:7">
      <c r="G4561" s="447"/>
    </row>
    <row r="4562" spans="7:7">
      <c r="G4562" s="447"/>
    </row>
    <row r="4563" spans="7:7">
      <c r="G4563" s="447"/>
    </row>
    <row r="4564" spans="7:7">
      <c r="G4564" s="447"/>
    </row>
    <row r="4565" spans="7:7">
      <c r="G4565" s="447"/>
    </row>
    <row r="4566" spans="7:7">
      <c r="G4566" s="447"/>
    </row>
    <row r="4567" spans="7:7">
      <c r="G4567" s="447"/>
    </row>
    <row r="4568" spans="7:7">
      <c r="G4568" s="447"/>
    </row>
    <row r="4569" spans="7:7">
      <c r="G4569" s="447"/>
    </row>
    <row r="4570" spans="7:7">
      <c r="G4570" s="447"/>
    </row>
    <row r="4571" spans="7:7">
      <c r="G4571" s="447"/>
    </row>
    <row r="4572" spans="7:7">
      <c r="G4572" s="447"/>
    </row>
    <row r="4573" spans="7:7">
      <c r="G4573" s="447"/>
    </row>
    <row r="4574" spans="7:7">
      <c r="G4574" s="447"/>
    </row>
    <row r="4575" spans="7:7">
      <c r="G4575" s="447"/>
    </row>
    <row r="4576" spans="7:7">
      <c r="G4576" s="447"/>
    </row>
    <row r="4577" spans="7:7">
      <c r="G4577" s="447"/>
    </row>
    <row r="4578" spans="7:7">
      <c r="G4578" s="447"/>
    </row>
    <row r="4579" spans="7:7">
      <c r="G4579" s="447"/>
    </row>
    <row r="4580" spans="7:7">
      <c r="G4580" s="447"/>
    </row>
    <row r="4581" spans="7:7">
      <c r="G4581" s="447"/>
    </row>
    <row r="4582" spans="7:7">
      <c r="G4582" s="447"/>
    </row>
    <row r="4583" spans="7:7">
      <c r="G4583" s="447"/>
    </row>
    <row r="4584" spans="7:7">
      <c r="G4584" s="447"/>
    </row>
    <row r="4585" spans="7:7">
      <c r="G4585" s="447"/>
    </row>
    <row r="4586" spans="7:7">
      <c r="G4586" s="447"/>
    </row>
    <row r="4587" spans="7:7">
      <c r="G4587" s="447"/>
    </row>
    <row r="4588" spans="7:7">
      <c r="G4588" s="447"/>
    </row>
    <row r="4589" spans="7:7">
      <c r="G4589" s="447"/>
    </row>
    <row r="4590" spans="7:7">
      <c r="G4590" s="447"/>
    </row>
    <row r="4591" spans="7:7">
      <c r="G4591" s="447"/>
    </row>
    <row r="4592" spans="7:7">
      <c r="G4592" s="447"/>
    </row>
    <row r="4593" spans="7:7">
      <c r="G4593" s="447"/>
    </row>
    <row r="4594" spans="7:7">
      <c r="G4594" s="447"/>
    </row>
    <row r="4595" spans="7:7">
      <c r="G4595" s="447"/>
    </row>
    <row r="4596" spans="7:7">
      <c r="G4596" s="447"/>
    </row>
    <row r="4597" spans="7:7">
      <c r="G4597" s="447"/>
    </row>
    <row r="4598" spans="7:7">
      <c r="G4598" s="447"/>
    </row>
    <row r="4599" spans="7:7">
      <c r="G4599" s="447"/>
    </row>
    <row r="4600" spans="7:7">
      <c r="G4600" s="447"/>
    </row>
    <row r="4601" spans="7:7">
      <c r="G4601" s="447"/>
    </row>
    <row r="4602" spans="7:7">
      <c r="G4602" s="447"/>
    </row>
    <row r="4603" spans="7:7">
      <c r="G4603" s="447"/>
    </row>
    <row r="4604" spans="7:7">
      <c r="G4604" s="447"/>
    </row>
    <row r="4605" spans="7:7">
      <c r="G4605" s="447"/>
    </row>
    <row r="4606" spans="7:7">
      <c r="G4606" s="447"/>
    </row>
    <row r="4607" spans="7:7">
      <c r="G4607" s="447"/>
    </row>
    <row r="4608" spans="7:7">
      <c r="G4608" s="447"/>
    </row>
    <row r="4609" spans="7:7">
      <c r="G4609" s="447"/>
    </row>
    <row r="4610" spans="7:7">
      <c r="G4610" s="447"/>
    </row>
    <row r="4611" spans="7:7">
      <c r="G4611" s="447"/>
    </row>
    <row r="4612" spans="7:7">
      <c r="G4612" s="447"/>
    </row>
    <row r="4613" spans="7:7">
      <c r="G4613" s="447"/>
    </row>
    <row r="4614" spans="7:7">
      <c r="G4614" s="447"/>
    </row>
    <row r="4615" spans="7:7">
      <c r="G4615" s="447"/>
    </row>
    <row r="4616" spans="7:7">
      <c r="G4616" s="447"/>
    </row>
    <row r="4617" spans="7:7">
      <c r="G4617" s="447"/>
    </row>
    <row r="4618" spans="7:7">
      <c r="G4618" s="447"/>
    </row>
    <row r="4619" spans="7:7">
      <c r="G4619" s="447"/>
    </row>
    <row r="4620" spans="7:7">
      <c r="G4620" s="447"/>
    </row>
    <row r="4621" spans="7:7">
      <c r="G4621" s="447"/>
    </row>
    <row r="4622" spans="7:7">
      <c r="G4622" s="447"/>
    </row>
    <row r="4623" spans="7:7">
      <c r="G4623" s="447"/>
    </row>
    <row r="4624" spans="7:7">
      <c r="G4624" s="447"/>
    </row>
    <row r="4625" spans="7:7">
      <c r="G4625" s="447"/>
    </row>
    <row r="4626" spans="7:7">
      <c r="G4626" s="447"/>
    </row>
    <row r="4627" spans="7:7">
      <c r="G4627" s="447"/>
    </row>
    <row r="4628" spans="7:7">
      <c r="G4628" s="447"/>
    </row>
    <row r="4629" spans="7:7">
      <c r="G4629" s="447"/>
    </row>
    <row r="4630" spans="7:7">
      <c r="G4630" s="447"/>
    </row>
    <row r="4631" spans="7:7">
      <c r="G4631" s="447"/>
    </row>
    <row r="4632" spans="7:7">
      <c r="G4632" s="447"/>
    </row>
    <row r="4633" spans="7:7">
      <c r="G4633" s="447"/>
    </row>
    <row r="4634" spans="7:7">
      <c r="G4634" s="447"/>
    </row>
    <row r="4635" spans="7:7">
      <c r="G4635" s="447"/>
    </row>
    <row r="4636" spans="7:7">
      <c r="G4636" s="447"/>
    </row>
    <row r="4637" spans="7:7">
      <c r="G4637" s="447"/>
    </row>
    <row r="4638" spans="7:7">
      <c r="G4638" s="447"/>
    </row>
    <row r="4639" spans="7:7">
      <c r="G4639" s="447"/>
    </row>
    <row r="4640" spans="7:7">
      <c r="G4640" s="447"/>
    </row>
    <row r="4641" spans="7:7">
      <c r="G4641" s="447"/>
    </row>
    <row r="4642" spans="7:7">
      <c r="G4642" s="447"/>
    </row>
    <row r="4643" spans="7:7">
      <c r="G4643" s="447"/>
    </row>
    <row r="4644" spans="7:7">
      <c r="G4644" s="447"/>
    </row>
    <row r="4645" spans="7:7">
      <c r="G4645" s="447"/>
    </row>
    <row r="4646" spans="7:7">
      <c r="G4646" s="447"/>
    </row>
    <row r="4647" spans="7:7">
      <c r="G4647" s="447"/>
    </row>
    <row r="4648" spans="7:7">
      <c r="G4648" s="447"/>
    </row>
    <row r="4649" spans="7:7">
      <c r="G4649" s="447"/>
    </row>
    <row r="4650" spans="7:7">
      <c r="G4650" s="447"/>
    </row>
    <row r="4651" spans="7:7">
      <c r="G4651" s="447"/>
    </row>
    <row r="4652" spans="7:7">
      <c r="G4652" s="447"/>
    </row>
    <row r="4653" spans="7:7">
      <c r="G4653" s="447"/>
    </row>
    <row r="4654" spans="7:7">
      <c r="G4654" s="447"/>
    </row>
    <row r="4655" spans="7:7">
      <c r="G4655" s="447"/>
    </row>
    <row r="4656" spans="7:7">
      <c r="G4656" s="447"/>
    </row>
    <row r="4657" spans="7:7">
      <c r="G4657" s="447"/>
    </row>
    <row r="4658" spans="7:7">
      <c r="G4658" s="447"/>
    </row>
    <row r="4659" spans="7:7">
      <c r="G4659" s="447"/>
    </row>
    <row r="4660" spans="7:7">
      <c r="G4660" s="447"/>
    </row>
    <row r="4661" spans="7:7">
      <c r="G4661" s="447"/>
    </row>
    <row r="4662" spans="7:7">
      <c r="G4662" s="447"/>
    </row>
    <row r="4663" spans="7:7">
      <c r="G4663" s="447"/>
    </row>
    <row r="4664" spans="7:7">
      <c r="G4664" s="447"/>
    </row>
    <row r="4665" spans="7:7">
      <c r="G4665" s="447"/>
    </row>
    <row r="4666" spans="7:7">
      <c r="G4666" s="447"/>
    </row>
    <row r="4667" spans="7:7">
      <c r="G4667" s="447"/>
    </row>
    <row r="4668" spans="7:7">
      <c r="G4668" s="447"/>
    </row>
    <row r="4669" spans="7:7">
      <c r="G4669" s="447"/>
    </row>
    <row r="4670" spans="7:7">
      <c r="G4670" s="447"/>
    </row>
    <row r="4671" spans="7:7">
      <c r="G4671" s="447"/>
    </row>
    <row r="4672" spans="7:7">
      <c r="G4672" s="447"/>
    </row>
    <row r="4673" spans="7:7">
      <c r="G4673" s="447"/>
    </row>
    <row r="4674" spans="7:7">
      <c r="G4674" s="447"/>
    </row>
    <row r="4675" spans="7:7">
      <c r="G4675" s="447"/>
    </row>
    <row r="4676" spans="7:7">
      <c r="G4676" s="447"/>
    </row>
    <row r="4677" spans="7:7">
      <c r="G4677" s="447"/>
    </row>
    <row r="4678" spans="7:7">
      <c r="G4678" s="447"/>
    </row>
    <row r="4679" spans="7:7">
      <c r="G4679" s="447"/>
    </row>
    <row r="4680" spans="7:7">
      <c r="G4680" s="447"/>
    </row>
    <row r="4681" spans="7:7">
      <c r="G4681" s="447"/>
    </row>
    <row r="4682" spans="7:7">
      <c r="G4682" s="447"/>
    </row>
    <row r="4683" spans="7:7">
      <c r="G4683" s="447"/>
    </row>
    <row r="4684" spans="7:7">
      <c r="G4684" s="447"/>
    </row>
    <row r="4685" spans="7:7">
      <c r="G4685" s="447"/>
    </row>
    <row r="4686" spans="7:7">
      <c r="G4686" s="447"/>
    </row>
    <row r="4687" spans="7:7">
      <c r="G4687" s="447"/>
    </row>
    <row r="4688" spans="7:7">
      <c r="G4688" s="447"/>
    </row>
    <row r="4689" spans="7:7">
      <c r="G4689" s="447"/>
    </row>
    <row r="4690" spans="7:7">
      <c r="G4690" s="447"/>
    </row>
    <row r="4691" spans="7:7">
      <c r="G4691" s="447"/>
    </row>
    <row r="4692" spans="7:7">
      <c r="G4692" s="447"/>
    </row>
    <row r="4693" spans="7:7">
      <c r="G4693" s="447"/>
    </row>
    <row r="4694" spans="7:7">
      <c r="G4694" s="447"/>
    </row>
    <row r="4695" spans="7:7">
      <c r="G4695" s="447"/>
    </row>
    <row r="4696" spans="7:7">
      <c r="G4696" s="447"/>
    </row>
    <row r="4697" spans="7:7">
      <c r="G4697" s="447"/>
    </row>
    <row r="4698" spans="7:7">
      <c r="G4698" s="447"/>
    </row>
    <row r="4699" spans="7:7">
      <c r="G4699" s="447"/>
    </row>
    <row r="4700" spans="7:7">
      <c r="G4700" s="447"/>
    </row>
    <row r="4701" spans="7:7">
      <c r="G4701" s="447"/>
    </row>
    <row r="4702" spans="7:7">
      <c r="G4702" s="447"/>
    </row>
    <row r="4703" spans="7:7">
      <c r="G4703" s="447"/>
    </row>
    <row r="4704" spans="7:7">
      <c r="G4704" s="447"/>
    </row>
    <row r="4705" spans="7:7">
      <c r="G4705" s="447"/>
    </row>
    <row r="4706" spans="7:7">
      <c r="G4706" s="447"/>
    </row>
    <row r="4707" spans="7:7">
      <c r="G4707" s="447"/>
    </row>
    <row r="4708" spans="7:7">
      <c r="G4708" s="447"/>
    </row>
    <row r="4709" spans="7:7">
      <c r="G4709" s="447"/>
    </row>
    <row r="4710" spans="7:7">
      <c r="G4710" s="447"/>
    </row>
    <row r="4711" spans="7:7">
      <c r="G4711" s="447"/>
    </row>
    <row r="4712" spans="7:7">
      <c r="G4712" s="447"/>
    </row>
    <row r="4713" spans="7:7">
      <c r="G4713" s="447"/>
    </row>
    <row r="4714" spans="7:7">
      <c r="G4714" s="447"/>
    </row>
    <row r="4715" spans="7:7">
      <c r="G4715" s="447"/>
    </row>
    <row r="4716" spans="7:7">
      <c r="G4716" s="447"/>
    </row>
    <row r="4717" spans="7:7">
      <c r="G4717" s="447"/>
    </row>
    <row r="4718" spans="7:7">
      <c r="G4718" s="447"/>
    </row>
    <row r="4719" spans="7:7">
      <c r="G4719" s="447"/>
    </row>
    <row r="4720" spans="7:7">
      <c r="G4720" s="447"/>
    </row>
    <row r="4721" spans="7:7">
      <c r="G4721" s="447"/>
    </row>
    <row r="4722" spans="7:7">
      <c r="G4722" s="447"/>
    </row>
    <row r="4723" spans="7:7">
      <c r="G4723" s="447"/>
    </row>
    <row r="4724" spans="7:7">
      <c r="G4724" s="447"/>
    </row>
    <row r="4725" spans="7:7">
      <c r="G4725" s="447"/>
    </row>
    <row r="4726" spans="7:7">
      <c r="G4726" s="447"/>
    </row>
    <row r="4727" spans="7:7">
      <c r="G4727" s="447"/>
    </row>
    <row r="4728" spans="7:7">
      <c r="G4728" s="447"/>
    </row>
    <row r="4729" spans="7:7">
      <c r="G4729" s="447"/>
    </row>
    <row r="4730" spans="7:7">
      <c r="G4730" s="447"/>
    </row>
    <row r="4731" spans="7:7">
      <c r="G4731" s="447"/>
    </row>
    <row r="4732" spans="7:7">
      <c r="G4732" s="447"/>
    </row>
    <row r="4733" spans="7:7">
      <c r="G4733" s="447"/>
    </row>
    <row r="4734" spans="7:7">
      <c r="G4734" s="447"/>
    </row>
    <row r="4735" spans="7:7">
      <c r="G4735" s="447"/>
    </row>
    <row r="4736" spans="7:7">
      <c r="G4736" s="447"/>
    </row>
    <row r="4737" spans="7:7">
      <c r="G4737" s="447"/>
    </row>
    <row r="4738" spans="7:7">
      <c r="G4738" s="447"/>
    </row>
    <row r="4739" spans="7:7">
      <c r="G4739" s="447"/>
    </row>
    <row r="4740" spans="7:7">
      <c r="G4740" s="447"/>
    </row>
    <row r="4741" spans="7:7">
      <c r="G4741" s="447"/>
    </row>
    <row r="4742" spans="7:7">
      <c r="G4742" s="447"/>
    </row>
    <row r="4743" spans="7:7">
      <c r="G4743" s="447"/>
    </row>
    <row r="4744" spans="7:7">
      <c r="G4744" s="447"/>
    </row>
    <row r="4745" spans="7:7">
      <c r="G4745" s="447"/>
    </row>
    <row r="4746" spans="7:7">
      <c r="G4746" s="447"/>
    </row>
    <row r="4747" spans="7:7">
      <c r="G4747" s="447"/>
    </row>
    <row r="4748" spans="7:7">
      <c r="G4748" s="447"/>
    </row>
    <row r="4749" spans="7:7">
      <c r="G4749" s="447"/>
    </row>
    <row r="4750" spans="7:7">
      <c r="G4750" s="447"/>
    </row>
    <row r="4751" spans="7:7">
      <c r="G4751" s="447"/>
    </row>
    <row r="4752" spans="7:7">
      <c r="G4752" s="447"/>
    </row>
    <row r="4753" spans="7:7">
      <c r="G4753" s="447"/>
    </row>
    <row r="4754" spans="7:7">
      <c r="G4754" s="447"/>
    </row>
    <row r="4755" spans="7:7">
      <c r="G4755" s="447"/>
    </row>
  </sheetData>
  <mergeCells count="2">
    <mergeCell ref="B1:C1"/>
    <mergeCell ref="D1:E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3"/>
  <sheetViews>
    <sheetView workbookViewId="0">
      <selection activeCell="F5" sqref="F5"/>
    </sheetView>
  </sheetViews>
  <sheetFormatPr defaultColWidth="11.44140625" defaultRowHeight="13.2"/>
  <cols>
    <col min="1" max="1" width="14.44140625" customWidth="1"/>
    <col min="2" max="2" width="46.109375" customWidth="1"/>
    <col min="3" max="3" width="14.33203125" customWidth="1"/>
    <col min="4" max="4" width="16.6640625" customWidth="1"/>
    <col min="5" max="5" width="19.6640625" customWidth="1"/>
    <col min="6" max="6" width="15.88671875" customWidth="1"/>
    <col min="7" max="7" width="18.33203125" customWidth="1"/>
    <col min="8" max="8" width="15.88671875" customWidth="1"/>
    <col min="9" max="9" width="18.33203125" customWidth="1"/>
  </cols>
  <sheetData>
    <row r="1" spans="1:11" s="1" customFormat="1" ht="105">
      <c r="A1" s="216" t="s">
        <v>1460</v>
      </c>
      <c r="B1" s="216" t="s">
        <v>1461</v>
      </c>
      <c r="C1" s="432" t="s">
        <v>1490</v>
      </c>
      <c r="D1" s="432" t="s">
        <v>1491</v>
      </c>
      <c r="E1" s="432" t="s">
        <v>1492</v>
      </c>
      <c r="F1" s="432" t="s">
        <v>1525</v>
      </c>
      <c r="G1" s="432" t="s">
        <v>1526</v>
      </c>
      <c r="H1" s="432" t="s">
        <v>1527</v>
      </c>
      <c r="I1" s="432" t="s">
        <v>1528</v>
      </c>
    </row>
    <row r="2" spans="1:11" ht="20.399999999999999">
      <c r="A2" s="219">
        <v>1</v>
      </c>
      <c r="B2" s="409" t="s">
        <v>1462</v>
      </c>
      <c r="C2" s="430" t="s">
        <v>1463</v>
      </c>
      <c r="D2" s="430" t="s">
        <v>1464</v>
      </c>
      <c r="E2" s="430" t="s">
        <v>1463</v>
      </c>
      <c r="F2" s="431">
        <v>0</v>
      </c>
      <c r="G2" s="431">
        <v>0</v>
      </c>
      <c r="H2" s="431">
        <v>0</v>
      </c>
      <c r="I2" s="431">
        <v>0</v>
      </c>
    </row>
    <row r="3" spans="1:11" ht="20.399999999999999">
      <c r="A3" s="219">
        <v>2</v>
      </c>
      <c r="B3" s="409" t="s">
        <v>1465</v>
      </c>
      <c r="C3" s="430" t="s">
        <v>1466</v>
      </c>
      <c r="D3" s="430" t="s">
        <v>1467</v>
      </c>
      <c r="E3" s="430" t="s">
        <v>1466</v>
      </c>
      <c r="F3" s="431">
        <v>0</v>
      </c>
      <c r="G3" s="431">
        <v>0.02</v>
      </c>
      <c r="H3" s="431">
        <v>0</v>
      </c>
      <c r="I3" s="431">
        <v>0.03</v>
      </c>
    </row>
    <row r="4" spans="1:11" ht="20.399999999999999">
      <c r="A4" s="219">
        <v>3</v>
      </c>
      <c r="B4" s="409" t="s">
        <v>1468</v>
      </c>
      <c r="C4" s="430" t="s">
        <v>1469</v>
      </c>
      <c r="D4" s="430" t="s">
        <v>1469</v>
      </c>
      <c r="E4" s="430" t="s">
        <v>1469</v>
      </c>
      <c r="F4" s="431">
        <v>0.02</v>
      </c>
      <c r="G4" s="431">
        <v>0.05</v>
      </c>
      <c r="H4" s="431">
        <v>0.03</v>
      </c>
      <c r="I4" s="431">
        <v>0.06</v>
      </c>
    </row>
    <row r="5" spans="1:11" s="509" customFormat="1" ht="20.399999999999999">
      <c r="A5" s="505">
        <v>4</v>
      </c>
      <c r="B5" s="506" t="s">
        <v>1470</v>
      </c>
      <c r="C5" s="507" t="s">
        <v>1471</v>
      </c>
      <c r="D5" s="507" t="s">
        <v>1472</v>
      </c>
      <c r="E5" s="507" t="s">
        <v>1471</v>
      </c>
      <c r="F5" s="508">
        <v>0.05</v>
      </c>
      <c r="G5" s="508">
        <v>7.0000000000000007E-2</v>
      </c>
      <c r="H5" s="508">
        <v>0.05</v>
      </c>
      <c r="I5" s="508">
        <v>7.0000000000000007E-2</v>
      </c>
      <c r="K5" s="509" t="s">
        <v>1609</v>
      </c>
    </row>
    <row r="6" spans="1:11" s="472" customFormat="1" ht="20.399999999999999">
      <c r="A6" s="510">
        <v>5</v>
      </c>
      <c r="B6" s="511" t="s">
        <v>1473</v>
      </c>
      <c r="C6" s="512" t="s">
        <v>1474</v>
      </c>
      <c r="D6" s="512" t="s">
        <v>1475</v>
      </c>
      <c r="E6" s="512" t="s">
        <v>1474</v>
      </c>
      <c r="F6" s="513">
        <v>7.0000000000000007E-2</v>
      </c>
      <c r="G6" s="513">
        <v>0.1</v>
      </c>
      <c r="H6" s="513">
        <v>7.0000000000000007E-2</v>
      </c>
      <c r="I6" s="513">
        <v>0.1</v>
      </c>
      <c r="K6" s="472" t="s">
        <v>1610</v>
      </c>
    </row>
    <row r="7" spans="1:11" ht="20.399999999999999">
      <c r="A7" s="219">
        <v>6</v>
      </c>
      <c r="B7" s="409" t="s">
        <v>1476</v>
      </c>
      <c r="C7" s="430" t="s">
        <v>1477</v>
      </c>
      <c r="D7" s="430" t="s">
        <v>1477</v>
      </c>
      <c r="E7" s="430" t="s">
        <v>1477</v>
      </c>
      <c r="F7" s="431">
        <v>0.1</v>
      </c>
      <c r="G7" s="431">
        <v>0.15</v>
      </c>
      <c r="H7" s="431">
        <v>0.1</v>
      </c>
      <c r="I7" s="431">
        <v>0.15</v>
      </c>
    </row>
    <row r="8" spans="1:11" ht="20.399999999999999">
      <c r="A8" s="219">
        <v>7</v>
      </c>
      <c r="B8" s="409" t="s">
        <v>1478</v>
      </c>
      <c r="C8" s="430" t="s">
        <v>1479</v>
      </c>
      <c r="D8" s="430" t="s">
        <v>1480</v>
      </c>
      <c r="E8" s="430" t="s">
        <v>1479</v>
      </c>
      <c r="F8" s="431">
        <v>0.15</v>
      </c>
      <c r="G8" s="431">
        <v>0.25</v>
      </c>
      <c r="H8" s="431">
        <v>0.15</v>
      </c>
      <c r="I8" s="431">
        <v>0.25</v>
      </c>
    </row>
    <row r="9" spans="1:11" ht="20.399999999999999">
      <c r="A9" s="219">
        <v>8</v>
      </c>
      <c r="B9" s="409" t="s">
        <v>1481</v>
      </c>
      <c r="C9" s="430" t="s">
        <v>1482</v>
      </c>
      <c r="D9" s="430" t="s">
        <v>1483</v>
      </c>
      <c r="E9" s="430" t="s">
        <v>1482</v>
      </c>
      <c r="F9" s="431">
        <v>0.25</v>
      </c>
      <c r="G9" s="431">
        <v>0.35</v>
      </c>
      <c r="H9" s="431">
        <v>0.25</v>
      </c>
      <c r="I9" s="431">
        <v>0.35</v>
      </c>
    </row>
    <row r="10" spans="1:11" ht="20.399999999999999">
      <c r="A10" s="219">
        <v>9</v>
      </c>
      <c r="B10" s="409" t="s">
        <v>1484</v>
      </c>
      <c r="C10" s="430" t="s">
        <v>1485</v>
      </c>
      <c r="D10" s="430" t="s">
        <v>1483</v>
      </c>
      <c r="E10" s="430" t="s">
        <v>1485</v>
      </c>
      <c r="F10" s="431">
        <v>0.35</v>
      </c>
      <c r="G10" s="431">
        <v>0.5</v>
      </c>
      <c r="H10" s="431">
        <v>0.35</v>
      </c>
      <c r="I10" s="431">
        <v>0.5</v>
      </c>
    </row>
    <row r="11" spans="1:11" ht="20.399999999999999">
      <c r="A11" s="219">
        <v>10</v>
      </c>
      <c r="B11" s="409" t="s">
        <v>1486</v>
      </c>
      <c r="C11" s="430" t="s">
        <v>1487</v>
      </c>
      <c r="D11" s="430" t="s">
        <v>1485</v>
      </c>
      <c r="E11" s="430" t="s">
        <v>1488</v>
      </c>
      <c r="F11" s="431">
        <v>0.5</v>
      </c>
      <c r="G11" s="431">
        <v>1</v>
      </c>
      <c r="H11" s="431">
        <v>0.5</v>
      </c>
      <c r="I11" s="431">
        <v>1</v>
      </c>
    </row>
    <row r="12" spans="1:11" ht="20.399999999999999">
      <c r="A12" s="219">
        <v>11</v>
      </c>
      <c r="B12" s="409" t="s">
        <v>1489</v>
      </c>
      <c r="C12" s="430" t="s">
        <v>1487</v>
      </c>
      <c r="D12" s="430" t="s">
        <v>1485</v>
      </c>
      <c r="E12" s="430" t="s">
        <v>1487</v>
      </c>
      <c r="F12" s="431">
        <v>1</v>
      </c>
      <c r="G12" s="431">
        <v>1</v>
      </c>
      <c r="H12" s="431">
        <v>1</v>
      </c>
      <c r="I12" s="431">
        <v>1</v>
      </c>
    </row>
    <row r="13" spans="1:11" ht="20.399999999999999">
      <c r="A13" s="219">
        <v>12</v>
      </c>
      <c r="B13" s="409" t="s">
        <v>1493</v>
      </c>
      <c r="C13" s="430"/>
      <c r="D13" s="430"/>
      <c r="E13" s="430"/>
      <c r="F13" s="431">
        <v>0.3</v>
      </c>
      <c r="G13" s="431">
        <v>1</v>
      </c>
      <c r="H13" s="431">
        <v>0.3</v>
      </c>
      <c r="I13" s="43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5"/>
  <sheetViews>
    <sheetView workbookViewId="0">
      <selection activeCell="E2" sqref="E2"/>
    </sheetView>
  </sheetViews>
  <sheetFormatPr defaultColWidth="11.44140625" defaultRowHeight="13.2"/>
  <cols>
    <col min="2" max="2" width="12.33203125" customWidth="1"/>
    <col min="3" max="3" width="13.109375" customWidth="1"/>
    <col min="4" max="4" width="11" customWidth="1"/>
    <col min="5" max="5" width="10.88671875" style="491"/>
  </cols>
  <sheetData>
    <row r="1" spans="1:5" ht="14.4">
      <c r="A1" s="481" t="s">
        <v>39</v>
      </c>
      <c r="B1" t="s">
        <v>1574</v>
      </c>
      <c r="C1" t="s">
        <v>1575</v>
      </c>
      <c r="D1" t="s">
        <v>1576</v>
      </c>
      <c r="E1" s="491" t="s">
        <v>1577</v>
      </c>
    </row>
    <row r="2" spans="1:5">
      <c r="A2" s="2">
        <v>42766</v>
      </c>
      <c r="B2" s="491">
        <v>2217.39</v>
      </c>
      <c r="C2" s="491">
        <v>2217.39</v>
      </c>
      <c r="D2">
        <v>135.69</v>
      </c>
      <c r="E2" s="491">
        <f>D2</f>
        <v>135.69</v>
      </c>
    </row>
    <row r="3" spans="1:5">
      <c r="A3" s="2">
        <v>42794</v>
      </c>
      <c r="B3" s="491">
        <v>2035.77</v>
      </c>
      <c r="C3" s="491">
        <v>2035.77</v>
      </c>
      <c r="D3">
        <v>134.71</v>
      </c>
      <c r="E3" s="491">
        <f t="shared" ref="E3:E40" si="0">D3</f>
        <v>134.71</v>
      </c>
    </row>
    <row r="4" spans="1:5">
      <c r="A4" s="2">
        <v>42825</v>
      </c>
      <c r="B4" s="491">
        <v>1995.9</v>
      </c>
      <c r="C4" s="491">
        <v>1995.9</v>
      </c>
      <c r="D4">
        <v>136.77000000000001</v>
      </c>
      <c r="E4" s="491">
        <f t="shared" si="0"/>
        <v>136.77000000000001</v>
      </c>
    </row>
    <row r="5" spans="1:5">
      <c r="A5" s="2">
        <v>42853</v>
      </c>
      <c r="B5" s="491">
        <v>2016.71</v>
      </c>
      <c r="C5" s="491">
        <v>2016.71</v>
      </c>
      <c r="D5">
        <v>138.34</v>
      </c>
      <c r="E5" s="491">
        <f t="shared" si="0"/>
        <v>138.34</v>
      </c>
    </row>
    <row r="6" spans="1:5">
      <c r="A6" s="2">
        <v>42886</v>
      </c>
      <c r="B6" s="491">
        <v>1900.38</v>
      </c>
      <c r="C6" s="491">
        <v>1900.38</v>
      </c>
      <c r="D6">
        <v>138</v>
      </c>
      <c r="E6" s="491">
        <f t="shared" si="0"/>
        <v>138</v>
      </c>
    </row>
    <row r="7" spans="1:5">
      <c r="A7" s="2">
        <v>42916</v>
      </c>
      <c r="B7" s="491">
        <v>1879.5</v>
      </c>
      <c r="C7" s="491">
        <v>1879.5</v>
      </c>
      <c r="D7">
        <v>137.82</v>
      </c>
      <c r="E7" s="491">
        <f t="shared" si="0"/>
        <v>137.82</v>
      </c>
    </row>
    <row r="8" spans="1:5">
      <c r="A8" s="2">
        <v>42947</v>
      </c>
      <c r="B8" s="491">
        <v>1919.53</v>
      </c>
      <c r="C8" s="491">
        <v>1919.53</v>
      </c>
      <c r="D8">
        <v>137.6</v>
      </c>
      <c r="E8" s="491">
        <f t="shared" si="0"/>
        <v>137.6</v>
      </c>
    </row>
    <row r="9" spans="1:5">
      <c r="A9" s="2">
        <v>42978</v>
      </c>
      <c r="B9" s="491">
        <v>2022.22</v>
      </c>
      <c r="C9" s="491">
        <v>2022.22</v>
      </c>
      <c r="D9">
        <v>138.62</v>
      </c>
      <c r="E9" s="491">
        <f t="shared" si="0"/>
        <v>138.62</v>
      </c>
    </row>
    <row r="10" spans="1:5">
      <c r="A10" s="2">
        <v>43007</v>
      </c>
      <c r="B10" s="491">
        <v>2077.19</v>
      </c>
      <c r="C10" s="491">
        <v>2077.19</v>
      </c>
      <c r="D10">
        <v>139.66</v>
      </c>
      <c r="E10" s="491">
        <f t="shared" si="0"/>
        <v>139.66</v>
      </c>
    </row>
    <row r="11" spans="1:5">
      <c r="A11" s="2">
        <v>43039</v>
      </c>
      <c r="B11" s="491">
        <v>2064.31</v>
      </c>
      <c r="C11" s="491">
        <v>2064.31</v>
      </c>
      <c r="D11">
        <v>140.16</v>
      </c>
      <c r="E11" s="491">
        <f t="shared" si="0"/>
        <v>140.16</v>
      </c>
    </row>
    <row r="12" spans="1:5">
      <c r="A12" s="2">
        <v>43069</v>
      </c>
      <c r="B12" s="491">
        <v>2100.62</v>
      </c>
      <c r="C12" s="491">
        <v>2100.62</v>
      </c>
      <c r="D12">
        <v>140.38</v>
      </c>
      <c r="E12" s="491">
        <f t="shared" si="0"/>
        <v>140.38</v>
      </c>
    </row>
    <row r="13" spans="1:5">
      <c r="A13" s="2">
        <v>43098</v>
      </c>
      <c r="B13" s="491">
        <v>2109.7399999999998</v>
      </c>
      <c r="C13" s="491">
        <v>2109.7399999999998</v>
      </c>
      <c r="D13">
        <v>141.49</v>
      </c>
      <c r="E13" s="491">
        <f t="shared" si="0"/>
        <v>141.49</v>
      </c>
    </row>
    <row r="14" spans="1:5">
      <c r="A14" s="2">
        <v>43131</v>
      </c>
      <c r="B14" s="491">
        <v>2289.9899999999998</v>
      </c>
      <c r="C14" s="491">
        <v>2289.9899999999998</v>
      </c>
      <c r="D14">
        <v>143.13</v>
      </c>
      <c r="E14" s="491">
        <f t="shared" si="0"/>
        <v>143.13</v>
      </c>
    </row>
    <row r="15" spans="1:5">
      <c r="A15" s="2">
        <v>43159</v>
      </c>
      <c r="B15" s="491">
        <v>2296.8000000000002</v>
      </c>
      <c r="C15" s="491">
        <v>2296.8000000000002</v>
      </c>
      <c r="D15">
        <v>144.72</v>
      </c>
      <c r="E15" s="491">
        <f t="shared" si="0"/>
        <v>144.72</v>
      </c>
    </row>
    <row r="16" spans="1:5">
      <c r="A16" s="2">
        <v>43190</v>
      </c>
      <c r="B16" s="491">
        <v>2270.98</v>
      </c>
      <c r="C16" s="491">
        <v>2270.98</v>
      </c>
      <c r="D16">
        <v>144.97999999999999</v>
      </c>
      <c r="E16" s="491">
        <f t="shared" si="0"/>
        <v>144.97999999999999</v>
      </c>
    </row>
    <row r="17" spans="1:5">
      <c r="A17" s="2">
        <v>43220</v>
      </c>
      <c r="B17" s="491">
        <v>2307.02</v>
      </c>
      <c r="C17" s="491">
        <v>2307.02</v>
      </c>
      <c r="D17">
        <v>143.13999999999999</v>
      </c>
      <c r="E17" s="491">
        <f t="shared" si="0"/>
        <v>143.13999999999999</v>
      </c>
    </row>
    <row r="18" spans="1:5">
      <c r="A18" s="2">
        <v>43251</v>
      </c>
      <c r="B18" s="491">
        <v>2302.88</v>
      </c>
      <c r="C18" s="491">
        <v>2302.88</v>
      </c>
      <c r="D18">
        <v>142.55000000000001</v>
      </c>
      <c r="E18" s="491">
        <f t="shared" si="0"/>
        <v>142.55000000000001</v>
      </c>
    </row>
    <row r="19" spans="1:5">
      <c r="A19" s="2">
        <v>43281</v>
      </c>
      <c r="B19" s="491">
        <v>2295.9499999999998</v>
      </c>
      <c r="C19" s="491">
        <v>2295.9499999999998</v>
      </c>
      <c r="D19">
        <v>139.97999999999999</v>
      </c>
      <c r="E19" s="491">
        <f t="shared" si="0"/>
        <v>139.97999999999999</v>
      </c>
    </row>
    <row r="20" spans="1:5">
      <c r="A20" s="2">
        <v>43312</v>
      </c>
      <c r="B20" s="491">
        <v>2321.11</v>
      </c>
      <c r="C20" s="491">
        <v>2321.11</v>
      </c>
      <c r="D20">
        <v>139.72</v>
      </c>
      <c r="E20" s="491">
        <f t="shared" si="0"/>
        <v>139.72</v>
      </c>
    </row>
    <row r="21" spans="1:5">
      <c r="A21" s="2">
        <v>43343</v>
      </c>
      <c r="B21" s="491">
        <v>2345.85</v>
      </c>
      <c r="C21" s="491">
        <v>2345.85</v>
      </c>
      <c r="D21">
        <v>134.05000000000001</v>
      </c>
      <c r="E21" s="491">
        <f t="shared" si="0"/>
        <v>134.05000000000001</v>
      </c>
    </row>
    <row r="22" spans="1:5">
      <c r="A22" s="2">
        <v>43373</v>
      </c>
      <c r="B22" s="491">
        <v>2475.36</v>
      </c>
      <c r="C22" s="491">
        <v>2475.36</v>
      </c>
      <c r="D22">
        <v>135.09</v>
      </c>
      <c r="E22" s="491">
        <f t="shared" si="0"/>
        <v>135.09</v>
      </c>
    </row>
    <row r="23" spans="1:5">
      <c r="A23" s="2">
        <v>43404</v>
      </c>
      <c r="B23" s="491">
        <v>2352.71</v>
      </c>
      <c r="C23" s="491">
        <v>2352.71</v>
      </c>
      <c r="D23">
        <v>134.30000000000001</v>
      </c>
      <c r="E23" s="491">
        <f t="shared" si="0"/>
        <v>134.30000000000001</v>
      </c>
    </row>
    <row r="24" spans="1:5">
      <c r="A24" s="2">
        <v>43434</v>
      </c>
      <c r="B24" s="491">
        <v>2392.5</v>
      </c>
      <c r="C24" s="491">
        <v>2392.5</v>
      </c>
      <c r="D24">
        <v>133.94999999999999</v>
      </c>
      <c r="E24" s="491">
        <f t="shared" si="0"/>
        <v>133.94999999999999</v>
      </c>
    </row>
    <row r="25" spans="1:5">
      <c r="A25" s="2">
        <v>43465</v>
      </c>
      <c r="B25" s="491">
        <v>2369.33</v>
      </c>
      <c r="C25" s="491">
        <v>2369.33</v>
      </c>
      <c r="D25">
        <v>134.31</v>
      </c>
      <c r="E25" s="491">
        <f t="shared" si="0"/>
        <v>134.31</v>
      </c>
    </row>
    <row r="26" spans="1:5">
      <c r="A26" s="2">
        <v>43496</v>
      </c>
      <c r="B26" s="491">
        <v>2338.7549805680942</v>
      </c>
      <c r="C26" s="491">
        <v>2338.7549805680942</v>
      </c>
      <c r="D26">
        <v>137.15</v>
      </c>
      <c r="E26" s="491">
        <f t="shared" si="0"/>
        <v>137.15</v>
      </c>
    </row>
    <row r="27" spans="1:5">
      <c r="A27" s="2">
        <v>43524</v>
      </c>
      <c r="B27" s="491">
        <v>2380.1548659433811</v>
      </c>
      <c r="C27" s="491">
        <v>2380.1548659433811</v>
      </c>
      <c r="D27">
        <v>136.21</v>
      </c>
      <c r="E27" s="491">
        <f t="shared" si="0"/>
        <v>136.21</v>
      </c>
    </row>
    <row r="28" spans="1:5">
      <c r="A28" s="2">
        <v>43555</v>
      </c>
      <c r="B28" s="491">
        <v>2474.7832998037047</v>
      </c>
      <c r="C28" s="491">
        <v>2474.7832998037047</v>
      </c>
      <c r="D28">
        <v>136.78</v>
      </c>
      <c r="E28" s="491">
        <f t="shared" si="0"/>
        <v>136.78</v>
      </c>
    </row>
    <row r="29" spans="1:5">
      <c r="A29" s="2">
        <v>43585</v>
      </c>
      <c r="B29" s="491">
        <v>2463.7958186873184</v>
      </c>
      <c r="C29" s="491">
        <v>2463.7958186873184</v>
      </c>
      <c r="D29">
        <v>137.62</v>
      </c>
      <c r="E29" s="491">
        <f t="shared" si="0"/>
        <v>137.62</v>
      </c>
    </row>
    <row r="30" spans="1:5">
      <c r="A30" s="2">
        <v>43616</v>
      </c>
      <c r="B30" s="491">
        <v>2597.4057722911102</v>
      </c>
      <c r="C30" s="491">
        <v>2597.4057722911102</v>
      </c>
      <c r="D30">
        <v>139.25</v>
      </c>
      <c r="E30" s="491">
        <f t="shared" si="0"/>
        <v>139.25</v>
      </c>
    </row>
    <row r="31" spans="1:5">
      <c r="A31" s="2">
        <v>43646</v>
      </c>
      <c r="B31" s="491">
        <v>2624.198106789866</v>
      </c>
      <c r="C31" s="491">
        <v>2624.198106789866</v>
      </c>
      <c r="D31">
        <v>142.19</v>
      </c>
      <c r="E31" s="491">
        <f t="shared" si="0"/>
        <v>142.19</v>
      </c>
    </row>
    <row r="32" spans="1:5">
      <c r="A32" s="2">
        <v>43677</v>
      </c>
      <c r="B32" s="491">
        <v>2547.4602963382972</v>
      </c>
      <c r="C32" s="491">
        <v>2547.4602963382972</v>
      </c>
      <c r="D32">
        <v>143.22999999999999</v>
      </c>
      <c r="E32" s="491">
        <f t="shared" si="0"/>
        <v>143.22999999999999</v>
      </c>
    </row>
    <row r="33" spans="1:5">
      <c r="A33" s="2">
        <v>43708</v>
      </c>
      <c r="B33" s="491">
        <v>2640.2111575915173</v>
      </c>
      <c r="C33" s="491">
        <v>2640.2111575915173</v>
      </c>
      <c r="D33">
        <v>144.51</v>
      </c>
      <c r="E33" s="491">
        <f t="shared" si="0"/>
        <v>144.51</v>
      </c>
    </row>
    <row r="34" spans="1:5">
      <c r="A34" s="2">
        <v>43738</v>
      </c>
      <c r="B34" s="491">
        <v>2584.9171046933402</v>
      </c>
      <c r="C34" s="491">
        <v>2584.9171046933402</v>
      </c>
      <c r="D34">
        <v>145.13999999999999</v>
      </c>
      <c r="E34" s="491">
        <f t="shared" si="0"/>
        <v>145.13999999999999</v>
      </c>
    </row>
    <row r="35" spans="1:5">
      <c r="A35" s="2">
        <v>43769</v>
      </c>
      <c r="B35" s="491">
        <v>2487.0871677198397</v>
      </c>
      <c r="C35" s="491">
        <v>2487.0871677198397</v>
      </c>
      <c r="D35">
        <v>149.41</v>
      </c>
      <c r="E35" s="491">
        <f t="shared" si="0"/>
        <v>149.41</v>
      </c>
    </row>
    <row r="36" spans="1:5">
      <c r="A36" s="2">
        <v>43799</v>
      </c>
      <c r="B36" s="491">
        <v>2429.8513060866417</v>
      </c>
      <c r="C36" s="491">
        <v>2429.8513060866417</v>
      </c>
      <c r="D36">
        <v>149.55000000000001</v>
      </c>
      <c r="E36" s="491">
        <f t="shared" si="0"/>
        <v>149.55000000000001</v>
      </c>
    </row>
    <row r="37" spans="1:5">
      <c r="A37" s="2">
        <v>43830</v>
      </c>
      <c r="B37" s="491">
        <v>2358.6762261566323</v>
      </c>
      <c r="C37" s="491">
        <v>2358.6762261566323</v>
      </c>
      <c r="D37">
        <v>150.57</v>
      </c>
      <c r="E37" s="491">
        <f t="shared" si="0"/>
        <v>150.57</v>
      </c>
    </row>
    <row r="38" spans="1:5">
      <c r="A38" s="2">
        <v>43861</v>
      </c>
      <c r="B38" s="491">
        <v>2394.9103976154661</v>
      </c>
      <c r="C38" s="491">
        <v>2394.9103976154661</v>
      </c>
      <c r="D38">
        <v>151.41999999999999</v>
      </c>
      <c r="E38" s="491">
        <f t="shared" si="0"/>
        <v>151.41999999999999</v>
      </c>
    </row>
    <row r="39" spans="1:5">
      <c r="A39" s="2">
        <v>43890</v>
      </c>
      <c r="B39" s="491">
        <v>2455.0552745938758</v>
      </c>
      <c r="C39" s="491">
        <v>2455.0552745938758</v>
      </c>
      <c r="D39">
        <v>149.32</v>
      </c>
      <c r="E39" s="491">
        <f t="shared" si="0"/>
        <v>149.32</v>
      </c>
    </row>
    <row r="40" spans="1:5">
      <c r="A40" s="2">
        <v>43921</v>
      </c>
      <c r="B40" s="491">
        <v>2492.3083351431642</v>
      </c>
      <c r="C40" s="491">
        <v>2492.3083351431642</v>
      </c>
      <c r="D40">
        <v>146.91999999999999</v>
      </c>
      <c r="E40" s="491">
        <f t="shared" si="0"/>
        <v>146.91999999999999</v>
      </c>
    </row>
    <row r="41" spans="1:5">
      <c r="A41" s="2">
        <v>43951</v>
      </c>
      <c r="B41" s="491">
        <v>2445.6767176978469</v>
      </c>
      <c r="C41" s="491">
        <v>1880.0246915844334</v>
      </c>
      <c r="D41">
        <v>152.71</v>
      </c>
      <c r="E41" s="491">
        <f>D41*C41/B41</f>
        <v>117.39023746446307</v>
      </c>
    </row>
    <row r="42" spans="1:5">
      <c r="A42" s="2">
        <v>43982</v>
      </c>
      <c r="B42" s="491">
        <v>2435.969114754836</v>
      </c>
      <c r="C42" s="491">
        <v>2473.9254583203997</v>
      </c>
      <c r="D42">
        <v>156.91</v>
      </c>
      <c r="E42" s="491">
        <f t="shared" ref="E42:E49" si="1">D42*C42/B42</f>
        <v>159.35491189678814</v>
      </c>
    </row>
    <row r="43" spans="1:5">
      <c r="A43" s="2">
        <v>44012</v>
      </c>
      <c r="B43" s="491">
        <v>2393.59452835101</v>
      </c>
      <c r="C43" s="491">
        <v>2423.0715763160365</v>
      </c>
      <c r="D43">
        <v>155.08000000000001</v>
      </c>
      <c r="E43" s="491">
        <f t="shared" si="1"/>
        <v>156.98980575209018</v>
      </c>
    </row>
    <row r="44" spans="1:5">
      <c r="A44" s="2">
        <v>44043</v>
      </c>
      <c r="B44" s="491">
        <v>2450.9432249754841</v>
      </c>
      <c r="C44" s="491">
        <v>2217.4987506831758</v>
      </c>
      <c r="D44">
        <v>154.91999999999999</v>
      </c>
      <c r="E44" s="491">
        <f t="shared" si="1"/>
        <v>140.16436731588257</v>
      </c>
    </row>
    <row r="45" spans="1:5">
      <c r="A45" s="2">
        <v>44074</v>
      </c>
      <c r="B45" s="491">
        <v>2491.2206107948314</v>
      </c>
      <c r="C45" s="491">
        <v>2096.7277571822697</v>
      </c>
      <c r="D45">
        <v>153.79</v>
      </c>
      <c r="E45" s="491">
        <f t="shared" si="1"/>
        <v>129.43685532297388</v>
      </c>
    </row>
    <row r="46" spans="1:5">
      <c r="A46" s="2">
        <v>44104</v>
      </c>
      <c r="B46" s="491">
        <v>2538.4129022070615</v>
      </c>
      <c r="C46" s="491">
        <v>2128.6011985482651</v>
      </c>
      <c r="D46">
        <v>152.36000000000001</v>
      </c>
      <c r="E46" s="491">
        <f t="shared" si="1"/>
        <v>127.76238189178531</v>
      </c>
    </row>
    <row r="47" spans="1:5">
      <c r="A47" s="2">
        <v>44135</v>
      </c>
      <c r="B47" s="491">
        <v>2547.0226782483319</v>
      </c>
      <c r="C47" s="491">
        <v>2074.3255035621469</v>
      </c>
      <c r="D47">
        <v>152.72</v>
      </c>
      <c r="E47" s="491">
        <f t="shared" si="1"/>
        <v>124.37698086060162</v>
      </c>
    </row>
    <row r="48" spans="1:5">
      <c r="A48" s="2">
        <v>44165</v>
      </c>
      <c r="B48" s="491">
        <v>2533.5840027121462</v>
      </c>
      <c r="C48" s="491">
        <v>2247.4239936548665</v>
      </c>
      <c r="D48">
        <v>154.06</v>
      </c>
      <c r="E48" s="491">
        <f t="shared" si="1"/>
        <v>136.65942794548292</v>
      </c>
    </row>
    <row r="49" spans="1:5">
      <c r="A49" s="2">
        <f>A48+31</f>
        <v>44196</v>
      </c>
      <c r="B49" s="491">
        <v>2561.9502047828623</v>
      </c>
      <c r="C49" s="491">
        <v>2299.3332143959565</v>
      </c>
      <c r="D49">
        <f>D48</f>
        <v>154.06</v>
      </c>
      <c r="E49" s="491">
        <f t="shared" si="1"/>
        <v>138.26782204764368</v>
      </c>
    </row>
    <row r="50" spans="1:5">
      <c r="A50" s="2">
        <f>A49+31</f>
        <v>44227</v>
      </c>
      <c r="B50" s="491">
        <v>2561.9502047828623</v>
      </c>
      <c r="C50" s="491">
        <v>2299.3332143959565</v>
      </c>
      <c r="D50">
        <f t="shared" ref="D50:D85" si="2">D49</f>
        <v>154.06</v>
      </c>
      <c r="E50" s="491">
        <f t="shared" ref="E50:E85" si="3">D50*C50/B50</f>
        <v>138.26782204764368</v>
      </c>
    </row>
    <row r="51" spans="1:5">
      <c r="A51" s="2">
        <f>A50+28</f>
        <v>44255</v>
      </c>
      <c r="B51" s="491">
        <v>2561.9502047828623</v>
      </c>
      <c r="C51" s="491">
        <v>2299.3332143959565</v>
      </c>
      <c r="D51">
        <f t="shared" si="2"/>
        <v>154.06</v>
      </c>
      <c r="E51" s="491">
        <f t="shared" si="3"/>
        <v>138.26782204764368</v>
      </c>
    </row>
    <row r="52" spans="1:5">
      <c r="A52" s="2">
        <f>A51+31</f>
        <v>44286</v>
      </c>
      <c r="B52" s="491">
        <v>2561.9502047828623</v>
      </c>
      <c r="C52" s="491">
        <v>2299.3332143959565</v>
      </c>
      <c r="D52">
        <f t="shared" si="2"/>
        <v>154.06</v>
      </c>
      <c r="E52" s="491">
        <f t="shared" si="3"/>
        <v>138.26782204764368</v>
      </c>
    </row>
    <row r="53" spans="1:5">
      <c r="A53" s="2">
        <f>A52+30</f>
        <v>44316</v>
      </c>
      <c r="B53" s="491">
        <v>2561.9502047828623</v>
      </c>
      <c r="C53" s="491">
        <v>2299.3332143959565</v>
      </c>
      <c r="D53">
        <f t="shared" si="2"/>
        <v>154.06</v>
      </c>
      <c r="E53" s="491">
        <f t="shared" si="3"/>
        <v>138.26782204764368</v>
      </c>
    </row>
    <row r="54" spans="1:5">
      <c r="A54" s="2">
        <f>A53+31</f>
        <v>44347</v>
      </c>
      <c r="B54" s="491">
        <v>2561.9502047828623</v>
      </c>
      <c r="C54" s="491">
        <v>2299.3332143959565</v>
      </c>
      <c r="D54">
        <f t="shared" si="2"/>
        <v>154.06</v>
      </c>
      <c r="E54" s="491">
        <f t="shared" si="3"/>
        <v>138.26782204764368</v>
      </c>
    </row>
    <row r="55" spans="1:5">
      <c r="A55" s="2">
        <f>A54+30</f>
        <v>44377</v>
      </c>
      <c r="B55" s="491">
        <v>2561.9502047828623</v>
      </c>
      <c r="C55" s="491">
        <v>2299.3332143959565</v>
      </c>
      <c r="D55">
        <f t="shared" si="2"/>
        <v>154.06</v>
      </c>
      <c r="E55" s="491">
        <f t="shared" si="3"/>
        <v>138.26782204764368</v>
      </c>
    </row>
    <row r="56" spans="1:5">
      <c r="A56" s="2">
        <f>A55+31</f>
        <v>44408</v>
      </c>
      <c r="B56" s="491">
        <v>2561.9502047828623</v>
      </c>
      <c r="C56" s="491">
        <v>2299.3332143959565</v>
      </c>
      <c r="D56">
        <f t="shared" si="2"/>
        <v>154.06</v>
      </c>
      <c r="E56" s="491">
        <f t="shared" si="3"/>
        <v>138.26782204764368</v>
      </c>
    </row>
    <row r="57" spans="1:5">
      <c r="A57" s="2">
        <f>A56+31</f>
        <v>44439</v>
      </c>
      <c r="B57" s="491">
        <v>2561.9502047828623</v>
      </c>
      <c r="C57" s="491">
        <v>2299.3332143959565</v>
      </c>
      <c r="D57">
        <f t="shared" si="2"/>
        <v>154.06</v>
      </c>
      <c r="E57" s="491">
        <f t="shared" si="3"/>
        <v>138.26782204764368</v>
      </c>
    </row>
    <row r="58" spans="1:5">
      <c r="A58" s="2">
        <f>A57+30</f>
        <v>44469</v>
      </c>
      <c r="B58" s="491">
        <v>2561.9502047828623</v>
      </c>
      <c r="C58" s="491">
        <v>2299.3332143959565</v>
      </c>
      <c r="D58">
        <f t="shared" si="2"/>
        <v>154.06</v>
      </c>
      <c r="E58" s="491">
        <f t="shared" si="3"/>
        <v>138.26782204764368</v>
      </c>
    </row>
    <row r="59" spans="1:5">
      <c r="A59" s="2">
        <f>A58+31</f>
        <v>44500</v>
      </c>
      <c r="B59" s="491">
        <v>2561.9502047828623</v>
      </c>
      <c r="C59" s="491">
        <v>2299.3332143959565</v>
      </c>
      <c r="D59">
        <f t="shared" si="2"/>
        <v>154.06</v>
      </c>
      <c r="E59" s="491">
        <f t="shared" si="3"/>
        <v>138.26782204764368</v>
      </c>
    </row>
    <row r="60" spans="1:5">
      <c r="A60" s="2">
        <f>A59+30</f>
        <v>44530</v>
      </c>
      <c r="B60" s="491">
        <v>2561.9502047828623</v>
      </c>
      <c r="C60" s="491">
        <v>2299.3332143959565</v>
      </c>
      <c r="D60">
        <f t="shared" si="2"/>
        <v>154.06</v>
      </c>
      <c r="E60" s="491">
        <f t="shared" si="3"/>
        <v>138.26782204764368</v>
      </c>
    </row>
    <row r="61" spans="1:5">
      <c r="A61" s="2">
        <f>A60+31</f>
        <v>44561</v>
      </c>
      <c r="B61" s="491">
        <v>2561.9502047828623</v>
      </c>
      <c r="C61" s="491">
        <v>2299.3332143959565</v>
      </c>
      <c r="D61">
        <f t="shared" si="2"/>
        <v>154.06</v>
      </c>
      <c r="E61" s="491">
        <f t="shared" si="3"/>
        <v>138.26782204764368</v>
      </c>
    </row>
    <row r="62" spans="1:5">
      <c r="A62" s="2">
        <f>A61+31</f>
        <v>44592</v>
      </c>
      <c r="B62" s="491">
        <v>2561.9502047828623</v>
      </c>
      <c r="C62" s="491">
        <v>2299.3332143959565</v>
      </c>
      <c r="D62">
        <f t="shared" si="2"/>
        <v>154.06</v>
      </c>
      <c r="E62" s="491">
        <f t="shared" si="3"/>
        <v>138.26782204764368</v>
      </c>
    </row>
    <row r="63" spans="1:5">
      <c r="A63" s="2">
        <f>A62+28</f>
        <v>44620</v>
      </c>
      <c r="B63" s="491">
        <v>2561.9502047828623</v>
      </c>
      <c r="C63" s="491">
        <v>2299.3332143959565</v>
      </c>
      <c r="D63">
        <f t="shared" si="2"/>
        <v>154.06</v>
      </c>
      <c r="E63" s="491">
        <f t="shared" si="3"/>
        <v>138.26782204764368</v>
      </c>
    </row>
    <row r="64" spans="1:5">
      <c r="A64" s="2">
        <f>A63+31</f>
        <v>44651</v>
      </c>
      <c r="B64" s="491">
        <v>2561.9502047828623</v>
      </c>
      <c r="C64" s="491">
        <v>2299.3332143959565</v>
      </c>
      <c r="D64">
        <f t="shared" si="2"/>
        <v>154.06</v>
      </c>
      <c r="E64" s="491">
        <f t="shared" si="3"/>
        <v>138.26782204764368</v>
      </c>
    </row>
    <row r="65" spans="1:5">
      <c r="A65" s="2">
        <f>A64+30</f>
        <v>44681</v>
      </c>
      <c r="B65" s="491">
        <v>2561.9502047828623</v>
      </c>
      <c r="C65" s="491">
        <v>2299.3332143959565</v>
      </c>
      <c r="D65">
        <f t="shared" si="2"/>
        <v>154.06</v>
      </c>
      <c r="E65" s="491">
        <f t="shared" si="3"/>
        <v>138.26782204764368</v>
      </c>
    </row>
    <row r="66" spans="1:5">
      <c r="A66" s="2">
        <f>A65+31</f>
        <v>44712</v>
      </c>
      <c r="B66" s="491">
        <v>2561.9502047828623</v>
      </c>
      <c r="C66" s="491">
        <v>2299.3332143959565</v>
      </c>
      <c r="D66">
        <f t="shared" si="2"/>
        <v>154.06</v>
      </c>
      <c r="E66" s="491">
        <f t="shared" si="3"/>
        <v>138.26782204764368</v>
      </c>
    </row>
    <row r="67" spans="1:5">
      <c r="A67" s="2">
        <f>A66+30</f>
        <v>44742</v>
      </c>
      <c r="B67" s="491">
        <v>2561.9502047828623</v>
      </c>
      <c r="C67" s="491">
        <v>2299.3332143959565</v>
      </c>
      <c r="D67">
        <f t="shared" si="2"/>
        <v>154.06</v>
      </c>
      <c r="E67" s="491">
        <f t="shared" si="3"/>
        <v>138.26782204764368</v>
      </c>
    </row>
    <row r="68" spans="1:5">
      <c r="A68" s="2">
        <f>A67+31</f>
        <v>44773</v>
      </c>
      <c r="B68" s="491">
        <v>2561.9502047828623</v>
      </c>
      <c r="C68" s="491">
        <v>2299.3332143959565</v>
      </c>
      <c r="D68">
        <f t="shared" si="2"/>
        <v>154.06</v>
      </c>
      <c r="E68" s="491">
        <f t="shared" si="3"/>
        <v>138.26782204764368</v>
      </c>
    </row>
    <row r="69" spans="1:5">
      <c r="A69" s="2">
        <f>A68+31</f>
        <v>44804</v>
      </c>
      <c r="B69" s="491">
        <v>2561.9502047828623</v>
      </c>
      <c r="C69" s="491">
        <v>2299.3332143959565</v>
      </c>
      <c r="D69">
        <f t="shared" si="2"/>
        <v>154.06</v>
      </c>
      <c r="E69" s="491">
        <f t="shared" si="3"/>
        <v>138.26782204764368</v>
      </c>
    </row>
    <row r="70" spans="1:5">
      <c r="A70" s="2">
        <f>A69+30</f>
        <v>44834</v>
      </c>
      <c r="B70" s="491">
        <v>2561.9502047828623</v>
      </c>
      <c r="C70" s="491">
        <v>2299.3332143959565</v>
      </c>
      <c r="D70">
        <f t="shared" si="2"/>
        <v>154.06</v>
      </c>
      <c r="E70" s="491">
        <f t="shared" si="3"/>
        <v>138.26782204764368</v>
      </c>
    </row>
    <row r="71" spans="1:5">
      <c r="A71" s="2">
        <f>A70+31</f>
        <v>44865</v>
      </c>
      <c r="B71" s="491">
        <v>2561.9502047828623</v>
      </c>
      <c r="C71" s="491">
        <v>2299.3332143959565</v>
      </c>
      <c r="D71">
        <f t="shared" si="2"/>
        <v>154.06</v>
      </c>
      <c r="E71" s="491">
        <f t="shared" si="3"/>
        <v>138.26782204764368</v>
      </c>
    </row>
    <row r="72" spans="1:5">
      <c r="A72" s="2">
        <f>A71+30</f>
        <v>44895</v>
      </c>
      <c r="B72" s="491">
        <v>2561.9502047828623</v>
      </c>
      <c r="C72" s="491">
        <v>2299.3332143959565</v>
      </c>
      <c r="D72">
        <f t="shared" si="2"/>
        <v>154.06</v>
      </c>
      <c r="E72" s="491">
        <f t="shared" si="3"/>
        <v>138.26782204764368</v>
      </c>
    </row>
    <row r="73" spans="1:5">
      <c r="A73" s="2">
        <f>A72+31</f>
        <v>44926</v>
      </c>
      <c r="B73" s="491">
        <v>2561.9502047828623</v>
      </c>
      <c r="C73" s="491">
        <v>2299.3332143959565</v>
      </c>
      <c r="D73">
        <f t="shared" si="2"/>
        <v>154.06</v>
      </c>
      <c r="E73" s="491">
        <f t="shared" si="3"/>
        <v>138.26782204764368</v>
      </c>
    </row>
    <row r="74" spans="1:5">
      <c r="A74" s="2">
        <f>A73+31</f>
        <v>44957</v>
      </c>
      <c r="B74" s="491">
        <v>2561.9502047828623</v>
      </c>
      <c r="C74" s="491">
        <v>2299.3332143959565</v>
      </c>
      <c r="D74">
        <f t="shared" si="2"/>
        <v>154.06</v>
      </c>
      <c r="E74" s="491">
        <f t="shared" si="3"/>
        <v>138.26782204764368</v>
      </c>
    </row>
    <row r="75" spans="1:5">
      <c r="A75" s="2">
        <f>A74+28</f>
        <v>44985</v>
      </c>
      <c r="B75" s="491">
        <v>2561.9502047828623</v>
      </c>
      <c r="C75" s="491">
        <v>2299.3332143959565</v>
      </c>
      <c r="D75">
        <f t="shared" si="2"/>
        <v>154.06</v>
      </c>
      <c r="E75" s="491">
        <f t="shared" si="3"/>
        <v>138.26782204764368</v>
      </c>
    </row>
    <row r="76" spans="1:5">
      <c r="A76" s="2">
        <f>A75+31</f>
        <v>45016</v>
      </c>
      <c r="B76" s="491">
        <v>2561.9502047828623</v>
      </c>
      <c r="C76" s="491">
        <v>2299.3332143959565</v>
      </c>
      <c r="D76">
        <f t="shared" si="2"/>
        <v>154.06</v>
      </c>
      <c r="E76" s="491">
        <f t="shared" si="3"/>
        <v>138.26782204764368</v>
      </c>
    </row>
    <row r="77" spans="1:5">
      <c r="A77" s="2">
        <f>A76+30</f>
        <v>45046</v>
      </c>
      <c r="B77" s="491">
        <v>2561.9502047828623</v>
      </c>
      <c r="C77" s="491">
        <v>2299.3332143959565</v>
      </c>
      <c r="D77">
        <f t="shared" si="2"/>
        <v>154.06</v>
      </c>
      <c r="E77" s="491">
        <f t="shared" si="3"/>
        <v>138.26782204764368</v>
      </c>
    </row>
    <row r="78" spans="1:5">
      <c r="A78" s="2">
        <f>A77+31</f>
        <v>45077</v>
      </c>
      <c r="B78" s="491">
        <v>2561.9502047828623</v>
      </c>
      <c r="C78" s="491">
        <v>2299.3332143959565</v>
      </c>
      <c r="D78">
        <f t="shared" si="2"/>
        <v>154.06</v>
      </c>
      <c r="E78" s="491">
        <f t="shared" si="3"/>
        <v>138.26782204764368</v>
      </c>
    </row>
    <row r="79" spans="1:5">
      <c r="A79" s="2">
        <f>A78+30</f>
        <v>45107</v>
      </c>
      <c r="B79" s="491">
        <v>2561.9502047828623</v>
      </c>
      <c r="C79" s="491">
        <v>2299.3332143959565</v>
      </c>
      <c r="D79">
        <f t="shared" si="2"/>
        <v>154.06</v>
      </c>
      <c r="E79" s="491">
        <f t="shared" si="3"/>
        <v>138.26782204764368</v>
      </c>
    </row>
    <row r="80" spans="1:5">
      <c r="A80" s="2">
        <f>A79+31</f>
        <v>45138</v>
      </c>
      <c r="B80" s="491">
        <v>2561.9502047828623</v>
      </c>
      <c r="C80" s="491">
        <v>2299.3332143959565</v>
      </c>
      <c r="D80">
        <f t="shared" si="2"/>
        <v>154.06</v>
      </c>
      <c r="E80" s="491">
        <f t="shared" si="3"/>
        <v>138.26782204764368</v>
      </c>
    </row>
    <row r="81" spans="1:5">
      <c r="A81" s="2">
        <f>A80+31</f>
        <v>45169</v>
      </c>
      <c r="B81" s="491">
        <v>2561.9502047828623</v>
      </c>
      <c r="C81" s="491">
        <v>2299.3332143959565</v>
      </c>
      <c r="D81">
        <f t="shared" si="2"/>
        <v>154.06</v>
      </c>
      <c r="E81" s="491">
        <f t="shared" si="3"/>
        <v>138.26782204764368</v>
      </c>
    </row>
    <row r="82" spans="1:5">
      <c r="A82" s="2">
        <f>A81+30</f>
        <v>45199</v>
      </c>
      <c r="B82" s="491">
        <v>2561.9502047828623</v>
      </c>
      <c r="C82" s="491">
        <v>2299.3332143959565</v>
      </c>
      <c r="D82">
        <f t="shared" si="2"/>
        <v>154.06</v>
      </c>
      <c r="E82" s="491">
        <f t="shared" si="3"/>
        <v>138.26782204764368</v>
      </c>
    </row>
    <row r="83" spans="1:5">
      <c r="A83" s="2">
        <f>A82+31</f>
        <v>45230</v>
      </c>
      <c r="B83" s="491">
        <v>2561.9502047828623</v>
      </c>
      <c r="C83" s="491">
        <v>2299.3332143959565</v>
      </c>
      <c r="D83">
        <f t="shared" si="2"/>
        <v>154.06</v>
      </c>
      <c r="E83" s="491">
        <f t="shared" si="3"/>
        <v>138.26782204764368</v>
      </c>
    </row>
    <row r="84" spans="1:5">
      <c r="A84" s="2">
        <f>A83+30</f>
        <v>45260</v>
      </c>
      <c r="B84" s="491">
        <v>2561.9502047828623</v>
      </c>
      <c r="C84" s="491">
        <v>2299.3332143959565</v>
      </c>
      <c r="D84">
        <f t="shared" si="2"/>
        <v>154.06</v>
      </c>
      <c r="E84" s="491">
        <f t="shared" si="3"/>
        <v>138.26782204764368</v>
      </c>
    </row>
    <row r="85" spans="1:5">
      <c r="A85" s="2">
        <f>A84+31</f>
        <v>45291</v>
      </c>
      <c r="B85" s="491">
        <v>2561.9502047828623</v>
      </c>
      <c r="C85" s="491">
        <v>2299.3332143959565</v>
      </c>
      <c r="D85">
        <f t="shared" si="2"/>
        <v>154.06</v>
      </c>
      <c r="E85" s="491">
        <f t="shared" si="3"/>
        <v>138.26782204764368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14"/>
  <sheetViews>
    <sheetView workbookViewId="0">
      <selection activeCell="C1" sqref="C1"/>
    </sheetView>
  </sheetViews>
  <sheetFormatPr defaultColWidth="11.44140625" defaultRowHeight="13.2"/>
  <cols>
    <col min="1" max="1" width="13.44140625" style="480" customWidth="1"/>
    <col min="2" max="3" width="14.44140625" customWidth="1"/>
    <col min="4" max="4" width="15.88671875" customWidth="1"/>
  </cols>
  <sheetData>
    <row r="1" spans="1:4" ht="14.4">
      <c r="A1" s="481" t="s">
        <v>39</v>
      </c>
      <c r="B1" t="s">
        <v>1578</v>
      </c>
      <c r="C1" s="504" t="s">
        <v>1579</v>
      </c>
    </row>
    <row r="2" spans="1:4">
      <c r="A2" s="482">
        <v>43093</v>
      </c>
      <c r="B2" s="484">
        <v>0.95009999999999994</v>
      </c>
      <c r="C2" s="484"/>
      <c r="D2" s="487"/>
    </row>
    <row r="3" spans="1:4">
      <c r="A3" s="482">
        <v>43100</v>
      </c>
      <c r="B3" s="484">
        <v>0.97299999999999998</v>
      </c>
      <c r="C3" s="484"/>
      <c r="D3" s="487"/>
    </row>
    <row r="4" spans="1:4">
      <c r="A4" s="482">
        <v>43110</v>
      </c>
      <c r="B4" s="484">
        <v>0.98599999999999999</v>
      </c>
      <c r="C4" s="484"/>
      <c r="D4" s="487"/>
    </row>
    <row r="5" spans="1:4">
      <c r="A5" s="482">
        <v>43190</v>
      </c>
      <c r="B5" s="484">
        <v>0.97899999999999998</v>
      </c>
      <c r="C5" s="484"/>
      <c r="D5" s="487"/>
    </row>
    <row r="6" spans="1:4">
      <c r="A6" s="482">
        <v>43281</v>
      </c>
      <c r="B6" s="484">
        <v>0.97599999999999998</v>
      </c>
      <c r="C6" s="484"/>
      <c r="D6" s="487"/>
    </row>
    <row r="7" spans="1:4">
      <c r="A7" s="482">
        <v>43373</v>
      </c>
      <c r="B7" s="484">
        <v>0.98</v>
      </c>
      <c r="C7" s="484"/>
      <c r="D7" s="487"/>
    </row>
    <row r="8" spans="1:4">
      <c r="A8" s="482">
        <v>43465</v>
      </c>
      <c r="B8" s="484">
        <v>0.97499999999999998</v>
      </c>
      <c r="C8" s="484"/>
      <c r="D8" s="487"/>
    </row>
    <row r="9" spans="1:4">
      <c r="A9" s="483">
        <f>A8+31</f>
        <v>43496</v>
      </c>
      <c r="B9" s="484">
        <v>0.98350000000000004</v>
      </c>
      <c r="C9" s="484">
        <v>0.98999000000000004</v>
      </c>
      <c r="D9" s="494"/>
    </row>
    <row r="10" spans="1:4">
      <c r="A10" s="483">
        <f>A9+28</f>
        <v>43524</v>
      </c>
      <c r="B10" s="484">
        <f>($B$14-$B$9)/5+B9</f>
        <v>0.98638000000000003</v>
      </c>
      <c r="C10" s="484">
        <v>0.98998999999999993</v>
      </c>
      <c r="D10" s="494"/>
    </row>
    <row r="11" spans="1:4">
      <c r="A11" s="483">
        <f>A10+31</f>
        <v>43555</v>
      </c>
      <c r="B11" s="484">
        <f t="shared" ref="B11:B13" si="0">($B$14-$B$9)/5+B10</f>
        <v>0.98926000000000003</v>
      </c>
      <c r="C11" s="484">
        <v>0.99902000000000002</v>
      </c>
      <c r="D11" s="494"/>
    </row>
    <row r="12" spans="1:4">
      <c r="A12" s="483">
        <f>A11+30</f>
        <v>43585</v>
      </c>
      <c r="B12" s="484">
        <f t="shared" si="0"/>
        <v>0.99214000000000002</v>
      </c>
      <c r="C12" s="484">
        <v>1.0114000000000001</v>
      </c>
      <c r="D12" s="494"/>
    </row>
    <row r="13" spans="1:4">
      <c r="A13" s="483">
        <f>A12+31</f>
        <v>43616</v>
      </c>
      <c r="B13" s="484">
        <f t="shared" si="0"/>
        <v>0.99502000000000002</v>
      </c>
      <c r="C13" s="484">
        <v>1.0365200000000001</v>
      </c>
      <c r="D13" s="494"/>
    </row>
    <row r="14" spans="1:4">
      <c r="A14" s="483">
        <f>A13+30</f>
        <v>43646</v>
      </c>
      <c r="B14" s="484">
        <v>0.99790000000000001</v>
      </c>
      <c r="C14" s="484">
        <v>1.0480100000000001</v>
      </c>
      <c r="D14" s="494"/>
    </row>
    <row r="15" spans="1:4">
      <c r="A15" s="483">
        <f>A14+31</f>
        <v>43677</v>
      </c>
      <c r="B15" s="484">
        <f>($B$20-$B$14)/5+B14</f>
        <v>1.00362</v>
      </c>
      <c r="C15" s="484">
        <v>1.0585</v>
      </c>
      <c r="D15" s="494"/>
    </row>
    <row r="16" spans="1:4">
      <c r="A16" s="483">
        <f t="shared" ref="A16" si="1">A15+31</f>
        <v>43708</v>
      </c>
      <c r="B16" s="484">
        <f t="shared" ref="B16:B19" si="2">($B$20-$B$14)/5+B15</f>
        <v>1.0093399999999999</v>
      </c>
      <c r="C16" s="484">
        <v>1.0649999999999999</v>
      </c>
      <c r="D16" s="494"/>
    </row>
    <row r="17" spans="1:4">
      <c r="A17" s="483">
        <f>A16+30</f>
        <v>43738</v>
      </c>
      <c r="B17" s="484">
        <f t="shared" si="2"/>
        <v>1.0150599999999999</v>
      </c>
      <c r="C17" s="484">
        <v>1.0934999999999999</v>
      </c>
      <c r="D17" s="494"/>
    </row>
    <row r="18" spans="1:4">
      <c r="A18" s="483">
        <f>A17+31</f>
        <v>43769</v>
      </c>
      <c r="B18" s="484">
        <f t="shared" si="2"/>
        <v>1.0207799999999998</v>
      </c>
      <c r="C18" s="484">
        <v>1.09511</v>
      </c>
      <c r="D18" s="494"/>
    </row>
    <row r="19" spans="1:4">
      <c r="A19" s="483">
        <f>A18+30</f>
        <v>43799</v>
      </c>
      <c r="B19" s="484">
        <f t="shared" si="2"/>
        <v>1.0264999999999997</v>
      </c>
      <c r="C19" s="484">
        <v>1.101</v>
      </c>
      <c r="D19" s="494"/>
    </row>
    <row r="20" spans="1:4">
      <c r="A20" s="483">
        <f>A19+31</f>
        <v>43830</v>
      </c>
      <c r="B20" s="484">
        <v>1.0265</v>
      </c>
      <c r="C20" s="484">
        <v>1.1057999999999999</v>
      </c>
      <c r="D20" s="494"/>
    </row>
    <row r="21" spans="1:4">
      <c r="A21" s="483">
        <f>A20+31</f>
        <v>43861</v>
      </c>
      <c r="B21" s="484">
        <v>1.0271699999999999</v>
      </c>
      <c r="C21" s="484">
        <v>1.09402</v>
      </c>
      <c r="D21" s="494"/>
    </row>
    <row r="22" spans="1:4">
      <c r="A22" s="483">
        <f>A21+29</f>
        <v>43890</v>
      </c>
      <c r="B22" s="484">
        <f>($B$26-$B$20)/5+B21</f>
        <v>1.029166</v>
      </c>
      <c r="C22" s="484">
        <v>1.0740000000000001</v>
      </c>
      <c r="D22" s="494"/>
    </row>
    <row r="23" spans="1:4">
      <c r="A23" s="483">
        <f>A22+31</f>
        <v>43921</v>
      </c>
      <c r="B23" s="484">
        <f t="shared" ref="B23:B25" si="3">($B$26-$B$20)/5+B22</f>
        <v>1.0311620000000001</v>
      </c>
      <c r="C23" s="484">
        <v>1.1200000000000001</v>
      </c>
      <c r="D23" s="494"/>
    </row>
    <row r="24" spans="1:4">
      <c r="A24" s="483">
        <f>A23+30</f>
        <v>43951</v>
      </c>
      <c r="B24" s="484">
        <f t="shared" si="3"/>
        <v>1.0331580000000002</v>
      </c>
      <c r="C24" s="484">
        <v>1.153</v>
      </c>
      <c r="D24" s="494"/>
    </row>
    <row r="25" spans="1:4">
      <c r="A25" s="483">
        <f>A24+31</f>
        <v>43982</v>
      </c>
      <c r="B25" s="484">
        <f t="shared" si="3"/>
        <v>1.0351540000000004</v>
      </c>
      <c r="C25" s="484">
        <v>1.1379900000000001</v>
      </c>
      <c r="D25" s="494"/>
    </row>
    <row r="26" spans="1:4">
      <c r="A26" s="483">
        <f>A25+30</f>
        <v>44012</v>
      </c>
      <c r="B26" s="484">
        <v>1.0364800000000001</v>
      </c>
      <c r="C26" s="484">
        <v>1.14422</v>
      </c>
      <c r="D26" s="494"/>
    </row>
    <row r="27" spans="1:4">
      <c r="A27" s="483">
        <f>A26+31</f>
        <v>44043</v>
      </c>
      <c r="B27" s="484">
        <f>(B$31-B$26)/5+B26</f>
        <v>1.034384</v>
      </c>
      <c r="C27" s="484">
        <v>1.13148</v>
      </c>
      <c r="D27" s="494"/>
    </row>
    <row r="28" spans="1:4">
      <c r="A28" s="483">
        <f t="shared" ref="A28" si="4">A27+31</f>
        <v>44074</v>
      </c>
      <c r="B28" s="484">
        <f t="shared" ref="B28:B30" si="5">(B$31-B$26)/5+B27</f>
        <v>1.0322879999999999</v>
      </c>
      <c r="C28" s="484">
        <v>1.11954</v>
      </c>
      <c r="D28" s="494"/>
    </row>
    <row r="29" spans="1:4">
      <c r="A29" s="483">
        <f>A28+30</f>
        <v>44104</v>
      </c>
      <c r="B29" s="484">
        <f t="shared" si="5"/>
        <v>1.0301919999999998</v>
      </c>
      <c r="C29" s="484">
        <v>1.1215000000000002</v>
      </c>
      <c r="D29" s="494"/>
    </row>
    <row r="30" spans="1:4">
      <c r="A30" s="483">
        <f>A29+31</f>
        <v>44135</v>
      </c>
      <c r="B30" s="484">
        <f t="shared" si="5"/>
        <v>1.0280959999999997</v>
      </c>
      <c r="C30" s="484">
        <v>1.1323300000000001</v>
      </c>
      <c r="D30" s="494"/>
    </row>
    <row r="31" spans="1:4">
      <c r="A31" s="483">
        <f>A30+30</f>
        <v>44165</v>
      </c>
      <c r="B31" s="484">
        <v>1.026</v>
      </c>
      <c r="C31" s="484">
        <v>1.1253599999999999</v>
      </c>
      <c r="D31" s="494"/>
    </row>
    <row r="32" spans="1:4">
      <c r="A32" s="483">
        <f>A31+31</f>
        <v>44196</v>
      </c>
      <c r="B32" s="484">
        <v>1.0246299999999999</v>
      </c>
      <c r="C32" s="484">
        <f>C31</f>
        <v>1.1253599999999999</v>
      </c>
    </row>
    <row r="33" spans="1:3">
      <c r="A33" s="483">
        <f>A32+31</f>
        <v>44227</v>
      </c>
      <c r="B33" s="484">
        <f>B32</f>
        <v>1.0246299999999999</v>
      </c>
      <c r="C33" s="484">
        <f>C32</f>
        <v>1.1253599999999999</v>
      </c>
    </row>
    <row r="34" spans="1:3">
      <c r="A34" s="483">
        <f>A33+28</f>
        <v>44255</v>
      </c>
      <c r="B34" s="484">
        <f t="shared" ref="B34:B43" si="6">B33</f>
        <v>1.0246299999999999</v>
      </c>
      <c r="C34" s="484">
        <f t="shared" ref="C34:C69" si="7">C33</f>
        <v>1.1253599999999999</v>
      </c>
    </row>
    <row r="35" spans="1:3">
      <c r="A35" s="483">
        <f>A34+31</f>
        <v>44286</v>
      </c>
      <c r="B35" s="484">
        <f t="shared" si="6"/>
        <v>1.0246299999999999</v>
      </c>
      <c r="C35" s="484">
        <f t="shared" si="7"/>
        <v>1.1253599999999999</v>
      </c>
    </row>
    <row r="36" spans="1:3">
      <c r="A36" s="483">
        <f>A35+30</f>
        <v>44316</v>
      </c>
      <c r="B36" s="484">
        <f t="shared" si="6"/>
        <v>1.0246299999999999</v>
      </c>
      <c r="C36" s="484">
        <f t="shared" si="7"/>
        <v>1.1253599999999999</v>
      </c>
    </row>
    <row r="37" spans="1:3">
      <c r="A37" s="483">
        <f>A36+31</f>
        <v>44347</v>
      </c>
      <c r="B37" s="484">
        <f t="shared" si="6"/>
        <v>1.0246299999999999</v>
      </c>
      <c r="C37" s="484">
        <f t="shared" si="7"/>
        <v>1.1253599999999999</v>
      </c>
    </row>
    <row r="38" spans="1:3">
      <c r="A38" s="483">
        <f>A37+30</f>
        <v>44377</v>
      </c>
      <c r="B38" s="484">
        <f t="shared" si="6"/>
        <v>1.0246299999999999</v>
      </c>
      <c r="C38" s="484">
        <f t="shared" si="7"/>
        <v>1.1253599999999999</v>
      </c>
    </row>
    <row r="39" spans="1:3">
      <c r="A39" s="483">
        <f>A38+31</f>
        <v>44408</v>
      </c>
      <c r="B39" s="484">
        <f t="shared" si="6"/>
        <v>1.0246299999999999</v>
      </c>
      <c r="C39" s="484">
        <f t="shared" si="7"/>
        <v>1.1253599999999999</v>
      </c>
    </row>
    <row r="40" spans="1:3">
      <c r="A40" s="483">
        <f t="shared" ref="A40" si="8">A39+31</f>
        <v>44439</v>
      </c>
      <c r="B40" s="484">
        <f t="shared" si="6"/>
        <v>1.0246299999999999</v>
      </c>
      <c r="C40" s="484">
        <f t="shared" si="7"/>
        <v>1.1253599999999999</v>
      </c>
    </row>
    <row r="41" spans="1:3">
      <c r="A41" s="483">
        <f>A40+30</f>
        <v>44469</v>
      </c>
      <c r="B41" s="484">
        <f t="shared" si="6"/>
        <v>1.0246299999999999</v>
      </c>
      <c r="C41" s="484">
        <f t="shared" si="7"/>
        <v>1.1253599999999999</v>
      </c>
    </row>
    <row r="42" spans="1:3">
      <c r="A42" s="483">
        <f>A41+31</f>
        <v>44500</v>
      </c>
      <c r="B42" s="484">
        <f t="shared" si="6"/>
        <v>1.0246299999999999</v>
      </c>
      <c r="C42" s="484">
        <f t="shared" si="7"/>
        <v>1.1253599999999999</v>
      </c>
    </row>
    <row r="43" spans="1:3">
      <c r="A43" s="483">
        <f>A42+30</f>
        <v>44530</v>
      </c>
      <c r="B43" s="484">
        <f t="shared" si="6"/>
        <v>1.0246299999999999</v>
      </c>
      <c r="C43" s="484">
        <f t="shared" si="7"/>
        <v>1.1253599999999999</v>
      </c>
    </row>
    <row r="44" spans="1:3">
      <c r="A44" s="483">
        <v>44545</v>
      </c>
      <c r="B44" s="484">
        <v>1</v>
      </c>
      <c r="C44" s="484">
        <f t="shared" si="7"/>
        <v>1.1253599999999999</v>
      </c>
    </row>
    <row r="45" spans="1:3">
      <c r="A45" s="483">
        <f>A43+31</f>
        <v>44561</v>
      </c>
      <c r="B45" s="484">
        <v>1</v>
      </c>
      <c r="C45" s="484">
        <f t="shared" si="7"/>
        <v>1.1253599999999999</v>
      </c>
    </row>
    <row r="46" spans="1:3">
      <c r="A46" s="483">
        <f>A45+31</f>
        <v>44592</v>
      </c>
      <c r="B46" s="484"/>
      <c r="C46" s="484">
        <f t="shared" si="7"/>
        <v>1.1253599999999999</v>
      </c>
    </row>
    <row r="47" spans="1:3">
      <c r="A47" s="483">
        <f>A46+28</f>
        <v>44620</v>
      </c>
      <c r="B47" s="484"/>
      <c r="C47" s="484">
        <f t="shared" si="7"/>
        <v>1.1253599999999999</v>
      </c>
    </row>
    <row r="48" spans="1:3">
      <c r="A48" s="483">
        <f>A47+31</f>
        <v>44651</v>
      </c>
      <c r="B48" s="484"/>
      <c r="C48" s="484">
        <f t="shared" si="7"/>
        <v>1.1253599999999999</v>
      </c>
    </row>
    <row r="49" spans="1:3">
      <c r="A49" s="483">
        <f>A48+30</f>
        <v>44681</v>
      </c>
      <c r="B49" s="484"/>
      <c r="C49" s="484">
        <f t="shared" si="7"/>
        <v>1.1253599999999999</v>
      </c>
    </row>
    <row r="50" spans="1:3">
      <c r="A50" s="483">
        <f>A49+31</f>
        <v>44712</v>
      </c>
      <c r="B50" s="484"/>
      <c r="C50" s="484">
        <f t="shared" si="7"/>
        <v>1.1253599999999999</v>
      </c>
    </row>
    <row r="51" spans="1:3">
      <c r="A51" s="483">
        <f>A50+30</f>
        <v>44742</v>
      </c>
      <c r="B51" s="484"/>
      <c r="C51" s="484">
        <f t="shared" si="7"/>
        <v>1.1253599999999999</v>
      </c>
    </row>
    <row r="52" spans="1:3">
      <c r="A52" s="483">
        <f>A51+31</f>
        <v>44773</v>
      </c>
      <c r="B52" s="484"/>
      <c r="C52" s="484">
        <f t="shared" si="7"/>
        <v>1.1253599999999999</v>
      </c>
    </row>
    <row r="53" spans="1:3">
      <c r="A53" s="483">
        <f t="shared" ref="A53" si="9">A52+31</f>
        <v>44804</v>
      </c>
      <c r="B53" s="484"/>
      <c r="C53" s="484">
        <f t="shared" si="7"/>
        <v>1.1253599999999999</v>
      </c>
    </row>
    <row r="54" spans="1:3">
      <c r="A54" s="483">
        <f>A53+30</f>
        <v>44834</v>
      </c>
      <c r="B54" s="484"/>
      <c r="C54" s="484">
        <f t="shared" si="7"/>
        <v>1.1253599999999999</v>
      </c>
    </row>
    <row r="55" spans="1:3">
      <c r="A55" s="483">
        <f>A54+31</f>
        <v>44865</v>
      </c>
      <c r="B55" s="484"/>
      <c r="C55" s="484">
        <f t="shared" si="7"/>
        <v>1.1253599999999999</v>
      </c>
    </row>
    <row r="56" spans="1:3">
      <c r="A56" s="483">
        <f>A55+30</f>
        <v>44895</v>
      </c>
      <c r="B56" s="484"/>
      <c r="C56" s="484">
        <f t="shared" si="7"/>
        <v>1.1253599999999999</v>
      </c>
    </row>
    <row r="57" spans="1:3">
      <c r="A57" s="483">
        <f>A56+31</f>
        <v>44926</v>
      </c>
      <c r="B57" s="484"/>
      <c r="C57" s="484">
        <f t="shared" si="7"/>
        <v>1.1253599999999999</v>
      </c>
    </row>
    <row r="58" spans="1:3">
      <c r="A58" s="483">
        <f>A57+31</f>
        <v>44957</v>
      </c>
      <c r="B58" s="484"/>
      <c r="C58" s="484">
        <f t="shared" si="7"/>
        <v>1.1253599999999999</v>
      </c>
    </row>
    <row r="59" spans="1:3">
      <c r="A59" s="483">
        <f>A58+28</f>
        <v>44985</v>
      </c>
      <c r="B59" s="484"/>
      <c r="C59" s="484">
        <f t="shared" si="7"/>
        <v>1.1253599999999999</v>
      </c>
    </row>
    <row r="60" spans="1:3">
      <c r="A60" s="483">
        <f>A59+31</f>
        <v>45016</v>
      </c>
      <c r="B60" s="484"/>
      <c r="C60" s="484">
        <f t="shared" si="7"/>
        <v>1.1253599999999999</v>
      </c>
    </row>
    <row r="61" spans="1:3">
      <c r="A61" s="483">
        <f>A60+30</f>
        <v>45046</v>
      </c>
      <c r="B61" s="484"/>
      <c r="C61" s="484">
        <f t="shared" si="7"/>
        <v>1.1253599999999999</v>
      </c>
    </row>
    <row r="62" spans="1:3">
      <c r="A62" s="483">
        <f>A61+31</f>
        <v>45077</v>
      </c>
      <c r="B62" s="484"/>
      <c r="C62" s="484">
        <f t="shared" si="7"/>
        <v>1.1253599999999999</v>
      </c>
    </row>
    <row r="63" spans="1:3">
      <c r="A63" s="483">
        <f>A62+30</f>
        <v>45107</v>
      </c>
      <c r="B63" s="484"/>
      <c r="C63" s="484">
        <f t="shared" si="7"/>
        <v>1.1253599999999999</v>
      </c>
    </row>
    <row r="64" spans="1:3">
      <c r="A64" s="483">
        <f>A63+31</f>
        <v>45138</v>
      </c>
      <c r="B64" s="484"/>
      <c r="C64" s="484">
        <f t="shared" si="7"/>
        <v>1.1253599999999999</v>
      </c>
    </row>
    <row r="65" spans="1:3">
      <c r="A65" s="483">
        <f t="shared" ref="A65" si="10">A64+31</f>
        <v>45169</v>
      </c>
      <c r="B65" s="484"/>
      <c r="C65" s="484">
        <f t="shared" si="7"/>
        <v>1.1253599999999999</v>
      </c>
    </row>
    <row r="66" spans="1:3">
      <c r="A66" s="483">
        <f>A65+30</f>
        <v>45199</v>
      </c>
      <c r="B66" s="484"/>
      <c r="C66" s="484">
        <f t="shared" si="7"/>
        <v>1.1253599999999999</v>
      </c>
    </row>
    <row r="67" spans="1:3">
      <c r="A67" s="483">
        <f>A66+31</f>
        <v>45230</v>
      </c>
      <c r="B67" s="484"/>
      <c r="C67" s="484">
        <f t="shared" si="7"/>
        <v>1.1253599999999999</v>
      </c>
    </row>
    <row r="68" spans="1:3">
      <c r="A68" s="483">
        <f>A67+30</f>
        <v>45260</v>
      </c>
      <c r="B68" s="484"/>
      <c r="C68" s="484">
        <f t="shared" si="7"/>
        <v>1.1253599999999999</v>
      </c>
    </row>
    <row r="69" spans="1:3">
      <c r="A69" s="483">
        <f>A68+31</f>
        <v>45291</v>
      </c>
      <c r="B69" s="484"/>
      <c r="C69" s="484">
        <f t="shared" si="7"/>
        <v>1.1253599999999999</v>
      </c>
    </row>
    <row r="70" spans="1:3" ht="14.4">
      <c r="A70" s="481"/>
    </row>
    <row r="71" spans="1:3" ht="14.4">
      <c r="A71" s="481"/>
    </row>
    <row r="72" spans="1:3" ht="14.4">
      <c r="A72" s="481"/>
    </row>
    <row r="73" spans="1:3" ht="14.4">
      <c r="A73" s="481"/>
    </row>
    <row r="74" spans="1:3" ht="14.4">
      <c r="A74" s="481"/>
    </row>
    <row r="75" spans="1:3" ht="14.4">
      <c r="A75" s="481"/>
    </row>
    <row r="76" spans="1:3" ht="14.4">
      <c r="A76" s="481"/>
    </row>
    <row r="77" spans="1:3" ht="14.4">
      <c r="A77" s="481"/>
    </row>
    <row r="78" spans="1:3" ht="14.4">
      <c r="A78" s="481"/>
    </row>
    <row r="79" spans="1:3" ht="14.4">
      <c r="A79" s="481"/>
    </row>
    <row r="80" spans="1:3" ht="14.4">
      <c r="A80" s="481"/>
    </row>
    <row r="81" spans="1:1" ht="14.4">
      <c r="A81" s="481"/>
    </row>
    <row r="82" spans="1:1" ht="14.4">
      <c r="A82" s="481"/>
    </row>
    <row r="83" spans="1:1" ht="14.4">
      <c r="A83" s="481"/>
    </row>
    <row r="84" spans="1:1" ht="14.4">
      <c r="A84" s="481"/>
    </row>
    <row r="85" spans="1:1" ht="14.4">
      <c r="A85" s="481"/>
    </row>
    <row r="86" spans="1:1" ht="14.4">
      <c r="A86" s="481"/>
    </row>
    <row r="87" spans="1:1" ht="14.4">
      <c r="A87" s="481"/>
    </row>
    <row r="88" spans="1:1" ht="14.4">
      <c r="A88" s="481"/>
    </row>
    <row r="89" spans="1:1" ht="14.4">
      <c r="A89" s="481"/>
    </row>
    <row r="90" spans="1:1" ht="14.4">
      <c r="A90" s="481"/>
    </row>
    <row r="91" spans="1:1" ht="14.4">
      <c r="A91" s="481"/>
    </row>
    <row r="92" spans="1:1" ht="14.4">
      <c r="A92" s="481"/>
    </row>
    <row r="93" spans="1:1" ht="14.4">
      <c r="A93" s="481"/>
    </row>
    <row r="94" spans="1:1" ht="14.4">
      <c r="A94" s="481"/>
    </row>
    <row r="95" spans="1:1" ht="14.4">
      <c r="A95" s="481"/>
    </row>
    <row r="96" spans="1:1" ht="14.4">
      <c r="A96" s="481"/>
    </row>
    <row r="97" spans="1:1" ht="14.4">
      <c r="A97" s="481"/>
    </row>
    <row r="98" spans="1:1" ht="14.4">
      <c r="A98" s="481"/>
    </row>
    <row r="99" spans="1:1" ht="14.4">
      <c r="A99" s="481"/>
    </row>
    <row r="100" spans="1:1" ht="14.4">
      <c r="A100" s="481"/>
    </row>
    <row r="101" spans="1:1" ht="14.4">
      <c r="A101" s="481"/>
    </row>
    <row r="102" spans="1:1" ht="14.4">
      <c r="A102" s="481"/>
    </row>
    <row r="103" spans="1:1" ht="14.4">
      <c r="A103" s="481"/>
    </row>
    <row r="104" spans="1:1" ht="14.4">
      <c r="A104" s="481"/>
    </row>
    <row r="105" spans="1:1" ht="14.4">
      <c r="A105" s="481"/>
    </row>
    <row r="106" spans="1:1" ht="14.4">
      <c r="A106" s="481"/>
    </row>
    <row r="107" spans="1:1" ht="14.4">
      <c r="A107" s="481"/>
    </row>
    <row r="108" spans="1:1" ht="14.4">
      <c r="A108" s="481"/>
    </row>
    <row r="109" spans="1:1" ht="14.4">
      <c r="A109" s="481"/>
    </row>
    <row r="110" spans="1:1" ht="14.4">
      <c r="A110" s="481"/>
    </row>
    <row r="111" spans="1:1" ht="14.4">
      <c r="A111" s="481"/>
    </row>
    <row r="112" spans="1:1" ht="14.4">
      <c r="A112" s="481"/>
    </row>
    <row r="113" spans="1:1" ht="14.4">
      <c r="A113" s="481"/>
    </row>
    <row r="114" spans="1:1" ht="14.4">
      <c r="A114" s="481"/>
    </row>
    <row r="115" spans="1:1" ht="14.4">
      <c r="A115" s="481"/>
    </row>
    <row r="116" spans="1:1" ht="14.4">
      <c r="A116" s="481"/>
    </row>
    <row r="117" spans="1:1" ht="14.4">
      <c r="A117" s="481"/>
    </row>
    <row r="118" spans="1:1" ht="14.4">
      <c r="A118" s="481"/>
    </row>
    <row r="119" spans="1:1" ht="14.4">
      <c r="A119" s="481"/>
    </row>
    <row r="120" spans="1:1" ht="14.4">
      <c r="A120" s="481"/>
    </row>
    <row r="121" spans="1:1" ht="14.4">
      <c r="A121" s="481"/>
    </row>
    <row r="122" spans="1:1" ht="14.4">
      <c r="A122" s="481"/>
    </row>
    <row r="123" spans="1:1" ht="14.4">
      <c r="A123" s="481"/>
    </row>
    <row r="124" spans="1:1" ht="14.4">
      <c r="A124" s="481"/>
    </row>
    <row r="125" spans="1:1" ht="14.4">
      <c r="A125" s="481"/>
    </row>
    <row r="126" spans="1:1" ht="14.4">
      <c r="A126" s="481"/>
    </row>
    <row r="127" spans="1:1" ht="14.4">
      <c r="A127" s="481"/>
    </row>
    <row r="128" spans="1:1" ht="14.4">
      <c r="A128" s="481"/>
    </row>
    <row r="129" spans="1:1" ht="14.4">
      <c r="A129" s="481"/>
    </row>
    <row r="130" spans="1:1" ht="14.4">
      <c r="A130" s="481"/>
    </row>
    <row r="131" spans="1:1" ht="14.4">
      <c r="A131" s="481"/>
    </row>
    <row r="132" spans="1:1" ht="14.4">
      <c r="A132" s="481"/>
    </row>
    <row r="133" spans="1:1" ht="14.4">
      <c r="A133" s="481"/>
    </row>
    <row r="134" spans="1:1" ht="14.4">
      <c r="A134" s="481"/>
    </row>
    <row r="135" spans="1:1" ht="14.4">
      <c r="A135" s="481"/>
    </row>
    <row r="136" spans="1:1" ht="14.4">
      <c r="A136" s="481"/>
    </row>
    <row r="137" spans="1:1" ht="14.4">
      <c r="A137" s="481"/>
    </row>
    <row r="138" spans="1:1" ht="14.4">
      <c r="A138" s="481"/>
    </row>
    <row r="139" spans="1:1" ht="14.4">
      <c r="A139" s="481"/>
    </row>
    <row r="140" spans="1:1" ht="14.4">
      <c r="A140" s="481"/>
    </row>
    <row r="141" spans="1:1" ht="14.4">
      <c r="A141" s="481"/>
    </row>
    <row r="142" spans="1:1" ht="14.4">
      <c r="A142" s="481"/>
    </row>
    <row r="143" spans="1:1" ht="14.4">
      <c r="A143" s="481"/>
    </row>
    <row r="144" spans="1:1" ht="14.4">
      <c r="A144" s="481"/>
    </row>
    <row r="145" spans="1:1" ht="14.4">
      <c r="A145" s="481"/>
    </row>
    <row r="146" spans="1:1" ht="14.4">
      <c r="A146" s="481"/>
    </row>
    <row r="147" spans="1:1" ht="14.4">
      <c r="A147" s="481"/>
    </row>
    <row r="148" spans="1:1" ht="14.4">
      <c r="A148" s="481"/>
    </row>
    <row r="149" spans="1:1" ht="14.4">
      <c r="A149" s="481"/>
    </row>
    <row r="150" spans="1:1" ht="14.4">
      <c r="A150" s="481"/>
    </row>
    <row r="151" spans="1:1" ht="14.4">
      <c r="A151" s="481"/>
    </row>
    <row r="152" spans="1:1" ht="14.4">
      <c r="A152" s="481"/>
    </row>
    <row r="153" spans="1:1" ht="14.4">
      <c r="A153" s="481"/>
    </row>
    <row r="154" spans="1:1" ht="14.4">
      <c r="A154" s="481"/>
    </row>
    <row r="155" spans="1:1" ht="14.4">
      <c r="A155" s="481"/>
    </row>
    <row r="156" spans="1:1" ht="14.4">
      <c r="A156" s="481"/>
    </row>
    <row r="157" spans="1:1" ht="14.4">
      <c r="A157" s="481"/>
    </row>
    <row r="158" spans="1:1" ht="14.4">
      <c r="A158" s="481"/>
    </row>
    <row r="159" spans="1:1" ht="14.4">
      <c r="A159" s="481"/>
    </row>
    <row r="160" spans="1:1" ht="14.4">
      <c r="A160" s="481"/>
    </row>
    <row r="161" spans="1:1" ht="14.4">
      <c r="A161" s="481"/>
    </row>
    <row r="162" spans="1:1" ht="14.4">
      <c r="A162" s="481"/>
    </row>
    <row r="163" spans="1:1" ht="14.4">
      <c r="A163" s="481"/>
    </row>
    <row r="164" spans="1:1" ht="14.4">
      <c r="A164" s="481"/>
    </row>
    <row r="165" spans="1:1" ht="14.4">
      <c r="A165" s="481"/>
    </row>
    <row r="166" spans="1:1" ht="14.4">
      <c r="A166" s="481"/>
    </row>
    <row r="167" spans="1:1" ht="14.4">
      <c r="A167" s="481"/>
    </row>
    <row r="168" spans="1:1" ht="14.4">
      <c r="A168" s="481"/>
    </row>
    <row r="169" spans="1:1" ht="14.4">
      <c r="A169" s="481"/>
    </row>
    <row r="170" spans="1:1" ht="14.4">
      <c r="A170" s="481"/>
    </row>
    <row r="171" spans="1:1" ht="14.4">
      <c r="A171" s="481"/>
    </row>
    <row r="172" spans="1:1" ht="14.4">
      <c r="A172" s="481"/>
    </row>
    <row r="173" spans="1:1" ht="14.4">
      <c r="A173" s="481"/>
    </row>
    <row r="174" spans="1:1" ht="14.4">
      <c r="A174" s="481"/>
    </row>
    <row r="175" spans="1:1" ht="14.4">
      <c r="A175" s="481"/>
    </row>
    <row r="176" spans="1:1" ht="14.4">
      <c r="A176" s="481"/>
    </row>
    <row r="177" spans="1:1" ht="14.4">
      <c r="A177" s="481"/>
    </row>
    <row r="178" spans="1:1" ht="14.4">
      <c r="A178" s="481"/>
    </row>
    <row r="179" spans="1:1" ht="14.4">
      <c r="A179" s="481"/>
    </row>
    <row r="180" spans="1:1" ht="14.4">
      <c r="A180" s="481"/>
    </row>
    <row r="181" spans="1:1" ht="14.4">
      <c r="A181" s="481"/>
    </row>
    <row r="182" spans="1:1" ht="14.4">
      <c r="A182" s="481"/>
    </row>
    <row r="183" spans="1:1" ht="14.4">
      <c r="A183" s="481"/>
    </row>
    <row r="184" spans="1:1" ht="14.4">
      <c r="A184" s="481"/>
    </row>
    <row r="185" spans="1:1" ht="14.4">
      <c r="A185" s="481"/>
    </row>
    <row r="186" spans="1:1" ht="14.4">
      <c r="A186" s="481"/>
    </row>
    <row r="187" spans="1:1" ht="14.4">
      <c r="A187" s="481"/>
    </row>
    <row r="188" spans="1:1" ht="14.4">
      <c r="A188" s="481"/>
    </row>
    <row r="189" spans="1:1" ht="14.4">
      <c r="A189" s="481"/>
    </row>
    <row r="190" spans="1:1" ht="14.4">
      <c r="A190" s="481"/>
    </row>
    <row r="191" spans="1:1" ht="14.4">
      <c r="A191" s="481"/>
    </row>
    <row r="192" spans="1:1" ht="14.4">
      <c r="A192" s="481"/>
    </row>
    <row r="193" spans="1:1" ht="14.4">
      <c r="A193" s="481"/>
    </row>
    <row r="194" spans="1:1" ht="14.4">
      <c r="A194" s="481"/>
    </row>
    <row r="195" spans="1:1" ht="14.4">
      <c r="A195" s="481"/>
    </row>
    <row r="196" spans="1:1" ht="14.4">
      <c r="A196" s="481"/>
    </row>
    <row r="197" spans="1:1" ht="14.4">
      <c r="A197" s="481"/>
    </row>
    <row r="198" spans="1:1" ht="14.4">
      <c r="A198" s="481"/>
    </row>
    <row r="199" spans="1:1" ht="14.4">
      <c r="A199" s="481"/>
    </row>
    <row r="200" spans="1:1" ht="14.4">
      <c r="A200" s="481"/>
    </row>
    <row r="201" spans="1:1" ht="14.4">
      <c r="A201" s="481"/>
    </row>
    <row r="202" spans="1:1" ht="14.4">
      <c r="A202" s="481"/>
    </row>
    <row r="203" spans="1:1" ht="14.4">
      <c r="A203" s="481"/>
    </row>
    <row r="204" spans="1:1" ht="14.4">
      <c r="A204" s="481"/>
    </row>
    <row r="205" spans="1:1" ht="14.4">
      <c r="A205" s="481"/>
    </row>
    <row r="206" spans="1:1" ht="14.4">
      <c r="A206" s="481"/>
    </row>
    <row r="207" spans="1:1" ht="14.4">
      <c r="A207" s="481"/>
    </row>
    <row r="208" spans="1:1" ht="14.4">
      <c r="A208" s="481"/>
    </row>
    <row r="209" spans="1:1" ht="14.4">
      <c r="A209" s="481"/>
    </row>
    <row r="210" spans="1:1" ht="14.4">
      <c r="A210" s="481"/>
    </row>
    <row r="211" spans="1:1" ht="14.4">
      <c r="A211" s="481"/>
    </row>
    <row r="212" spans="1:1" ht="14.4">
      <c r="A212" s="481"/>
    </row>
    <row r="213" spans="1:1" ht="14.4">
      <c r="A213" s="481"/>
    </row>
    <row r="214" spans="1:1" ht="14.4">
      <c r="A214" s="481"/>
    </row>
    <row r="215" spans="1:1" ht="14.4">
      <c r="A215" s="481"/>
    </row>
    <row r="216" spans="1:1" ht="14.4">
      <c r="A216" s="481"/>
    </row>
    <row r="217" spans="1:1" ht="14.4">
      <c r="A217" s="481"/>
    </row>
    <row r="218" spans="1:1" ht="14.4">
      <c r="A218" s="481"/>
    </row>
    <row r="219" spans="1:1" ht="14.4">
      <c r="A219" s="481"/>
    </row>
    <row r="220" spans="1:1" ht="14.4">
      <c r="A220" s="481"/>
    </row>
    <row r="221" spans="1:1" ht="14.4">
      <c r="A221" s="481"/>
    </row>
    <row r="222" spans="1:1" ht="14.4">
      <c r="A222" s="481"/>
    </row>
    <row r="223" spans="1:1" ht="14.4">
      <c r="A223" s="481"/>
    </row>
    <row r="224" spans="1:1" ht="14.4">
      <c r="A224" s="481"/>
    </row>
    <row r="225" spans="1:1" ht="14.4">
      <c r="A225" s="481"/>
    </row>
    <row r="226" spans="1:1" ht="14.4">
      <c r="A226" s="481"/>
    </row>
    <row r="227" spans="1:1" ht="14.4">
      <c r="A227" s="481"/>
    </row>
    <row r="228" spans="1:1" ht="14.4">
      <c r="A228" s="481"/>
    </row>
    <row r="229" spans="1:1" ht="14.4">
      <c r="A229" s="481"/>
    </row>
    <row r="230" spans="1:1" ht="14.4">
      <c r="A230" s="481"/>
    </row>
    <row r="231" spans="1:1" ht="14.4">
      <c r="A231" s="481"/>
    </row>
    <row r="232" spans="1:1" ht="14.4">
      <c r="A232" s="481"/>
    </row>
    <row r="233" spans="1:1" ht="14.4">
      <c r="A233" s="481"/>
    </row>
    <row r="234" spans="1:1" ht="14.4">
      <c r="A234" s="481"/>
    </row>
    <row r="235" spans="1:1" ht="14.4">
      <c r="A235" s="481"/>
    </row>
    <row r="236" spans="1:1" ht="14.4">
      <c r="A236" s="481"/>
    </row>
    <row r="237" spans="1:1" ht="14.4">
      <c r="A237" s="481"/>
    </row>
    <row r="238" spans="1:1" ht="14.4">
      <c r="A238" s="481"/>
    </row>
    <row r="239" spans="1:1" ht="14.4">
      <c r="A239" s="481"/>
    </row>
    <row r="240" spans="1:1" ht="14.4">
      <c r="A240" s="481"/>
    </row>
    <row r="241" spans="1:1" ht="14.4">
      <c r="A241" s="481"/>
    </row>
    <row r="242" spans="1:1" ht="14.4">
      <c r="A242" s="481"/>
    </row>
    <row r="243" spans="1:1" ht="14.4">
      <c r="A243" s="481"/>
    </row>
    <row r="244" spans="1:1" ht="14.4">
      <c r="A244" s="481"/>
    </row>
    <row r="245" spans="1:1" ht="14.4">
      <c r="A245" s="481"/>
    </row>
    <row r="246" spans="1:1" ht="14.4">
      <c r="A246" s="481"/>
    </row>
    <row r="247" spans="1:1" ht="14.4">
      <c r="A247" s="481"/>
    </row>
    <row r="248" spans="1:1" ht="14.4">
      <c r="A248" s="481"/>
    </row>
    <row r="249" spans="1:1" ht="14.4">
      <c r="A249" s="481"/>
    </row>
    <row r="250" spans="1:1" ht="14.4">
      <c r="A250" s="481"/>
    </row>
    <row r="251" spans="1:1" ht="14.4">
      <c r="A251" s="481"/>
    </row>
    <row r="252" spans="1:1" ht="14.4">
      <c r="A252" s="481"/>
    </row>
    <row r="253" spans="1:1" ht="14.4">
      <c r="A253" s="481"/>
    </row>
    <row r="254" spans="1:1" ht="14.4">
      <c r="A254" s="481"/>
    </row>
    <row r="255" spans="1:1" ht="14.4">
      <c r="A255" s="481"/>
    </row>
    <row r="256" spans="1:1" ht="14.4">
      <c r="A256" s="481"/>
    </row>
    <row r="257" spans="1:1" ht="14.4">
      <c r="A257" s="481"/>
    </row>
    <row r="258" spans="1:1" ht="14.4">
      <c r="A258" s="481"/>
    </row>
    <row r="259" spans="1:1" ht="14.4">
      <c r="A259" s="481"/>
    </row>
    <row r="260" spans="1:1" ht="14.4">
      <c r="A260" s="481"/>
    </row>
    <row r="261" spans="1:1" ht="14.4">
      <c r="A261" s="481"/>
    </row>
    <row r="262" spans="1:1" ht="14.4">
      <c r="A262" s="481"/>
    </row>
    <row r="263" spans="1:1" ht="14.4">
      <c r="A263" s="481"/>
    </row>
    <row r="264" spans="1:1" ht="14.4">
      <c r="A264" s="481"/>
    </row>
    <row r="265" spans="1:1" ht="14.4">
      <c r="A265" s="481"/>
    </row>
    <row r="266" spans="1:1" ht="14.4">
      <c r="A266" s="481"/>
    </row>
    <row r="267" spans="1:1" ht="14.4">
      <c r="A267" s="481"/>
    </row>
    <row r="268" spans="1:1" ht="14.4">
      <c r="A268" s="481"/>
    </row>
    <row r="269" spans="1:1" ht="14.4">
      <c r="A269" s="481"/>
    </row>
    <row r="270" spans="1:1" ht="14.4">
      <c r="A270" s="481"/>
    </row>
    <row r="271" spans="1:1" ht="14.4">
      <c r="A271" s="481"/>
    </row>
    <row r="272" spans="1:1" ht="14.4">
      <c r="A272" s="481"/>
    </row>
    <row r="273" spans="1:1" ht="14.4">
      <c r="A273" s="481"/>
    </row>
    <row r="274" spans="1:1" ht="14.4">
      <c r="A274" s="481"/>
    </row>
    <row r="275" spans="1:1" ht="14.4">
      <c r="A275" s="481"/>
    </row>
    <row r="276" spans="1:1" ht="14.4">
      <c r="A276" s="481"/>
    </row>
    <row r="277" spans="1:1" ht="14.4">
      <c r="A277" s="481"/>
    </row>
    <row r="278" spans="1:1" ht="14.4">
      <c r="A278" s="481"/>
    </row>
    <row r="279" spans="1:1" ht="14.4">
      <c r="A279" s="481"/>
    </row>
    <row r="280" spans="1:1" ht="14.4">
      <c r="A280" s="481"/>
    </row>
    <row r="281" spans="1:1" ht="14.4">
      <c r="A281" s="481"/>
    </row>
    <row r="282" spans="1:1" ht="14.4">
      <c r="A282" s="481"/>
    </row>
    <row r="283" spans="1:1" ht="14.4">
      <c r="A283" s="481"/>
    </row>
    <row r="284" spans="1:1" ht="14.4">
      <c r="A284" s="481"/>
    </row>
    <row r="285" spans="1:1" ht="14.4">
      <c r="A285" s="481"/>
    </row>
    <row r="286" spans="1:1" ht="14.4">
      <c r="A286" s="481"/>
    </row>
    <row r="287" spans="1:1" ht="14.4">
      <c r="A287" s="481"/>
    </row>
    <row r="288" spans="1:1" ht="14.4">
      <c r="A288" s="481"/>
    </row>
    <row r="289" spans="1:1" ht="14.4">
      <c r="A289" s="481"/>
    </row>
    <row r="290" spans="1:1" ht="14.4">
      <c r="A290" s="481"/>
    </row>
    <row r="291" spans="1:1" ht="14.4">
      <c r="A291" s="481"/>
    </row>
    <row r="292" spans="1:1" ht="14.4">
      <c r="A292" s="481"/>
    </row>
    <row r="293" spans="1:1" ht="14.4">
      <c r="A293" s="481"/>
    </row>
    <row r="294" spans="1:1" ht="14.4">
      <c r="A294" s="481"/>
    </row>
    <row r="295" spans="1:1" ht="14.4">
      <c r="A295" s="481"/>
    </row>
    <row r="296" spans="1:1" ht="14.4">
      <c r="A296" s="481"/>
    </row>
    <row r="297" spans="1:1" ht="14.4">
      <c r="A297" s="481"/>
    </row>
    <row r="298" spans="1:1" ht="14.4">
      <c r="A298" s="481"/>
    </row>
    <row r="299" spans="1:1" ht="14.4">
      <c r="A299" s="481"/>
    </row>
    <row r="300" spans="1:1" ht="14.4">
      <c r="A300" s="481"/>
    </row>
    <row r="301" spans="1:1" ht="14.4">
      <c r="A301" s="481"/>
    </row>
    <row r="302" spans="1:1" ht="14.4">
      <c r="A302" s="481"/>
    </row>
    <row r="303" spans="1:1" ht="14.4">
      <c r="A303" s="481"/>
    </row>
    <row r="304" spans="1:1" ht="14.4">
      <c r="A304" s="481"/>
    </row>
    <row r="305" spans="1:1" ht="14.4">
      <c r="A305" s="481"/>
    </row>
    <row r="306" spans="1:1" ht="14.4">
      <c r="A306" s="481"/>
    </row>
    <row r="307" spans="1:1" ht="14.4">
      <c r="A307" s="481"/>
    </row>
    <row r="308" spans="1:1" ht="14.4">
      <c r="A308" s="481"/>
    </row>
    <row r="309" spans="1:1" ht="14.4">
      <c r="A309" s="481"/>
    </row>
    <row r="310" spans="1:1" ht="14.4">
      <c r="A310" s="481"/>
    </row>
    <row r="311" spans="1:1" ht="14.4">
      <c r="A311" s="481"/>
    </row>
    <row r="312" spans="1:1" ht="14.4">
      <c r="A312" s="481"/>
    </row>
    <row r="313" spans="1:1" ht="14.4">
      <c r="A313" s="481"/>
    </row>
    <row r="314" spans="1:1" ht="14.4">
      <c r="A314" s="481"/>
    </row>
    <row r="315" spans="1:1" ht="14.4">
      <c r="A315" s="481"/>
    </row>
    <row r="316" spans="1:1" ht="14.4">
      <c r="A316" s="481"/>
    </row>
    <row r="317" spans="1:1" ht="14.4">
      <c r="A317" s="481"/>
    </row>
    <row r="318" spans="1:1" ht="14.4">
      <c r="A318" s="481"/>
    </row>
    <row r="319" spans="1:1" ht="14.4">
      <c r="A319" s="481"/>
    </row>
    <row r="320" spans="1:1" ht="14.4">
      <c r="A320" s="481"/>
    </row>
    <row r="321" spans="1:1" ht="14.4">
      <c r="A321" s="481"/>
    </row>
    <row r="322" spans="1:1" ht="14.4">
      <c r="A322" s="481"/>
    </row>
    <row r="323" spans="1:1" ht="14.4">
      <c r="A323" s="481"/>
    </row>
    <row r="324" spans="1:1" ht="14.4">
      <c r="A324" s="481"/>
    </row>
    <row r="325" spans="1:1" ht="14.4">
      <c r="A325" s="481"/>
    </row>
    <row r="326" spans="1:1" ht="14.4">
      <c r="A326" s="481"/>
    </row>
    <row r="327" spans="1:1" ht="14.4">
      <c r="A327" s="481"/>
    </row>
    <row r="328" spans="1:1" ht="14.4">
      <c r="A328" s="481"/>
    </row>
    <row r="329" spans="1:1" ht="14.4">
      <c r="A329" s="481"/>
    </row>
    <row r="330" spans="1:1" ht="14.4">
      <c r="A330" s="481"/>
    </row>
    <row r="331" spans="1:1" ht="14.4">
      <c r="A331" s="481"/>
    </row>
    <row r="332" spans="1:1" ht="14.4">
      <c r="A332" s="481"/>
    </row>
    <row r="333" spans="1:1" ht="14.4">
      <c r="A333" s="481"/>
    </row>
    <row r="334" spans="1:1" ht="14.4">
      <c r="A334" s="481"/>
    </row>
    <row r="335" spans="1:1" ht="14.4">
      <c r="A335" s="481"/>
    </row>
    <row r="336" spans="1:1" ht="14.4">
      <c r="A336" s="481"/>
    </row>
    <row r="337" spans="1:1" ht="14.4">
      <c r="A337" s="481"/>
    </row>
    <row r="338" spans="1:1" ht="14.4">
      <c r="A338" s="481"/>
    </row>
    <row r="339" spans="1:1" ht="14.4">
      <c r="A339" s="481"/>
    </row>
    <row r="340" spans="1:1" ht="14.4">
      <c r="A340" s="481"/>
    </row>
    <row r="341" spans="1:1" ht="14.4">
      <c r="A341" s="481"/>
    </row>
    <row r="342" spans="1:1" ht="14.4">
      <c r="A342" s="481"/>
    </row>
    <row r="343" spans="1:1" ht="14.4">
      <c r="A343" s="481"/>
    </row>
    <row r="344" spans="1:1" ht="14.4">
      <c r="A344" s="481"/>
    </row>
    <row r="345" spans="1:1" ht="14.4">
      <c r="A345" s="481"/>
    </row>
    <row r="346" spans="1:1" ht="14.4">
      <c r="A346" s="481"/>
    </row>
    <row r="347" spans="1:1" ht="14.4">
      <c r="A347" s="481"/>
    </row>
    <row r="348" spans="1:1" ht="14.4">
      <c r="A348" s="481"/>
    </row>
    <row r="349" spans="1:1" ht="14.4">
      <c r="A349" s="481"/>
    </row>
    <row r="350" spans="1:1" ht="14.4">
      <c r="A350" s="481"/>
    </row>
    <row r="351" spans="1:1" ht="14.4">
      <c r="A351" s="481"/>
    </row>
    <row r="352" spans="1:1" ht="14.4">
      <c r="A352" s="481"/>
    </row>
    <row r="353" spans="1:1" ht="14.4">
      <c r="A353" s="481"/>
    </row>
    <row r="354" spans="1:1" ht="14.4">
      <c r="A354" s="481"/>
    </row>
    <row r="355" spans="1:1" ht="14.4">
      <c r="A355" s="481"/>
    </row>
    <row r="356" spans="1:1" ht="14.4">
      <c r="A356" s="481"/>
    </row>
    <row r="357" spans="1:1" ht="14.4">
      <c r="A357" s="481"/>
    </row>
    <row r="358" spans="1:1" ht="14.4">
      <c r="A358" s="481"/>
    </row>
    <row r="359" spans="1:1" ht="14.4">
      <c r="A359" s="481"/>
    </row>
    <row r="360" spans="1:1" ht="14.4">
      <c r="A360" s="481"/>
    </row>
    <row r="361" spans="1:1" ht="14.4">
      <c r="A361" s="481"/>
    </row>
    <row r="362" spans="1:1" ht="14.4">
      <c r="A362" s="481"/>
    </row>
    <row r="363" spans="1:1" ht="14.4">
      <c r="A363" s="481"/>
    </row>
    <row r="364" spans="1:1" ht="14.4">
      <c r="A364" s="481"/>
    </row>
    <row r="365" spans="1:1" ht="14.4">
      <c r="A365" s="481"/>
    </row>
    <row r="366" spans="1:1" ht="14.4">
      <c r="A366" s="481"/>
    </row>
    <row r="367" spans="1:1" ht="14.4">
      <c r="A367" s="481"/>
    </row>
    <row r="368" spans="1:1" ht="14.4">
      <c r="A368" s="481"/>
    </row>
    <row r="369" spans="1:1" ht="14.4">
      <c r="A369" s="481"/>
    </row>
    <row r="370" spans="1:1" ht="14.4">
      <c r="A370" s="481"/>
    </row>
    <row r="371" spans="1:1" ht="14.4">
      <c r="A371" s="481"/>
    </row>
    <row r="372" spans="1:1" ht="14.4">
      <c r="A372" s="481"/>
    </row>
    <row r="373" spans="1:1" ht="14.4">
      <c r="A373" s="481"/>
    </row>
    <row r="374" spans="1:1" ht="14.4">
      <c r="A374" s="481"/>
    </row>
    <row r="375" spans="1:1" ht="14.4">
      <c r="A375" s="481"/>
    </row>
    <row r="376" spans="1:1" ht="14.4">
      <c r="A376" s="481"/>
    </row>
    <row r="377" spans="1:1" ht="14.4">
      <c r="A377" s="481"/>
    </row>
    <row r="378" spans="1:1" ht="14.4">
      <c r="A378" s="481"/>
    </row>
    <row r="379" spans="1:1" ht="14.4">
      <c r="A379" s="481"/>
    </row>
    <row r="380" spans="1:1" ht="14.4">
      <c r="A380" s="481"/>
    </row>
    <row r="381" spans="1:1" ht="14.4">
      <c r="A381" s="481"/>
    </row>
    <row r="382" spans="1:1" ht="14.4">
      <c r="A382" s="481"/>
    </row>
    <row r="383" spans="1:1" ht="14.4">
      <c r="A383" s="481"/>
    </row>
    <row r="384" spans="1:1" ht="14.4">
      <c r="A384" s="481"/>
    </row>
    <row r="385" spans="1:1" ht="14.4">
      <c r="A385" s="481"/>
    </row>
    <row r="386" spans="1:1" ht="14.4">
      <c r="A386" s="481"/>
    </row>
    <row r="387" spans="1:1" ht="14.4">
      <c r="A387" s="481"/>
    </row>
    <row r="388" spans="1:1" ht="14.4">
      <c r="A388" s="481"/>
    </row>
    <row r="389" spans="1:1" ht="14.4">
      <c r="A389" s="481"/>
    </row>
    <row r="390" spans="1:1" ht="14.4">
      <c r="A390" s="481"/>
    </row>
    <row r="391" spans="1:1" ht="14.4">
      <c r="A391" s="481"/>
    </row>
    <row r="392" spans="1:1" ht="14.4">
      <c r="A392" s="481"/>
    </row>
    <row r="393" spans="1:1" ht="14.4">
      <c r="A393" s="481"/>
    </row>
    <row r="394" spans="1:1" ht="14.4">
      <c r="A394" s="481"/>
    </row>
    <row r="395" spans="1:1" ht="14.4">
      <c r="A395" s="481"/>
    </row>
    <row r="396" spans="1:1" ht="14.4">
      <c r="A396" s="481"/>
    </row>
    <row r="397" spans="1:1" ht="14.4">
      <c r="A397" s="481"/>
    </row>
    <row r="398" spans="1:1" ht="14.4">
      <c r="A398" s="481"/>
    </row>
    <row r="399" spans="1:1" ht="14.4">
      <c r="A399" s="481"/>
    </row>
    <row r="400" spans="1:1" ht="14.4">
      <c r="A400" s="481"/>
    </row>
    <row r="401" spans="1:1" ht="14.4">
      <c r="A401" s="481"/>
    </row>
    <row r="402" spans="1:1" ht="14.4">
      <c r="A402" s="481"/>
    </row>
    <row r="403" spans="1:1" ht="14.4">
      <c r="A403" s="481"/>
    </row>
    <row r="404" spans="1:1" ht="14.4">
      <c r="A404" s="481"/>
    </row>
    <row r="405" spans="1:1" ht="14.4">
      <c r="A405" s="481"/>
    </row>
    <row r="406" spans="1:1" ht="14.4">
      <c r="A406" s="481"/>
    </row>
    <row r="407" spans="1:1" ht="14.4">
      <c r="A407" s="481"/>
    </row>
    <row r="408" spans="1:1" ht="14.4">
      <c r="A408" s="481"/>
    </row>
    <row r="409" spans="1:1" ht="14.4">
      <c r="A409" s="481"/>
    </row>
    <row r="410" spans="1:1" ht="14.4">
      <c r="A410" s="481"/>
    </row>
    <row r="411" spans="1:1" ht="14.4">
      <c r="A411" s="481"/>
    </row>
    <row r="412" spans="1:1" ht="14.4">
      <c r="A412" s="481"/>
    </row>
    <row r="413" spans="1:1" ht="14.4">
      <c r="A413" s="481"/>
    </row>
    <row r="414" spans="1:1" ht="14.4">
      <c r="A414" s="481"/>
    </row>
    <row r="415" spans="1:1" ht="14.4">
      <c r="A415" s="481"/>
    </row>
    <row r="416" spans="1:1" ht="14.4">
      <c r="A416" s="481"/>
    </row>
    <row r="417" spans="1:1" ht="14.4">
      <c r="A417" s="481"/>
    </row>
    <row r="418" spans="1:1" ht="14.4">
      <c r="A418" s="481"/>
    </row>
    <row r="419" spans="1:1" ht="14.4">
      <c r="A419" s="481"/>
    </row>
    <row r="420" spans="1:1" ht="14.4">
      <c r="A420" s="481"/>
    </row>
    <row r="421" spans="1:1" ht="14.4">
      <c r="A421" s="481"/>
    </row>
    <row r="422" spans="1:1" ht="14.4">
      <c r="A422" s="481"/>
    </row>
    <row r="423" spans="1:1" ht="14.4">
      <c r="A423" s="481"/>
    </row>
    <row r="424" spans="1:1" ht="14.4">
      <c r="A424" s="481"/>
    </row>
    <row r="425" spans="1:1" ht="14.4">
      <c r="A425" s="481"/>
    </row>
    <row r="426" spans="1:1" ht="14.4">
      <c r="A426" s="481"/>
    </row>
    <row r="427" spans="1:1" ht="14.4">
      <c r="A427" s="481"/>
    </row>
    <row r="428" spans="1:1" ht="14.4">
      <c r="A428" s="481"/>
    </row>
    <row r="429" spans="1:1" ht="14.4">
      <c r="A429" s="481"/>
    </row>
    <row r="430" spans="1:1" ht="14.4">
      <c r="A430" s="481"/>
    </row>
    <row r="431" spans="1:1" ht="14.4">
      <c r="A431" s="481"/>
    </row>
    <row r="432" spans="1:1" ht="14.4">
      <c r="A432" s="481"/>
    </row>
    <row r="433" spans="1:1" ht="14.4">
      <c r="A433" s="481"/>
    </row>
    <row r="434" spans="1:1" ht="14.4">
      <c r="A434" s="481"/>
    </row>
    <row r="435" spans="1:1" ht="14.4">
      <c r="A435" s="481"/>
    </row>
    <row r="436" spans="1:1" ht="14.4">
      <c r="A436" s="481"/>
    </row>
    <row r="437" spans="1:1" ht="14.4">
      <c r="A437" s="481"/>
    </row>
    <row r="438" spans="1:1" ht="14.4">
      <c r="A438" s="481"/>
    </row>
    <row r="439" spans="1:1" ht="14.4">
      <c r="A439" s="481"/>
    </row>
    <row r="440" spans="1:1" ht="14.4">
      <c r="A440" s="481"/>
    </row>
    <row r="441" spans="1:1" ht="14.4">
      <c r="A441" s="481"/>
    </row>
    <row r="442" spans="1:1" ht="14.4">
      <c r="A442" s="481"/>
    </row>
    <row r="443" spans="1:1" ht="14.4">
      <c r="A443" s="481"/>
    </row>
    <row r="444" spans="1:1" ht="14.4">
      <c r="A444" s="481"/>
    </row>
    <row r="445" spans="1:1" ht="14.4">
      <c r="A445" s="481"/>
    </row>
    <row r="446" spans="1:1" ht="14.4">
      <c r="A446" s="481"/>
    </row>
    <row r="447" spans="1:1" ht="14.4">
      <c r="A447" s="481"/>
    </row>
    <row r="448" spans="1:1" ht="14.4">
      <c r="A448" s="481"/>
    </row>
    <row r="449" spans="1:1" ht="14.4">
      <c r="A449" s="481"/>
    </row>
    <row r="450" spans="1:1" ht="14.4">
      <c r="A450" s="481"/>
    </row>
    <row r="451" spans="1:1" ht="14.4">
      <c r="A451" s="481"/>
    </row>
    <row r="452" spans="1:1" ht="14.4">
      <c r="A452" s="481"/>
    </row>
    <row r="453" spans="1:1" ht="14.4">
      <c r="A453" s="481"/>
    </row>
    <row r="454" spans="1:1" ht="14.4">
      <c r="A454" s="481"/>
    </row>
    <row r="455" spans="1:1" ht="14.4">
      <c r="A455" s="481"/>
    </row>
    <row r="456" spans="1:1" ht="14.4">
      <c r="A456" s="481"/>
    </row>
    <row r="457" spans="1:1" ht="14.4">
      <c r="A457" s="481"/>
    </row>
    <row r="458" spans="1:1" ht="14.4">
      <c r="A458" s="481"/>
    </row>
    <row r="459" spans="1:1" ht="14.4">
      <c r="A459" s="481"/>
    </row>
    <row r="460" spans="1:1" ht="14.4">
      <c r="A460" s="481"/>
    </row>
    <row r="461" spans="1:1" ht="14.4">
      <c r="A461" s="481"/>
    </row>
    <row r="462" spans="1:1" ht="14.4">
      <c r="A462" s="481"/>
    </row>
    <row r="463" spans="1:1" ht="14.4">
      <c r="A463" s="481"/>
    </row>
    <row r="464" spans="1:1" ht="14.4">
      <c r="A464" s="481"/>
    </row>
    <row r="465" spans="1:1" ht="14.4">
      <c r="A465" s="481"/>
    </row>
    <row r="466" spans="1:1" ht="14.4">
      <c r="A466" s="481"/>
    </row>
    <row r="467" spans="1:1" ht="14.4">
      <c r="A467" s="481"/>
    </row>
    <row r="468" spans="1:1" ht="14.4">
      <c r="A468" s="481"/>
    </row>
    <row r="469" spans="1:1" ht="14.4">
      <c r="A469" s="481"/>
    </row>
    <row r="470" spans="1:1" ht="14.4">
      <c r="A470" s="481"/>
    </row>
    <row r="471" spans="1:1" ht="14.4">
      <c r="A471" s="481"/>
    </row>
    <row r="472" spans="1:1" ht="14.4">
      <c r="A472" s="481"/>
    </row>
    <row r="473" spans="1:1" ht="14.4">
      <c r="A473" s="481"/>
    </row>
    <row r="474" spans="1:1" ht="14.4">
      <c r="A474" s="481"/>
    </row>
    <row r="475" spans="1:1" ht="14.4">
      <c r="A475" s="481"/>
    </row>
    <row r="476" spans="1:1" ht="14.4">
      <c r="A476" s="481"/>
    </row>
    <row r="477" spans="1:1" ht="14.4">
      <c r="A477" s="481"/>
    </row>
    <row r="478" spans="1:1" ht="14.4">
      <c r="A478" s="481"/>
    </row>
    <row r="479" spans="1:1" ht="14.4">
      <c r="A479" s="481"/>
    </row>
    <row r="480" spans="1:1" ht="14.4">
      <c r="A480" s="481"/>
    </row>
    <row r="481" spans="1:1" ht="14.4">
      <c r="A481" s="481"/>
    </row>
    <row r="482" spans="1:1" ht="14.4">
      <c r="A482" s="481"/>
    </row>
    <row r="483" spans="1:1" ht="14.4">
      <c r="A483" s="481"/>
    </row>
    <row r="484" spans="1:1" ht="14.4">
      <c r="A484" s="481"/>
    </row>
    <row r="485" spans="1:1" ht="14.4">
      <c r="A485" s="481"/>
    </row>
    <row r="486" spans="1:1" ht="14.4">
      <c r="A486" s="481"/>
    </row>
    <row r="487" spans="1:1" ht="14.4">
      <c r="A487" s="481"/>
    </row>
    <row r="488" spans="1:1" ht="14.4">
      <c r="A488" s="481"/>
    </row>
    <row r="489" spans="1:1" ht="14.4">
      <c r="A489" s="481"/>
    </row>
    <row r="490" spans="1:1" ht="14.4">
      <c r="A490" s="481"/>
    </row>
    <row r="491" spans="1:1" ht="14.4">
      <c r="A491" s="481"/>
    </row>
    <row r="492" spans="1:1" ht="14.4">
      <c r="A492" s="481"/>
    </row>
    <row r="493" spans="1:1" ht="14.4">
      <c r="A493" s="481"/>
    </row>
    <row r="494" spans="1:1" ht="14.4">
      <c r="A494" s="481"/>
    </row>
    <row r="495" spans="1:1" ht="14.4">
      <c r="A495" s="481"/>
    </row>
    <row r="496" spans="1:1" ht="14.4">
      <c r="A496" s="481"/>
    </row>
    <row r="497" spans="1:1" ht="14.4">
      <c r="A497" s="481"/>
    </row>
    <row r="498" spans="1:1" ht="14.4">
      <c r="A498" s="481"/>
    </row>
    <row r="499" spans="1:1" ht="14.4">
      <c r="A499" s="481"/>
    </row>
    <row r="500" spans="1:1" ht="14.4">
      <c r="A500" s="481"/>
    </row>
    <row r="501" spans="1:1" ht="14.4">
      <c r="A501" s="481"/>
    </row>
    <row r="502" spans="1:1" ht="14.4">
      <c r="A502" s="481"/>
    </row>
    <row r="503" spans="1:1" ht="14.4">
      <c r="A503" s="481"/>
    </row>
    <row r="504" spans="1:1" ht="14.4">
      <c r="A504" s="481"/>
    </row>
    <row r="505" spans="1:1" ht="14.4">
      <c r="A505" s="481"/>
    </row>
    <row r="506" spans="1:1" ht="14.4">
      <c r="A506" s="481"/>
    </row>
    <row r="507" spans="1:1" ht="14.4">
      <c r="A507" s="481"/>
    </row>
    <row r="508" spans="1:1" ht="14.4">
      <c r="A508" s="481"/>
    </row>
    <row r="509" spans="1:1" ht="14.4">
      <c r="A509" s="481"/>
    </row>
    <row r="510" spans="1:1" ht="14.4">
      <c r="A510" s="481"/>
    </row>
    <row r="511" spans="1:1" ht="14.4">
      <c r="A511" s="481"/>
    </row>
    <row r="512" spans="1:1" ht="14.4">
      <c r="A512" s="481"/>
    </row>
    <row r="513" spans="1:1" ht="14.4">
      <c r="A513" s="481"/>
    </row>
    <row r="514" spans="1:1" ht="14.4">
      <c r="A514" s="481"/>
    </row>
    <row r="515" spans="1:1" ht="14.4">
      <c r="A515" s="481"/>
    </row>
    <row r="516" spans="1:1" ht="14.4">
      <c r="A516" s="481"/>
    </row>
    <row r="517" spans="1:1" ht="14.4">
      <c r="A517" s="481"/>
    </row>
    <row r="518" spans="1:1" ht="14.4">
      <c r="A518" s="481"/>
    </row>
    <row r="519" spans="1:1" ht="14.4">
      <c r="A519" s="481"/>
    </row>
    <row r="520" spans="1:1" ht="14.4">
      <c r="A520" s="481"/>
    </row>
    <row r="521" spans="1:1" ht="14.4">
      <c r="A521" s="481"/>
    </row>
    <row r="522" spans="1:1" ht="14.4">
      <c r="A522" s="481"/>
    </row>
    <row r="523" spans="1:1" ht="14.4">
      <c r="A523" s="481"/>
    </row>
    <row r="524" spans="1:1" ht="14.4">
      <c r="A524" s="481"/>
    </row>
    <row r="525" spans="1:1" ht="14.4">
      <c r="A525" s="481"/>
    </row>
    <row r="526" spans="1:1" ht="14.4">
      <c r="A526" s="481"/>
    </row>
    <row r="527" spans="1:1" ht="14.4">
      <c r="A527" s="481"/>
    </row>
    <row r="528" spans="1:1" ht="14.4">
      <c r="A528" s="481"/>
    </row>
    <row r="529" spans="1:1" ht="14.4">
      <c r="A529" s="481"/>
    </row>
    <row r="530" spans="1:1" ht="14.4">
      <c r="A530" s="481"/>
    </row>
    <row r="531" spans="1:1" ht="14.4">
      <c r="A531" s="481"/>
    </row>
    <row r="532" spans="1:1" ht="14.4">
      <c r="A532" s="481"/>
    </row>
    <row r="533" spans="1:1" ht="14.4">
      <c r="A533" s="481"/>
    </row>
    <row r="534" spans="1:1" ht="14.4">
      <c r="A534" s="481"/>
    </row>
    <row r="535" spans="1:1" ht="14.4">
      <c r="A535" s="481"/>
    </row>
    <row r="536" spans="1:1" ht="14.4">
      <c r="A536" s="481"/>
    </row>
    <row r="537" spans="1:1" ht="14.4">
      <c r="A537" s="481"/>
    </row>
    <row r="538" spans="1:1" ht="14.4">
      <c r="A538" s="481"/>
    </row>
    <row r="539" spans="1:1" ht="14.4">
      <c r="A539" s="481"/>
    </row>
    <row r="540" spans="1:1" ht="14.4">
      <c r="A540" s="481"/>
    </row>
    <row r="541" spans="1:1" ht="14.4">
      <c r="A541" s="481"/>
    </row>
    <row r="542" spans="1:1" ht="14.4">
      <c r="A542" s="481"/>
    </row>
    <row r="543" spans="1:1" ht="14.4">
      <c r="A543" s="481"/>
    </row>
    <row r="544" spans="1:1" ht="14.4">
      <c r="A544" s="481"/>
    </row>
    <row r="545" spans="1:1" ht="14.4">
      <c r="A545" s="481"/>
    </row>
    <row r="546" spans="1:1" ht="14.4">
      <c r="A546" s="481"/>
    </row>
    <row r="547" spans="1:1" ht="14.4">
      <c r="A547" s="481"/>
    </row>
    <row r="548" spans="1:1" ht="14.4">
      <c r="A548" s="481"/>
    </row>
    <row r="549" spans="1:1" ht="14.4">
      <c r="A549" s="481"/>
    </row>
    <row r="550" spans="1:1" ht="14.4">
      <c r="A550" s="481"/>
    </row>
    <row r="551" spans="1:1" ht="14.4">
      <c r="A551" s="481"/>
    </row>
    <row r="552" spans="1:1" ht="14.4">
      <c r="A552" s="481"/>
    </row>
    <row r="553" spans="1:1" ht="14.4">
      <c r="A553" s="481"/>
    </row>
    <row r="554" spans="1:1" ht="14.4">
      <c r="A554" s="481"/>
    </row>
    <row r="555" spans="1:1" ht="14.4">
      <c r="A555" s="481"/>
    </row>
    <row r="556" spans="1:1" ht="14.4">
      <c r="A556" s="481"/>
    </row>
    <row r="557" spans="1:1" ht="14.4">
      <c r="A557" s="481"/>
    </row>
    <row r="558" spans="1:1" ht="14.4">
      <c r="A558" s="481"/>
    </row>
    <row r="559" spans="1:1" ht="14.4">
      <c r="A559" s="481"/>
    </row>
    <row r="560" spans="1:1" ht="14.4">
      <c r="A560" s="481"/>
    </row>
    <row r="561" spans="1:1" ht="14.4">
      <c r="A561" s="481"/>
    </row>
    <row r="562" spans="1:1" ht="14.4">
      <c r="A562" s="481"/>
    </row>
    <row r="563" spans="1:1" ht="14.4">
      <c r="A563" s="481"/>
    </row>
    <row r="564" spans="1:1" ht="14.4">
      <c r="A564" s="481"/>
    </row>
    <row r="565" spans="1:1" ht="14.4">
      <c r="A565" s="481"/>
    </row>
    <row r="566" spans="1:1" ht="14.4">
      <c r="A566" s="481"/>
    </row>
    <row r="567" spans="1:1" ht="14.4">
      <c r="A567" s="481"/>
    </row>
    <row r="568" spans="1:1" ht="14.4">
      <c r="A568" s="481"/>
    </row>
    <row r="569" spans="1:1" ht="14.4">
      <c r="A569" s="481"/>
    </row>
    <row r="570" spans="1:1" ht="14.4">
      <c r="A570" s="481"/>
    </row>
    <row r="571" spans="1:1" ht="14.4">
      <c r="A571" s="481"/>
    </row>
    <row r="572" spans="1:1" ht="14.4">
      <c r="A572" s="481"/>
    </row>
    <row r="573" spans="1:1" ht="14.4">
      <c r="A573" s="481"/>
    </row>
    <row r="574" spans="1:1" ht="14.4">
      <c r="A574" s="481"/>
    </row>
    <row r="575" spans="1:1" ht="14.4">
      <c r="A575" s="481"/>
    </row>
    <row r="576" spans="1:1" ht="14.4">
      <c r="A576" s="481"/>
    </row>
    <row r="577" spans="1:1" ht="14.4">
      <c r="A577" s="481"/>
    </row>
    <row r="578" spans="1:1" ht="14.4">
      <c r="A578" s="481"/>
    </row>
    <row r="579" spans="1:1" ht="14.4">
      <c r="A579" s="481"/>
    </row>
    <row r="580" spans="1:1" ht="14.4">
      <c r="A580" s="481"/>
    </row>
    <row r="581" spans="1:1" ht="14.4">
      <c r="A581" s="481"/>
    </row>
    <row r="582" spans="1:1" ht="14.4">
      <c r="A582" s="481"/>
    </row>
    <row r="583" spans="1:1" ht="14.4">
      <c r="A583" s="481"/>
    </row>
    <row r="584" spans="1:1" ht="14.4">
      <c r="A584" s="481"/>
    </row>
    <row r="585" spans="1:1" ht="14.4">
      <c r="A585" s="481"/>
    </row>
    <row r="586" spans="1:1" ht="14.4">
      <c r="A586" s="481"/>
    </row>
    <row r="587" spans="1:1" ht="14.4">
      <c r="A587" s="481"/>
    </row>
    <row r="588" spans="1:1" ht="14.4">
      <c r="A588" s="481"/>
    </row>
    <row r="589" spans="1:1" ht="14.4">
      <c r="A589" s="481"/>
    </row>
    <row r="590" spans="1:1" ht="14.4">
      <c r="A590" s="481"/>
    </row>
    <row r="591" spans="1:1" ht="14.4">
      <c r="A591" s="481"/>
    </row>
    <row r="592" spans="1:1" ht="14.4">
      <c r="A592" s="481"/>
    </row>
    <row r="593" spans="1:1" ht="14.4">
      <c r="A593" s="481"/>
    </row>
    <row r="594" spans="1:1" ht="14.4">
      <c r="A594" s="481"/>
    </row>
    <row r="595" spans="1:1" ht="14.4">
      <c r="A595" s="481"/>
    </row>
    <row r="596" spans="1:1" ht="14.4">
      <c r="A596" s="481"/>
    </row>
    <row r="597" spans="1:1" ht="14.4">
      <c r="A597" s="481"/>
    </row>
    <row r="598" spans="1:1" ht="14.4">
      <c r="A598" s="481"/>
    </row>
    <row r="599" spans="1:1" ht="14.4">
      <c r="A599" s="481"/>
    </row>
    <row r="600" spans="1:1" ht="14.4">
      <c r="A600" s="481"/>
    </row>
    <row r="601" spans="1:1" ht="14.4">
      <c r="A601" s="481"/>
    </row>
    <row r="602" spans="1:1" ht="14.4">
      <c r="A602" s="481"/>
    </row>
    <row r="603" spans="1:1" ht="14.4">
      <c r="A603" s="481"/>
    </row>
    <row r="604" spans="1:1" ht="14.4">
      <c r="A604" s="481"/>
    </row>
    <row r="605" spans="1:1" ht="14.4">
      <c r="A605" s="481"/>
    </row>
    <row r="606" spans="1:1" ht="14.4">
      <c r="A606" s="481"/>
    </row>
    <row r="607" spans="1:1" ht="14.4">
      <c r="A607" s="481"/>
    </row>
    <row r="608" spans="1:1" ht="14.4">
      <c r="A608" s="481"/>
    </row>
    <row r="609" spans="1:1" ht="14.4">
      <c r="A609" s="481"/>
    </row>
    <row r="610" spans="1:1" ht="14.4">
      <c r="A610" s="481"/>
    </row>
    <row r="611" spans="1:1" ht="14.4">
      <c r="A611" s="481"/>
    </row>
    <row r="612" spans="1:1" ht="14.4">
      <c r="A612" s="481"/>
    </row>
    <row r="613" spans="1:1" ht="14.4">
      <c r="A613" s="481"/>
    </row>
    <row r="614" spans="1:1" ht="14.4">
      <c r="A614" s="481"/>
    </row>
    <row r="615" spans="1:1" ht="14.4">
      <c r="A615" s="481"/>
    </row>
    <row r="616" spans="1:1" ht="14.4">
      <c r="A616" s="481"/>
    </row>
    <row r="617" spans="1:1" ht="14.4">
      <c r="A617" s="481"/>
    </row>
    <row r="618" spans="1:1" ht="14.4">
      <c r="A618" s="481"/>
    </row>
    <row r="619" spans="1:1" ht="14.4">
      <c r="A619" s="481"/>
    </row>
    <row r="620" spans="1:1" ht="14.4">
      <c r="A620" s="481"/>
    </row>
    <row r="621" spans="1:1" ht="14.4">
      <c r="A621" s="481"/>
    </row>
    <row r="622" spans="1:1" ht="14.4">
      <c r="A622" s="481"/>
    </row>
    <row r="623" spans="1:1" ht="14.4">
      <c r="A623" s="481"/>
    </row>
    <row r="624" spans="1:1" ht="14.4">
      <c r="A624" s="481"/>
    </row>
    <row r="625" spans="1:1" ht="14.4">
      <c r="A625" s="481"/>
    </row>
    <row r="626" spans="1:1" ht="14.4">
      <c r="A626" s="481"/>
    </row>
    <row r="627" spans="1:1" ht="14.4">
      <c r="A627" s="481"/>
    </row>
    <row r="628" spans="1:1" ht="14.4">
      <c r="A628" s="481"/>
    </row>
    <row r="629" spans="1:1" ht="14.4">
      <c r="A629" s="481"/>
    </row>
    <row r="630" spans="1:1" ht="14.4">
      <c r="A630" s="481"/>
    </row>
    <row r="631" spans="1:1" ht="14.4">
      <c r="A631" s="481"/>
    </row>
    <row r="632" spans="1:1" ht="14.4">
      <c r="A632" s="481"/>
    </row>
    <row r="633" spans="1:1" ht="14.4">
      <c r="A633" s="481"/>
    </row>
    <row r="634" spans="1:1" ht="14.4">
      <c r="A634" s="481"/>
    </row>
    <row r="635" spans="1:1" ht="14.4">
      <c r="A635" s="481"/>
    </row>
    <row r="636" spans="1:1" ht="14.4">
      <c r="A636" s="481"/>
    </row>
    <row r="637" spans="1:1" ht="14.4">
      <c r="A637" s="481"/>
    </row>
    <row r="638" spans="1:1" ht="14.4">
      <c r="A638" s="481"/>
    </row>
    <row r="639" spans="1:1" ht="14.4">
      <c r="A639" s="481"/>
    </row>
    <row r="640" spans="1:1" ht="14.4">
      <c r="A640" s="481"/>
    </row>
    <row r="641" spans="1:1" ht="14.4">
      <c r="A641" s="481"/>
    </row>
    <row r="642" spans="1:1" ht="14.4">
      <c r="A642" s="481"/>
    </row>
    <row r="643" spans="1:1" ht="14.4">
      <c r="A643" s="481"/>
    </row>
    <row r="644" spans="1:1" ht="14.4">
      <c r="A644" s="481"/>
    </row>
    <row r="645" spans="1:1" ht="14.4">
      <c r="A645" s="481"/>
    </row>
    <row r="646" spans="1:1" ht="14.4">
      <c r="A646" s="481"/>
    </row>
    <row r="647" spans="1:1" ht="14.4">
      <c r="A647" s="481"/>
    </row>
    <row r="648" spans="1:1" ht="14.4">
      <c r="A648" s="481"/>
    </row>
    <row r="649" spans="1:1" ht="14.4">
      <c r="A649" s="481"/>
    </row>
    <row r="650" spans="1:1" ht="14.4">
      <c r="A650" s="481"/>
    </row>
    <row r="651" spans="1:1" ht="14.4">
      <c r="A651" s="481"/>
    </row>
    <row r="652" spans="1:1" ht="14.4">
      <c r="A652" s="481"/>
    </row>
    <row r="653" spans="1:1" ht="14.4">
      <c r="A653" s="481"/>
    </row>
    <row r="654" spans="1:1" ht="14.4">
      <c r="A654" s="481"/>
    </row>
    <row r="655" spans="1:1" ht="14.4">
      <c r="A655" s="481"/>
    </row>
    <row r="656" spans="1:1" ht="14.4">
      <c r="A656" s="481"/>
    </row>
    <row r="657" spans="1:1" ht="14.4">
      <c r="A657" s="481"/>
    </row>
    <row r="658" spans="1:1" ht="14.4">
      <c r="A658" s="481"/>
    </row>
    <row r="659" spans="1:1" ht="14.4">
      <c r="A659" s="481"/>
    </row>
    <row r="660" spans="1:1" ht="14.4">
      <c r="A660" s="481"/>
    </row>
    <row r="661" spans="1:1" ht="14.4">
      <c r="A661" s="481"/>
    </row>
    <row r="662" spans="1:1" ht="14.4">
      <c r="A662" s="481"/>
    </row>
    <row r="663" spans="1:1" ht="14.4">
      <c r="A663" s="481"/>
    </row>
    <row r="664" spans="1:1" ht="14.4">
      <c r="A664" s="481"/>
    </row>
    <row r="665" spans="1:1" ht="14.4">
      <c r="A665" s="481"/>
    </row>
    <row r="666" spans="1:1" ht="14.4">
      <c r="A666" s="481"/>
    </row>
    <row r="667" spans="1:1" ht="14.4">
      <c r="A667" s="481"/>
    </row>
    <row r="668" spans="1:1" ht="14.4">
      <c r="A668" s="481"/>
    </row>
    <row r="669" spans="1:1" ht="14.4">
      <c r="A669" s="481"/>
    </row>
    <row r="670" spans="1:1" ht="14.4">
      <c r="A670" s="481"/>
    </row>
    <row r="671" spans="1:1" ht="14.4">
      <c r="A671" s="481"/>
    </row>
    <row r="672" spans="1:1" ht="14.4">
      <c r="A672" s="481"/>
    </row>
    <row r="673" spans="1:1" ht="14.4">
      <c r="A673" s="481"/>
    </row>
    <row r="674" spans="1:1" ht="14.4">
      <c r="A674" s="481"/>
    </row>
    <row r="675" spans="1:1" ht="14.4">
      <c r="A675" s="481"/>
    </row>
    <row r="676" spans="1:1" ht="14.4">
      <c r="A676" s="481"/>
    </row>
    <row r="677" spans="1:1" ht="14.4">
      <c r="A677" s="481"/>
    </row>
    <row r="678" spans="1:1" ht="14.4">
      <c r="A678" s="481"/>
    </row>
    <row r="679" spans="1:1" ht="14.4">
      <c r="A679" s="481"/>
    </row>
    <row r="680" spans="1:1" ht="14.4">
      <c r="A680" s="481"/>
    </row>
    <row r="681" spans="1:1" ht="14.4">
      <c r="A681" s="481"/>
    </row>
    <row r="682" spans="1:1" ht="14.4">
      <c r="A682" s="481"/>
    </row>
    <row r="683" spans="1:1" ht="14.4">
      <c r="A683" s="481"/>
    </row>
    <row r="684" spans="1:1" ht="14.4">
      <c r="A684" s="481"/>
    </row>
    <row r="685" spans="1:1" ht="14.4">
      <c r="A685" s="481"/>
    </row>
    <row r="686" spans="1:1" ht="14.4">
      <c r="A686" s="481"/>
    </row>
    <row r="687" spans="1:1" ht="14.4">
      <c r="A687" s="481"/>
    </row>
    <row r="688" spans="1:1" ht="14.4">
      <c r="A688" s="481"/>
    </row>
    <row r="689" spans="1:1" ht="14.4">
      <c r="A689" s="481"/>
    </row>
    <row r="690" spans="1:1" ht="14.4">
      <c r="A690" s="481"/>
    </row>
    <row r="691" spans="1:1" ht="14.4">
      <c r="A691" s="481"/>
    </row>
    <row r="692" spans="1:1" ht="14.4">
      <c r="A692" s="481"/>
    </row>
    <row r="693" spans="1:1" ht="14.4">
      <c r="A693" s="481"/>
    </row>
    <row r="694" spans="1:1" ht="14.4">
      <c r="A694" s="481"/>
    </row>
    <row r="695" spans="1:1" ht="14.4">
      <c r="A695" s="481"/>
    </row>
    <row r="696" spans="1:1" ht="14.4">
      <c r="A696" s="481"/>
    </row>
    <row r="697" spans="1:1" ht="14.4">
      <c r="A697" s="481"/>
    </row>
    <row r="698" spans="1:1" ht="14.4">
      <c r="A698" s="481"/>
    </row>
    <row r="699" spans="1:1" ht="14.4">
      <c r="A699" s="481"/>
    </row>
    <row r="700" spans="1:1" ht="14.4">
      <c r="A700" s="481"/>
    </row>
    <row r="701" spans="1:1" ht="14.4">
      <c r="A701" s="481"/>
    </row>
    <row r="702" spans="1:1" ht="14.4">
      <c r="A702" s="481"/>
    </row>
    <row r="703" spans="1:1" ht="14.4">
      <c r="A703" s="481"/>
    </row>
    <row r="704" spans="1:1" ht="14.4">
      <c r="A704" s="481"/>
    </row>
    <row r="705" spans="1:1" ht="14.4">
      <c r="A705" s="481"/>
    </row>
    <row r="706" spans="1:1" ht="14.4">
      <c r="A706" s="481"/>
    </row>
    <row r="707" spans="1:1" ht="14.4">
      <c r="A707" s="481"/>
    </row>
    <row r="708" spans="1:1" ht="14.4">
      <c r="A708" s="481"/>
    </row>
    <row r="709" spans="1:1" ht="14.4">
      <c r="A709" s="481"/>
    </row>
    <row r="710" spans="1:1" ht="14.4">
      <c r="A710" s="481"/>
    </row>
    <row r="711" spans="1:1" ht="14.4">
      <c r="A711" s="481"/>
    </row>
    <row r="712" spans="1:1" ht="14.4">
      <c r="A712" s="481"/>
    </row>
    <row r="713" spans="1:1" ht="14.4">
      <c r="A713" s="481"/>
    </row>
    <row r="714" spans="1:1" ht="14.4">
      <c r="A714" s="481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4"/>
  <sheetViews>
    <sheetView workbookViewId="0">
      <selection activeCell="D31" sqref="D31"/>
    </sheetView>
  </sheetViews>
  <sheetFormatPr defaultColWidth="11.44140625" defaultRowHeight="13.2"/>
  <cols>
    <col min="1" max="1" width="43.6640625" customWidth="1"/>
    <col min="2" max="2" width="14.44140625" customWidth="1"/>
    <col min="3" max="3" width="16.33203125" customWidth="1"/>
  </cols>
  <sheetData>
    <row r="1" spans="1:4">
      <c r="A1" s="476" t="s">
        <v>1592</v>
      </c>
      <c r="B1" s="477" t="s">
        <v>1043</v>
      </c>
      <c r="C1" s="477" t="s">
        <v>1023</v>
      </c>
    </row>
    <row r="2" spans="1:4">
      <c r="A2" t="s">
        <v>1582</v>
      </c>
      <c r="B2" s="2">
        <v>43019</v>
      </c>
      <c r="C2" s="2">
        <v>43453</v>
      </c>
    </row>
    <row r="3" spans="1:4">
      <c r="A3" t="s">
        <v>1583</v>
      </c>
      <c r="B3" s="2">
        <v>44545</v>
      </c>
      <c r="C3" s="2">
        <v>46302</v>
      </c>
    </row>
    <row r="4" spans="1:4">
      <c r="A4" t="s">
        <v>1584</v>
      </c>
      <c r="B4" s="491">
        <v>1000</v>
      </c>
      <c r="C4" s="491">
        <v>1000</v>
      </c>
    </row>
    <row r="5" spans="1:4">
      <c r="A5" t="s">
        <v>1585</v>
      </c>
      <c r="B5" s="486">
        <v>7.0000000000000007E-2</v>
      </c>
      <c r="C5" s="493">
        <v>7.9500000000000001E-2</v>
      </c>
    </row>
    <row r="6" spans="1:4">
      <c r="A6" t="s">
        <v>1586</v>
      </c>
      <c r="B6" s="495">
        <v>16</v>
      </c>
      <c r="C6" s="495">
        <v>14</v>
      </c>
    </row>
    <row r="7" spans="1:4">
      <c r="A7" t="s">
        <v>1596</v>
      </c>
      <c r="B7" t="s">
        <v>1572</v>
      </c>
      <c r="C7" t="s">
        <v>1572</v>
      </c>
    </row>
    <row r="8" spans="1:4" ht="15.6">
      <c r="A8" t="s">
        <v>1587</v>
      </c>
      <c r="B8" s="488">
        <v>0.98950000000000005</v>
      </c>
      <c r="C8" s="488">
        <v>0.98999000000000004</v>
      </c>
    </row>
    <row r="9" spans="1:4">
      <c r="A9" t="s">
        <v>1593</v>
      </c>
      <c r="B9" s="2">
        <v>43093</v>
      </c>
      <c r="C9" s="2">
        <v>43502</v>
      </c>
    </row>
    <row r="10" spans="1:4" ht="15.6">
      <c r="A10" t="s">
        <v>1594</v>
      </c>
      <c r="B10" s="488">
        <v>0.95009999999999994</v>
      </c>
      <c r="C10" s="488">
        <v>1</v>
      </c>
    </row>
    <row r="11" spans="1:4" ht="15.6">
      <c r="A11" t="s">
        <v>1595</v>
      </c>
      <c r="B11" s="496">
        <v>380040</v>
      </c>
      <c r="C11" s="496">
        <v>5000</v>
      </c>
    </row>
    <row r="12" spans="1:4" ht="15.6">
      <c r="A12" t="s">
        <v>1588</v>
      </c>
      <c r="B12" s="496">
        <f>B11/B10/B4</f>
        <v>400</v>
      </c>
      <c r="C12" s="496">
        <f>C11/C10/C4</f>
        <v>5</v>
      </c>
    </row>
    <row r="13" spans="1:4">
      <c r="A13" t="s">
        <v>1589</v>
      </c>
      <c r="B13" s="497">
        <f>B4*B5/365*B14*B12</f>
        <v>5676.7123287671229</v>
      </c>
      <c r="C13" s="497">
        <f>C4*C5/365*C14*C12</f>
        <v>53.363013698630141</v>
      </c>
    </row>
    <row r="14" spans="1:4" ht="15">
      <c r="A14" t="s">
        <v>1590</v>
      </c>
      <c r="B14">
        <f>B9-B2</f>
        <v>74</v>
      </c>
      <c r="C14">
        <f>C9-C2</f>
        <v>49</v>
      </c>
      <c r="D14" s="485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selection activeCell="E5" sqref="E5"/>
    </sheetView>
  </sheetViews>
  <sheetFormatPr defaultColWidth="11.44140625" defaultRowHeight="13.2"/>
  <cols>
    <col min="1" max="1" width="23.33203125" customWidth="1"/>
    <col min="2" max="2" width="14.44140625" customWidth="1"/>
    <col min="3" max="3" width="24.6640625" customWidth="1"/>
    <col min="4" max="4" width="20.88671875" customWidth="1"/>
    <col min="5" max="5" width="25.6640625" customWidth="1"/>
  </cols>
  <sheetData>
    <row r="1" spans="1:5" ht="18" customHeight="1">
      <c r="A1" t="s">
        <v>1591</v>
      </c>
      <c r="B1" s="477" t="s">
        <v>1043</v>
      </c>
      <c r="C1" s="477" t="s">
        <v>1580</v>
      </c>
      <c r="D1" s="477" t="s">
        <v>1023</v>
      </c>
      <c r="E1" s="477" t="s">
        <v>1581</v>
      </c>
    </row>
    <row r="2" spans="1:5" ht="15.6">
      <c r="A2" s="498">
        <v>43093</v>
      </c>
      <c r="B2" s="499">
        <v>400</v>
      </c>
      <c r="C2" s="484">
        <v>0.95009999999999994</v>
      </c>
      <c r="D2" s="499"/>
      <c r="E2" s="499"/>
    </row>
    <row r="3" spans="1:5" s="2" customFormat="1" ht="15.6">
      <c r="A3" s="498">
        <v>43281</v>
      </c>
      <c r="B3" s="499">
        <v>800</v>
      </c>
      <c r="C3" s="484">
        <v>0.97599999999999998</v>
      </c>
      <c r="D3" s="499"/>
      <c r="E3" s="499"/>
    </row>
    <row r="4" spans="1:5" s="2" customFormat="1" ht="15.6">
      <c r="A4" s="498">
        <v>43465</v>
      </c>
      <c r="B4" s="499">
        <v>-1000</v>
      </c>
      <c r="C4" s="484">
        <v>0.97499999999999998</v>
      </c>
      <c r="D4" s="499"/>
      <c r="E4" s="499"/>
    </row>
    <row r="5" spans="1:5" s="2" customFormat="1" ht="15.6">
      <c r="A5" s="498">
        <v>43502</v>
      </c>
      <c r="B5" s="499"/>
      <c r="C5" s="499"/>
      <c r="D5" s="499">
        <v>5</v>
      </c>
      <c r="E5" s="484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94"/>
  <sheetViews>
    <sheetView workbookViewId="0">
      <selection activeCell="H25" sqref="H25"/>
    </sheetView>
  </sheetViews>
  <sheetFormatPr defaultColWidth="11.44140625" defaultRowHeight="13.2"/>
  <cols>
    <col min="1" max="1" width="19" customWidth="1"/>
    <col min="2" max="2" width="20.33203125" customWidth="1"/>
    <col min="3" max="3" width="19.109375" customWidth="1"/>
    <col min="4" max="4" width="20.33203125" customWidth="1"/>
    <col min="5" max="5" width="19.109375" customWidth="1"/>
    <col min="6" max="7" width="18.33203125" customWidth="1"/>
    <col min="8" max="8" width="21.33203125" customWidth="1"/>
    <col min="9" max="9" width="20.109375" customWidth="1"/>
    <col min="10" max="10" width="15.44140625" customWidth="1"/>
    <col min="11" max="11" width="15.109375" customWidth="1"/>
    <col min="12" max="13" width="16" customWidth="1"/>
    <col min="14" max="14" width="16.44140625" customWidth="1"/>
    <col min="15" max="15" width="15.109375" customWidth="1"/>
    <col min="16" max="17" width="17.33203125" customWidth="1"/>
    <col min="18" max="18" width="18.33203125" customWidth="1"/>
    <col min="19" max="19" width="16.6640625" customWidth="1"/>
    <col min="20" max="20" width="17.109375" customWidth="1"/>
    <col min="21" max="21" width="16.6640625" customWidth="1"/>
    <col min="22" max="22" width="15.33203125" customWidth="1"/>
    <col min="23" max="23" width="14.88671875" customWidth="1"/>
    <col min="24" max="24" width="14.6640625" customWidth="1"/>
    <col min="25" max="25" width="15.109375" customWidth="1"/>
    <col min="27" max="27" width="20.6640625" customWidth="1"/>
    <col min="28" max="28" width="19.109375" customWidth="1"/>
  </cols>
  <sheetData>
    <row r="1" spans="1:28">
      <c r="A1" t="s">
        <v>1518</v>
      </c>
      <c r="B1" t="s">
        <v>1565</v>
      </c>
      <c r="C1" t="s">
        <v>1569</v>
      </c>
      <c r="D1" t="s">
        <v>1539</v>
      </c>
      <c r="E1" t="s">
        <v>1540</v>
      </c>
      <c r="F1" t="s">
        <v>1557</v>
      </c>
      <c r="G1" t="s">
        <v>1558</v>
      </c>
      <c r="H1" t="s">
        <v>1538</v>
      </c>
      <c r="I1" t="s">
        <v>1541</v>
      </c>
      <c r="J1" t="s">
        <v>1542</v>
      </c>
      <c r="K1" t="s">
        <v>1543</v>
      </c>
      <c r="L1" t="s">
        <v>1567</v>
      </c>
      <c r="M1" t="s">
        <v>1568</v>
      </c>
      <c r="N1" t="s">
        <v>1544</v>
      </c>
      <c r="O1" t="s">
        <v>1545</v>
      </c>
      <c r="P1" t="s">
        <v>1546</v>
      </c>
      <c r="Q1" t="s">
        <v>1556</v>
      </c>
      <c r="R1" t="s">
        <v>1547</v>
      </c>
      <c r="S1" t="s">
        <v>1548</v>
      </c>
      <c r="T1" t="s">
        <v>1549</v>
      </c>
      <c r="U1" t="s">
        <v>1550</v>
      </c>
      <c r="V1" t="s">
        <v>1551</v>
      </c>
      <c r="W1" t="s">
        <v>1552</v>
      </c>
      <c r="X1" t="s">
        <v>1554</v>
      </c>
      <c r="Y1" t="s">
        <v>1555</v>
      </c>
      <c r="Z1" t="s">
        <v>1559</v>
      </c>
      <c r="AA1" s="490" t="s">
        <v>1570</v>
      </c>
      <c r="AB1" s="490" t="s">
        <v>1571</v>
      </c>
    </row>
    <row r="2" spans="1:28">
      <c r="A2" t="s">
        <v>1606</v>
      </c>
      <c r="F2">
        <f>3*12</f>
        <v>36</v>
      </c>
      <c r="G2">
        <f>3*12</f>
        <v>36</v>
      </c>
      <c r="H2">
        <f>5*12</f>
        <v>60</v>
      </c>
      <c r="I2">
        <f>5*12</f>
        <v>60</v>
      </c>
      <c r="J2">
        <f>15*12</f>
        <v>180</v>
      </c>
      <c r="K2">
        <f>15*12</f>
        <v>180</v>
      </c>
      <c r="AA2" s="489"/>
      <c r="AB2" s="489"/>
    </row>
    <row r="3" spans="1:28">
      <c r="A3" t="s">
        <v>1607</v>
      </c>
      <c r="AA3" s="489"/>
      <c r="AB3" s="489"/>
    </row>
    <row r="4" spans="1:28" s="472" customFormat="1">
      <c r="A4" s="464">
        <v>43100</v>
      </c>
    </row>
    <row r="5" spans="1:28" s="472" customFormat="1">
      <c r="A5" s="464">
        <f>A4+31</f>
        <v>43131</v>
      </c>
      <c r="H5" s="473">
        <v>1</v>
      </c>
      <c r="K5" s="474"/>
      <c r="N5" s="473">
        <v>1</v>
      </c>
      <c r="R5" s="473">
        <f>CF_дог!O417/CF_дог!O416</f>
        <v>1</v>
      </c>
    </row>
    <row r="6" spans="1:28" s="472" customFormat="1">
      <c r="A6" s="464">
        <f>A5+28</f>
        <v>43159</v>
      </c>
      <c r="H6" s="473">
        <v>0.5</v>
      </c>
      <c r="K6" s="474"/>
      <c r="N6" s="473">
        <v>0.5</v>
      </c>
      <c r="R6" s="473">
        <f>CF_дог!O418/CF_дог!O417</f>
        <v>1</v>
      </c>
    </row>
    <row r="7" spans="1:28" s="472" customFormat="1">
      <c r="A7" s="464">
        <f>A6+31</f>
        <v>43190</v>
      </c>
      <c r="H7" s="473">
        <v>0.33333333333333326</v>
      </c>
      <c r="K7" s="474"/>
      <c r="N7" s="473">
        <v>0.33333333333333326</v>
      </c>
      <c r="R7" s="473">
        <f>CF_дог!O419/CF_дог!O418</f>
        <v>1</v>
      </c>
    </row>
    <row r="8" spans="1:28" s="472" customFormat="1">
      <c r="A8" s="464">
        <f>A7+30</f>
        <v>43220</v>
      </c>
      <c r="H8" s="473">
        <v>0.25</v>
      </c>
      <c r="K8" s="474"/>
      <c r="N8" s="473">
        <v>0.25</v>
      </c>
      <c r="R8" s="473">
        <f>CF_дог!O420/CF_дог!O419</f>
        <v>1</v>
      </c>
    </row>
    <row r="9" spans="1:28" s="472" customFormat="1">
      <c r="A9" s="464">
        <f>A8+31</f>
        <v>43251</v>
      </c>
      <c r="H9" s="473">
        <v>0.19999999999999996</v>
      </c>
      <c r="K9" s="474"/>
      <c r="N9" s="473">
        <v>0.19999999999999996</v>
      </c>
      <c r="R9" s="473">
        <f>CF_дог!O421/CF_дог!O420</f>
        <v>1</v>
      </c>
    </row>
    <row r="10" spans="1:28" s="472" customFormat="1">
      <c r="A10" s="464">
        <f>A9+30</f>
        <v>43281</v>
      </c>
      <c r="H10" s="473">
        <v>0.16666666666666674</v>
      </c>
      <c r="K10" s="474"/>
      <c r="N10" s="473">
        <v>0.16666666666666674</v>
      </c>
      <c r="R10" s="473">
        <f>CF_дог!O422/CF_дог!O421</f>
        <v>1</v>
      </c>
    </row>
    <row r="11" spans="1:28" s="472" customFormat="1">
      <c r="A11" s="464">
        <f>A10+31</f>
        <v>43312</v>
      </c>
      <c r="F11" s="473">
        <v>1</v>
      </c>
      <c r="G11" s="473"/>
      <c r="H11" s="473">
        <v>0.14285714285714279</v>
      </c>
      <c r="I11" s="473"/>
      <c r="J11" s="473"/>
      <c r="K11" s="473">
        <v>1</v>
      </c>
      <c r="N11" s="473">
        <v>0.14285714285714279</v>
      </c>
      <c r="R11" s="473">
        <f>CF_дог!O423/CF_дог!O422</f>
        <v>1</v>
      </c>
      <c r="S11" s="473">
        <v>1</v>
      </c>
    </row>
    <row r="12" spans="1:28" s="472" customFormat="1">
      <c r="A12" s="464">
        <f>A11+31</f>
        <v>43343</v>
      </c>
      <c r="F12" s="473">
        <v>0.5</v>
      </c>
      <c r="G12" s="473"/>
      <c r="H12" s="473">
        <v>0.125</v>
      </c>
      <c r="I12" s="473"/>
      <c r="J12" s="473"/>
      <c r="K12" s="473">
        <v>0.5</v>
      </c>
      <c r="N12" s="473">
        <v>0.125</v>
      </c>
      <c r="R12" s="473">
        <f>CF_дог!O424/CF_дог!O423</f>
        <v>1</v>
      </c>
      <c r="S12" s="473">
        <v>1</v>
      </c>
    </row>
    <row r="13" spans="1:28" s="472" customFormat="1">
      <c r="A13" s="464">
        <f>A12+30</f>
        <v>43373</v>
      </c>
      <c r="F13" s="473">
        <v>0.33333333333333326</v>
      </c>
      <c r="G13" s="473"/>
      <c r="H13" s="473">
        <v>0.11111111111111116</v>
      </c>
      <c r="I13" s="473"/>
      <c r="J13" s="473"/>
      <c r="K13" s="473">
        <v>0.33333333333333326</v>
      </c>
      <c r="N13" s="473">
        <v>0.11111111111111116</v>
      </c>
      <c r="R13" s="473">
        <f>CF_дог!O425/CF_дог!O424</f>
        <v>1</v>
      </c>
      <c r="S13" s="473">
        <v>1</v>
      </c>
    </row>
    <row r="14" spans="1:28" s="472" customFormat="1">
      <c r="A14" s="464">
        <f>A13+31</f>
        <v>43404</v>
      </c>
      <c r="F14" s="473">
        <v>0.25</v>
      </c>
      <c r="G14" s="473"/>
      <c r="H14" s="473">
        <v>0.10000000000000009</v>
      </c>
      <c r="I14" s="473"/>
      <c r="J14" s="473"/>
      <c r="K14" s="473">
        <v>0.25</v>
      </c>
      <c r="N14" s="473">
        <v>0.10000000000000009</v>
      </c>
      <c r="R14" s="473">
        <f>CF_дог!O426/CF_дог!O425</f>
        <v>1</v>
      </c>
      <c r="S14" s="473">
        <v>1</v>
      </c>
    </row>
    <row r="15" spans="1:28" s="472" customFormat="1">
      <c r="A15" s="464">
        <f>A14+30</f>
        <v>43434</v>
      </c>
      <c r="F15" s="473">
        <v>0.19999999999999996</v>
      </c>
      <c r="G15" s="473"/>
      <c r="H15" s="473">
        <v>9.0909090909090828E-2</v>
      </c>
      <c r="I15" s="473"/>
      <c r="J15" s="473"/>
      <c r="K15" s="473">
        <v>0.19999999999999996</v>
      </c>
      <c r="N15" s="473">
        <v>9.0909090909090828E-2</v>
      </c>
      <c r="R15" s="473">
        <f>CF_дог!O427/CF_дог!O426</f>
        <v>1</v>
      </c>
      <c r="S15" s="473">
        <v>1</v>
      </c>
    </row>
    <row r="16" spans="1:28" s="472" customFormat="1">
      <c r="A16" s="464">
        <f>A15+31</f>
        <v>43465</v>
      </c>
      <c r="F16" s="473">
        <v>0.16666666666666674</v>
      </c>
      <c r="G16" s="473"/>
      <c r="H16" s="473">
        <v>8.3333333333333259E-2</v>
      </c>
      <c r="I16" s="473"/>
      <c r="J16" s="473"/>
      <c r="K16" s="473">
        <v>0.16666666666666674</v>
      </c>
      <c r="N16" s="473">
        <v>8.3333333333333259E-2</v>
      </c>
      <c r="R16" s="473">
        <f>CF_дог!O428/CF_дог!O427</f>
        <v>1</v>
      </c>
      <c r="S16" s="473">
        <v>1</v>
      </c>
    </row>
    <row r="17" spans="1:28">
      <c r="A17" s="2">
        <f>A16+31</f>
        <v>43496</v>
      </c>
      <c r="B17" s="463">
        <v>1</v>
      </c>
      <c r="C17" s="463">
        <v>1</v>
      </c>
      <c r="D17" s="463">
        <v>1</v>
      </c>
      <c r="E17" s="463">
        <v>1</v>
      </c>
      <c r="F17" s="463">
        <v>0.14285714285714279</v>
      </c>
      <c r="G17" s="463">
        <v>1</v>
      </c>
      <c r="H17" s="463">
        <v>7.6923076923076872E-2</v>
      </c>
      <c r="I17" s="463">
        <v>1</v>
      </c>
      <c r="J17" s="463">
        <v>1</v>
      </c>
      <c r="K17" s="463">
        <v>-0.1428571428571429</v>
      </c>
      <c r="L17" s="463">
        <v>1</v>
      </c>
      <c r="M17" s="463">
        <v>1</v>
      </c>
      <c r="N17" s="463">
        <v>7.6923076923076872E-2</v>
      </c>
      <c r="O17" s="463">
        <v>1</v>
      </c>
      <c r="P17" s="463">
        <v>1</v>
      </c>
      <c r="Q17" s="463">
        <v>1</v>
      </c>
      <c r="R17" s="463">
        <f>CF_дог!O429/CF_дог!O428</f>
        <v>0.9</v>
      </c>
      <c r="S17" s="463">
        <v>0.9</v>
      </c>
      <c r="T17" s="463">
        <v>1</v>
      </c>
      <c r="U17" s="463">
        <v>1</v>
      </c>
      <c r="V17" s="463">
        <v>1</v>
      </c>
      <c r="W17" s="463">
        <v>1</v>
      </c>
      <c r="X17" s="463">
        <v>1</v>
      </c>
      <c r="Y17" s="463">
        <v>1</v>
      </c>
      <c r="Z17" s="463">
        <v>1</v>
      </c>
      <c r="AA17" s="463">
        <v>1</v>
      </c>
      <c r="AB17" s="463">
        <v>1</v>
      </c>
    </row>
    <row r="18" spans="1:28">
      <c r="A18" s="2">
        <f>A17+28</f>
        <v>43524</v>
      </c>
      <c r="B18" s="463">
        <v>0.5</v>
      </c>
      <c r="C18" s="463">
        <v>0.5</v>
      </c>
      <c r="D18" s="463">
        <v>0.5</v>
      </c>
      <c r="E18" s="463">
        <v>0.5</v>
      </c>
      <c r="F18" s="463">
        <v>0.125</v>
      </c>
      <c r="G18" s="463">
        <v>0.5</v>
      </c>
      <c r="H18" s="463">
        <v>7.1428571428571397E-2</v>
      </c>
      <c r="I18" s="463">
        <v>0.5</v>
      </c>
      <c r="J18" s="463">
        <v>0.5</v>
      </c>
      <c r="K18" s="463">
        <v>0.16666666666666674</v>
      </c>
      <c r="L18" s="463">
        <v>0.5</v>
      </c>
      <c r="M18" s="463">
        <v>0.5</v>
      </c>
      <c r="N18" s="463">
        <v>7.1428571428571397E-2</v>
      </c>
      <c r="O18" s="463">
        <v>0.5</v>
      </c>
      <c r="P18" s="463">
        <v>0.5</v>
      </c>
      <c r="Q18" s="463">
        <v>0.5</v>
      </c>
      <c r="R18" s="463">
        <f>CF_дог!O430/CF_дог!O429</f>
        <v>0.9</v>
      </c>
      <c r="S18" s="463">
        <v>0.9</v>
      </c>
      <c r="T18" s="463">
        <v>0.5</v>
      </c>
      <c r="U18" s="463">
        <v>0.5</v>
      </c>
      <c r="V18" s="463">
        <v>0.5</v>
      </c>
      <c r="W18" s="463">
        <v>0.5</v>
      </c>
      <c r="X18" s="463">
        <v>0.5</v>
      </c>
      <c r="Y18" s="463">
        <v>0.5</v>
      </c>
      <c r="Z18" s="463">
        <v>2.5000000000000001E-3</v>
      </c>
      <c r="AA18" s="463">
        <v>0.5</v>
      </c>
      <c r="AB18" s="463">
        <v>0.5</v>
      </c>
    </row>
    <row r="19" spans="1:28">
      <c r="A19" s="2">
        <f>A18+31</f>
        <v>43555</v>
      </c>
      <c r="B19" s="463">
        <v>0.33333333333333326</v>
      </c>
      <c r="C19" s="463">
        <v>0.33333333333333326</v>
      </c>
      <c r="D19" s="463">
        <v>0.33333333333333326</v>
      </c>
      <c r="E19" s="463">
        <v>0.33333333333333326</v>
      </c>
      <c r="F19" s="463">
        <v>0.11111111111111116</v>
      </c>
      <c r="G19" s="463">
        <v>0.33333333333333326</v>
      </c>
      <c r="H19" s="463">
        <v>6.6666666666666652E-2</v>
      </c>
      <c r="I19" s="463">
        <v>0.33333333333333326</v>
      </c>
      <c r="J19" s="463">
        <v>0.33333333333333326</v>
      </c>
      <c r="K19" s="463">
        <v>0.14285714285714279</v>
      </c>
      <c r="L19" s="463">
        <v>0.33333333333333326</v>
      </c>
      <c r="M19" s="463">
        <v>0.33333333333333326</v>
      </c>
      <c r="N19" s="463">
        <v>6.6666666666666652E-2</v>
      </c>
      <c r="O19" s="463">
        <v>0.33333333333333326</v>
      </c>
      <c r="P19" s="463">
        <v>0.33333333333333326</v>
      </c>
      <c r="Q19" s="463">
        <v>0.33333333333333326</v>
      </c>
      <c r="R19" s="463">
        <f>CF_дог!O431/CF_дог!O430</f>
        <v>0.9</v>
      </c>
      <c r="S19" s="463">
        <v>0.9</v>
      </c>
      <c r="T19" s="463">
        <v>0.33333333333333326</v>
      </c>
      <c r="U19" s="463">
        <v>0.33333333333333326</v>
      </c>
      <c r="V19" s="463">
        <v>0.33333333333333326</v>
      </c>
      <c r="W19" s="463">
        <v>0.33333333333333326</v>
      </c>
      <c r="X19" s="463">
        <v>0.33333333333333326</v>
      </c>
      <c r="Y19" s="463">
        <v>0.33333333333333326</v>
      </c>
      <c r="Z19" s="463">
        <v>2.5000000000000001E-3</v>
      </c>
      <c r="AA19" s="463">
        <v>0.33333333333333326</v>
      </c>
      <c r="AB19" s="463">
        <v>0.33333333333333326</v>
      </c>
    </row>
    <row r="20" spans="1:28">
      <c r="A20" s="2">
        <f>A19+30</f>
        <v>43585</v>
      </c>
      <c r="B20" s="463">
        <v>0.25</v>
      </c>
      <c r="C20" s="463">
        <v>0.25</v>
      </c>
      <c r="D20" s="463">
        <v>0.25</v>
      </c>
      <c r="E20" s="463">
        <v>0.25</v>
      </c>
      <c r="F20" s="463">
        <v>0.10000000000000009</v>
      </c>
      <c r="G20" s="463">
        <v>0.25</v>
      </c>
      <c r="H20" s="463">
        <v>6.25E-2</v>
      </c>
      <c r="I20" s="463">
        <v>0.25</v>
      </c>
      <c r="J20" s="463">
        <v>0.25</v>
      </c>
      <c r="K20" s="463">
        <v>0.25</v>
      </c>
      <c r="L20" s="463">
        <v>0.25</v>
      </c>
      <c r="M20" s="463">
        <v>0.25</v>
      </c>
      <c r="N20" s="463">
        <v>6.25E-2</v>
      </c>
      <c r="O20" s="463">
        <v>0.25</v>
      </c>
      <c r="P20" s="463">
        <v>0.25</v>
      </c>
      <c r="Q20" s="463">
        <v>0.25</v>
      </c>
      <c r="R20" s="463">
        <f>CF_дог!O432/CF_дог!O431</f>
        <v>0.9</v>
      </c>
      <c r="S20" s="463">
        <v>0.9</v>
      </c>
      <c r="T20" s="463">
        <v>0.25</v>
      </c>
      <c r="U20" s="463">
        <v>0.25</v>
      </c>
      <c r="V20" s="463">
        <v>0.25</v>
      </c>
      <c r="W20" s="463">
        <v>0.25</v>
      </c>
      <c r="X20" s="463">
        <v>0.25</v>
      </c>
      <c r="Y20" s="463">
        <v>0.25</v>
      </c>
      <c r="Z20" s="463">
        <v>2.5000000000000001E-3</v>
      </c>
      <c r="AA20" s="463">
        <v>0.25</v>
      </c>
      <c r="AB20" s="463">
        <v>0.25</v>
      </c>
    </row>
    <row r="21" spans="1:28">
      <c r="A21" s="2">
        <f>A20+31</f>
        <v>43616</v>
      </c>
      <c r="B21" s="463">
        <v>0.19999999999999996</v>
      </c>
      <c r="C21" s="463">
        <v>0.19999999999999996</v>
      </c>
      <c r="D21" s="463">
        <v>0.19999999999999996</v>
      </c>
      <c r="E21" s="463">
        <v>0.19999999999999996</v>
      </c>
      <c r="F21" s="463">
        <v>9.0909090909090828E-2</v>
      </c>
      <c r="G21" s="463">
        <v>0.19999999999999996</v>
      </c>
      <c r="H21" s="463">
        <v>5.8823529411764719E-2</v>
      </c>
      <c r="I21" s="463">
        <v>0.19999999999999996</v>
      </c>
      <c r="J21" s="463">
        <v>0.19999999999999996</v>
      </c>
      <c r="K21" s="463">
        <v>0.19999999999999996</v>
      </c>
      <c r="L21" s="463">
        <v>0.19999999999999996</v>
      </c>
      <c r="M21" s="463">
        <v>0.19999999999999996</v>
      </c>
      <c r="N21" s="463">
        <v>5.8823529411764719E-2</v>
      </c>
      <c r="O21" s="463">
        <v>0.19999999999999996</v>
      </c>
      <c r="P21" s="463">
        <v>0.19999999999999996</v>
      </c>
      <c r="Q21" s="463">
        <v>0.19999999999999996</v>
      </c>
      <c r="R21" s="463">
        <f>CF_дог!O433/CF_дог!O432</f>
        <v>0.9</v>
      </c>
      <c r="S21" s="463">
        <v>0.9</v>
      </c>
      <c r="T21" s="463">
        <v>0.19999999999999996</v>
      </c>
      <c r="U21" s="463">
        <v>0.19999999999999996</v>
      </c>
      <c r="V21" s="463">
        <v>0.19999999999999996</v>
      </c>
      <c r="W21" s="463">
        <v>0.19999999999999996</v>
      </c>
      <c r="X21" s="463">
        <v>0.19999999999999996</v>
      </c>
      <c r="Y21" s="463">
        <v>0.19999999999999996</v>
      </c>
      <c r="Z21" s="463">
        <v>2.5000000000000001E-3</v>
      </c>
      <c r="AA21" s="463">
        <v>0.19999999999999996</v>
      </c>
      <c r="AB21" s="463">
        <v>0.19999999999999996</v>
      </c>
    </row>
    <row r="22" spans="1:28">
      <c r="A22" s="2">
        <f>A21+30</f>
        <v>43646</v>
      </c>
      <c r="B22" s="463">
        <v>0.16666666666666674</v>
      </c>
      <c r="C22" s="463">
        <v>0.16666666666666674</v>
      </c>
      <c r="D22" s="463">
        <v>0.16666666666666674</v>
      </c>
      <c r="E22" s="463">
        <v>0.16666666666666674</v>
      </c>
      <c r="F22" s="463">
        <v>8.3333333333333259E-2</v>
      </c>
      <c r="G22" s="463">
        <v>0.16666666666666674</v>
      </c>
      <c r="H22" s="463">
        <v>5.555555555555558E-2</v>
      </c>
      <c r="I22" s="463">
        <v>0.16666666666666674</v>
      </c>
      <c r="J22" s="463">
        <v>0.16666666666666674</v>
      </c>
      <c r="K22" s="463">
        <v>0.16666666666666674</v>
      </c>
      <c r="L22" s="463">
        <v>0.16666666666666674</v>
      </c>
      <c r="M22" s="463">
        <v>0.16666666666666674</v>
      </c>
      <c r="N22" s="463">
        <v>5.555555555555558E-2</v>
      </c>
      <c r="O22" s="463">
        <v>0.16666666666666674</v>
      </c>
      <c r="P22" s="463">
        <v>0.16666666666666674</v>
      </c>
      <c r="Q22" s="463">
        <v>0.16666666666666674</v>
      </c>
      <c r="R22" s="463">
        <f>CF_дог!O434/CF_дог!O433</f>
        <v>0.9</v>
      </c>
      <c r="S22" s="463">
        <v>0.9</v>
      </c>
      <c r="T22" s="463">
        <v>0.16666666666666674</v>
      </c>
      <c r="U22" s="463">
        <v>0.16666666666666674</v>
      </c>
      <c r="V22" s="463">
        <v>0.16666666666666674</v>
      </c>
      <c r="W22" s="463">
        <v>0.16666666666666674</v>
      </c>
      <c r="X22" s="463">
        <v>0.16666666666666674</v>
      </c>
      <c r="Y22" s="463">
        <v>0.16666666666666674</v>
      </c>
      <c r="Z22" s="463">
        <v>2.5000000000000001E-3</v>
      </c>
      <c r="AA22" s="463">
        <v>0.16666666666666674</v>
      </c>
      <c r="AB22" s="463">
        <v>0.16666666666666674</v>
      </c>
    </row>
    <row r="23" spans="1:28">
      <c r="A23" s="2">
        <f>A22+31</f>
        <v>43677</v>
      </c>
      <c r="B23" s="463">
        <v>-0.1428571428571429</v>
      </c>
      <c r="C23" s="463">
        <v>-0.1428571428571429</v>
      </c>
      <c r="D23" s="463">
        <v>-0.1428571428571429</v>
      </c>
      <c r="E23" s="463">
        <v>-0.1428571428571429</v>
      </c>
      <c r="F23" s="463">
        <v>7.6923076923076872E-2</v>
      </c>
      <c r="G23" s="463">
        <v>-0.1428571428571429</v>
      </c>
      <c r="H23" s="463">
        <v>5.2631578947368363E-2</v>
      </c>
      <c r="I23" s="463">
        <v>-0.1428571428571429</v>
      </c>
      <c r="J23" s="463">
        <v>-0.1428571428571429</v>
      </c>
      <c r="K23" s="463">
        <v>0.14285714285714279</v>
      </c>
      <c r="L23" s="463">
        <v>-0.1428571428571429</v>
      </c>
      <c r="M23" s="463">
        <v>-0.1428571428571429</v>
      </c>
      <c r="N23" s="463">
        <v>5.2631578947368363E-2</v>
      </c>
      <c r="O23" s="463">
        <v>-0.1428571428571429</v>
      </c>
      <c r="P23" s="463">
        <v>-0.1428571428571429</v>
      </c>
      <c r="Q23" s="463">
        <v>-0.1428571428571429</v>
      </c>
      <c r="R23" s="463">
        <f>CF_дог!O435/CF_дог!O434</f>
        <v>0.9</v>
      </c>
      <c r="S23" s="463">
        <v>0.9</v>
      </c>
      <c r="T23" s="463">
        <v>-0.1428571428571429</v>
      </c>
      <c r="U23" s="463">
        <v>-0.1428571428571429</v>
      </c>
      <c r="V23" s="463">
        <v>-0.1428571428571429</v>
      </c>
      <c r="W23" s="463">
        <v>-0.1428571428571429</v>
      </c>
      <c r="X23" s="463">
        <v>-0.1428571428571429</v>
      </c>
      <c r="Y23" s="463">
        <v>-0.1428571428571429</v>
      </c>
      <c r="Z23" s="463">
        <v>2.5000000000000001E-3</v>
      </c>
      <c r="AA23" s="463">
        <v>-0.1428571428571429</v>
      </c>
      <c r="AB23" s="463">
        <v>-0.1428571428571429</v>
      </c>
    </row>
    <row r="24" spans="1:28">
      <c r="A24" s="2">
        <f>A23+31</f>
        <v>43708</v>
      </c>
      <c r="B24" s="463">
        <v>0.16666666666666674</v>
      </c>
      <c r="C24" s="463">
        <v>0.16666666666666674</v>
      </c>
      <c r="D24" s="463">
        <v>0.16666666666666674</v>
      </c>
      <c r="E24" s="463">
        <v>0.16666666666666674</v>
      </c>
      <c r="F24" s="463">
        <v>7.1428571428571397E-2</v>
      </c>
      <c r="G24" s="463">
        <v>0.16666666666666674</v>
      </c>
      <c r="H24" s="463">
        <v>5.0000000000000044E-2</v>
      </c>
      <c r="I24" s="463">
        <v>0.16666666666666674</v>
      </c>
      <c r="J24" s="463">
        <v>0.16666666666666674</v>
      </c>
      <c r="K24" s="463">
        <v>0.125</v>
      </c>
      <c r="L24" s="463">
        <v>0.16666666666666674</v>
      </c>
      <c r="M24" s="463">
        <v>0.16666666666666674</v>
      </c>
      <c r="N24" s="463">
        <v>5.0000000000000044E-2</v>
      </c>
      <c r="O24" s="463">
        <v>0.16666666666666674</v>
      </c>
      <c r="P24" s="463">
        <v>0.16666666666666674</v>
      </c>
      <c r="Q24" s="463">
        <v>0.16666666666666674</v>
      </c>
      <c r="R24" s="463">
        <f>CF_дог!O436/CF_дог!O435</f>
        <v>0.9</v>
      </c>
      <c r="S24" s="463">
        <v>0.9</v>
      </c>
      <c r="T24" s="463">
        <v>0.16666666666666674</v>
      </c>
      <c r="U24" s="463">
        <v>0.16666666666666674</v>
      </c>
      <c r="V24" s="463">
        <v>0.16666666666666674</v>
      </c>
      <c r="W24" s="463">
        <v>0.16666666666666674</v>
      </c>
      <c r="X24" s="463">
        <v>0.16666666666666674</v>
      </c>
      <c r="Y24" s="463">
        <v>0.16666666666666674</v>
      </c>
      <c r="Z24" s="463">
        <v>2.5000000000000001E-3</v>
      </c>
      <c r="AA24" s="463">
        <v>0.16666666666666674</v>
      </c>
      <c r="AB24" s="463">
        <v>0.16666666666666674</v>
      </c>
    </row>
    <row r="25" spans="1:28">
      <c r="A25" s="2">
        <f>A24+30</f>
        <v>43738</v>
      </c>
      <c r="B25" s="463">
        <v>0.14285714285714279</v>
      </c>
      <c r="C25" s="463">
        <v>0.14285714285714279</v>
      </c>
      <c r="D25" s="463">
        <v>0.14285714285714279</v>
      </c>
      <c r="E25" s="463">
        <v>0.14285714285714279</v>
      </c>
      <c r="F25" s="463">
        <v>6.6666666666666652E-2</v>
      </c>
      <c r="G25" s="463">
        <v>0.14285714285714279</v>
      </c>
      <c r="H25" s="463">
        <v>4.7619047619047672E-2</v>
      </c>
      <c r="I25" s="463">
        <v>0.14285714285714279</v>
      </c>
      <c r="J25" s="463">
        <v>0.14285714285714279</v>
      </c>
      <c r="K25" s="463">
        <v>0.11111111111111116</v>
      </c>
      <c r="L25" s="463">
        <v>0.14285714285714279</v>
      </c>
      <c r="M25" s="463">
        <v>0.14285714285714279</v>
      </c>
      <c r="N25" s="463">
        <v>4.7619047619047672E-2</v>
      </c>
      <c r="O25" s="463">
        <v>0.14285714285714279</v>
      </c>
      <c r="P25" s="463">
        <v>0.14285714285714279</v>
      </c>
      <c r="Q25" s="463">
        <v>0.14285714285714279</v>
      </c>
      <c r="R25" s="463">
        <f>CF_дог!O437/CF_дог!O436</f>
        <v>0.9</v>
      </c>
      <c r="S25" s="463">
        <v>0.9</v>
      </c>
      <c r="T25" s="463">
        <v>0.14285714285714279</v>
      </c>
      <c r="U25" s="463">
        <v>0.14285714285714279</v>
      </c>
      <c r="V25" s="463">
        <v>0.14285714285714279</v>
      </c>
      <c r="W25" s="463">
        <v>0.14285714285714279</v>
      </c>
      <c r="X25" s="463">
        <v>0.14285714285714279</v>
      </c>
      <c r="Y25" s="463">
        <v>0.14285714285714279</v>
      </c>
      <c r="Z25" s="463">
        <v>2.5000000000000001E-3</v>
      </c>
      <c r="AA25" s="463">
        <v>0.14285714285714279</v>
      </c>
      <c r="AB25" s="463">
        <v>0.14285714285714279</v>
      </c>
    </row>
    <row r="26" spans="1:28">
      <c r="A26" s="2">
        <f>A25+31</f>
        <v>43769</v>
      </c>
      <c r="B26" s="463">
        <v>0.25</v>
      </c>
      <c r="C26" s="463">
        <v>0.25</v>
      </c>
      <c r="D26" s="463">
        <v>0.25</v>
      </c>
      <c r="E26" s="463">
        <v>0.25</v>
      </c>
      <c r="F26" s="463">
        <v>6.25E-2</v>
      </c>
      <c r="G26" s="463">
        <v>0.25</v>
      </c>
      <c r="H26" s="463">
        <v>4.5454545454545414E-2</v>
      </c>
      <c r="I26" s="463">
        <v>0.25</v>
      </c>
      <c r="J26" s="463">
        <v>0.25</v>
      </c>
      <c r="K26" s="463">
        <v>0.10000000000000009</v>
      </c>
      <c r="L26" s="463">
        <v>0.25</v>
      </c>
      <c r="M26" s="463">
        <v>0.25</v>
      </c>
      <c r="N26" s="463">
        <v>4.5454545454545414E-2</v>
      </c>
      <c r="O26" s="463">
        <v>0.25</v>
      </c>
      <c r="P26" s="463">
        <v>0.25</v>
      </c>
      <c r="Q26" s="463">
        <v>0.25</v>
      </c>
      <c r="R26" s="463">
        <f>CF_дог!O438/CF_дог!O437</f>
        <v>0.9</v>
      </c>
      <c r="S26" s="463">
        <v>0.9</v>
      </c>
      <c r="T26" s="463">
        <v>0.25</v>
      </c>
      <c r="U26" s="463">
        <v>0.25</v>
      </c>
      <c r="V26" s="463">
        <v>0.25</v>
      </c>
      <c r="W26" s="463">
        <v>0.25</v>
      </c>
      <c r="X26" s="463">
        <v>0.25</v>
      </c>
      <c r="Y26" s="463">
        <v>0.25</v>
      </c>
      <c r="Z26" s="463">
        <v>2.5000000000000001E-3</v>
      </c>
      <c r="AA26" s="463">
        <v>0.25</v>
      </c>
      <c r="AB26" s="463">
        <v>0.25</v>
      </c>
    </row>
    <row r="27" spans="1:28">
      <c r="A27" s="2">
        <f>A26+30</f>
        <v>43799</v>
      </c>
      <c r="B27" s="463">
        <v>0.19999999999999996</v>
      </c>
      <c r="C27" s="463">
        <v>0.19999999999999996</v>
      </c>
      <c r="D27" s="463">
        <v>0.19999999999999996</v>
      </c>
      <c r="E27" s="463">
        <v>0.19999999999999996</v>
      </c>
      <c r="F27" s="463">
        <v>5.8823529411764719E-2</v>
      </c>
      <c r="G27" s="463">
        <v>0.19999999999999996</v>
      </c>
      <c r="H27" s="463">
        <v>4.3478260869565188E-2</v>
      </c>
      <c r="I27" s="463">
        <v>0.19999999999999996</v>
      </c>
      <c r="J27" s="463">
        <v>0.19999999999999996</v>
      </c>
      <c r="K27" s="463">
        <v>9.0909090909090828E-2</v>
      </c>
      <c r="L27" s="463">
        <v>0.19999999999999996</v>
      </c>
      <c r="M27" s="463">
        <v>0.19999999999999996</v>
      </c>
      <c r="N27" s="463">
        <v>4.3478260869565188E-2</v>
      </c>
      <c r="O27" s="463">
        <v>0.19999999999999996</v>
      </c>
      <c r="P27" s="463">
        <v>0.19999999999999996</v>
      </c>
      <c r="Q27" s="463">
        <v>0.19999999999999996</v>
      </c>
      <c r="R27" s="463">
        <f>CF_дог!O439/CF_дог!O438</f>
        <v>0.9</v>
      </c>
      <c r="S27" s="463">
        <v>0.9</v>
      </c>
      <c r="T27" s="463">
        <v>0.19999999999999996</v>
      </c>
      <c r="U27" s="463">
        <v>0.19999999999999996</v>
      </c>
      <c r="V27" s="463">
        <v>0.19999999999999996</v>
      </c>
      <c r="W27" s="463">
        <v>0.19999999999999996</v>
      </c>
      <c r="X27" s="463">
        <v>0.19999999999999996</v>
      </c>
      <c r="Y27" s="463">
        <v>0.19999999999999996</v>
      </c>
      <c r="Z27" s="463">
        <v>2.5000000000000001E-3</v>
      </c>
      <c r="AA27" s="463">
        <v>0.19999999999999996</v>
      </c>
      <c r="AB27" s="463">
        <v>0.19999999999999996</v>
      </c>
    </row>
    <row r="28" spans="1:28">
      <c r="A28" s="2">
        <f>A27+31</f>
        <v>43830</v>
      </c>
      <c r="B28" s="463">
        <v>0.16666666666666674</v>
      </c>
      <c r="C28" s="463">
        <v>0.16666666666666674</v>
      </c>
      <c r="D28" s="463">
        <v>0.16666666666666674</v>
      </c>
      <c r="E28" s="463">
        <v>0.16666666666666674</v>
      </c>
      <c r="F28" s="463">
        <v>5.555555555555558E-2</v>
      </c>
      <c r="G28" s="463">
        <v>0.16666666666666674</v>
      </c>
      <c r="H28" s="463">
        <v>4.1666666666666741E-2</v>
      </c>
      <c r="I28" s="463">
        <v>0.16666666666666674</v>
      </c>
      <c r="J28" s="463">
        <v>0.16666666666666674</v>
      </c>
      <c r="K28" s="463">
        <v>8.3333333333333259E-2</v>
      </c>
      <c r="L28" s="463">
        <v>0.16666666666666674</v>
      </c>
      <c r="M28" s="463">
        <v>0.16666666666666674</v>
      </c>
      <c r="N28" s="463">
        <v>4.1666666666666741E-2</v>
      </c>
      <c r="O28" s="463">
        <v>0.16666666666666674</v>
      </c>
      <c r="P28" s="463">
        <v>0.16666666666666674</v>
      </c>
      <c r="Q28" s="463">
        <v>0.16666666666666674</v>
      </c>
      <c r="R28" s="463">
        <f>CF_дог!O440/CF_дог!O439</f>
        <v>0.90000000000000013</v>
      </c>
      <c r="S28" s="463">
        <v>0.95599066359748008</v>
      </c>
      <c r="T28" s="463">
        <v>0.16666666666666674</v>
      </c>
      <c r="U28" s="463">
        <v>0.16666666666666674</v>
      </c>
      <c r="V28" s="463">
        <v>0.16666666666666674</v>
      </c>
      <c r="W28" s="463">
        <v>0.16666666666666674</v>
      </c>
      <c r="X28" s="463">
        <v>0.16666666666666674</v>
      </c>
      <c r="Y28" s="463">
        <v>0.16666666666666674</v>
      </c>
      <c r="Z28" s="463">
        <v>2.5000000000000001E-3</v>
      </c>
      <c r="AA28" s="463">
        <v>0.16666666666666674</v>
      </c>
      <c r="AB28" s="463">
        <v>0.16666666666666674</v>
      </c>
    </row>
    <row r="29" spans="1:28">
      <c r="A29" s="2">
        <f>A28+31</f>
        <v>43861</v>
      </c>
      <c r="B29" s="463">
        <v>0.14285714285714279</v>
      </c>
      <c r="C29" s="463">
        <v>0.14285714285714279</v>
      </c>
      <c r="D29" s="463">
        <v>0.14285714285714279</v>
      </c>
      <c r="E29" s="463">
        <v>0.14285714285714279</v>
      </c>
      <c r="F29" s="463">
        <v>-1.0526315789473717E-2</v>
      </c>
      <c r="G29" s="463">
        <v>0.14285714285714279</v>
      </c>
      <c r="H29" s="463">
        <v>-2.0000000000000018E-2</v>
      </c>
      <c r="I29" s="463">
        <v>0.14285714285714279</v>
      </c>
      <c r="J29" s="463">
        <v>0.14285714285714279</v>
      </c>
      <c r="K29" s="463">
        <v>-7.692307692307665E-3</v>
      </c>
      <c r="L29" s="463">
        <v>0.14285714285714279</v>
      </c>
      <c r="M29" s="463">
        <v>0.14285714285714279</v>
      </c>
      <c r="N29" s="463">
        <v>0.03</v>
      </c>
      <c r="O29" s="463">
        <v>0.14285714285714279</v>
      </c>
      <c r="P29" s="463">
        <v>0.14285714285714279</v>
      </c>
      <c r="Q29" s="463">
        <v>0.14285714285714279</v>
      </c>
      <c r="R29" s="463">
        <f>CF_дог!O441/CF_дог!O440</f>
        <v>0.7081412322944296</v>
      </c>
      <c r="S29" s="463">
        <v>1</v>
      </c>
      <c r="T29" s="463">
        <v>0.14285714285714279</v>
      </c>
      <c r="U29" s="463">
        <v>0.14285714285714279</v>
      </c>
      <c r="V29" s="463">
        <v>0.14285714285714279</v>
      </c>
      <c r="W29" s="463">
        <v>0.14285714285714279</v>
      </c>
      <c r="X29" s="463">
        <v>0.14285714285714279</v>
      </c>
      <c r="Y29" s="463">
        <v>0.14285714285714279</v>
      </c>
      <c r="Z29" s="463">
        <v>2.5000000000000001E-3</v>
      </c>
      <c r="AA29" s="463">
        <v>0.14285714285714279</v>
      </c>
      <c r="AB29" s="463">
        <v>0.14285714285714279</v>
      </c>
    </row>
    <row r="30" spans="1:28">
      <c r="A30" s="2">
        <f>A29+29</f>
        <v>43890</v>
      </c>
      <c r="B30" s="463">
        <v>0.125</v>
      </c>
      <c r="C30" s="463">
        <v>0.125</v>
      </c>
      <c r="D30" s="463">
        <v>0.125</v>
      </c>
      <c r="E30" s="463">
        <v>0.125</v>
      </c>
      <c r="F30" s="463">
        <v>-1.0638297872340385E-2</v>
      </c>
      <c r="G30" s="463">
        <v>0.125</v>
      </c>
      <c r="H30" s="463">
        <v>-2.0408163265306145E-2</v>
      </c>
      <c r="I30" s="463">
        <v>0.125</v>
      </c>
      <c r="J30" s="463">
        <v>0.125</v>
      </c>
      <c r="K30" s="463">
        <v>-7.7519379844961378E-3</v>
      </c>
      <c r="L30" s="463">
        <v>0.125</v>
      </c>
      <c r="M30" s="463">
        <v>0.125</v>
      </c>
      <c r="N30" s="463">
        <v>0.03</v>
      </c>
      <c r="O30" s="463">
        <v>0.125</v>
      </c>
      <c r="P30" s="463">
        <v>0.125</v>
      </c>
      <c r="Q30" s="463">
        <v>0.125</v>
      </c>
      <c r="R30" s="463">
        <f>CF_дог!O442/CF_дог!O441</f>
        <v>1</v>
      </c>
      <c r="S30" s="463">
        <v>1</v>
      </c>
      <c r="T30" s="463">
        <v>0.125</v>
      </c>
      <c r="U30" s="463">
        <v>0.125</v>
      </c>
      <c r="V30" s="463">
        <v>0.125</v>
      </c>
      <c r="W30" s="463">
        <v>0.125</v>
      </c>
      <c r="X30" s="463">
        <v>0.125</v>
      </c>
      <c r="Y30" s="463">
        <v>0.125</v>
      </c>
      <c r="Z30" s="463">
        <v>2.5000000000000001E-3</v>
      </c>
      <c r="AA30" s="463">
        <v>0.125</v>
      </c>
      <c r="AB30" s="463">
        <v>0.125</v>
      </c>
    </row>
    <row r="31" spans="1:28">
      <c r="A31" s="2">
        <f>A30+31</f>
        <v>43921</v>
      </c>
      <c r="B31" s="463">
        <v>0.11111111111111116</v>
      </c>
      <c r="C31" s="463">
        <v>0.11111111111111116</v>
      </c>
      <c r="D31" s="463">
        <v>0.11111111111111116</v>
      </c>
      <c r="E31" s="463">
        <v>0.11111111111111116</v>
      </c>
      <c r="F31" s="463">
        <v>-1.0752688172043001E-2</v>
      </c>
      <c r="G31" s="463">
        <v>0.11111111111111116</v>
      </c>
      <c r="H31" s="463">
        <v>-2.083333333333337E-2</v>
      </c>
      <c r="I31" s="463">
        <v>0.11111111111111116</v>
      </c>
      <c r="J31" s="463">
        <v>0.11111111111111116</v>
      </c>
      <c r="K31" s="463">
        <v>-7.8125E-3</v>
      </c>
      <c r="L31" s="463">
        <v>0.11111111111111116</v>
      </c>
      <c r="M31" s="463">
        <v>0.11111111111111116</v>
      </c>
      <c r="N31" s="463">
        <v>0.03</v>
      </c>
      <c r="O31" s="463">
        <v>0.11111111111111116</v>
      </c>
      <c r="P31" s="463">
        <v>0.11111111111111116</v>
      </c>
      <c r="Q31" s="463">
        <v>0.11111111111111116</v>
      </c>
      <c r="R31" s="463">
        <f>CF_дог!O443/CF_дог!O442</f>
        <v>1</v>
      </c>
      <c r="S31" s="463">
        <v>1</v>
      </c>
      <c r="T31" s="463">
        <v>0.11111111111111116</v>
      </c>
      <c r="U31" s="463">
        <v>0.11111111111111116</v>
      </c>
      <c r="V31" s="463">
        <v>0.11111111111111116</v>
      </c>
      <c r="W31" s="463">
        <v>0.11111111111111116</v>
      </c>
      <c r="X31" s="463">
        <v>0.11111111111111116</v>
      </c>
      <c r="Y31" s="463">
        <v>0.11111111111111116</v>
      </c>
      <c r="Z31" s="463">
        <v>2.5000000000000001E-3</v>
      </c>
      <c r="AA31" s="463">
        <v>0.11111111111111116</v>
      </c>
      <c r="AB31" s="463">
        <v>0.11111111111111116</v>
      </c>
    </row>
    <row r="32" spans="1:28">
      <c r="A32" s="2">
        <f>A31+30</f>
        <v>43951</v>
      </c>
      <c r="B32" s="463">
        <v>0.10000000000000009</v>
      </c>
      <c r="C32" s="463">
        <v>0.10000000000000009</v>
      </c>
      <c r="D32" s="463">
        <v>0.10000000000000009</v>
      </c>
      <c r="E32" s="463">
        <v>0.10000000000000009</v>
      </c>
      <c r="F32" s="463">
        <v>-1.0869565217391353E-2</v>
      </c>
      <c r="G32" s="463">
        <v>0.10000000000000009</v>
      </c>
      <c r="H32" s="463">
        <v>-2.1276595744680882E-2</v>
      </c>
      <c r="I32" s="463">
        <v>0.10000000000000009</v>
      </c>
      <c r="J32" s="463">
        <v>0.10000000000000009</v>
      </c>
      <c r="K32" s="463">
        <v>-7.8740157480314821E-3</v>
      </c>
      <c r="L32" s="463">
        <v>0.10000000000000009</v>
      </c>
      <c r="M32" s="463">
        <v>0.10000000000000009</v>
      </c>
      <c r="N32" s="463">
        <v>0.03</v>
      </c>
      <c r="O32" s="463">
        <v>0.10000000000000009</v>
      </c>
      <c r="P32" s="463">
        <v>0.10000000000000009</v>
      </c>
      <c r="Q32" s="463">
        <v>0.10000000000000009</v>
      </c>
      <c r="R32" s="463">
        <f>CF_дог!O444/CF_дог!O443</f>
        <v>1</v>
      </c>
      <c r="S32" s="463">
        <v>1</v>
      </c>
      <c r="T32" s="463">
        <v>0.10000000000000009</v>
      </c>
      <c r="U32" s="463">
        <v>0.10000000000000009</v>
      </c>
      <c r="V32" s="463">
        <v>0.10000000000000009</v>
      </c>
      <c r="W32" s="463">
        <v>0.10000000000000009</v>
      </c>
      <c r="X32" s="463">
        <v>0.10000000000000009</v>
      </c>
      <c r="Y32" s="463">
        <v>0.10000000000000009</v>
      </c>
      <c r="Z32" s="463">
        <v>2.5000000000000001E-3</v>
      </c>
      <c r="AA32" s="463">
        <v>0.10000000000000009</v>
      </c>
      <c r="AB32" s="463">
        <v>0.10000000000000009</v>
      </c>
    </row>
    <row r="33" spans="1:28">
      <c r="A33" s="2">
        <f>A32+31</f>
        <v>43982</v>
      </c>
      <c r="B33" s="463">
        <v>9.0909090909090828E-2</v>
      </c>
      <c r="C33" s="463">
        <v>9.0909090909090828E-2</v>
      </c>
      <c r="D33" s="463">
        <v>9.0909090909090828E-2</v>
      </c>
      <c r="E33" s="463">
        <v>9.0909090909090828E-2</v>
      </c>
      <c r="F33" s="463">
        <v>-1.098901098901095E-2</v>
      </c>
      <c r="G33" s="463">
        <v>9.0909090909090828E-2</v>
      </c>
      <c r="H33" s="463">
        <v>-2.1739130434782594E-2</v>
      </c>
      <c r="I33" s="463">
        <v>9.0909090909090828E-2</v>
      </c>
      <c r="J33" s="463">
        <v>9.0909090909090828E-2</v>
      </c>
      <c r="K33" s="463">
        <v>-7.9365079365079083E-3</v>
      </c>
      <c r="L33" s="463">
        <v>9.0909090909090828E-2</v>
      </c>
      <c r="M33" s="463">
        <v>9.0909090909090828E-2</v>
      </c>
      <c r="N33" s="463">
        <v>0.03</v>
      </c>
      <c r="O33" s="463">
        <v>9.0909090909090828E-2</v>
      </c>
      <c r="P33" s="463">
        <v>9.0909090909090828E-2</v>
      </c>
      <c r="Q33" s="463">
        <v>9.0909090909090828E-2</v>
      </c>
      <c r="R33" s="463">
        <f>CF_дог!O445/CF_дог!O444</f>
        <v>1</v>
      </c>
      <c r="S33" s="463">
        <v>1</v>
      </c>
      <c r="T33" s="463">
        <v>9.0909090909090828E-2</v>
      </c>
      <c r="U33" s="463">
        <v>9.0909090909090828E-2</v>
      </c>
      <c r="V33" s="463">
        <v>9.0909090909090828E-2</v>
      </c>
      <c r="W33" s="463">
        <v>9.0909090909090828E-2</v>
      </c>
      <c r="X33" s="463">
        <v>9.0909090909090828E-2</v>
      </c>
      <c r="Y33" s="463">
        <v>9.0909090909090828E-2</v>
      </c>
      <c r="Z33" s="463">
        <v>2.5000000000000001E-3</v>
      </c>
      <c r="AA33" s="463">
        <v>9.0909090909090828E-2</v>
      </c>
      <c r="AB33" s="463">
        <v>9.0909090909090828E-2</v>
      </c>
    </row>
    <row r="34" spans="1:28">
      <c r="A34" s="2">
        <f>A33+30</f>
        <v>44012</v>
      </c>
      <c r="B34" s="463">
        <v>8.3333333333333259E-2</v>
      </c>
      <c r="C34" s="463">
        <v>8.3333333333333259E-2</v>
      </c>
      <c r="D34" s="463">
        <v>8.3333333333333259E-2</v>
      </c>
      <c r="E34" s="463">
        <v>8.3333333333333259E-2</v>
      </c>
      <c r="F34" s="463">
        <v>-1.1111111111111072E-2</v>
      </c>
      <c r="G34" s="463">
        <v>8.3333333333333259E-2</v>
      </c>
      <c r="H34" s="463">
        <v>-2.2222222222222254E-2</v>
      </c>
      <c r="I34" s="463">
        <v>8.3333333333333259E-2</v>
      </c>
      <c r="J34" s="463">
        <v>8.3333333333333259E-2</v>
      </c>
      <c r="K34" s="463">
        <v>-8.0000000000000071E-3</v>
      </c>
      <c r="L34" s="463">
        <v>8.3333333333333259E-2</v>
      </c>
      <c r="M34" s="463">
        <v>8.3333333333333259E-2</v>
      </c>
      <c r="N34" s="463">
        <v>0.03</v>
      </c>
      <c r="O34" s="463">
        <v>8.3333333333333259E-2</v>
      </c>
      <c r="P34" s="463">
        <v>8.3333333333333259E-2</v>
      </c>
      <c r="Q34" s="463">
        <v>8.3333333333333259E-2</v>
      </c>
      <c r="R34" s="463">
        <f>CF_дог!O446/CF_дог!O445</f>
        <v>1</v>
      </c>
      <c r="S34" s="463">
        <v>1</v>
      </c>
      <c r="T34" s="463">
        <v>8.3333333333333259E-2</v>
      </c>
      <c r="U34" s="463">
        <v>8.3333333333333259E-2</v>
      </c>
      <c r="V34" s="463">
        <v>8.3333333333333259E-2</v>
      </c>
      <c r="W34" s="463">
        <v>8.3333333333333259E-2</v>
      </c>
      <c r="X34" s="463">
        <v>8.3333333333333259E-2</v>
      </c>
      <c r="Y34" s="463">
        <v>8.3333333333333259E-2</v>
      </c>
      <c r="Z34" s="463">
        <v>2.5000000000000001E-3</v>
      </c>
      <c r="AA34" s="463">
        <v>8.3333333333333259E-2</v>
      </c>
      <c r="AB34" s="463">
        <v>8.3333333333333259E-2</v>
      </c>
    </row>
    <row r="35" spans="1:28">
      <c r="A35" s="2">
        <f>A34+31</f>
        <v>44043</v>
      </c>
      <c r="B35" s="463">
        <v>7.0000000000000007E-2</v>
      </c>
      <c r="C35" s="463">
        <v>7.0000000000000007E-2</v>
      </c>
      <c r="D35" s="463">
        <v>7.0000000000000007E-2</v>
      </c>
      <c r="E35" s="463">
        <v>7.0000000000000007E-2</v>
      </c>
      <c r="F35" s="463">
        <v>-1.1235955056179803E-2</v>
      </c>
      <c r="G35" s="463">
        <v>7.0000000000000007E-2</v>
      </c>
      <c r="H35" s="463">
        <v>-2.2727272727272707E-2</v>
      </c>
      <c r="I35" s="463">
        <v>7.0000000000000007E-2</v>
      </c>
      <c r="J35" s="463">
        <v>7.0000000000000007E-2</v>
      </c>
      <c r="K35" s="463">
        <v>-8.0645161290322509E-3</v>
      </c>
      <c r="L35" s="463">
        <v>7.0000000000000007E-2</v>
      </c>
      <c r="M35" s="463">
        <v>7.0000000000000007E-2</v>
      </c>
      <c r="N35" s="463">
        <v>0.03</v>
      </c>
      <c r="O35" s="463">
        <v>7.0000000000000007E-2</v>
      </c>
      <c r="P35" s="463">
        <v>7.0000000000000007E-2</v>
      </c>
      <c r="Q35" s="463">
        <v>7.0000000000000007E-2</v>
      </c>
      <c r="R35" s="463">
        <f>CF_дог!O447/CF_дог!O446</f>
        <v>1</v>
      </c>
      <c r="S35" s="463">
        <v>1</v>
      </c>
      <c r="T35" s="463">
        <v>7.0000000000000007E-2</v>
      </c>
      <c r="U35" s="463">
        <v>7.0000000000000007E-2</v>
      </c>
      <c r="V35" s="463">
        <v>7.0000000000000007E-2</v>
      </c>
      <c r="W35" s="463">
        <v>7.0000000000000007E-2</v>
      </c>
      <c r="X35" s="463">
        <v>7.0000000000000007E-2</v>
      </c>
      <c r="Y35" s="463">
        <v>7.0000000000000007E-2</v>
      </c>
      <c r="Z35" s="463">
        <v>2.5000000000000001E-3</v>
      </c>
      <c r="AA35" s="463">
        <v>7.0000000000000007E-2</v>
      </c>
      <c r="AB35" s="463">
        <v>7.0000000000000007E-2</v>
      </c>
    </row>
    <row r="36" spans="1:28">
      <c r="A36" s="2">
        <f>A35+31</f>
        <v>44074</v>
      </c>
      <c r="B36" s="463">
        <v>0.06</v>
      </c>
      <c r="C36" s="463">
        <v>0.06</v>
      </c>
      <c r="D36" s="463">
        <v>0.06</v>
      </c>
      <c r="E36" s="463">
        <v>0.06</v>
      </c>
      <c r="F36" s="463">
        <v>-1.1363636363636354E-2</v>
      </c>
      <c r="G36" s="463">
        <v>0.06</v>
      </c>
      <c r="H36" s="463">
        <v>-2.3255813953488413E-2</v>
      </c>
      <c r="I36" s="463">
        <v>0.06</v>
      </c>
      <c r="J36" s="463">
        <v>0.06</v>
      </c>
      <c r="K36" s="463">
        <v>-8.1300813008130524E-3</v>
      </c>
      <c r="L36" s="463">
        <v>0.06</v>
      </c>
      <c r="M36" s="463">
        <v>0.06</v>
      </c>
      <c r="N36" s="463">
        <v>0.03</v>
      </c>
      <c r="O36" s="463">
        <v>0.06</v>
      </c>
      <c r="P36" s="463">
        <v>0.06</v>
      </c>
      <c r="Q36" s="463">
        <v>0.06</v>
      </c>
      <c r="R36" s="463">
        <f>CF_дог!O448/CF_дог!O447</f>
        <v>1</v>
      </c>
      <c r="S36" s="463">
        <v>1</v>
      </c>
      <c r="T36" s="463">
        <v>0.06</v>
      </c>
      <c r="U36" s="463">
        <v>0.06</v>
      </c>
      <c r="V36" s="463">
        <v>0.06</v>
      </c>
      <c r="W36" s="463">
        <v>0.06</v>
      </c>
      <c r="X36" s="463">
        <v>0.06</v>
      </c>
      <c r="Y36" s="463">
        <v>0.06</v>
      </c>
      <c r="Z36" s="463">
        <v>2.5000000000000001E-3</v>
      </c>
      <c r="AA36" s="463">
        <v>0.06</v>
      </c>
      <c r="AB36" s="463">
        <v>0.06</v>
      </c>
    </row>
    <row r="37" spans="1:28">
      <c r="A37" s="2">
        <f>A36+30</f>
        <v>44104</v>
      </c>
      <c r="B37" s="463">
        <v>0.05</v>
      </c>
      <c r="C37" s="463">
        <v>0.05</v>
      </c>
      <c r="D37" s="463">
        <v>0.05</v>
      </c>
      <c r="E37" s="463">
        <v>0.05</v>
      </c>
      <c r="F37" s="463">
        <v>-1.1494252873563204E-2</v>
      </c>
      <c r="G37" s="463">
        <v>0.05</v>
      </c>
      <c r="H37" s="463">
        <v>-2.3809523809523836E-2</v>
      </c>
      <c r="I37" s="463">
        <v>0.05</v>
      </c>
      <c r="J37" s="463">
        <v>0.05</v>
      </c>
      <c r="K37" s="463">
        <v>-8.1967213114754189E-3</v>
      </c>
      <c r="L37" s="463">
        <v>0.05</v>
      </c>
      <c r="M37" s="463">
        <v>0.05</v>
      </c>
      <c r="N37" s="463">
        <v>0.03</v>
      </c>
      <c r="O37" s="463">
        <v>0.05</v>
      </c>
      <c r="P37" s="463">
        <v>0.05</v>
      </c>
      <c r="Q37" s="463">
        <v>0.05</v>
      </c>
      <c r="R37" s="463">
        <f>CF_дог!O449/CF_дог!O448</f>
        <v>1</v>
      </c>
      <c r="S37" s="463">
        <v>1</v>
      </c>
      <c r="T37" s="463">
        <v>0.05</v>
      </c>
      <c r="U37" s="463">
        <v>0.05</v>
      </c>
      <c r="V37" s="463">
        <v>0.05</v>
      </c>
      <c r="W37" s="463">
        <v>0.05</v>
      </c>
      <c r="X37" s="463">
        <v>0.05</v>
      </c>
      <c r="Y37" s="463">
        <v>0.05</v>
      </c>
      <c r="Z37" s="463">
        <v>2.5000000000000001E-3</v>
      </c>
      <c r="AA37" s="463">
        <v>0.05</v>
      </c>
      <c r="AB37" s="463">
        <v>0.05</v>
      </c>
    </row>
    <row r="38" spans="1:28">
      <c r="A38" s="2">
        <f>A37+31</f>
        <v>44135</v>
      </c>
      <c r="B38" s="463">
        <v>0.04</v>
      </c>
      <c r="C38" s="463">
        <v>0.04</v>
      </c>
      <c r="D38" s="463">
        <v>0.04</v>
      </c>
      <c r="E38" s="463">
        <v>0.04</v>
      </c>
      <c r="F38" s="463">
        <v>-1.1627906976744207E-2</v>
      </c>
      <c r="G38" s="463">
        <v>0.04</v>
      </c>
      <c r="H38" s="463">
        <v>-2.4390243902439046E-2</v>
      </c>
      <c r="I38" s="463">
        <v>0.04</v>
      </c>
      <c r="J38" s="463">
        <v>0.04</v>
      </c>
      <c r="K38" s="463">
        <v>-8.2644628099173278E-3</v>
      </c>
      <c r="L38" s="463">
        <v>0.04</v>
      </c>
      <c r="M38" s="463">
        <v>0.04</v>
      </c>
      <c r="N38" s="463">
        <v>0.03</v>
      </c>
      <c r="O38" s="463">
        <v>0.04</v>
      </c>
      <c r="P38" s="463">
        <v>0.04</v>
      </c>
      <c r="Q38" s="463">
        <v>0.04</v>
      </c>
      <c r="R38" s="463">
        <f>CF_дог!O450/CF_дог!O449</f>
        <v>1</v>
      </c>
      <c r="S38" s="463">
        <v>1</v>
      </c>
      <c r="T38" s="463">
        <v>0.04</v>
      </c>
      <c r="U38" s="463">
        <v>0.04</v>
      </c>
      <c r="V38" s="463">
        <v>0.04</v>
      </c>
      <c r="W38" s="463">
        <v>0.04</v>
      </c>
      <c r="X38" s="463">
        <v>0.04</v>
      </c>
      <c r="Y38" s="463">
        <v>0.04</v>
      </c>
      <c r="Z38" s="463">
        <v>2.5000000000000001E-3</v>
      </c>
      <c r="AA38" s="463">
        <v>0.04</v>
      </c>
      <c r="AB38" s="463">
        <v>0.04</v>
      </c>
    </row>
    <row r="39" spans="1:28">
      <c r="A39" s="2">
        <f>A38+30</f>
        <v>44165</v>
      </c>
      <c r="B39" s="463">
        <v>0.03</v>
      </c>
      <c r="C39" s="463">
        <v>0.03</v>
      </c>
      <c r="D39" s="463">
        <v>0.03</v>
      </c>
      <c r="E39" s="463">
        <v>0.03</v>
      </c>
      <c r="F39" s="463">
        <v>-1.1764705882352899E-2</v>
      </c>
      <c r="G39" s="463">
        <v>0.03</v>
      </c>
      <c r="H39" s="463">
        <v>-2.5000000000000022E-2</v>
      </c>
      <c r="I39" s="463">
        <v>0.03</v>
      </c>
      <c r="J39" s="463">
        <v>0.03</v>
      </c>
      <c r="K39" s="463">
        <v>-8.3333333333333037E-3</v>
      </c>
      <c r="L39" s="463">
        <v>0.03</v>
      </c>
      <c r="M39" s="463">
        <v>0.03</v>
      </c>
      <c r="N39" s="463">
        <v>0.02</v>
      </c>
      <c r="O39" s="463">
        <v>0.03</v>
      </c>
      <c r="P39" s="463">
        <v>0.03</v>
      </c>
      <c r="Q39" s="463">
        <v>0.03</v>
      </c>
      <c r="R39" s="463">
        <f>CF_дог!O451/CF_дог!O450</f>
        <v>1</v>
      </c>
      <c r="S39" s="463">
        <v>1</v>
      </c>
      <c r="T39" s="463">
        <v>0.03</v>
      </c>
      <c r="U39" s="463">
        <v>0.03</v>
      </c>
      <c r="V39" s="463">
        <v>0.03</v>
      </c>
      <c r="W39" s="463">
        <v>0.03</v>
      </c>
      <c r="X39" s="463">
        <v>0.03</v>
      </c>
      <c r="Y39" s="463">
        <v>0.03</v>
      </c>
      <c r="Z39" s="463">
        <v>2.5000000000000001E-3</v>
      </c>
      <c r="AA39" s="463">
        <v>0.03</v>
      </c>
      <c r="AB39" s="463">
        <v>0.03</v>
      </c>
    </row>
    <row r="40" spans="1:28">
      <c r="A40" s="2">
        <f>A39+31</f>
        <v>44196</v>
      </c>
      <c r="B40" s="463">
        <v>0.02</v>
      </c>
      <c r="C40" s="463">
        <v>0.02</v>
      </c>
      <c r="D40" s="463">
        <v>0.02</v>
      </c>
      <c r="E40" s="463">
        <v>0.02</v>
      </c>
      <c r="F40" s="463">
        <v>-1.1904761904761862E-2</v>
      </c>
      <c r="G40" s="463">
        <v>0.02</v>
      </c>
      <c r="H40" s="463">
        <v>-2.5641025641025661E-2</v>
      </c>
      <c r="I40" s="463">
        <v>0.02</v>
      </c>
      <c r="J40" s="463">
        <v>0.02</v>
      </c>
      <c r="K40" s="463">
        <v>-8.4033613445377853E-3</v>
      </c>
      <c r="L40" s="463">
        <v>0.02</v>
      </c>
      <c r="M40" s="463">
        <v>0.02</v>
      </c>
      <c r="N40" s="463">
        <v>0.02</v>
      </c>
      <c r="O40" s="463">
        <v>0.02</v>
      </c>
      <c r="P40" s="463">
        <v>0.02</v>
      </c>
      <c r="Q40" s="463">
        <v>0.02</v>
      </c>
      <c r="R40" s="463">
        <f>CF_дог!O452/CF_дог!O451</f>
        <v>1</v>
      </c>
      <c r="S40" s="463">
        <v>1</v>
      </c>
      <c r="T40" s="463">
        <v>0.02</v>
      </c>
      <c r="U40" s="463">
        <v>0.02</v>
      </c>
      <c r="V40" s="463">
        <v>0.02</v>
      </c>
      <c r="W40" s="463">
        <v>0.02</v>
      </c>
      <c r="X40" s="463">
        <v>0.02</v>
      </c>
      <c r="Y40" s="463">
        <v>0.02</v>
      </c>
      <c r="Z40" s="463">
        <v>2.5000000000000001E-3</v>
      </c>
      <c r="AA40" s="463">
        <v>0.02</v>
      </c>
      <c r="AB40" s="463">
        <v>0.02</v>
      </c>
    </row>
    <row r="41" spans="1:28">
      <c r="A41" s="2">
        <f>A40+31</f>
        <v>44227</v>
      </c>
      <c r="B41" s="463">
        <v>0.01</v>
      </c>
      <c r="C41" s="463">
        <v>0.01</v>
      </c>
      <c r="D41" s="463">
        <v>0.01</v>
      </c>
      <c r="E41" s="463">
        <v>0.01</v>
      </c>
      <c r="F41" s="463">
        <v>-1.2048192771084376E-2</v>
      </c>
      <c r="G41" s="463">
        <v>0.01</v>
      </c>
      <c r="H41" s="463">
        <v>-2.6315789473684181E-2</v>
      </c>
      <c r="I41" s="463">
        <v>0.01</v>
      </c>
      <c r="J41" s="463">
        <v>0.01</v>
      </c>
      <c r="K41" s="463">
        <v>-8.4745762711864181E-3</v>
      </c>
      <c r="L41" s="463">
        <v>0.01</v>
      </c>
      <c r="M41" s="463">
        <v>0.01</v>
      </c>
      <c r="N41" s="463">
        <v>0.02</v>
      </c>
      <c r="O41" s="463">
        <v>0.01</v>
      </c>
      <c r="P41" s="463">
        <v>0.01</v>
      </c>
      <c r="Q41" s="463">
        <v>0.01</v>
      </c>
      <c r="R41" s="463">
        <f>CF_дог!O453/CF_дог!O452</f>
        <v>1</v>
      </c>
      <c r="S41" s="463">
        <v>1</v>
      </c>
      <c r="T41" s="463">
        <v>0.01</v>
      </c>
      <c r="U41" s="463">
        <v>0.01</v>
      </c>
      <c r="V41" s="463">
        <v>0.01</v>
      </c>
      <c r="W41" s="463">
        <v>0.01</v>
      </c>
      <c r="X41" s="463">
        <v>0.01</v>
      </c>
      <c r="Y41" s="463">
        <v>0.01</v>
      </c>
      <c r="Z41" s="463">
        <v>2.5000000000000001E-3</v>
      </c>
      <c r="AA41" s="463">
        <v>0.01</v>
      </c>
      <c r="AB41" s="463">
        <v>0.01</v>
      </c>
    </row>
    <row r="42" spans="1:28">
      <c r="A42" s="2">
        <f>A41+28</f>
        <v>44255</v>
      </c>
      <c r="B42" s="463">
        <v>0.01</v>
      </c>
      <c r="C42" s="463">
        <v>0.01</v>
      </c>
      <c r="D42" s="463">
        <v>0.01</v>
      </c>
      <c r="E42" s="463">
        <v>0.01</v>
      </c>
      <c r="F42" s="463">
        <v>-1.2195121951219523E-2</v>
      </c>
      <c r="G42" s="463">
        <v>0.01</v>
      </c>
      <c r="H42" s="463">
        <v>-2.7027027027026973E-2</v>
      </c>
      <c r="I42" s="463">
        <v>0.01</v>
      </c>
      <c r="J42" s="463">
        <v>0.01</v>
      </c>
      <c r="K42" s="463">
        <v>-8.5470085470085166E-3</v>
      </c>
      <c r="L42" s="463">
        <v>0.01</v>
      </c>
      <c r="M42" s="463">
        <v>0.01</v>
      </c>
      <c r="N42" s="463">
        <v>0.02</v>
      </c>
      <c r="O42" s="463">
        <v>0.01</v>
      </c>
      <c r="P42" s="463">
        <v>0.01</v>
      </c>
      <c r="Q42" s="463">
        <v>0.01</v>
      </c>
      <c r="R42" s="463">
        <f>CF_дог!O454/CF_дог!O453</f>
        <v>1</v>
      </c>
      <c r="S42" s="463">
        <v>1</v>
      </c>
      <c r="T42" s="463">
        <v>0.01</v>
      </c>
      <c r="U42" s="463">
        <v>0.01</v>
      </c>
      <c r="V42" s="463">
        <v>0.01</v>
      </c>
      <c r="W42" s="463">
        <v>0.01</v>
      </c>
      <c r="X42" s="463">
        <v>0.01</v>
      </c>
      <c r="Y42" s="463">
        <v>0.01</v>
      </c>
      <c r="Z42" s="463">
        <v>2.5000000000000001E-3</v>
      </c>
      <c r="AA42" s="463">
        <v>0.01</v>
      </c>
      <c r="AB42" s="463">
        <v>0.01</v>
      </c>
    </row>
    <row r="43" spans="1:28">
      <c r="A43" s="2">
        <f>A42+31</f>
        <v>44286</v>
      </c>
      <c r="B43" s="463">
        <v>0.01</v>
      </c>
      <c r="C43" s="463">
        <v>0.01</v>
      </c>
      <c r="D43" s="463">
        <v>0.01</v>
      </c>
      <c r="E43" s="463">
        <v>0.01</v>
      </c>
      <c r="F43" s="463">
        <v>-1.2345679012345734E-2</v>
      </c>
      <c r="G43" s="463">
        <v>0.01</v>
      </c>
      <c r="H43" s="463">
        <v>-2.777777777777779E-2</v>
      </c>
      <c r="I43" s="463">
        <v>0.01</v>
      </c>
      <c r="J43" s="463">
        <v>0.01</v>
      </c>
      <c r="K43" s="463">
        <v>-8.6206896551723755E-3</v>
      </c>
      <c r="L43" s="463">
        <v>0.01</v>
      </c>
      <c r="M43" s="463">
        <v>0.01</v>
      </c>
      <c r="N43" s="463">
        <v>0.02</v>
      </c>
      <c r="O43" s="463">
        <v>0.01</v>
      </c>
      <c r="P43" s="463">
        <v>0.01</v>
      </c>
      <c r="Q43" s="463">
        <v>0.01</v>
      </c>
      <c r="R43" s="463">
        <f>CF_дог!O455/CF_дог!O454</f>
        <v>1</v>
      </c>
      <c r="S43" s="463">
        <v>1</v>
      </c>
      <c r="T43" s="463">
        <v>0.01</v>
      </c>
      <c r="U43" s="463">
        <v>0.01</v>
      </c>
      <c r="V43" s="463">
        <v>0.01</v>
      </c>
      <c r="W43" s="463">
        <v>0.01</v>
      </c>
      <c r="X43" s="463">
        <v>0.01</v>
      </c>
      <c r="Y43" s="463">
        <v>0.01</v>
      </c>
      <c r="Z43" s="463">
        <v>2.5000000000000001E-3</v>
      </c>
      <c r="AA43" s="463">
        <v>0.01</v>
      </c>
      <c r="AB43" s="463">
        <v>0.01</v>
      </c>
    </row>
    <row r="44" spans="1:28">
      <c r="A44" s="2">
        <f>A43+30</f>
        <v>44316</v>
      </c>
      <c r="B44" s="463">
        <v>0.01</v>
      </c>
      <c r="C44" s="463">
        <v>0.01</v>
      </c>
      <c r="D44" s="463">
        <v>0.01</v>
      </c>
      <c r="E44" s="463">
        <v>0.01</v>
      </c>
      <c r="F44" s="463">
        <v>-1.2499999999999956E-2</v>
      </c>
      <c r="G44" s="463">
        <v>0.01</v>
      </c>
      <c r="H44" s="463">
        <v>-2.8571428571428581E-2</v>
      </c>
      <c r="I44" s="463">
        <v>0.01</v>
      </c>
      <c r="J44" s="463">
        <v>0.01</v>
      </c>
      <c r="K44" s="463">
        <v>-8.6956521739129933E-3</v>
      </c>
      <c r="L44" s="463">
        <v>0.01</v>
      </c>
      <c r="M44" s="463">
        <v>0.01</v>
      </c>
      <c r="N44" s="463">
        <v>0.02</v>
      </c>
      <c r="O44" s="463">
        <v>0.01</v>
      </c>
      <c r="P44" s="463">
        <v>0.01</v>
      </c>
      <c r="Q44" s="463">
        <v>0.01</v>
      </c>
      <c r="R44" s="463">
        <f>CF_дог!O456/CF_дог!O455</f>
        <v>1</v>
      </c>
      <c r="S44" s="463">
        <v>1</v>
      </c>
      <c r="T44" s="463">
        <v>0.01</v>
      </c>
      <c r="U44" s="463">
        <v>0.01</v>
      </c>
      <c r="V44" s="463">
        <v>0.01</v>
      </c>
      <c r="W44" s="463">
        <v>0.01</v>
      </c>
      <c r="X44" s="463">
        <v>0.01</v>
      </c>
      <c r="Y44" s="463">
        <v>0.01</v>
      </c>
      <c r="Z44" s="463">
        <v>2.5000000000000001E-3</v>
      </c>
      <c r="AA44" s="463">
        <v>0.01</v>
      </c>
      <c r="AB44" s="463">
        <v>0.01</v>
      </c>
    </row>
    <row r="45" spans="1:28">
      <c r="A45" s="2">
        <f>A44+31</f>
        <v>44347</v>
      </c>
      <c r="B45" s="463">
        <v>0.01</v>
      </c>
      <c r="C45" s="463">
        <v>0.01</v>
      </c>
      <c r="D45" s="463">
        <v>0.01</v>
      </c>
      <c r="E45" s="463">
        <v>0.01</v>
      </c>
      <c r="F45" s="463">
        <v>-1.2658227848101222E-2</v>
      </c>
      <c r="G45" s="463">
        <v>0.01</v>
      </c>
      <c r="H45" s="463">
        <v>-2.9411764705882359E-2</v>
      </c>
      <c r="I45" s="463">
        <v>0.01</v>
      </c>
      <c r="J45" s="463">
        <v>0.01</v>
      </c>
      <c r="K45" s="463">
        <v>-8.7719298245614308E-3</v>
      </c>
      <c r="L45" s="463">
        <v>0.01</v>
      </c>
      <c r="M45" s="463">
        <v>0.01</v>
      </c>
      <c r="N45" s="463">
        <v>0.02</v>
      </c>
      <c r="O45" s="463">
        <v>0.01</v>
      </c>
      <c r="P45" s="463">
        <v>0.01</v>
      </c>
      <c r="Q45" s="463">
        <v>0.01</v>
      </c>
      <c r="R45" s="463">
        <f>CF_дог!O457/CF_дог!O456</f>
        <v>1</v>
      </c>
      <c r="S45" s="463">
        <v>1</v>
      </c>
      <c r="T45" s="463">
        <v>0.01</v>
      </c>
      <c r="U45" s="463">
        <v>0.01</v>
      </c>
      <c r="V45" s="463">
        <v>0.01</v>
      </c>
      <c r="W45" s="463">
        <v>0.01</v>
      </c>
      <c r="X45" s="463">
        <v>0.01</v>
      </c>
      <c r="Y45" s="463">
        <v>0.01</v>
      </c>
      <c r="Z45" s="463">
        <v>2.5000000000000001E-3</v>
      </c>
      <c r="AA45" s="463">
        <v>0.01</v>
      </c>
      <c r="AB45" s="463">
        <v>0.01</v>
      </c>
    </row>
    <row r="46" spans="1:28">
      <c r="A46" s="2">
        <f>A45+30</f>
        <v>44377</v>
      </c>
      <c r="B46" s="463">
        <v>0.01</v>
      </c>
      <c r="C46" s="463">
        <v>0.01</v>
      </c>
      <c r="D46" s="463">
        <v>0.01</v>
      </c>
      <c r="E46" s="463">
        <v>0.01</v>
      </c>
      <c r="F46" s="463">
        <v>-1.2820512820512775E-2</v>
      </c>
      <c r="G46" s="463">
        <v>0.01</v>
      </c>
      <c r="H46" s="463">
        <v>-3.0303030303030276E-2</v>
      </c>
      <c r="I46" s="463">
        <v>0.01</v>
      </c>
      <c r="J46" s="463">
        <v>0.01</v>
      </c>
      <c r="K46" s="463">
        <v>-8.8495575221239076E-3</v>
      </c>
      <c r="L46" s="463">
        <v>0.01</v>
      </c>
      <c r="M46" s="463">
        <v>0.01</v>
      </c>
      <c r="N46" s="463">
        <v>0.02</v>
      </c>
      <c r="O46" s="463">
        <v>0.01</v>
      </c>
      <c r="P46" s="463">
        <v>0.01</v>
      </c>
      <c r="Q46" s="463">
        <v>0.01</v>
      </c>
      <c r="R46" s="463">
        <f>CF_дог!O458/CF_дог!O457</f>
        <v>1</v>
      </c>
      <c r="S46" s="463">
        <v>1</v>
      </c>
      <c r="T46" s="463">
        <v>0.01</v>
      </c>
      <c r="U46" s="463">
        <v>0.01</v>
      </c>
      <c r="V46" s="463">
        <v>0.01</v>
      </c>
      <c r="W46" s="463">
        <v>0.01</v>
      </c>
      <c r="X46" s="463">
        <v>0.01</v>
      </c>
      <c r="Y46" s="463">
        <v>0.01</v>
      </c>
      <c r="Z46" s="463">
        <v>2.5000000000000001E-3</v>
      </c>
      <c r="AA46" s="463">
        <v>0.01</v>
      </c>
      <c r="AB46" s="463">
        <v>0.01</v>
      </c>
    </row>
    <row r="47" spans="1:28">
      <c r="A47" s="2">
        <f>A46+31</f>
        <v>44408</v>
      </c>
      <c r="B47" s="463">
        <v>0.01</v>
      </c>
      <c r="C47" s="463">
        <v>0.01</v>
      </c>
      <c r="D47" s="463">
        <v>0.01</v>
      </c>
      <c r="E47" s="463">
        <v>0.01</v>
      </c>
      <c r="F47" s="463">
        <v>-1.2987012987012991E-2</v>
      </c>
      <c r="G47" s="463">
        <v>0.01</v>
      </c>
      <c r="H47" s="463">
        <v>-3.125E-2</v>
      </c>
      <c r="I47" s="463">
        <v>0.01</v>
      </c>
      <c r="J47" s="463">
        <v>0.01</v>
      </c>
      <c r="K47" s="463">
        <v>-8.9285714285713969E-3</v>
      </c>
      <c r="L47" s="463">
        <v>0.01</v>
      </c>
      <c r="M47" s="463">
        <v>0.01</v>
      </c>
      <c r="N47" s="463">
        <v>0.02</v>
      </c>
      <c r="O47" s="463">
        <v>0.01</v>
      </c>
      <c r="P47" s="463">
        <v>0.01</v>
      </c>
      <c r="Q47" s="463">
        <v>0.01</v>
      </c>
      <c r="R47" s="463">
        <f>CF_дог!O459/CF_дог!O458</f>
        <v>1</v>
      </c>
      <c r="S47" s="463">
        <v>1</v>
      </c>
      <c r="T47" s="463">
        <v>0.01</v>
      </c>
      <c r="U47" s="463">
        <v>0.01</v>
      </c>
      <c r="V47" s="463">
        <v>0.01</v>
      </c>
      <c r="W47" s="463">
        <v>0.01</v>
      </c>
      <c r="X47" s="463">
        <v>0.01</v>
      </c>
      <c r="Y47" s="463">
        <v>0.01</v>
      </c>
      <c r="Z47" s="463">
        <v>2.5000000000000001E-3</v>
      </c>
      <c r="AA47" s="463">
        <v>0.01</v>
      </c>
      <c r="AB47" s="463">
        <v>0.01</v>
      </c>
    </row>
    <row r="48" spans="1:28">
      <c r="A48" s="2">
        <f>A47+31</f>
        <v>44439</v>
      </c>
      <c r="B48" s="463">
        <v>0.01</v>
      </c>
      <c r="C48" s="463">
        <v>0.01</v>
      </c>
      <c r="D48" s="463">
        <v>0.01</v>
      </c>
      <c r="E48" s="463">
        <v>0.01</v>
      </c>
      <c r="F48" s="463">
        <v>-1.3157894736842146E-2</v>
      </c>
      <c r="G48" s="463">
        <v>0.01</v>
      </c>
      <c r="H48" s="463">
        <v>-3.2258064516129004E-2</v>
      </c>
      <c r="I48" s="463">
        <v>0.01</v>
      </c>
      <c r="J48" s="463">
        <v>0.01</v>
      </c>
      <c r="K48" s="463">
        <v>-9.009009009009028E-3</v>
      </c>
      <c r="L48" s="463">
        <v>0.01</v>
      </c>
      <c r="M48" s="463">
        <v>0.01</v>
      </c>
      <c r="N48" s="463">
        <v>0.02</v>
      </c>
      <c r="O48" s="463">
        <v>0.01</v>
      </c>
      <c r="P48" s="463">
        <v>0.01</v>
      </c>
      <c r="Q48" s="463">
        <v>0.01</v>
      </c>
      <c r="R48" s="463">
        <f>CF_дог!O460/CF_дог!O459</f>
        <v>1</v>
      </c>
      <c r="S48" s="463">
        <v>1</v>
      </c>
      <c r="T48" s="463">
        <v>0.01</v>
      </c>
      <c r="U48" s="463">
        <v>0.01</v>
      </c>
      <c r="V48" s="463">
        <v>0.01</v>
      </c>
      <c r="W48" s="463">
        <v>0.01</v>
      </c>
      <c r="X48" s="463">
        <v>0.01</v>
      </c>
      <c r="Y48" s="463">
        <v>0.01</v>
      </c>
      <c r="Z48" s="463">
        <v>2.5000000000000001E-3</v>
      </c>
      <c r="AA48" s="463">
        <v>0.01</v>
      </c>
      <c r="AB48" s="463">
        <v>0.01</v>
      </c>
    </row>
    <row r="49" spans="1:28">
      <c r="A49" s="2">
        <f>A48+30</f>
        <v>44469</v>
      </c>
      <c r="B49" s="463">
        <v>0.01</v>
      </c>
      <c r="C49" s="463">
        <v>0.01</v>
      </c>
      <c r="D49" s="463">
        <v>0.01</v>
      </c>
      <c r="E49" s="463">
        <v>0.01</v>
      </c>
      <c r="F49" s="463">
        <v>-1.3333333333333308E-2</v>
      </c>
      <c r="G49" s="463">
        <v>0.01</v>
      </c>
      <c r="H49" s="463">
        <v>-3.3333333333333326E-2</v>
      </c>
      <c r="I49" s="463">
        <v>0.01</v>
      </c>
      <c r="J49" s="463">
        <v>0.01</v>
      </c>
      <c r="K49" s="463">
        <v>-9.0909090909090384E-3</v>
      </c>
      <c r="L49" s="463">
        <v>0.01</v>
      </c>
      <c r="M49" s="463">
        <v>0.01</v>
      </c>
      <c r="N49" s="463">
        <v>0.02</v>
      </c>
      <c r="O49" s="463">
        <v>0.01</v>
      </c>
      <c r="P49" s="463">
        <v>0.01</v>
      </c>
      <c r="Q49" s="463">
        <v>0.01</v>
      </c>
      <c r="R49" s="463">
        <f>CF_дог!O461/CF_дог!O460</f>
        <v>1</v>
      </c>
      <c r="S49" s="463">
        <v>1</v>
      </c>
      <c r="T49" s="463">
        <v>0.01</v>
      </c>
      <c r="U49" s="463">
        <v>0.01</v>
      </c>
      <c r="V49" s="463">
        <v>0.01</v>
      </c>
      <c r="W49" s="463">
        <v>0.01</v>
      </c>
      <c r="X49" s="463">
        <v>0.01</v>
      </c>
      <c r="Y49" s="463">
        <v>0.01</v>
      </c>
      <c r="Z49" s="463">
        <v>2.5000000000000001E-3</v>
      </c>
      <c r="AA49" s="463">
        <v>0.01</v>
      </c>
      <c r="AB49" s="463">
        <v>0.01</v>
      </c>
    </row>
    <row r="50" spans="1:28">
      <c r="A50" s="2">
        <f>A49+31</f>
        <v>44500</v>
      </c>
      <c r="B50" s="463">
        <v>0.01</v>
      </c>
      <c r="C50" s="463">
        <v>0.01</v>
      </c>
      <c r="D50" s="463">
        <v>0.01</v>
      </c>
      <c r="E50" s="463">
        <v>0.01</v>
      </c>
      <c r="F50" s="463">
        <v>-1.3513513513513487E-2</v>
      </c>
      <c r="G50" s="463">
        <v>0.01</v>
      </c>
      <c r="H50" s="463">
        <v>-3.4482758620689613E-2</v>
      </c>
      <c r="I50" s="463">
        <v>0.01</v>
      </c>
      <c r="J50" s="463">
        <v>0.01</v>
      </c>
      <c r="K50" s="463">
        <v>-9.1743119266054496E-3</v>
      </c>
      <c r="L50" s="463">
        <v>0.01</v>
      </c>
      <c r="M50" s="463">
        <v>0.01</v>
      </c>
      <c r="N50" s="463">
        <v>0.02</v>
      </c>
      <c r="O50" s="463">
        <v>0.01</v>
      </c>
      <c r="P50" s="463">
        <v>0.01</v>
      </c>
      <c r="Q50" s="463">
        <v>0.01</v>
      </c>
      <c r="R50" s="463">
        <f>CF_дог!O462/CF_дог!O461</f>
        <v>1</v>
      </c>
      <c r="S50" s="463">
        <v>1</v>
      </c>
      <c r="T50" s="463">
        <v>0.01</v>
      </c>
      <c r="U50" s="463">
        <v>0.01</v>
      </c>
      <c r="V50" s="463">
        <v>0.01</v>
      </c>
      <c r="W50" s="463">
        <v>0.01</v>
      </c>
      <c r="X50" s="463">
        <v>0.01</v>
      </c>
      <c r="Y50" s="463">
        <v>0.01</v>
      </c>
      <c r="Z50" s="463">
        <v>2.5000000000000001E-3</v>
      </c>
      <c r="AA50" s="463">
        <v>0.01</v>
      </c>
      <c r="AB50" s="463">
        <v>0.01</v>
      </c>
    </row>
    <row r="51" spans="1:28">
      <c r="A51" s="2">
        <f>A50+30</f>
        <v>44530</v>
      </c>
      <c r="B51" s="463">
        <v>0.01</v>
      </c>
      <c r="C51" s="463">
        <v>0.01</v>
      </c>
      <c r="D51" s="463">
        <v>0.01</v>
      </c>
      <c r="E51" s="463">
        <v>0.01</v>
      </c>
      <c r="F51" s="463">
        <v>-1.3698630136986356E-2</v>
      </c>
      <c r="G51" s="463">
        <v>0.01</v>
      </c>
      <c r="H51" s="463">
        <v>-3.5714285714285698E-2</v>
      </c>
      <c r="I51" s="463">
        <v>0.01</v>
      </c>
      <c r="J51" s="463">
        <v>0.01</v>
      </c>
      <c r="K51" s="463">
        <v>-9.2592592592593004E-3</v>
      </c>
      <c r="L51" s="463">
        <v>0.01</v>
      </c>
      <c r="M51" s="463">
        <v>0.01</v>
      </c>
      <c r="N51" s="463">
        <v>0.02</v>
      </c>
      <c r="O51" s="463">
        <v>0.01</v>
      </c>
      <c r="P51" s="463">
        <v>0.01</v>
      </c>
      <c r="Q51" s="463">
        <v>0.01</v>
      </c>
      <c r="R51" s="463">
        <f>CF_дог!O463/CF_дог!O462</f>
        <v>1</v>
      </c>
      <c r="S51" s="463">
        <v>1</v>
      </c>
      <c r="T51" s="463">
        <v>0.01</v>
      </c>
      <c r="U51" s="463">
        <v>0.01</v>
      </c>
      <c r="V51" s="463">
        <v>0.01</v>
      </c>
      <c r="W51" s="463">
        <v>0.01</v>
      </c>
      <c r="X51" s="463">
        <v>0.01</v>
      </c>
      <c r="Y51" s="463">
        <v>0.01</v>
      </c>
      <c r="Z51" s="463">
        <v>2.5000000000000001E-3</v>
      </c>
      <c r="AA51" s="463">
        <v>0.01</v>
      </c>
      <c r="AB51" s="463">
        <v>0.01</v>
      </c>
    </row>
    <row r="52" spans="1:28">
      <c r="A52" s="2">
        <f>A51+31</f>
        <v>44561</v>
      </c>
      <c r="B52" s="463">
        <v>0.01</v>
      </c>
      <c r="C52" s="463">
        <v>0.01</v>
      </c>
      <c r="D52" s="463">
        <v>0.01</v>
      </c>
      <c r="E52" s="463">
        <v>0.01</v>
      </c>
      <c r="F52" s="463">
        <v>-1.388888888888884E-2</v>
      </c>
      <c r="G52" s="463">
        <v>0.01</v>
      </c>
      <c r="H52" s="463">
        <v>-3.703703703703709E-2</v>
      </c>
      <c r="I52" s="463">
        <v>0.01</v>
      </c>
      <c r="J52" s="463">
        <v>0.01</v>
      </c>
      <c r="K52" s="463">
        <v>-9.3457943925233655E-3</v>
      </c>
      <c r="L52" s="463">
        <v>0.01</v>
      </c>
      <c r="M52" s="463">
        <v>0.01</v>
      </c>
      <c r="N52" s="463">
        <v>0.02</v>
      </c>
      <c r="O52" s="463">
        <v>0.01</v>
      </c>
      <c r="P52" s="463">
        <v>0.01</v>
      </c>
      <c r="Q52" s="463">
        <v>0.01</v>
      </c>
      <c r="R52" s="463">
        <f>CF_дог!O464/CF_дог!O463</f>
        <v>1</v>
      </c>
      <c r="S52" s="463">
        <v>1</v>
      </c>
      <c r="T52" s="463">
        <v>0.01</v>
      </c>
      <c r="U52" s="463">
        <v>0.01</v>
      </c>
      <c r="V52" s="463">
        <v>0.01</v>
      </c>
      <c r="W52" s="463">
        <v>0.01</v>
      </c>
      <c r="X52" s="463">
        <v>0.01</v>
      </c>
      <c r="Y52" s="463">
        <v>0.01</v>
      </c>
      <c r="Z52" s="463">
        <v>2.5000000000000001E-3</v>
      </c>
      <c r="AA52" s="463">
        <v>0.01</v>
      </c>
      <c r="AB52" s="463">
        <v>0.01</v>
      </c>
    </row>
    <row r="53" spans="1:28">
      <c r="A53" s="2">
        <f>A52+31</f>
        <v>44592</v>
      </c>
      <c r="B53" s="463">
        <v>0.01</v>
      </c>
      <c r="C53" s="463">
        <v>0.01</v>
      </c>
      <c r="D53" s="463">
        <v>0.01</v>
      </c>
      <c r="E53" s="463">
        <v>0.01</v>
      </c>
      <c r="F53" s="463">
        <v>-1.4084507042253502E-2</v>
      </c>
      <c r="G53" s="463">
        <v>0.01</v>
      </c>
      <c r="H53" s="463">
        <v>-3.703703703703709E-2</v>
      </c>
      <c r="I53" s="463">
        <v>0.01</v>
      </c>
      <c r="J53" s="463">
        <v>0.01</v>
      </c>
      <c r="K53" s="463">
        <v>-9.4339622641509413E-3</v>
      </c>
      <c r="L53" s="463">
        <v>0.01</v>
      </c>
      <c r="M53" s="463">
        <v>0.01</v>
      </c>
      <c r="N53" s="463">
        <v>0.01</v>
      </c>
      <c r="O53" s="463">
        <v>0.01</v>
      </c>
      <c r="P53" s="463">
        <v>0.01</v>
      </c>
      <c r="Q53" s="463">
        <v>0.01</v>
      </c>
      <c r="R53" s="463">
        <f>CF_дог!O465/CF_дог!O464</f>
        <v>1</v>
      </c>
      <c r="S53" s="463">
        <v>1</v>
      </c>
      <c r="T53" s="463">
        <v>0.01</v>
      </c>
      <c r="U53" s="463">
        <v>0.01</v>
      </c>
      <c r="V53" s="463">
        <v>0.01</v>
      </c>
      <c r="W53" s="463">
        <v>0.01</v>
      </c>
      <c r="X53" s="463">
        <v>0.01</v>
      </c>
      <c r="Y53" s="463">
        <v>0.01</v>
      </c>
      <c r="Z53" s="463">
        <v>2.5000000000000001E-3</v>
      </c>
      <c r="AA53" s="463">
        <v>0.01</v>
      </c>
      <c r="AB53" s="463">
        <v>0.01</v>
      </c>
    </row>
    <row r="54" spans="1:28">
      <c r="A54" s="2">
        <f>A53+28</f>
        <v>44620</v>
      </c>
      <c r="B54" s="463">
        <v>0.01</v>
      </c>
      <c r="C54" s="463">
        <v>0.01</v>
      </c>
      <c r="D54" s="463">
        <v>0.01</v>
      </c>
      <c r="E54" s="463">
        <v>0.01</v>
      </c>
      <c r="F54" s="463">
        <v>-2.8571428571428581E-2</v>
      </c>
      <c r="G54" s="463">
        <v>0.01</v>
      </c>
      <c r="H54" s="463">
        <v>-3.703703703703709E-2</v>
      </c>
      <c r="I54" s="463">
        <v>0.01</v>
      </c>
      <c r="J54" s="463">
        <v>0.01</v>
      </c>
      <c r="K54" s="463">
        <v>-9.52380952380949E-3</v>
      </c>
      <c r="L54" s="463">
        <v>0.01</v>
      </c>
      <c r="M54" s="463">
        <v>0.01</v>
      </c>
      <c r="N54" s="463">
        <v>0.01</v>
      </c>
      <c r="O54" s="463">
        <v>0.01</v>
      </c>
      <c r="P54" s="463">
        <v>0.01</v>
      </c>
      <c r="Q54" s="463">
        <v>0.01</v>
      </c>
      <c r="R54" s="463">
        <f>CF_дог!O466/CF_дог!O465</f>
        <v>1</v>
      </c>
      <c r="S54" s="463">
        <v>1</v>
      </c>
      <c r="T54" s="463">
        <v>0.01</v>
      </c>
      <c r="U54" s="463">
        <v>0.01</v>
      </c>
      <c r="V54" s="463">
        <v>0.01</v>
      </c>
      <c r="W54" s="463">
        <v>0.01</v>
      </c>
      <c r="X54" s="463">
        <v>0.01</v>
      </c>
      <c r="Y54" s="463">
        <v>0.01</v>
      </c>
      <c r="Z54" s="463">
        <v>2.5000000000000001E-3</v>
      </c>
      <c r="AA54" s="463">
        <v>0.01</v>
      </c>
      <c r="AB54" s="463">
        <v>0.01</v>
      </c>
    </row>
    <row r="55" spans="1:28">
      <c r="A55" s="2">
        <f>A54+31</f>
        <v>44651</v>
      </c>
      <c r="B55" s="463">
        <v>0.01</v>
      </c>
      <c r="C55" s="463">
        <v>0.01</v>
      </c>
      <c r="D55" s="463">
        <v>0.01</v>
      </c>
      <c r="E55" s="463">
        <v>0.01</v>
      </c>
      <c r="F55" s="463">
        <v>-2.9411764705882359E-2</v>
      </c>
      <c r="G55" s="463">
        <v>0.01</v>
      </c>
      <c r="H55" s="463">
        <v>-3.703703703703709E-2</v>
      </c>
      <c r="I55" s="463">
        <v>0.01</v>
      </c>
      <c r="J55" s="463">
        <v>0.01</v>
      </c>
      <c r="K55" s="463">
        <v>-9.6153846153845812E-3</v>
      </c>
      <c r="L55" s="463">
        <v>0.01</v>
      </c>
      <c r="M55" s="463">
        <v>0.01</v>
      </c>
      <c r="N55" s="463">
        <v>0.01</v>
      </c>
      <c r="O55" s="463">
        <v>0.01</v>
      </c>
      <c r="P55" s="463">
        <v>0.01</v>
      </c>
      <c r="Q55" s="463">
        <v>0.01</v>
      </c>
      <c r="R55" s="463">
        <f>CF_дог!O467/CF_дог!O466</f>
        <v>1</v>
      </c>
      <c r="S55" s="463">
        <v>1</v>
      </c>
      <c r="T55" s="463">
        <v>0.01</v>
      </c>
      <c r="U55" s="463">
        <v>0.01</v>
      </c>
      <c r="V55" s="463">
        <v>0.01</v>
      </c>
      <c r="W55" s="463">
        <v>0.01</v>
      </c>
      <c r="X55" s="463">
        <v>0.01</v>
      </c>
      <c r="Y55" s="463">
        <v>0.01</v>
      </c>
      <c r="Z55" s="463">
        <v>2.5000000000000001E-3</v>
      </c>
      <c r="AA55" s="463">
        <v>0.01</v>
      </c>
      <c r="AB55" s="463">
        <v>0.01</v>
      </c>
    </row>
    <row r="56" spans="1:28">
      <c r="A56" s="2">
        <f>A55+30</f>
        <v>44681</v>
      </c>
      <c r="B56" s="463">
        <v>0.01</v>
      </c>
      <c r="C56" s="463">
        <v>0.01</v>
      </c>
      <c r="D56" s="463">
        <v>0.01</v>
      </c>
      <c r="E56" s="463">
        <v>0.01</v>
      </c>
      <c r="F56" s="463">
        <v>-3.0303030303030276E-2</v>
      </c>
      <c r="G56" s="463">
        <v>0.01</v>
      </c>
      <c r="H56" s="463">
        <v>-3.703703703703709E-2</v>
      </c>
      <c r="I56" s="463">
        <v>0.01</v>
      </c>
      <c r="J56" s="463">
        <v>0.01</v>
      </c>
      <c r="K56" s="463">
        <v>-9.7087378640776656E-3</v>
      </c>
      <c r="L56" s="463">
        <v>0.01</v>
      </c>
      <c r="M56" s="463">
        <v>0.01</v>
      </c>
      <c r="N56" s="463">
        <v>0.01</v>
      </c>
      <c r="O56" s="463">
        <v>0.01</v>
      </c>
      <c r="P56" s="463">
        <v>0.01</v>
      </c>
      <c r="Q56" s="463">
        <v>0.01</v>
      </c>
      <c r="R56" s="463">
        <f>CF_дог!O468/CF_дог!O467</f>
        <v>1</v>
      </c>
      <c r="S56" s="463">
        <v>1</v>
      </c>
      <c r="T56" s="463">
        <v>0.01</v>
      </c>
      <c r="U56" s="463">
        <v>0.01</v>
      </c>
      <c r="V56" s="463">
        <v>0.01</v>
      </c>
      <c r="W56" s="463">
        <v>0.01</v>
      </c>
      <c r="X56" s="463">
        <v>0.01</v>
      </c>
      <c r="Y56" s="463">
        <v>0.01</v>
      </c>
      <c r="Z56" s="463">
        <v>2.5000000000000001E-3</v>
      </c>
      <c r="AA56" s="463">
        <v>0.01</v>
      </c>
      <c r="AB56" s="463">
        <v>0.01</v>
      </c>
    </row>
    <row r="57" spans="1:28">
      <c r="A57" s="2">
        <f>A56+31</f>
        <v>44712</v>
      </c>
      <c r="B57" s="463">
        <v>0.01</v>
      </c>
      <c r="C57" s="463">
        <v>0.01</v>
      </c>
      <c r="D57" s="463">
        <v>0.01</v>
      </c>
      <c r="E57" s="463">
        <v>0.01</v>
      </c>
      <c r="F57" s="463">
        <v>-3.125E-2</v>
      </c>
      <c r="G57" s="463">
        <v>0.01</v>
      </c>
      <c r="H57" s="463">
        <v>-3.703703703703709E-2</v>
      </c>
      <c r="I57" s="463">
        <v>0.01</v>
      </c>
      <c r="J57" s="463">
        <v>0.01</v>
      </c>
      <c r="K57" s="463">
        <v>-9.8039215686274161E-3</v>
      </c>
      <c r="L57" s="463">
        <v>0.01</v>
      </c>
      <c r="M57" s="463">
        <v>0.01</v>
      </c>
      <c r="N57" s="463">
        <v>0.01</v>
      </c>
      <c r="O57" s="463">
        <v>0.01</v>
      </c>
      <c r="P57" s="463">
        <v>0.01</v>
      </c>
      <c r="Q57" s="463">
        <v>0.01</v>
      </c>
      <c r="R57" s="463">
        <f>CF_дог!O469/CF_дог!O468</f>
        <v>1</v>
      </c>
      <c r="S57" s="463">
        <v>1</v>
      </c>
      <c r="T57" s="463">
        <v>0.01</v>
      </c>
      <c r="U57" s="463">
        <v>0.01</v>
      </c>
      <c r="V57" s="463">
        <v>0.01</v>
      </c>
      <c r="W57" s="463">
        <v>0.01</v>
      </c>
      <c r="X57" s="463">
        <v>0.01</v>
      </c>
      <c r="Y57" s="463">
        <v>0.01</v>
      </c>
      <c r="Z57" s="463">
        <v>2.5000000000000001E-3</v>
      </c>
      <c r="AA57" s="463">
        <v>0.01</v>
      </c>
      <c r="AB57" s="463">
        <v>0.01</v>
      </c>
    </row>
    <row r="58" spans="1:28">
      <c r="A58" s="2">
        <f>A57+30</f>
        <v>44742</v>
      </c>
      <c r="B58" s="463">
        <v>0.01</v>
      </c>
      <c r="C58" s="463">
        <v>0.01</v>
      </c>
      <c r="D58" s="463">
        <v>0.01</v>
      </c>
      <c r="E58" s="463">
        <v>0.01</v>
      </c>
      <c r="F58" s="463">
        <v>-3.2258064516129004E-2</v>
      </c>
      <c r="G58" s="463">
        <v>0.01</v>
      </c>
      <c r="H58" s="463">
        <v>-3.703703703703709E-2</v>
      </c>
      <c r="I58" s="463">
        <v>0.01</v>
      </c>
      <c r="J58" s="463">
        <v>0.01</v>
      </c>
      <c r="K58" s="463">
        <v>-9.9009900990099098E-3</v>
      </c>
      <c r="L58" s="463">
        <v>0.01</v>
      </c>
      <c r="M58" s="463">
        <v>0.01</v>
      </c>
      <c r="N58" s="463">
        <v>0.01</v>
      </c>
      <c r="O58" s="463">
        <v>0.01</v>
      </c>
      <c r="P58" s="463">
        <v>0.01</v>
      </c>
      <c r="Q58" s="463">
        <v>0.01</v>
      </c>
      <c r="R58" s="463">
        <f>CF_дог!O470/CF_дог!O469</f>
        <v>1</v>
      </c>
      <c r="S58" s="463">
        <v>1</v>
      </c>
      <c r="T58" s="463">
        <v>0.01</v>
      </c>
      <c r="U58" s="463">
        <v>0.01</v>
      </c>
      <c r="V58" s="463">
        <v>0.01</v>
      </c>
      <c r="W58" s="463">
        <v>0.01</v>
      </c>
      <c r="X58" s="463">
        <v>0.01</v>
      </c>
      <c r="Y58" s="463">
        <v>0.01</v>
      </c>
      <c r="Z58" s="463">
        <v>2.5000000000000001E-3</v>
      </c>
      <c r="AA58" s="463">
        <v>0.01</v>
      </c>
      <c r="AB58" s="463">
        <v>0.01</v>
      </c>
    </row>
    <row r="59" spans="1:28">
      <c r="A59" s="2">
        <f>A58+31</f>
        <v>44773</v>
      </c>
      <c r="B59" s="463">
        <v>0.01</v>
      </c>
      <c r="C59" s="463">
        <v>0.01</v>
      </c>
      <c r="D59" s="463">
        <v>0.01</v>
      </c>
      <c r="E59" s="463">
        <v>0.01</v>
      </c>
      <c r="F59" s="463">
        <v>-3.3333333333333326E-2</v>
      </c>
      <c r="G59" s="463">
        <v>0.01</v>
      </c>
      <c r="H59" s="463">
        <v>-3.703703703703709E-2</v>
      </c>
      <c r="I59" s="463">
        <v>0.01</v>
      </c>
      <c r="J59" s="463">
        <v>0.01</v>
      </c>
      <c r="K59" s="463">
        <v>-1.0000000000000009E-2</v>
      </c>
      <c r="L59" s="463">
        <v>0.01</v>
      </c>
      <c r="M59" s="463">
        <v>0.01</v>
      </c>
      <c r="N59" s="463">
        <v>0.01</v>
      </c>
      <c r="O59" s="463">
        <v>0.01</v>
      </c>
      <c r="P59" s="463">
        <v>0.01</v>
      </c>
      <c r="Q59" s="463">
        <v>0.01</v>
      </c>
      <c r="R59" s="463">
        <f>CF_дог!O471/CF_дог!O470</f>
        <v>1</v>
      </c>
      <c r="S59" s="463">
        <v>1</v>
      </c>
      <c r="T59" s="463">
        <v>0.01</v>
      </c>
      <c r="U59" s="463">
        <v>0.01</v>
      </c>
      <c r="V59" s="463">
        <v>0.01</v>
      </c>
      <c r="W59" s="463">
        <v>0.01</v>
      </c>
      <c r="X59" s="463">
        <v>0.01</v>
      </c>
      <c r="Y59" s="463">
        <v>0.01</v>
      </c>
      <c r="Z59" s="463">
        <v>2.5000000000000001E-3</v>
      </c>
      <c r="AA59" s="463">
        <v>0.01</v>
      </c>
      <c r="AB59" s="463">
        <v>0.01</v>
      </c>
    </row>
    <row r="60" spans="1:28">
      <c r="A60" s="2">
        <f>A59+31</f>
        <v>44804</v>
      </c>
      <c r="B60" s="463">
        <v>0.01</v>
      </c>
      <c r="C60" s="463">
        <v>0.01</v>
      </c>
      <c r="D60" s="463">
        <v>0.01</v>
      </c>
      <c r="E60" s="463">
        <v>0.01</v>
      </c>
      <c r="F60" s="463">
        <v>-3.4482758620689613E-2</v>
      </c>
      <c r="G60" s="463">
        <v>0.01</v>
      </c>
      <c r="H60" s="463">
        <v>-3.703703703703709E-2</v>
      </c>
      <c r="I60" s="463">
        <v>0.01</v>
      </c>
      <c r="J60" s="463">
        <v>0.01</v>
      </c>
      <c r="K60" s="463">
        <v>-1.0101010101010055E-2</v>
      </c>
      <c r="L60" s="463">
        <v>0.01</v>
      </c>
      <c r="M60" s="463">
        <v>0.01</v>
      </c>
      <c r="N60" s="463">
        <v>0.01</v>
      </c>
      <c r="O60" s="463">
        <v>0.01</v>
      </c>
      <c r="P60" s="463">
        <v>0.01</v>
      </c>
      <c r="Q60" s="463">
        <v>0.01</v>
      </c>
      <c r="R60" s="463">
        <f>CF_дог!O472/CF_дог!O471</f>
        <v>1</v>
      </c>
      <c r="S60" s="463">
        <v>1</v>
      </c>
      <c r="T60" s="463">
        <v>0.01</v>
      </c>
      <c r="U60" s="463">
        <v>0.01</v>
      </c>
      <c r="V60" s="463">
        <v>0.01</v>
      </c>
      <c r="W60" s="463">
        <v>0.01</v>
      </c>
      <c r="X60" s="463">
        <v>0.01</v>
      </c>
      <c r="Y60" s="463">
        <v>0.01</v>
      </c>
      <c r="Z60" s="463">
        <v>2.5000000000000001E-3</v>
      </c>
      <c r="AA60" s="463">
        <v>0.01</v>
      </c>
      <c r="AB60" s="463">
        <v>0.01</v>
      </c>
    </row>
    <row r="61" spans="1:28">
      <c r="A61" s="2">
        <f>A60+30</f>
        <v>44834</v>
      </c>
      <c r="B61" s="463">
        <v>0.01</v>
      </c>
      <c r="C61" s="463">
        <v>0.01</v>
      </c>
      <c r="D61" s="463">
        <v>0.01</v>
      </c>
      <c r="E61" s="463">
        <v>0.01</v>
      </c>
      <c r="F61" s="463">
        <v>-3.5714285714285698E-2</v>
      </c>
      <c r="G61" s="463">
        <v>0.01</v>
      </c>
      <c r="H61" s="463">
        <v>-3.703703703703709E-2</v>
      </c>
      <c r="I61" s="463">
        <v>0.01</v>
      </c>
      <c r="J61" s="463">
        <v>0.01</v>
      </c>
      <c r="K61" s="463">
        <v>-1.0204081632653073E-2</v>
      </c>
      <c r="L61" s="463">
        <v>0.01</v>
      </c>
      <c r="M61" s="463">
        <v>0.01</v>
      </c>
      <c r="N61" s="463">
        <v>0.01</v>
      </c>
      <c r="O61" s="463">
        <v>0.01</v>
      </c>
      <c r="P61" s="463">
        <v>0.01</v>
      </c>
      <c r="Q61" s="463">
        <v>0.01</v>
      </c>
      <c r="R61" s="463">
        <f>CF_дог!O473/CF_дог!O472</f>
        <v>1</v>
      </c>
      <c r="S61" s="463">
        <v>1</v>
      </c>
      <c r="T61" s="463">
        <v>0.01</v>
      </c>
      <c r="U61" s="463">
        <v>0.01</v>
      </c>
      <c r="V61" s="463">
        <v>0.01</v>
      </c>
      <c r="W61" s="463">
        <v>0.01</v>
      </c>
      <c r="X61" s="463">
        <v>0.01</v>
      </c>
      <c r="Y61" s="463">
        <v>0.01</v>
      </c>
      <c r="Z61" s="463">
        <v>2.5000000000000001E-3</v>
      </c>
      <c r="AA61" s="463">
        <v>0.01</v>
      </c>
      <c r="AB61" s="463">
        <v>0.01</v>
      </c>
    </row>
    <row r="62" spans="1:28">
      <c r="A62" s="2">
        <f>A61+31</f>
        <v>44865</v>
      </c>
      <c r="B62" s="463">
        <v>0.01</v>
      </c>
      <c r="C62" s="463">
        <v>0.01</v>
      </c>
      <c r="D62" s="463">
        <v>0.01</v>
      </c>
      <c r="E62" s="463">
        <v>0.01</v>
      </c>
      <c r="F62" s="463">
        <v>-3.703703703703709E-2</v>
      </c>
      <c r="G62" s="463">
        <v>0.01</v>
      </c>
      <c r="H62" s="463">
        <v>-3.703703703703709E-2</v>
      </c>
      <c r="I62" s="463">
        <v>0.01</v>
      </c>
      <c r="J62" s="463">
        <v>0.01</v>
      </c>
      <c r="K62" s="463">
        <v>-1.0309278350515427E-2</v>
      </c>
      <c r="L62" s="463">
        <v>0.01</v>
      </c>
      <c r="M62" s="463">
        <v>0.01</v>
      </c>
      <c r="N62" s="463">
        <v>0.01</v>
      </c>
      <c r="O62" s="463">
        <v>0.01</v>
      </c>
      <c r="P62" s="463">
        <v>0.01</v>
      </c>
      <c r="Q62" s="463">
        <v>0.01</v>
      </c>
      <c r="R62" s="463">
        <f>CF_дог!O474/CF_дог!O473</f>
        <v>1</v>
      </c>
      <c r="S62" s="463">
        <v>1</v>
      </c>
      <c r="T62" s="463">
        <v>0.01</v>
      </c>
      <c r="U62" s="463">
        <v>0.01</v>
      </c>
      <c r="V62" s="463">
        <v>0.01</v>
      </c>
      <c r="W62" s="463">
        <v>0.01</v>
      </c>
      <c r="X62" s="463">
        <v>0.01</v>
      </c>
      <c r="Y62" s="463">
        <v>0.01</v>
      </c>
      <c r="Z62" s="463">
        <v>2.5000000000000001E-3</v>
      </c>
      <c r="AA62" s="463">
        <v>0.01</v>
      </c>
      <c r="AB62" s="463">
        <v>0.01</v>
      </c>
    </row>
    <row r="63" spans="1:28">
      <c r="A63" s="2">
        <f>A62+30</f>
        <v>44895</v>
      </c>
      <c r="B63" s="463">
        <v>0.01</v>
      </c>
      <c r="C63" s="463">
        <v>0.01</v>
      </c>
      <c r="D63" s="463">
        <v>0.01</v>
      </c>
      <c r="E63" s="463">
        <v>0.01</v>
      </c>
      <c r="F63" s="463">
        <v>-3.8461538461538436E-2</v>
      </c>
      <c r="G63" s="463">
        <v>0.01</v>
      </c>
      <c r="H63" s="463">
        <v>-3.703703703703709E-2</v>
      </c>
      <c r="I63" s="463">
        <v>0.01</v>
      </c>
      <c r="J63" s="463">
        <v>0.01</v>
      </c>
      <c r="K63" s="463">
        <v>-1.041666666666663E-2</v>
      </c>
      <c r="L63" s="463">
        <v>0.01</v>
      </c>
      <c r="M63" s="463">
        <v>0.01</v>
      </c>
      <c r="N63" s="463">
        <v>0.01</v>
      </c>
      <c r="O63" s="463">
        <v>0.01</v>
      </c>
      <c r="P63" s="463">
        <v>0.01</v>
      </c>
      <c r="Q63" s="463">
        <v>0.01</v>
      </c>
      <c r="R63" s="463">
        <f>CF_дог!O475/CF_дог!O474</f>
        <v>1</v>
      </c>
      <c r="S63" s="463">
        <v>1</v>
      </c>
      <c r="T63" s="463">
        <v>0.01</v>
      </c>
      <c r="U63" s="463">
        <v>0.01</v>
      </c>
      <c r="V63" s="463">
        <v>0.01</v>
      </c>
      <c r="W63" s="463">
        <v>0.01</v>
      </c>
      <c r="X63" s="463">
        <v>0.01</v>
      </c>
      <c r="Y63" s="463">
        <v>0.01</v>
      </c>
      <c r="Z63" s="463">
        <v>2.5000000000000001E-3</v>
      </c>
      <c r="AA63" s="463">
        <v>0.01</v>
      </c>
      <c r="AB63" s="463">
        <v>0.01</v>
      </c>
    </row>
    <row r="64" spans="1:28">
      <c r="A64" s="2">
        <f>A63+31</f>
        <v>44926</v>
      </c>
      <c r="B64" s="463">
        <v>0.01</v>
      </c>
      <c r="C64" s="463">
        <v>0.01</v>
      </c>
      <c r="D64" s="463">
        <v>0.01</v>
      </c>
      <c r="E64" s="463">
        <v>0.01</v>
      </c>
      <c r="F64" s="463">
        <v>-4.0000000000000036E-2</v>
      </c>
      <c r="G64" s="463">
        <v>0.01</v>
      </c>
      <c r="H64" s="463">
        <v>-5.0000000000000044E-2</v>
      </c>
      <c r="I64" s="463">
        <v>0.01</v>
      </c>
      <c r="J64" s="463">
        <v>0.01</v>
      </c>
      <c r="K64" s="463">
        <v>-1.0526315789473717E-2</v>
      </c>
      <c r="L64" s="463">
        <v>0.01</v>
      </c>
      <c r="M64" s="463">
        <v>0.01</v>
      </c>
      <c r="N64" s="463">
        <v>0.01</v>
      </c>
      <c r="O64" s="463">
        <v>0.01</v>
      </c>
      <c r="P64" s="463">
        <v>0.01</v>
      </c>
      <c r="Q64" s="463">
        <v>0.01</v>
      </c>
      <c r="R64" s="463">
        <f>CF_дог!O476/CF_дог!O475</f>
        <v>1</v>
      </c>
      <c r="S64" s="463">
        <v>1</v>
      </c>
      <c r="T64" s="463">
        <v>0.01</v>
      </c>
      <c r="U64" s="463">
        <v>0.01</v>
      </c>
      <c r="V64" s="463">
        <v>0.01</v>
      </c>
      <c r="W64" s="463">
        <v>0.01</v>
      </c>
      <c r="X64" s="463">
        <v>0.01</v>
      </c>
      <c r="Y64" s="463">
        <v>0.01</v>
      </c>
      <c r="Z64" s="463">
        <v>2.5000000000000001E-3</v>
      </c>
      <c r="AA64" s="463">
        <v>0.01</v>
      </c>
      <c r="AB64" s="463">
        <v>0.01</v>
      </c>
    </row>
    <row r="65" spans="1:28">
      <c r="A65" s="2">
        <f>A64+31</f>
        <v>44957</v>
      </c>
      <c r="B65" s="463">
        <v>0.01</v>
      </c>
      <c r="C65" s="463">
        <v>0.01</v>
      </c>
      <c r="D65" s="463">
        <v>0.01</v>
      </c>
      <c r="E65" s="463">
        <v>0.01</v>
      </c>
      <c r="F65" s="463">
        <v>-4.166666666666663E-2</v>
      </c>
      <c r="G65" s="463">
        <v>0.01</v>
      </c>
      <c r="H65" s="463">
        <v>-5.0000000000000044E-2</v>
      </c>
      <c r="I65" s="463">
        <v>0.01</v>
      </c>
      <c r="J65" s="463">
        <v>0.01</v>
      </c>
      <c r="K65" s="463">
        <v>-1.0638297872340385E-2</v>
      </c>
      <c r="L65" s="463">
        <v>0.01</v>
      </c>
      <c r="M65" s="463">
        <v>0.01</v>
      </c>
      <c r="N65" s="463">
        <v>0.01</v>
      </c>
      <c r="O65" s="463">
        <v>0.01</v>
      </c>
      <c r="P65" s="463">
        <v>0.01</v>
      </c>
      <c r="Q65" s="463">
        <v>0.01</v>
      </c>
      <c r="R65" s="463">
        <f>CF_дог!O477/CF_дог!O476</f>
        <v>1</v>
      </c>
      <c r="S65" s="463">
        <v>1</v>
      </c>
      <c r="T65" s="463">
        <v>0.01</v>
      </c>
      <c r="U65" s="463">
        <v>0.01</v>
      </c>
      <c r="V65" s="463">
        <v>0.01</v>
      </c>
      <c r="W65" s="463">
        <v>0.01</v>
      </c>
      <c r="X65" s="463">
        <v>0.01</v>
      </c>
      <c r="Y65" s="463">
        <v>0.01</v>
      </c>
      <c r="Z65" s="463">
        <v>2.5000000000000001E-3</v>
      </c>
      <c r="AA65" s="463">
        <v>0.01</v>
      </c>
      <c r="AB65" s="463">
        <v>0.01</v>
      </c>
    </row>
    <row r="66" spans="1:28">
      <c r="A66" s="2">
        <f>A65+28</f>
        <v>44985</v>
      </c>
      <c r="B66" s="463">
        <v>0.01</v>
      </c>
      <c r="C66" s="463">
        <v>0.01</v>
      </c>
      <c r="D66" s="463">
        <v>0.01</v>
      </c>
      <c r="E66" s="463">
        <v>0.01</v>
      </c>
      <c r="F66" s="463">
        <v>-4.3478260869565188E-2</v>
      </c>
      <c r="G66" s="463">
        <v>0.01</v>
      </c>
      <c r="H66" s="463">
        <v>-5.0000000000000044E-2</v>
      </c>
      <c r="I66" s="463">
        <v>0.01</v>
      </c>
      <c r="J66" s="463">
        <v>0.01</v>
      </c>
      <c r="K66" s="463">
        <v>-1.0752688172043001E-2</v>
      </c>
      <c r="L66" s="463">
        <v>0.01</v>
      </c>
      <c r="M66" s="463">
        <v>0.01</v>
      </c>
      <c r="N66" s="463">
        <v>0.01</v>
      </c>
      <c r="O66" s="463">
        <v>0.01</v>
      </c>
      <c r="P66" s="463">
        <v>0.01</v>
      </c>
      <c r="Q66" s="463">
        <v>0.01</v>
      </c>
      <c r="R66" s="463">
        <f>CF_дог!O478/CF_дог!O477</f>
        <v>1</v>
      </c>
      <c r="S66" s="463">
        <v>1</v>
      </c>
      <c r="T66" s="463">
        <v>0.01</v>
      </c>
      <c r="U66" s="463">
        <v>0.01</v>
      </c>
      <c r="V66" s="463">
        <v>0.01</v>
      </c>
      <c r="W66" s="463">
        <v>0.01</v>
      </c>
      <c r="X66" s="463">
        <v>0.01</v>
      </c>
      <c r="Y66" s="463">
        <v>0.01</v>
      </c>
      <c r="Z66" s="463">
        <v>2.5000000000000001E-3</v>
      </c>
      <c r="AA66" s="463">
        <v>0.01</v>
      </c>
      <c r="AB66" s="463">
        <v>0.01</v>
      </c>
    </row>
    <row r="67" spans="1:28">
      <c r="A67" s="2">
        <f>A66+31</f>
        <v>45016</v>
      </c>
      <c r="B67" s="463">
        <v>0.01</v>
      </c>
      <c r="C67" s="463">
        <v>0.01</v>
      </c>
      <c r="D67" s="463">
        <v>0.01</v>
      </c>
      <c r="E67" s="463">
        <v>0.01</v>
      </c>
      <c r="F67" s="463">
        <v>-4.5454545454545414E-2</v>
      </c>
      <c r="G67" s="463">
        <v>0.01</v>
      </c>
      <c r="H67" s="463">
        <v>-5.0000000000000044E-2</v>
      </c>
      <c r="I67" s="463">
        <v>0.01</v>
      </c>
      <c r="J67" s="463">
        <v>0.01</v>
      </c>
      <c r="K67" s="463">
        <v>-1.0869565217391353E-2</v>
      </c>
      <c r="L67" s="463">
        <v>0.01</v>
      </c>
      <c r="M67" s="463">
        <v>0.01</v>
      </c>
      <c r="N67" s="463">
        <v>0.01</v>
      </c>
      <c r="O67" s="463">
        <v>0.01</v>
      </c>
      <c r="P67" s="463">
        <v>0.01</v>
      </c>
      <c r="Q67" s="463">
        <v>0.01</v>
      </c>
      <c r="R67" s="463">
        <f>CF_дог!O479/CF_дог!O478</f>
        <v>1</v>
      </c>
      <c r="S67" s="463">
        <v>1</v>
      </c>
      <c r="T67" s="463">
        <v>0.01</v>
      </c>
      <c r="U67" s="463">
        <v>0.01</v>
      </c>
      <c r="V67" s="463">
        <v>0.01</v>
      </c>
      <c r="W67" s="463">
        <v>0.01</v>
      </c>
      <c r="X67" s="463">
        <v>0.01</v>
      </c>
      <c r="Y67" s="463">
        <v>0.01</v>
      </c>
      <c r="Z67" s="463">
        <v>2.5000000000000001E-3</v>
      </c>
      <c r="AA67" s="463">
        <v>0.01</v>
      </c>
      <c r="AB67" s="463">
        <v>0.01</v>
      </c>
    </row>
    <row r="68" spans="1:28">
      <c r="A68" s="2">
        <f>A67+30</f>
        <v>45046</v>
      </c>
      <c r="B68" s="463">
        <v>0.01</v>
      </c>
      <c r="C68" s="463">
        <v>0.01</v>
      </c>
      <c r="D68" s="463">
        <v>0.01</v>
      </c>
      <c r="E68" s="463">
        <v>0.01</v>
      </c>
      <c r="F68" s="463">
        <v>-4.7619047619047672E-2</v>
      </c>
      <c r="G68" s="463">
        <v>0.01</v>
      </c>
      <c r="H68" s="463">
        <v>-5.0000000000000044E-2</v>
      </c>
      <c r="I68" s="463">
        <v>0.01</v>
      </c>
      <c r="J68" s="463">
        <v>0.01</v>
      </c>
      <c r="K68" s="463">
        <v>-1.098901098901095E-2</v>
      </c>
      <c r="L68" s="463">
        <v>0.01</v>
      </c>
      <c r="M68" s="463">
        <v>0.01</v>
      </c>
      <c r="N68" s="463">
        <v>0.01</v>
      </c>
      <c r="O68" s="463">
        <v>0.01</v>
      </c>
      <c r="P68" s="463">
        <v>0.01</v>
      </c>
      <c r="Q68" s="463">
        <v>0.01</v>
      </c>
      <c r="R68" s="463">
        <f>CF_дог!O480/CF_дог!O479</f>
        <v>1</v>
      </c>
      <c r="S68" s="463">
        <v>1</v>
      </c>
      <c r="T68" s="463">
        <v>0.01</v>
      </c>
      <c r="U68" s="463">
        <v>0.01</v>
      </c>
      <c r="V68" s="463">
        <v>0.01</v>
      </c>
      <c r="W68" s="463">
        <v>0.01</v>
      </c>
      <c r="X68" s="463">
        <v>0.01</v>
      </c>
      <c r="Y68" s="463">
        <v>0.01</v>
      </c>
      <c r="Z68" s="463">
        <v>2.5000000000000001E-3</v>
      </c>
      <c r="AA68" s="463">
        <v>0.01</v>
      </c>
      <c r="AB68" s="463">
        <v>0.01</v>
      </c>
    </row>
    <row r="69" spans="1:28">
      <c r="A69" s="2">
        <f>A68+31</f>
        <v>45077</v>
      </c>
      <c r="B69" s="463">
        <v>0.01</v>
      </c>
      <c r="C69" s="463">
        <v>0.01</v>
      </c>
      <c r="D69" s="463">
        <v>0.01</v>
      </c>
      <c r="E69" s="463">
        <v>0.01</v>
      </c>
      <c r="F69" s="463">
        <v>-5.0000000000000044E-2</v>
      </c>
      <c r="G69" s="463">
        <v>0.01</v>
      </c>
      <c r="H69" s="463">
        <v>-5.0000000000000044E-2</v>
      </c>
      <c r="I69" s="463">
        <v>0.01</v>
      </c>
      <c r="J69" s="463">
        <v>0.01</v>
      </c>
      <c r="K69" s="463">
        <v>-1.1111111111111072E-2</v>
      </c>
      <c r="L69" s="463">
        <v>0.01</v>
      </c>
      <c r="M69" s="463">
        <v>0.01</v>
      </c>
      <c r="N69" s="463">
        <v>0.01</v>
      </c>
      <c r="O69" s="463">
        <v>0.01</v>
      </c>
      <c r="P69" s="463">
        <v>0.01</v>
      </c>
      <c r="Q69" s="463">
        <v>0.01</v>
      </c>
      <c r="R69" s="463">
        <f>CF_дог!O481/CF_дог!O480</f>
        <v>1</v>
      </c>
      <c r="S69" s="463">
        <v>1</v>
      </c>
      <c r="T69" s="463">
        <v>0.01</v>
      </c>
      <c r="U69" s="463">
        <v>0.01</v>
      </c>
      <c r="V69" s="463">
        <v>0.01</v>
      </c>
      <c r="W69" s="463">
        <v>0.01</v>
      </c>
      <c r="X69" s="463">
        <v>0.01</v>
      </c>
      <c r="Y69" s="463">
        <v>0.01</v>
      </c>
      <c r="Z69" s="463">
        <v>2.5000000000000001E-3</v>
      </c>
      <c r="AA69" s="463">
        <v>0.01</v>
      </c>
      <c r="AB69" s="463">
        <v>0.01</v>
      </c>
    </row>
    <row r="70" spans="1:28">
      <c r="A70" s="2">
        <f>A69+30</f>
        <v>45107</v>
      </c>
      <c r="B70" s="463">
        <v>0.01</v>
      </c>
      <c r="C70" s="463">
        <v>0.01</v>
      </c>
      <c r="D70" s="463">
        <v>0.01</v>
      </c>
      <c r="E70" s="463">
        <v>0.01</v>
      </c>
      <c r="F70" s="463">
        <v>-5.2631578947368474E-2</v>
      </c>
      <c r="G70" s="463">
        <v>0.01</v>
      </c>
      <c r="H70" s="463">
        <v>-5.0000000000000044E-2</v>
      </c>
      <c r="I70" s="463">
        <v>0.01</v>
      </c>
      <c r="J70" s="463">
        <v>0.01</v>
      </c>
      <c r="K70" s="463">
        <v>-1.1235955056179803E-2</v>
      </c>
      <c r="L70" s="463">
        <v>0.01</v>
      </c>
      <c r="M70" s="463">
        <v>0.01</v>
      </c>
      <c r="N70" s="463">
        <v>0.01</v>
      </c>
      <c r="O70" s="463">
        <v>0.01</v>
      </c>
      <c r="P70" s="463">
        <v>0.01</v>
      </c>
      <c r="Q70" s="463">
        <v>0.01</v>
      </c>
      <c r="R70" s="463">
        <f>CF_дог!O482/CF_дог!O481</f>
        <v>1</v>
      </c>
      <c r="S70" s="463">
        <v>1</v>
      </c>
      <c r="T70" s="463">
        <v>0.01</v>
      </c>
      <c r="U70" s="463">
        <v>0.01</v>
      </c>
      <c r="V70" s="463">
        <v>0.01</v>
      </c>
      <c r="W70" s="463">
        <v>0.01</v>
      </c>
      <c r="X70" s="463">
        <v>0.01</v>
      </c>
      <c r="Y70" s="463">
        <v>0.01</v>
      </c>
      <c r="Z70" s="463">
        <v>2.5000000000000001E-3</v>
      </c>
      <c r="AA70" s="463">
        <v>0.01</v>
      </c>
      <c r="AB70" s="463">
        <v>0.01</v>
      </c>
    </row>
    <row r="71" spans="1:28">
      <c r="A71" s="2">
        <f>A70+31</f>
        <v>45138</v>
      </c>
      <c r="B71" s="463">
        <v>0.01</v>
      </c>
      <c r="C71" s="463">
        <v>0.01</v>
      </c>
      <c r="D71" s="463">
        <v>0.01</v>
      </c>
      <c r="E71" s="463">
        <v>0.01</v>
      </c>
      <c r="F71" s="463">
        <v>-5.555555555555558E-2</v>
      </c>
      <c r="G71" s="463">
        <v>0.01</v>
      </c>
      <c r="H71" s="463">
        <v>-5.0000000000000044E-2</v>
      </c>
      <c r="I71" s="463">
        <v>0.01</v>
      </c>
      <c r="J71" s="463">
        <v>0.01</v>
      </c>
      <c r="K71" s="463">
        <v>-1.1363636363636354E-2</v>
      </c>
      <c r="L71" s="463">
        <v>0.01</v>
      </c>
      <c r="M71" s="463">
        <v>0.01</v>
      </c>
      <c r="N71" s="463">
        <v>0.01</v>
      </c>
      <c r="O71" s="463">
        <v>0.01</v>
      </c>
      <c r="P71" s="463">
        <v>0.01</v>
      </c>
      <c r="Q71" s="463">
        <v>0.01</v>
      </c>
      <c r="R71" s="463">
        <f>CF_дог!O483/CF_дог!O482</f>
        <v>1</v>
      </c>
      <c r="S71" s="463">
        <v>1</v>
      </c>
      <c r="T71" s="463">
        <v>0.01</v>
      </c>
      <c r="U71" s="463">
        <v>0.01</v>
      </c>
      <c r="V71" s="463">
        <v>0.01</v>
      </c>
      <c r="W71" s="463">
        <v>0.01</v>
      </c>
      <c r="X71" s="463">
        <v>0.01</v>
      </c>
      <c r="Y71" s="463">
        <v>0.01</v>
      </c>
      <c r="Z71" s="463">
        <v>2.5000000000000001E-3</v>
      </c>
      <c r="AA71" s="463">
        <v>0.01</v>
      </c>
      <c r="AB71" s="463">
        <v>0.01</v>
      </c>
    </row>
    <row r="72" spans="1:28">
      <c r="A72" s="2">
        <f>A71+31</f>
        <v>45169</v>
      </c>
      <c r="B72" s="463">
        <v>0.01</v>
      </c>
      <c r="C72" s="463">
        <v>0.01</v>
      </c>
      <c r="D72" s="463">
        <v>0.01</v>
      </c>
      <c r="E72" s="463">
        <v>0.01</v>
      </c>
      <c r="F72" s="463">
        <v>-5.8823529411764719E-2</v>
      </c>
      <c r="G72" s="463">
        <v>0.01</v>
      </c>
      <c r="H72" s="463">
        <v>-5.0000000000000044E-2</v>
      </c>
      <c r="I72" s="463">
        <v>0.01</v>
      </c>
      <c r="J72" s="463">
        <v>0.01</v>
      </c>
      <c r="K72" s="463">
        <v>-1.1494252873563204E-2</v>
      </c>
      <c r="L72" s="463">
        <v>0.01</v>
      </c>
      <c r="M72" s="463">
        <v>0.01</v>
      </c>
      <c r="N72" s="463">
        <v>0.01</v>
      </c>
      <c r="O72" s="463">
        <v>0.01</v>
      </c>
      <c r="P72" s="463">
        <v>0.01</v>
      </c>
      <c r="Q72" s="463">
        <v>0.01</v>
      </c>
      <c r="R72" s="463">
        <f>CF_дог!O484/CF_дог!O483</f>
        <v>1</v>
      </c>
      <c r="S72" s="463">
        <v>1</v>
      </c>
      <c r="T72" s="463">
        <v>0.01</v>
      </c>
      <c r="U72" s="463">
        <v>0.01</v>
      </c>
      <c r="V72" s="463">
        <v>0.01</v>
      </c>
      <c r="W72" s="463">
        <v>0.01</v>
      </c>
      <c r="X72" s="463">
        <v>0.01</v>
      </c>
      <c r="Y72" s="463">
        <v>0.01</v>
      </c>
      <c r="Z72" s="463">
        <v>2.5000000000000001E-3</v>
      </c>
      <c r="AA72" s="463">
        <v>0.01</v>
      </c>
      <c r="AB72" s="463">
        <v>0.01</v>
      </c>
    </row>
    <row r="73" spans="1:28">
      <c r="A73" s="2">
        <f>A72+30</f>
        <v>45199</v>
      </c>
      <c r="B73" s="463">
        <v>0.01</v>
      </c>
      <c r="C73" s="463">
        <v>0.01</v>
      </c>
      <c r="D73" s="463">
        <v>0.01</v>
      </c>
      <c r="E73" s="463">
        <v>0.01</v>
      </c>
      <c r="F73" s="463">
        <v>-6.25E-2</v>
      </c>
      <c r="G73" s="463">
        <v>0.01</v>
      </c>
      <c r="H73" s="463">
        <v>-5.0000000000000044E-2</v>
      </c>
      <c r="I73" s="463">
        <v>0.01</v>
      </c>
      <c r="J73" s="463">
        <v>0.01</v>
      </c>
      <c r="K73" s="463">
        <v>-1.1627906976744207E-2</v>
      </c>
      <c r="L73" s="463">
        <v>0.01</v>
      </c>
      <c r="M73" s="463">
        <v>0.01</v>
      </c>
      <c r="N73" s="463">
        <v>0.01</v>
      </c>
      <c r="O73" s="463">
        <v>0.01</v>
      </c>
      <c r="P73" s="463">
        <v>0.01</v>
      </c>
      <c r="Q73" s="463">
        <v>0.01</v>
      </c>
      <c r="R73" s="463">
        <f>CF_дог!O485/CF_дог!O484</f>
        <v>1</v>
      </c>
      <c r="S73" s="463">
        <v>1</v>
      </c>
      <c r="T73" s="463">
        <v>0.01</v>
      </c>
      <c r="U73" s="463">
        <v>0.01</v>
      </c>
      <c r="V73" s="463">
        <v>0.01</v>
      </c>
      <c r="W73" s="463">
        <v>0.01</v>
      </c>
      <c r="X73" s="463">
        <v>0.01</v>
      </c>
      <c r="Y73" s="463">
        <v>0.01</v>
      </c>
      <c r="Z73" s="463">
        <v>2.5000000000000001E-3</v>
      </c>
      <c r="AA73" s="463">
        <v>0.01</v>
      </c>
      <c r="AB73" s="463">
        <v>0.01</v>
      </c>
    </row>
    <row r="74" spans="1:28">
      <c r="A74" s="2">
        <f>A73+31</f>
        <v>45230</v>
      </c>
      <c r="B74" s="463">
        <v>0.01</v>
      </c>
      <c r="C74" s="463">
        <v>0.01</v>
      </c>
      <c r="D74" s="463">
        <v>0.01</v>
      </c>
      <c r="E74" s="463">
        <v>0.01</v>
      </c>
      <c r="F74" s="463">
        <v>-6.25E-2</v>
      </c>
      <c r="G74" s="463">
        <v>0.01</v>
      </c>
      <c r="H74" s="463">
        <v>-5.0000000000000044E-2</v>
      </c>
      <c r="I74" s="463">
        <v>0.01</v>
      </c>
      <c r="J74" s="463">
        <v>0.01</v>
      </c>
      <c r="K74" s="463">
        <v>-1.1764705882352899E-2</v>
      </c>
      <c r="L74" s="463">
        <v>0.01</v>
      </c>
      <c r="M74" s="463">
        <v>0.01</v>
      </c>
      <c r="N74" s="463">
        <v>0.01</v>
      </c>
      <c r="O74" s="463">
        <v>0.01</v>
      </c>
      <c r="P74" s="463">
        <v>0.01</v>
      </c>
      <c r="Q74" s="463">
        <v>0.01</v>
      </c>
      <c r="R74" s="463">
        <f>CF_дог!O486/CF_дог!O485</f>
        <v>1</v>
      </c>
      <c r="S74" s="463">
        <v>1</v>
      </c>
      <c r="T74" s="463">
        <v>0.01</v>
      </c>
      <c r="U74" s="463">
        <v>0.01</v>
      </c>
      <c r="V74" s="463">
        <v>0.01</v>
      </c>
      <c r="W74" s="463">
        <v>0.01</v>
      </c>
      <c r="X74" s="463">
        <v>0.01</v>
      </c>
      <c r="Y74" s="463">
        <v>0.01</v>
      </c>
      <c r="Z74" s="463">
        <v>2.5000000000000001E-3</v>
      </c>
      <c r="AA74" s="463">
        <v>0.01</v>
      </c>
      <c r="AB74" s="463">
        <v>0.01</v>
      </c>
    </row>
    <row r="75" spans="1:28">
      <c r="A75" s="2">
        <f>A74+30</f>
        <v>45260</v>
      </c>
      <c r="B75" s="463">
        <v>0.01</v>
      </c>
      <c r="C75" s="463">
        <v>0.01</v>
      </c>
      <c r="D75" s="463">
        <v>0.01</v>
      </c>
      <c r="E75" s="463">
        <v>0.01</v>
      </c>
      <c r="F75" s="463">
        <v>-6.25E-2</v>
      </c>
      <c r="G75" s="463">
        <v>0.01</v>
      </c>
      <c r="H75" s="463">
        <v>-5.0000000000000044E-2</v>
      </c>
      <c r="I75" s="463">
        <v>0.01</v>
      </c>
      <c r="J75" s="463">
        <v>0.01</v>
      </c>
      <c r="K75" s="463">
        <v>-1.1904761904761862E-2</v>
      </c>
      <c r="L75" s="463">
        <v>0.01</v>
      </c>
      <c r="M75" s="463">
        <v>0.01</v>
      </c>
      <c r="N75" s="463">
        <v>0.01</v>
      </c>
      <c r="O75" s="463">
        <v>0.01</v>
      </c>
      <c r="P75" s="463">
        <v>0.01</v>
      </c>
      <c r="Q75" s="463">
        <v>0.01</v>
      </c>
      <c r="R75" s="463">
        <f>CF_дог!O487/CF_дог!O486</f>
        <v>1</v>
      </c>
      <c r="S75" s="463">
        <v>1</v>
      </c>
      <c r="T75" s="463">
        <v>0.01</v>
      </c>
      <c r="U75" s="463">
        <v>0.01</v>
      </c>
      <c r="V75" s="463">
        <v>0.01</v>
      </c>
      <c r="W75" s="463">
        <v>0.01</v>
      </c>
      <c r="X75" s="463">
        <v>0.01</v>
      </c>
      <c r="Y75" s="463">
        <v>0.01</v>
      </c>
      <c r="Z75" s="463">
        <v>2.5000000000000001E-3</v>
      </c>
      <c r="AA75" s="463">
        <v>0.01</v>
      </c>
      <c r="AB75" s="463">
        <v>0.01</v>
      </c>
    </row>
    <row r="76" spans="1:28">
      <c r="A76" s="2">
        <f>A75+31</f>
        <v>45291</v>
      </c>
      <c r="B76" s="463">
        <v>0.01</v>
      </c>
      <c r="C76" s="463">
        <v>0.01</v>
      </c>
      <c r="D76" s="463">
        <v>0.01</v>
      </c>
      <c r="E76" s="463">
        <v>0.01</v>
      </c>
      <c r="F76" s="463">
        <v>-6.25E-2</v>
      </c>
      <c r="G76" s="463">
        <v>0.01</v>
      </c>
      <c r="H76" s="463">
        <v>-5.0000000000000044E-2</v>
      </c>
      <c r="I76" s="463">
        <v>0.01</v>
      </c>
      <c r="J76" s="463">
        <v>0.01</v>
      </c>
      <c r="K76" s="463">
        <v>-1.2048192771084376E-2</v>
      </c>
      <c r="L76" s="463">
        <v>0.01</v>
      </c>
      <c r="M76" s="463">
        <v>0.01</v>
      </c>
      <c r="N76" s="463">
        <v>0.01</v>
      </c>
      <c r="O76" s="463">
        <v>0.01</v>
      </c>
      <c r="P76" s="463">
        <v>0.01</v>
      </c>
      <c r="Q76" s="463">
        <v>0.01</v>
      </c>
      <c r="R76" s="463">
        <f>CF_дог!O488/CF_дог!O487</f>
        <v>1</v>
      </c>
      <c r="S76" s="463">
        <v>1</v>
      </c>
      <c r="T76" s="463">
        <v>0.01</v>
      </c>
      <c r="U76" s="463">
        <v>0.01</v>
      </c>
      <c r="V76" s="463">
        <v>0.01</v>
      </c>
      <c r="W76" s="463">
        <v>0.01</v>
      </c>
      <c r="X76" s="463">
        <v>0.01</v>
      </c>
      <c r="Y76" s="463">
        <v>0.01</v>
      </c>
      <c r="Z76" s="463">
        <v>2.5000000000000001E-3</v>
      </c>
      <c r="AA76" s="463">
        <v>0.01</v>
      </c>
      <c r="AB76" s="463">
        <v>0.01</v>
      </c>
    </row>
    <row r="77" spans="1:28">
      <c r="A77" s="2">
        <f>A76+31</f>
        <v>45322</v>
      </c>
      <c r="B77" s="463">
        <v>0.01</v>
      </c>
      <c r="C77" s="463">
        <v>0.01</v>
      </c>
      <c r="D77" s="463">
        <v>0.01</v>
      </c>
      <c r="E77" s="463">
        <v>0.01</v>
      </c>
      <c r="F77" s="463">
        <v>-6.25E-2</v>
      </c>
      <c r="G77" s="463">
        <v>0.01</v>
      </c>
      <c r="H77" s="463">
        <v>-6.0000000000000053E-2</v>
      </c>
      <c r="I77" s="463">
        <v>0.01</v>
      </c>
      <c r="J77" s="463">
        <v>0.01</v>
      </c>
      <c r="K77" s="463">
        <v>-1.2195121951219523E-2</v>
      </c>
      <c r="L77" s="463">
        <v>0.01</v>
      </c>
      <c r="M77" s="463">
        <v>0.01</v>
      </c>
      <c r="N77" s="463">
        <v>0.01</v>
      </c>
      <c r="O77" s="463">
        <v>0.01</v>
      </c>
      <c r="P77" s="463">
        <v>0.01</v>
      </c>
      <c r="Q77" s="463">
        <v>0.01</v>
      </c>
      <c r="R77" s="463">
        <f>CF_дог!O489/CF_дог!O488</f>
        <v>1</v>
      </c>
      <c r="S77" s="463">
        <v>1</v>
      </c>
      <c r="T77" s="463">
        <v>0.01</v>
      </c>
      <c r="U77" s="463">
        <v>0.01</v>
      </c>
      <c r="V77" s="463">
        <v>0.01</v>
      </c>
      <c r="W77" s="463">
        <v>0.01</v>
      </c>
      <c r="X77" s="463">
        <v>0.01</v>
      </c>
      <c r="Y77" s="463">
        <v>0.01</v>
      </c>
      <c r="Z77" s="463">
        <v>2.5000000000000001E-3</v>
      </c>
      <c r="AA77" s="463">
        <v>0.01</v>
      </c>
      <c r="AB77" s="463">
        <v>0.01</v>
      </c>
    </row>
    <row r="78" spans="1:28">
      <c r="A78" s="2">
        <f>A77+29</f>
        <v>45351</v>
      </c>
      <c r="B78" s="463">
        <v>0.01</v>
      </c>
      <c r="C78" s="463">
        <v>0.01</v>
      </c>
      <c r="D78" s="463">
        <v>0.01</v>
      </c>
      <c r="E78" s="463">
        <v>0.01</v>
      </c>
      <c r="F78" s="463">
        <v>-6.25E-2</v>
      </c>
      <c r="G78" s="463">
        <v>0.01</v>
      </c>
      <c r="H78" s="463">
        <v>-6.0000000000000053E-2</v>
      </c>
      <c r="I78" s="463">
        <v>0.01</v>
      </c>
      <c r="J78" s="463">
        <v>0.01</v>
      </c>
      <c r="K78" s="463">
        <v>-1.2345679012345734E-2</v>
      </c>
      <c r="L78" s="463">
        <v>0.01</v>
      </c>
      <c r="M78" s="463">
        <v>0.01</v>
      </c>
      <c r="N78" s="463">
        <v>0.01</v>
      </c>
      <c r="O78" s="463">
        <v>0.01</v>
      </c>
      <c r="P78" s="463">
        <v>0.01</v>
      </c>
      <c r="Q78" s="463">
        <v>0.01</v>
      </c>
      <c r="R78" s="463">
        <f>CF_дог!O490/CF_дог!O489</f>
        <v>1</v>
      </c>
      <c r="S78" s="463">
        <v>1</v>
      </c>
      <c r="T78" s="463">
        <v>0.01</v>
      </c>
      <c r="U78" s="463">
        <v>0.01</v>
      </c>
      <c r="V78" s="463">
        <v>0.01</v>
      </c>
      <c r="W78" s="463">
        <v>0.01</v>
      </c>
      <c r="X78" s="463">
        <v>0.01</v>
      </c>
      <c r="Y78" s="463">
        <v>0.01</v>
      </c>
      <c r="Z78" s="463">
        <v>2.5000000000000001E-3</v>
      </c>
      <c r="AA78" s="463">
        <v>0.01</v>
      </c>
      <c r="AB78" s="463">
        <v>0.01</v>
      </c>
    </row>
    <row r="79" spans="1:28">
      <c r="A79" s="2">
        <f>A78+31</f>
        <v>45382</v>
      </c>
      <c r="B79" s="463">
        <v>0.01</v>
      </c>
      <c r="C79" s="463">
        <v>0.01</v>
      </c>
      <c r="D79" s="463">
        <v>0.01</v>
      </c>
      <c r="E79" s="463">
        <v>0.01</v>
      </c>
      <c r="F79" s="463">
        <v>-6.25E-2</v>
      </c>
      <c r="G79" s="463">
        <v>0.01</v>
      </c>
      <c r="H79" s="463">
        <v>-6.0000000000000053E-2</v>
      </c>
      <c r="I79" s="463">
        <v>0.01</v>
      </c>
      <c r="J79" s="463">
        <v>0.01</v>
      </c>
      <c r="K79" s="463">
        <v>-1.2499999999999956E-2</v>
      </c>
      <c r="L79" s="463">
        <v>0.01</v>
      </c>
      <c r="M79" s="463">
        <v>0.01</v>
      </c>
      <c r="N79" s="463">
        <v>0.01</v>
      </c>
      <c r="O79" s="463">
        <v>0.01</v>
      </c>
      <c r="P79" s="463">
        <v>0.01</v>
      </c>
      <c r="Q79" s="463">
        <v>0.01</v>
      </c>
      <c r="R79" s="463">
        <f>CF_дог!O491/CF_дог!O490</f>
        <v>1</v>
      </c>
      <c r="S79" s="463">
        <v>1</v>
      </c>
      <c r="T79" s="463">
        <v>0.01</v>
      </c>
      <c r="U79" s="463">
        <v>0.01</v>
      </c>
      <c r="V79" s="463">
        <v>0.01</v>
      </c>
      <c r="W79" s="463">
        <v>0.01</v>
      </c>
      <c r="X79" s="463">
        <v>0.01</v>
      </c>
      <c r="Y79" s="463">
        <v>0.01</v>
      </c>
      <c r="Z79" s="463">
        <v>2.5000000000000001E-3</v>
      </c>
      <c r="AA79" s="463">
        <v>0.01</v>
      </c>
      <c r="AB79" s="463">
        <v>0.01</v>
      </c>
    </row>
    <row r="80" spans="1:28">
      <c r="A80" s="2">
        <f>A79+30</f>
        <v>45412</v>
      </c>
      <c r="B80" s="463">
        <v>0.01</v>
      </c>
      <c r="C80" s="463">
        <v>0.01</v>
      </c>
      <c r="D80" s="463">
        <v>0.01</v>
      </c>
      <c r="E80" s="463">
        <v>0.01</v>
      </c>
      <c r="F80" s="463">
        <v>-6.25E-2</v>
      </c>
      <c r="G80" s="463">
        <v>0.01</v>
      </c>
      <c r="H80" s="463">
        <v>-6.0000000000000053E-2</v>
      </c>
      <c r="I80" s="463">
        <v>0.01</v>
      </c>
      <c r="J80" s="463">
        <v>0.01</v>
      </c>
      <c r="K80" s="463">
        <v>-1.2658227848101222E-2</v>
      </c>
      <c r="L80" s="463">
        <v>0.01</v>
      </c>
      <c r="M80" s="463">
        <v>0.01</v>
      </c>
      <c r="N80" s="463">
        <v>0.01</v>
      </c>
      <c r="O80" s="463">
        <v>0.01</v>
      </c>
      <c r="P80" s="463">
        <v>0.01</v>
      </c>
      <c r="Q80" s="463">
        <v>0.01</v>
      </c>
      <c r="R80" s="463">
        <f>CF_дог!O492/CF_дог!O491</f>
        <v>1</v>
      </c>
      <c r="S80" s="463">
        <v>1</v>
      </c>
      <c r="T80" s="463">
        <v>0.01</v>
      </c>
      <c r="U80" s="463">
        <v>0.01</v>
      </c>
      <c r="V80" s="463">
        <v>0.01</v>
      </c>
      <c r="W80" s="463">
        <v>0.01</v>
      </c>
      <c r="X80" s="463">
        <v>0.01</v>
      </c>
      <c r="Y80" s="463">
        <v>0.01</v>
      </c>
      <c r="Z80" s="463">
        <v>2.5000000000000001E-3</v>
      </c>
      <c r="AA80" s="463">
        <v>0.01</v>
      </c>
      <c r="AB80" s="463">
        <v>0.01</v>
      </c>
    </row>
    <row r="81" spans="1:28">
      <c r="A81" s="2">
        <f>A80+31</f>
        <v>45443</v>
      </c>
      <c r="B81" s="463">
        <v>0.01</v>
      </c>
      <c r="C81" s="463">
        <v>0.01</v>
      </c>
      <c r="D81" s="463">
        <v>0.01</v>
      </c>
      <c r="E81" s="463">
        <v>0.01</v>
      </c>
      <c r="F81" s="463">
        <v>-6.25E-2</v>
      </c>
      <c r="G81" s="463">
        <v>0.01</v>
      </c>
      <c r="H81" s="463">
        <v>-6.0000000000000053E-2</v>
      </c>
      <c r="I81" s="463">
        <v>0.01</v>
      </c>
      <c r="J81" s="463">
        <v>0.01</v>
      </c>
      <c r="K81" s="463">
        <v>-1.2820512820512775E-2</v>
      </c>
      <c r="L81" s="463">
        <v>0.01</v>
      </c>
      <c r="M81" s="463">
        <v>0.01</v>
      </c>
      <c r="N81" s="463">
        <v>0.01</v>
      </c>
      <c r="O81" s="463">
        <v>0.01</v>
      </c>
      <c r="P81" s="463">
        <v>0.01</v>
      </c>
      <c r="Q81" s="463">
        <v>0.01</v>
      </c>
      <c r="R81" s="463">
        <f>CF_дог!O493/CF_дог!O492</f>
        <v>1</v>
      </c>
      <c r="S81" s="463">
        <v>1</v>
      </c>
      <c r="T81" s="463">
        <v>0.01</v>
      </c>
      <c r="U81" s="463">
        <v>0.01</v>
      </c>
      <c r="V81" s="463">
        <v>0.01</v>
      </c>
      <c r="W81" s="463">
        <v>0.01</v>
      </c>
      <c r="X81" s="463">
        <v>0.01</v>
      </c>
      <c r="Y81" s="463">
        <v>0.01</v>
      </c>
      <c r="Z81" s="463">
        <v>2.5000000000000001E-3</v>
      </c>
      <c r="AA81" s="463">
        <v>0.01</v>
      </c>
      <c r="AB81" s="463">
        <v>0.01</v>
      </c>
    </row>
    <row r="82" spans="1:28">
      <c r="A82" s="2">
        <f>A81+30</f>
        <v>45473</v>
      </c>
      <c r="B82" s="463">
        <v>0.01</v>
      </c>
      <c r="C82" s="463">
        <v>0.01</v>
      </c>
      <c r="D82" s="463">
        <v>0.01</v>
      </c>
      <c r="E82" s="463">
        <v>0.01</v>
      </c>
      <c r="F82" s="463">
        <v>-6.25E-2</v>
      </c>
      <c r="G82" s="463">
        <v>0.01</v>
      </c>
      <c r="H82" s="463">
        <v>-6.0000000000000053E-2</v>
      </c>
      <c r="I82" s="463">
        <v>0.01</v>
      </c>
      <c r="J82" s="463">
        <v>0.01</v>
      </c>
      <c r="K82" s="463">
        <v>-1.2987012987012991E-2</v>
      </c>
      <c r="L82" s="463">
        <v>0.01</v>
      </c>
      <c r="M82" s="463">
        <v>0.01</v>
      </c>
      <c r="N82" s="463">
        <v>0.01</v>
      </c>
      <c r="O82" s="463">
        <v>0.01</v>
      </c>
      <c r="P82" s="463">
        <v>0.01</v>
      </c>
      <c r="Q82" s="463">
        <v>0.01</v>
      </c>
      <c r="R82" s="463">
        <f>CF_дог!O494/CF_дог!O493</f>
        <v>1</v>
      </c>
      <c r="S82" s="463">
        <v>1</v>
      </c>
      <c r="T82" s="463">
        <v>0.01</v>
      </c>
      <c r="U82" s="463">
        <v>0.01</v>
      </c>
      <c r="V82" s="463">
        <v>0.01</v>
      </c>
      <c r="W82" s="463">
        <v>0.01</v>
      </c>
      <c r="X82" s="463">
        <v>0.01</v>
      </c>
      <c r="Y82" s="463">
        <v>0.01</v>
      </c>
      <c r="Z82" s="463">
        <v>2.5000000000000001E-3</v>
      </c>
      <c r="AA82" s="463">
        <v>0.01</v>
      </c>
      <c r="AB82" s="463">
        <v>0.01</v>
      </c>
    </row>
    <row r="83" spans="1:28">
      <c r="A83" s="2">
        <f>A82+31</f>
        <v>45504</v>
      </c>
      <c r="B83" s="463">
        <v>0.01</v>
      </c>
      <c r="C83" s="463">
        <v>0.01</v>
      </c>
      <c r="D83" s="463">
        <v>0.01</v>
      </c>
      <c r="E83" s="463">
        <v>0.01</v>
      </c>
      <c r="F83" s="463">
        <v>-6.25E-2</v>
      </c>
      <c r="G83" s="463">
        <v>0.01</v>
      </c>
      <c r="H83" s="463">
        <v>-6.0000000000000053E-2</v>
      </c>
      <c r="I83" s="463">
        <v>0.01</v>
      </c>
      <c r="J83" s="463">
        <v>0.01</v>
      </c>
      <c r="K83" s="463">
        <v>-1.3157894736842146E-2</v>
      </c>
      <c r="L83" s="463">
        <v>0.01</v>
      </c>
      <c r="M83" s="463">
        <v>0.01</v>
      </c>
      <c r="N83" s="463">
        <v>0.01</v>
      </c>
      <c r="O83" s="463">
        <v>0.01</v>
      </c>
      <c r="P83" s="463">
        <v>0.01</v>
      </c>
      <c r="Q83" s="463">
        <v>0.01</v>
      </c>
      <c r="R83" s="463">
        <f>CF_дог!O495/CF_дог!O494</f>
        <v>1</v>
      </c>
      <c r="S83" s="463">
        <v>1</v>
      </c>
      <c r="T83" s="463">
        <v>0.01</v>
      </c>
      <c r="U83" s="463">
        <v>0.01</v>
      </c>
      <c r="V83" s="463">
        <v>0.01</v>
      </c>
      <c r="W83" s="463">
        <v>0.01</v>
      </c>
      <c r="X83" s="463">
        <v>0.01</v>
      </c>
      <c r="Y83" s="463">
        <v>0.01</v>
      </c>
      <c r="Z83" s="463">
        <v>2.5000000000000001E-3</v>
      </c>
      <c r="AA83" s="463">
        <v>0.01</v>
      </c>
      <c r="AB83" s="463">
        <v>0.01</v>
      </c>
    </row>
    <row r="84" spans="1:28">
      <c r="A84" s="2">
        <f>A83+31</f>
        <v>45535</v>
      </c>
      <c r="B84" s="463">
        <v>0.01</v>
      </c>
      <c r="C84" s="463">
        <v>0.01</v>
      </c>
      <c r="D84" s="463">
        <v>0.01</v>
      </c>
      <c r="E84" s="463">
        <v>0.01</v>
      </c>
      <c r="F84" s="463">
        <v>-6.25E-2</v>
      </c>
      <c r="G84" s="463">
        <v>0.01</v>
      </c>
      <c r="H84" s="463">
        <v>-6.0000000000000053E-2</v>
      </c>
      <c r="I84" s="463">
        <v>0.01</v>
      </c>
      <c r="J84" s="463">
        <v>0.01</v>
      </c>
      <c r="K84" s="463">
        <v>-1.3333333333333308E-2</v>
      </c>
      <c r="L84" s="463">
        <v>0.01</v>
      </c>
      <c r="M84" s="463">
        <v>0.01</v>
      </c>
      <c r="N84" s="463">
        <v>0.01</v>
      </c>
      <c r="O84" s="463">
        <v>0.01</v>
      </c>
      <c r="P84" s="463">
        <v>0.01</v>
      </c>
      <c r="Q84" s="463">
        <v>0.01</v>
      </c>
      <c r="R84" s="463">
        <f>CF_дог!O496/CF_дог!O495</f>
        <v>1</v>
      </c>
      <c r="S84" s="463">
        <v>1</v>
      </c>
      <c r="T84" s="463">
        <v>0.01</v>
      </c>
      <c r="U84" s="463">
        <v>0.01</v>
      </c>
      <c r="V84" s="463">
        <v>0.01</v>
      </c>
      <c r="W84" s="463">
        <v>0.01</v>
      </c>
      <c r="X84" s="463">
        <v>0.01</v>
      </c>
      <c r="Y84" s="463">
        <v>0.01</v>
      </c>
      <c r="Z84" s="463">
        <v>2.5000000000000001E-3</v>
      </c>
      <c r="AA84" s="463">
        <v>0.01</v>
      </c>
      <c r="AB84" s="463">
        <v>0.01</v>
      </c>
    </row>
    <row r="85" spans="1:28">
      <c r="A85" s="2">
        <f>A84+30</f>
        <v>45565</v>
      </c>
      <c r="B85" s="463">
        <v>0.01</v>
      </c>
      <c r="C85" s="463">
        <v>0.01</v>
      </c>
      <c r="D85" s="463">
        <v>0.01</v>
      </c>
      <c r="E85" s="463">
        <v>0.01</v>
      </c>
      <c r="F85" s="463">
        <v>-6.25E-2</v>
      </c>
      <c r="G85" s="463">
        <v>0.01</v>
      </c>
      <c r="H85" s="463">
        <v>-6.0000000000000053E-2</v>
      </c>
      <c r="I85" s="463">
        <v>0.01</v>
      </c>
      <c r="J85" s="463">
        <v>0.01</v>
      </c>
      <c r="K85" s="463">
        <v>-1.3513513513513487E-2</v>
      </c>
      <c r="L85" s="463">
        <v>0.01</v>
      </c>
      <c r="M85" s="463">
        <v>0.01</v>
      </c>
      <c r="N85" s="463">
        <v>0.01</v>
      </c>
      <c r="O85" s="463">
        <v>0.01</v>
      </c>
      <c r="P85" s="463">
        <v>0.01</v>
      </c>
      <c r="Q85" s="463">
        <v>0.01</v>
      </c>
      <c r="R85" s="463">
        <f>CF_дог!O497/CF_дог!O496</f>
        <v>1</v>
      </c>
      <c r="S85" s="463">
        <v>1</v>
      </c>
      <c r="T85" s="463">
        <v>0.01</v>
      </c>
      <c r="U85" s="463">
        <v>0.01</v>
      </c>
      <c r="V85" s="463">
        <v>0.01</v>
      </c>
      <c r="W85" s="463">
        <v>0.01</v>
      </c>
      <c r="X85" s="463">
        <v>0.01</v>
      </c>
      <c r="Y85" s="463">
        <v>0.01</v>
      </c>
      <c r="Z85" s="463">
        <v>2.5000000000000001E-3</v>
      </c>
      <c r="AA85" s="463">
        <v>0.01</v>
      </c>
      <c r="AB85" s="463">
        <v>0.01</v>
      </c>
    </row>
    <row r="86" spans="1:28">
      <c r="A86" s="2">
        <f>A85+31</f>
        <v>45596</v>
      </c>
      <c r="B86" s="463">
        <v>0.01</v>
      </c>
      <c r="C86" s="463">
        <v>0.01</v>
      </c>
      <c r="D86" s="463">
        <v>0.01</v>
      </c>
      <c r="E86" s="463">
        <v>0.01</v>
      </c>
      <c r="F86" s="463">
        <v>-6.25E-2</v>
      </c>
      <c r="G86" s="463">
        <v>0.01</v>
      </c>
      <c r="H86" s="463">
        <v>-6.0000000000000053E-2</v>
      </c>
      <c r="I86" s="463">
        <v>0.01</v>
      </c>
      <c r="J86" s="463">
        <v>0.01</v>
      </c>
      <c r="K86" s="463">
        <v>-1.3698630136986356E-2</v>
      </c>
      <c r="L86" s="463">
        <v>0.01</v>
      </c>
      <c r="M86" s="463">
        <v>0.01</v>
      </c>
      <c r="N86" s="463">
        <v>0.01</v>
      </c>
      <c r="O86" s="463">
        <v>0.01</v>
      </c>
      <c r="P86" s="463">
        <v>0.01</v>
      </c>
      <c r="Q86" s="463">
        <v>0.01</v>
      </c>
      <c r="R86" s="463">
        <f>CF_дог!O498/CF_дог!O497</f>
        <v>1</v>
      </c>
      <c r="S86" s="463">
        <v>1</v>
      </c>
      <c r="T86" s="463">
        <v>0.01</v>
      </c>
      <c r="U86" s="463">
        <v>0.01</v>
      </c>
      <c r="V86" s="463">
        <v>0.01</v>
      </c>
      <c r="W86" s="463">
        <v>0.01</v>
      </c>
      <c r="X86" s="463">
        <v>0.01</v>
      </c>
      <c r="Y86" s="463">
        <v>0.01</v>
      </c>
      <c r="Z86" s="463">
        <v>2.5000000000000001E-3</v>
      </c>
      <c r="AA86" s="463">
        <v>0.01</v>
      </c>
      <c r="AB86" s="463">
        <v>0.01</v>
      </c>
    </row>
    <row r="87" spans="1:28">
      <c r="A87" s="2">
        <f>A86+30</f>
        <v>45626</v>
      </c>
      <c r="B87" s="463">
        <v>0.01</v>
      </c>
      <c r="C87" s="463">
        <v>0.01</v>
      </c>
      <c r="D87" s="463">
        <v>0.01</v>
      </c>
      <c r="E87" s="463">
        <v>0.01</v>
      </c>
      <c r="F87" s="463">
        <v>-6.25E-2</v>
      </c>
      <c r="G87" s="463">
        <v>0.01</v>
      </c>
      <c r="H87" s="463">
        <v>-6.0000000000000053E-2</v>
      </c>
      <c r="I87" s="463">
        <v>0.01</v>
      </c>
      <c r="J87" s="463">
        <v>0.01</v>
      </c>
      <c r="K87" s="463">
        <v>-1.388888888888884E-2</v>
      </c>
      <c r="L87" s="463">
        <v>0.01</v>
      </c>
      <c r="M87" s="463">
        <v>0.01</v>
      </c>
      <c r="N87" s="463">
        <v>0.01</v>
      </c>
      <c r="O87" s="463">
        <v>0.01</v>
      </c>
      <c r="P87" s="463">
        <v>0.01</v>
      </c>
      <c r="Q87" s="463">
        <v>0.01</v>
      </c>
      <c r="R87" s="463">
        <f>CF_дог!O499/CF_дог!O498</f>
        <v>1</v>
      </c>
      <c r="S87" s="463">
        <v>1</v>
      </c>
      <c r="T87" s="463">
        <v>0.01</v>
      </c>
      <c r="U87" s="463">
        <v>0.01</v>
      </c>
      <c r="V87" s="463">
        <v>0.01</v>
      </c>
      <c r="W87" s="463">
        <v>0.01</v>
      </c>
      <c r="X87" s="463">
        <v>0.01</v>
      </c>
      <c r="Y87" s="463">
        <v>0.01</v>
      </c>
      <c r="Z87" s="463">
        <v>2.5000000000000001E-3</v>
      </c>
      <c r="AA87" s="463">
        <v>0.01</v>
      </c>
      <c r="AB87" s="463">
        <v>0.01</v>
      </c>
    </row>
    <row r="88" spans="1:28">
      <c r="A88" s="2">
        <f>A87+31</f>
        <v>45657</v>
      </c>
      <c r="B88" s="463">
        <v>0.01</v>
      </c>
      <c r="C88" s="463">
        <v>0.01</v>
      </c>
      <c r="D88" s="463">
        <v>0.01</v>
      </c>
      <c r="E88" s="463">
        <v>0.01</v>
      </c>
      <c r="F88" s="463">
        <v>-6.25E-2</v>
      </c>
      <c r="G88" s="463">
        <v>0.01</v>
      </c>
      <c r="H88" s="463">
        <v>-6.0000000000000053E-2</v>
      </c>
      <c r="I88" s="463">
        <v>0.01</v>
      </c>
      <c r="J88" s="463">
        <v>0.01</v>
      </c>
      <c r="K88" s="463">
        <v>-1.4084507042253502E-2</v>
      </c>
      <c r="L88" s="463">
        <v>0.01</v>
      </c>
      <c r="M88" s="463">
        <v>0.01</v>
      </c>
      <c r="N88" s="463">
        <v>0.01</v>
      </c>
      <c r="O88" s="463">
        <v>0.01</v>
      </c>
      <c r="P88" s="463">
        <v>0.01</v>
      </c>
      <c r="Q88" s="463">
        <v>0.01</v>
      </c>
      <c r="R88" s="463">
        <f>CF_дог!O500/CF_дог!O499</f>
        <v>1</v>
      </c>
      <c r="S88" s="463">
        <v>1</v>
      </c>
      <c r="T88" s="463">
        <v>0.01</v>
      </c>
      <c r="U88" s="463">
        <v>0.01</v>
      </c>
      <c r="V88" s="463">
        <v>0.01</v>
      </c>
      <c r="W88" s="463">
        <v>0.01</v>
      </c>
      <c r="X88" s="463">
        <v>0.01</v>
      </c>
      <c r="Y88" s="463">
        <v>0.01</v>
      </c>
      <c r="Z88" s="463">
        <v>2.5000000000000001E-3</v>
      </c>
      <c r="AA88" s="463">
        <v>0.01</v>
      </c>
      <c r="AB88" s="463">
        <v>0.01</v>
      </c>
    </row>
    <row r="89" spans="1:28">
      <c r="H89" s="463"/>
      <c r="J89" s="463"/>
    </row>
    <row r="90" spans="1:28">
      <c r="J90" s="463"/>
    </row>
    <row r="91" spans="1:28">
      <c r="J91" s="463"/>
    </row>
    <row r="92" spans="1:28">
      <c r="J92" s="463"/>
    </row>
    <row r="93" spans="1:28">
      <c r="J93" s="463"/>
    </row>
    <row r="94" spans="1:28">
      <c r="J94" s="46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8"/>
  <sheetViews>
    <sheetView workbookViewId="0">
      <selection activeCell="D1" sqref="D1"/>
    </sheetView>
  </sheetViews>
  <sheetFormatPr defaultColWidth="11.44140625" defaultRowHeight="13.2"/>
  <cols>
    <col min="1" max="1" width="18" style="475" customWidth="1"/>
    <col min="2" max="3" width="16.33203125" style="475" customWidth="1"/>
    <col min="4" max="4" width="24.109375" customWidth="1"/>
  </cols>
  <sheetData>
    <row r="1" spans="1:4" ht="26.4">
      <c r="A1" s="137" t="s">
        <v>1562</v>
      </c>
      <c r="B1" s="137" t="s">
        <v>1563</v>
      </c>
      <c r="C1" s="137" t="s">
        <v>1564</v>
      </c>
      <c r="D1" s="477" t="s">
        <v>1561</v>
      </c>
    </row>
    <row r="2" spans="1:4" ht="39.6">
      <c r="A2" s="478" t="s">
        <v>1394</v>
      </c>
      <c r="B2" s="478" t="s">
        <v>62</v>
      </c>
      <c r="C2" s="478" t="s">
        <v>902</v>
      </c>
      <c r="D2" s="479" t="s">
        <v>1565</v>
      </c>
    </row>
    <row r="3" spans="1:4" ht="39.6">
      <c r="A3" s="478" t="s">
        <v>1394</v>
      </c>
      <c r="B3" s="478" t="s">
        <v>62</v>
      </c>
      <c r="C3" s="478" t="s">
        <v>923</v>
      </c>
      <c r="D3" s="479" t="s">
        <v>1566</v>
      </c>
    </row>
    <row r="4" spans="1:4" ht="39.6">
      <c r="A4" s="478" t="s">
        <v>1376</v>
      </c>
      <c r="B4" s="478" t="s">
        <v>97</v>
      </c>
      <c r="C4" s="478" t="s">
        <v>902</v>
      </c>
      <c r="D4" s="479" t="s">
        <v>1539</v>
      </c>
    </row>
    <row r="5" spans="1:4" ht="39.6">
      <c r="A5" s="478" t="s">
        <v>1376</v>
      </c>
      <c r="B5" s="478" t="s">
        <v>97</v>
      </c>
      <c r="C5" s="478" t="s">
        <v>923</v>
      </c>
      <c r="D5" s="479" t="s">
        <v>1540</v>
      </c>
    </row>
    <row r="6" spans="1:4" ht="39.6">
      <c r="A6" s="478" t="s">
        <v>1376</v>
      </c>
      <c r="B6" s="478" t="s">
        <v>111</v>
      </c>
      <c r="C6" s="478" t="s">
        <v>902</v>
      </c>
      <c r="D6" s="479" t="s">
        <v>1557</v>
      </c>
    </row>
    <row r="7" spans="1:4" ht="39.6">
      <c r="A7" s="478" t="s">
        <v>1376</v>
      </c>
      <c r="B7" s="478" t="s">
        <v>111</v>
      </c>
      <c r="C7" s="478" t="s">
        <v>923</v>
      </c>
      <c r="D7" s="479" t="s">
        <v>1558</v>
      </c>
    </row>
    <row r="8" spans="1:4" ht="39.6">
      <c r="A8" s="478" t="s">
        <v>1376</v>
      </c>
      <c r="B8" s="478" t="s">
        <v>118</v>
      </c>
      <c r="C8" s="478" t="s">
        <v>902</v>
      </c>
      <c r="D8" s="479" t="s">
        <v>1538</v>
      </c>
    </row>
    <row r="9" spans="1:4" ht="39.6">
      <c r="A9" s="478" t="s">
        <v>1376</v>
      </c>
      <c r="B9" s="478" t="s">
        <v>118</v>
      </c>
      <c r="C9" s="478" t="s">
        <v>923</v>
      </c>
      <c r="D9" s="479" t="s">
        <v>1541</v>
      </c>
    </row>
    <row r="10" spans="1:4" ht="39.6">
      <c r="A10" s="478" t="s">
        <v>1376</v>
      </c>
      <c r="B10" s="478" t="s">
        <v>118</v>
      </c>
      <c r="C10" s="478" t="s">
        <v>902</v>
      </c>
      <c r="D10" s="479" t="s">
        <v>1542</v>
      </c>
    </row>
    <row r="11" spans="1:4" ht="39.6">
      <c r="A11" s="478" t="s">
        <v>1376</v>
      </c>
      <c r="B11" s="478" t="s">
        <v>118</v>
      </c>
      <c r="C11" s="478" t="s">
        <v>923</v>
      </c>
      <c r="D11" s="479" t="s">
        <v>1543</v>
      </c>
    </row>
    <row r="12" spans="1:4" ht="39.6">
      <c r="A12" s="478" t="s">
        <v>1384</v>
      </c>
      <c r="B12" s="478" t="s">
        <v>97</v>
      </c>
      <c r="C12" s="478" t="s">
        <v>902</v>
      </c>
      <c r="D12" s="479" t="s">
        <v>1544</v>
      </c>
    </row>
    <row r="13" spans="1:4" ht="39.6">
      <c r="A13" s="478" t="s">
        <v>1384</v>
      </c>
      <c r="B13" s="478" t="s">
        <v>97</v>
      </c>
      <c r="C13" s="478" t="s">
        <v>923</v>
      </c>
      <c r="D13" s="479" t="s">
        <v>1545</v>
      </c>
    </row>
    <row r="14" spans="1:4" ht="39.6">
      <c r="A14" s="478" t="s">
        <v>1384</v>
      </c>
      <c r="B14" s="478" t="s">
        <v>111</v>
      </c>
      <c r="C14" s="478" t="s">
        <v>902</v>
      </c>
      <c r="D14" s="479" t="s">
        <v>1546</v>
      </c>
    </row>
    <row r="15" spans="1:4" ht="39.6">
      <c r="A15" s="478" t="s">
        <v>1384</v>
      </c>
      <c r="B15" s="478" t="s">
        <v>111</v>
      </c>
      <c r="C15" s="478" t="s">
        <v>923</v>
      </c>
      <c r="D15" s="479" t="s">
        <v>1556</v>
      </c>
    </row>
    <row r="16" spans="1:4" ht="26.4">
      <c r="A16" s="478" t="s">
        <v>1384</v>
      </c>
      <c r="B16" s="478" t="s">
        <v>118</v>
      </c>
      <c r="C16" s="478" t="s">
        <v>902</v>
      </c>
      <c r="D16" s="479" t="s">
        <v>1547</v>
      </c>
    </row>
    <row r="17" spans="1:4" ht="26.4">
      <c r="A17" s="478" t="s">
        <v>1384</v>
      </c>
      <c r="B17" s="478" t="s">
        <v>118</v>
      </c>
      <c r="C17" s="478" t="s">
        <v>923</v>
      </c>
      <c r="D17" s="479" t="s">
        <v>1548</v>
      </c>
    </row>
    <row r="18" spans="1:4">
      <c r="A18" s="478" t="s">
        <v>1393</v>
      </c>
      <c r="B18" s="478" t="s">
        <v>62</v>
      </c>
      <c r="C18" s="478" t="s">
        <v>902</v>
      </c>
      <c r="D18" s="479" t="s">
        <v>1567</v>
      </c>
    </row>
    <row r="19" spans="1:4">
      <c r="A19" s="478" t="s">
        <v>1393</v>
      </c>
      <c r="B19" s="478" t="s">
        <v>62</v>
      </c>
      <c r="C19" s="478" t="s">
        <v>923</v>
      </c>
      <c r="D19" s="479" t="s">
        <v>1568</v>
      </c>
    </row>
    <row r="20" spans="1:4" ht="39.6">
      <c r="A20" s="478" t="s">
        <v>1385</v>
      </c>
      <c r="B20" s="478" t="s">
        <v>97</v>
      </c>
      <c r="C20" s="478" t="s">
        <v>902</v>
      </c>
      <c r="D20" s="479" t="s">
        <v>1549</v>
      </c>
    </row>
    <row r="21" spans="1:4" ht="39.6">
      <c r="A21" s="478" t="s">
        <v>1385</v>
      </c>
      <c r="B21" s="478" t="s">
        <v>97</v>
      </c>
      <c r="C21" s="478" t="s">
        <v>923</v>
      </c>
      <c r="D21" s="479" t="s">
        <v>1550</v>
      </c>
    </row>
    <row r="22" spans="1:4" ht="26.4">
      <c r="A22" s="478" t="s">
        <v>1385</v>
      </c>
      <c r="B22" s="478" t="s">
        <v>118</v>
      </c>
      <c r="C22" s="478" t="s">
        <v>902</v>
      </c>
      <c r="D22" s="479" t="s">
        <v>1551</v>
      </c>
    </row>
    <row r="23" spans="1:4" ht="26.4">
      <c r="A23" s="478" t="s">
        <v>1385</v>
      </c>
      <c r="B23" s="478" t="s">
        <v>118</v>
      </c>
      <c r="C23" s="478" t="s">
        <v>923</v>
      </c>
      <c r="D23" s="479" t="s">
        <v>1552</v>
      </c>
    </row>
    <row r="24" spans="1:4">
      <c r="A24" s="478" t="s">
        <v>815</v>
      </c>
      <c r="B24" s="478" t="s">
        <v>1395</v>
      </c>
      <c r="C24" s="478" t="s">
        <v>902</v>
      </c>
      <c r="D24" s="479" t="s">
        <v>1554</v>
      </c>
    </row>
    <row r="25" spans="1:4">
      <c r="A25" s="478" t="s">
        <v>815</v>
      </c>
      <c r="B25" s="478" t="s">
        <v>1395</v>
      </c>
      <c r="C25" s="478" t="s">
        <v>923</v>
      </c>
      <c r="D25" s="479" t="s">
        <v>1555</v>
      </c>
    </row>
    <row r="26" spans="1:4" ht="52.8">
      <c r="A26" s="478" t="s">
        <v>1390</v>
      </c>
      <c r="B26" s="478" t="s">
        <v>1404</v>
      </c>
      <c r="C26" s="478" t="s">
        <v>902</v>
      </c>
      <c r="D26" s="479" t="s">
        <v>1559</v>
      </c>
    </row>
    <row r="27" spans="1:4" ht="92.4">
      <c r="A27" s="478" t="s">
        <v>1373</v>
      </c>
      <c r="B27" s="18" t="s">
        <v>83</v>
      </c>
      <c r="C27" s="478" t="s">
        <v>902</v>
      </c>
      <c r="D27" s="490" t="s">
        <v>1570</v>
      </c>
    </row>
    <row r="28" spans="1:4" ht="92.4">
      <c r="A28" s="478" t="s">
        <v>1374</v>
      </c>
      <c r="B28" s="18" t="s">
        <v>83</v>
      </c>
      <c r="C28" s="478" t="s">
        <v>902</v>
      </c>
      <c r="D28" s="490" t="s">
        <v>1571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75"/>
  <sheetViews>
    <sheetView workbookViewId="0">
      <selection activeCell="F44" sqref="F44"/>
    </sheetView>
  </sheetViews>
  <sheetFormatPr defaultColWidth="11.44140625" defaultRowHeight="13.2"/>
  <cols>
    <col min="1" max="1" width="19" customWidth="1"/>
    <col min="2" max="2" width="20.33203125" customWidth="1"/>
    <col min="3" max="3" width="19.109375" customWidth="1"/>
    <col min="4" max="4" width="18.33203125" customWidth="1"/>
    <col min="5" max="5" width="21.33203125" customWidth="1"/>
    <col min="6" max="6" width="20.109375" customWidth="1"/>
    <col min="7" max="7" width="15.44140625" customWidth="1"/>
    <col min="8" max="8" width="15.109375" customWidth="1"/>
    <col min="9" max="9" width="16.44140625" customWidth="1"/>
    <col min="10" max="10" width="15.109375" customWidth="1"/>
    <col min="11" max="11" width="17.33203125" customWidth="1"/>
    <col min="12" max="12" width="18.33203125" customWidth="1"/>
    <col min="13" max="13" width="16.6640625" customWidth="1"/>
    <col min="14" max="14" width="17.109375" customWidth="1"/>
    <col min="15" max="15" width="16.6640625" customWidth="1"/>
    <col min="16" max="16" width="15.33203125" customWidth="1"/>
    <col min="17" max="17" width="14.88671875" customWidth="1"/>
  </cols>
  <sheetData>
    <row r="1" spans="1:17">
      <c r="B1" t="s">
        <v>1507</v>
      </c>
      <c r="C1" t="s">
        <v>1507</v>
      </c>
      <c r="D1" t="s">
        <v>1507</v>
      </c>
      <c r="E1" t="s">
        <v>1507</v>
      </c>
      <c r="F1" t="s">
        <v>1507</v>
      </c>
      <c r="G1" t="s">
        <v>1507</v>
      </c>
      <c r="H1" t="s">
        <v>1507</v>
      </c>
      <c r="I1" t="s">
        <v>1507</v>
      </c>
      <c r="J1" t="s">
        <v>1507</v>
      </c>
      <c r="K1" t="s">
        <v>1507</v>
      </c>
      <c r="L1" t="s">
        <v>1507</v>
      </c>
      <c r="M1" t="s">
        <v>1507</v>
      </c>
      <c r="N1" t="s">
        <v>1507</v>
      </c>
      <c r="O1" t="s">
        <v>1507</v>
      </c>
      <c r="P1" t="s">
        <v>1507</v>
      </c>
      <c r="Q1" t="s">
        <v>1507</v>
      </c>
    </row>
    <row r="2" spans="1:17">
      <c r="A2" t="s">
        <v>1518</v>
      </c>
      <c r="B2" t="s">
        <v>1539</v>
      </c>
      <c r="C2" t="s">
        <v>1540</v>
      </c>
      <c r="D2" t="s">
        <v>1537</v>
      </c>
      <c r="E2" t="s">
        <v>1538</v>
      </c>
      <c r="F2" t="s">
        <v>1541</v>
      </c>
      <c r="G2" t="s">
        <v>1542</v>
      </c>
      <c r="H2" t="s">
        <v>1543</v>
      </c>
      <c r="I2" t="s">
        <v>1544</v>
      </c>
      <c r="J2" t="s">
        <v>1545</v>
      </c>
      <c r="K2" t="s">
        <v>1546</v>
      </c>
      <c r="L2" t="s">
        <v>1547</v>
      </c>
      <c r="M2" t="s">
        <v>1548</v>
      </c>
      <c r="N2" t="s">
        <v>1549</v>
      </c>
      <c r="O2" t="s">
        <v>1550</v>
      </c>
      <c r="P2" t="s">
        <v>1551</v>
      </c>
      <c r="Q2" t="s">
        <v>1552</v>
      </c>
    </row>
    <row r="3" spans="1:17">
      <c r="A3" s="2">
        <v>43465</v>
      </c>
    </row>
    <row r="4" spans="1:17">
      <c r="A4" s="2">
        <f>A3+31</f>
        <v>43496</v>
      </c>
    </row>
    <row r="5" spans="1:17">
      <c r="A5" s="2">
        <f>A4+28</f>
        <v>43524</v>
      </c>
    </row>
    <row r="6" spans="1:17">
      <c r="A6" s="2">
        <f>A5+31</f>
        <v>43555</v>
      </c>
    </row>
    <row r="7" spans="1:17">
      <c r="A7" s="2">
        <f>A6+30</f>
        <v>43585</v>
      </c>
    </row>
    <row r="8" spans="1:17">
      <c r="A8" s="2">
        <f>A7+31</f>
        <v>43616</v>
      </c>
    </row>
    <row r="9" spans="1:17">
      <c r="A9" s="2">
        <f>A8+30</f>
        <v>43646</v>
      </c>
    </row>
    <row r="10" spans="1:17">
      <c r="A10" s="2">
        <f>A9+31</f>
        <v>43677</v>
      </c>
    </row>
    <row r="11" spans="1:17">
      <c r="A11" s="2">
        <f>A10+31</f>
        <v>43708</v>
      </c>
    </row>
    <row r="12" spans="1:17">
      <c r="A12" s="2">
        <f>A11+30</f>
        <v>43738</v>
      </c>
    </row>
    <row r="13" spans="1:17">
      <c r="A13" s="2">
        <f>A12+31</f>
        <v>43769</v>
      </c>
    </row>
    <row r="14" spans="1:17">
      <c r="A14" s="2">
        <f>A13+30</f>
        <v>43799</v>
      </c>
    </row>
    <row r="15" spans="1:17">
      <c r="A15" s="2">
        <f>A14+31</f>
        <v>43830</v>
      </c>
    </row>
    <row r="16" spans="1:17">
      <c r="A16" s="2">
        <f>A15+31</f>
        <v>43861</v>
      </c>
    </row>
    <row r="17" spans="1:1">
      <c r="A17" s="2">
        <f>A16+29</f>
        <v>43890</v>
      </c>
    </row>
    <row r="18" spans="1:1">
      <c r="A18" s="2">
        <f>A17+31</f>
        <v>43921</v>
      </c>
    </row>
    <row r="19" spans="1:1">
      <c r="A19" s="2">
        <f>A18+30</f>
        <v>43951</v>
      </c>
    </row>
    <row r="20" spans="1:1">
      <c r="A20" s="2">
        <f>A19+31</f>
        <v>43982</v>
      </c>
    </row>
    <row r="21" spans="1:1">
      <c r="A21" s="2">
        <f>A20+30</f>
        <v>44012</v>
      </c>
    </row>
    <row r="22" spans="1:1">
      <c r="A22" s="2">
        <f>A21+31</f>
        <v>44043</v>
      </c>
    </row>
    <row r="23" spans="1:1">
      <c r="A23" s="2">
        <f>A22+31</f>
        <v>44074</v>
      </c>
    </row>
    <row r="24" spans="1:1">
      <c r="A24" s="2">
        <f>A23+30</f>
        <v>44104</v>
      </c>
    </row>
    <row r="25" spans="1:1">
      <c r="A25" s="2">
        <f>A24+31</f>
        <v>44135</v>
      </c>
    </row>
    <row r="26" spans="1:1">
      <c r="A26" s="2">
        <f>A25+30</f>
        <v>44165</v>
      </c>
    </row>
    <row r="27" spans="1:1">
      <c r="A27" s="2">
        <f>A26+31</f>
        <v>44196</v>
      </c>
    </row>
    <row r="28" spans="1:1">
      <c r="A28" s="2">
        <f>A27+31</f>
        <v>44227</v>
      </c>
    </row>
    <row r="29" spans="1:1">
      <c r="A29" s="2">
        <f>A28+28</f>
        <v>44255</v>
      </c>
    </row>
    <row r="30" spans="1:1">
      <c r="A30" s="2">
        <f>A29+31</f>
        <v>44286</v>
      </c>
    </row>
    <row r="31" spans="1:1">
      <c r="A31" s="2">
        <f>A30+30</f>
        <v>44316</v>
      </c>
    </row>
    <row r="32" spans="1:1">
      <c r="A32" s="2">
        <f>A31+31</f>
        <v>44347</v>
      </c>
    </row>
    <row r="33" spans="1:1">
      <c r="A33" s="2">
        <f>A32+30</f>
        <v>44377</v>
      </c>
    </row>
    <row r="34" spans="1:1">
      <c r="A34" s="2">
        <f>A33+31</f>
        <v>44408</v>
      </c>
    </row>
    <row r="35" spans="1:1">
      <c r="A35" s="2">
        <f>A34+31</f>
        <v>44439</v>
      </c>
    </row>
    <row r="36" spans="1:1">
      <c r="A36" s="2">
        <f>A35+30</f>
        <v>44469</v>
      </c>
    </row>
    <row r="37" spans="1:1">
      <c r="A37" s="2">
        <f>A36+31</f>
        <v>44500</v>
      </c>
    </row>
    <row r="38" spans="1:1">
      <c r="A38" s="2">
        <f>A37+30</f>
        <v>44530</v>
      </c>
    </row>
    <row r="39" spans="1:1">
      <c r="A39" s="2">
        <f>A38+31</f>
        <v>44561</v>
      </c>
    </row>
    <row r="40" spans="1:1">
      <c r="A40" s="2">
        <f>A39+31</f>
        <v>44592</v>
      </c>
    </row>
    <row r="41" spans="1:1">
      <c r="A41" s="2">
        <f>A40+28</f>
        <v>44620</v>
      </c>
    </row>
    <row r="42" spans="1:1">
      <c r="A42" s="2">
        <f>A41+31</f>
        <v>44651</v>
      </c>
    </row>
    <row r="43" spans="1:1">
      <c r="A43" s="2">
        <f>A42+30</f>
        <v>44681</v>
      </c>
    </row>
    <row r="44" spans="1:1">
      <c r="A44" s="2">
        <f>A43+31</f>
        <v>44712</v>
      </c>
    </row>
    <row r="45" spans="1:1">
      <c r="A45" s="2">
        <f>A44+30</f>
        <v>44742</v>
      </c>
    </row>
    <row r="46" spans="1:1">
      <c r="A46" s="2">
        <f>A45+31</f>
        <v>44773</v>
      </c>
    </row>
    <row r="47" spans="1:1">
      <c r="A47" s="2">
        <f>A46+31</f>
        <v>44804</v>
      </c>
    </row>
    <row r="48" spans="1:1">
      <c r="A48" s="2">
        <f>A47+30</f>
        <v>44834</v>
      </c>
    </row>
    <row r="49" spans="1:1">
      <c r="A49" s="2">
        <f>A48+31</f>
        <v>44865</v>
      </c>
    </row>
    <row r="50" spans="1:1">
      <c r="A50" s="2">
        <f>A49+30</f>
        <v>44895</v>
      </c>
    </row>
    <row r="51" spans="1:1">
      <c r="A51" s="2">
        <f>A50+31</f>
        <v>44926</v>
      </c>
    </row>
    <row r="52" spans="1:1">
      <c r="A52" s="2">
        <f>A51+31</f>
        <v>44957</v>
      </c>
    </row>
    <row r="53" spans="1:1">
      <c r="A53" s="2">
        <f>A52+28</f>
        <v>44985</v>
      </c>
    </row>
    <row r="54" spans="1:1">
      <c r="A54" s="2">
        <f>A53+31</f>
        <v>45016</v>
      </c>
    </row>
    <row r="55" spans="1:1">
      <c r="A55" s="2">
        <f>A54+30</f>
        <v>45046</v>
      </c>
    </row>
    <row r="56" spans="1:1">
      <c r="A56" s="2">
        <f>A55+31</f>
        <v>45077</v>
      </c>
    </row>
    <row r="57" spans="1:1">
      <c r="A57" s="2">
        <f>A56+30</f>
        <v>45107</v>
      </c>
    </row>
    <row r="58" spans="1:1">
      <c r="A58" s="2">
        <f>A57+31</f>
        <v>45138</v>
      </c>
    </row>
    <row r="59" spans="1:1">
      <c r="A59" s="2">
        <f>A58+31</f>
        <v>45169</v>
      </c>
    </row>
    <row r="60" spans="1:1">
      <c r="A60" s="2">
        <f>A59+30</f>
        <v>45199</v>
      </c>
    </row>
    <row r="61" spans="1:1">
      <c r="A61" s="2">
        <f>A60+31</f>
        <v>45230</v>
      </c>
    </row>
    <row r="62" spans="1:1">
      <c r="A62" s="2">
        <f>A61+30</f>
        <v>45260</v>
      </c>
    </row>
    <row r="63" spans="1:1">
      <c r="A63" s="2">
        <f>A62+31</f>
        <v>45291</v>
      </c>
    </row>
    <row r="64" spans="1:1">
      <c r="A64" s="2">
        <f>A63+31</f>
        <v>45322</v>
      </c>
    </row>
    <row r="65" spans="1:1">
      <c r="A65" s="2">
        <f>A64+29</f>
        <v>45351</v>
      </c>
    </row>
    <row r="66" spans="1:1">
      <c r="A66" s="2">
        <f>A65+31</f>
        <v>45382</v>
      </c>
    </row>
    <row r="67" spans="1:1">
      <c r="A67" s="2">
        <f>A66+30</f>
        <v>45412</v>
      </c>
    </row>
    <row r="68" spans="1:1">
      <c r="A68" s="2">
        <f>A67+31</f>
        <v>45443</v>
      </c>
    </row>
    <row r="69" spans="1:1">
      <c r="A69" s="2">
        <f>A68+30</f>
        <v>45473</v>
      </c>
    </row>
    <row r="70" spans="1:1">
      <c r="A70" s="2">
        <f>A69+31</f>
        <v>45504</v>
      </c>
    </row>
    <row r="71" spans="1:1">
      <c r="A71" s="2">
        <f>A70+31</f>
        <v>45535</v>
      </c>
    </row>
    <row r="72" spans="1:1">
      <c r="A72" s="2">
        <f>A71+30</f>
        <v>45565</v>
      </c>
    </row>
    <row r="73" spans="1:1">
      <c r="A73" s="2">
        <f>A72+31</f>
        <v>45596</v>
      </c>
    </row>
    <row r="74" spans="1:1">
      <c r="A74" s="2">
        <f>A73+30</f>
        <v>45626</v>
      </c>
    </row>
    <row r="75" spans="1:1">
      <c r="A75" s="2">
        <f>A74+31</f>
        <v>45657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75"/>
  <sheetViews>
    <sheetView workbookViewId="0">
      <selection activeCell="E41" sqref="E41"/>
    </sheetView>
  </sheetViews>
  <sheetFormatPr defaultColWidth="11.44140625" defaultRowHeight="13.2"/>
  <cols>
    <col min="1" max="1" width="19" customWidth="1"/>
    <col min="2" max="2" width="20.33203125" customWidth="1"/>
    <col min="3" max="3" width="19.109375" customWidth="1"/>
    <col min="4" max="4" width="18.33203125" customWidth="1"/>
    <col min="5" max="5" width="21.33203125" customWidth="1"/>
    <col min="6" max="6" width="20.109375" customWidth="1"/>
    <col min="7" max="7" width="15.44140625" customWidth="1"/>
    <col min="8" max="8" width="15.109375" customWidth="1"/>
    <col min="9" max="9" width="16.44140625" customWidth="1"/>
    <col min="10" max="10" width="15.109375" customWidth="1"/>
    <col min="11" max="11" width="17.33203125" customWidth="1"/>
    <col min="12" max="12" width="18.33203125" customWidth="1"/>
    <col min="13" max="13" width="16.6640625" customWidth="1"/>
    <col min="14" max="14" width="17.109375" customWidth="1"/>
    <col min="15" max="15" width="16.6640625" customWidth="1"/>
    <col min="16" max="16" width="15.33203125" customWidth="1"/>
    <col min="17" max="17" width="14.88671875" customWidth="1"/>
  </cols>
  <sheetData>
    <row r="1" spans="1:17">
      <c r="B1" t="s">
        <v>1507</v>
      </c>
      <c r="C1" t="s">
        <v>1507</v>
      </c>
      <c r="D1" t="s">
        <v>1507</v>
      </c>
      <c r="E1" t="s">
        <v>1507</v>
      </c>
      <c r="F1" t="s">
        <v>1507</v>
      </c>
      <c r="G1" t="s">
        <v>1507</v>
      </c>
      <c r="H1" t="s">
        <v>1507</v>
      </c>
      <c r="I1" t="s">
        <v>1507</v>
      </c>
      <c r="J1" t="s">
        <v>1507</v>
      </c>
      <c r="K1" t="s">
        <v>1507</v>
      </c>
      <c r="L1" t="s">
        <v>1507</v>
      </c>
      <c r="M1" t="s">
        <v>1507</v>
      </c>
      <c r="N1" t="s">
        <v>1507</v>
      </c>
      <c r="O1" t="s">
        <v>1507</v>
      </c>
      <c r="P1" t="s">
        <v>1507</v>
      </c>
      <c r="Q1" t="s">
        <v>1507</v>
      </c>
    </row>
    <row r="2" spans="1:17">
      <c r="A2" t="s">
        <v>1518</v>
      </c>
      <c r="B2" t="s">
        <v>1539</v>
      </c>
      <c r="C2" t="s">
        <v>1540</v>
      </c>
      <c r="D2" t="s">
        <v>1537</v>
      </c>
      <c r="E2" t="s">
        <v>1538</v>
      </c>
      <c r="F2" t="s">
        <v>1541</v>
      </c>
      <c r="G2" t="s">
        <v>1542</v>
      </c>
      <c r="H2" t="s">
        <v>1543</v>
      </c>
      <c r="I2" t="s">
        <v>1544</v>
      </c>
      <c r="J2" t="s">
        <v>1545</v>
      </c>
      <c r="K2" t="s">
        <v>1546</v>
      </c>
      <c r="L2" t="s">
        <v>1547</v>
      </c>
      <c r="M2" t="s">
        <v>1548</v>
      </c>
      <c r="N2" t="s">
        <v>1549</v>
      </c>
      <c r="O2" t="s">
        <v>1550</v>
      </c>
      <c r="P2" t="s">
        <v>1551</v>
      </c>
      <c r="Q2" t="s">
        <v>1552</v>
      </c>
    </row>
    <row r="3" spans="1:17">
      <c r="A3" s="2">
        <v>43465</v>
      </c>
    </row>
    <row r="4" spans="1:17">
      <c r="A4" s="2">
        <f>A3+31</f>
        <v>43496</v>
      </c>
    </row>
    <row r="5" spans="1:17">
      <c r="A5" s="2">
        <f>A4+28</f>
        <v>43524</v>
      </c>
    </row>
    <row r="6" spans="1:17">
      <c r="A6" s="2">
        <f>A5+31</f>
        <v>43555</v>
      </c>
    </row>
    <row r="7" spans="1:17">
      <c r="A7" s="2">
        <f>A6+30</f>
        <v>43585</v>
      </c>
    </row>
    <row r="8" spans="1:17">
      <c r="A8" s="2">
        <f>A7+31</f>
        <v>43616</v>
      </c>
    </row>
    <row r="9" spans="1:17">
      <c r="A9" s="2">
        <f>A8+30</f>
        <v>43646</v>
      </c>
    </row>
    <row r="10" spans="1:17">
      <c r="A10" s="2">
        <f>A9+31</f>
        <v>43677</v>
      </c>
    </row>
    <row r="11" spans="1:17">
      <c r="A11" s="2">
        <f>A10+31</f>
        <v>43708</v>
      </c>
    </row>
    <row r="12" spans="1:17">
      <c r="A12" s="2">
        <f>A11+30</f>
        <v>43738</v>
      </c>
    </row>
    <row r="13" spans="1:17">
      <c r="A13" s="2">
        <f>A12+31</f>
        <v>43769</v>
      </c>
    </row>
    <row r="14" spans="1:17">
      <c r="A14" s="2">
        <f>A13+30</f>
        <v>43799</v>
      </c>
    </row>
    <row r="15" spans="1:17">
      <c r="A15" s="2">
        <f>A14+31</f>
        <v>43830</v>
      </c>
    </row>
    <row r="16" spans="1:17">
      <c r="A16" s="2">
        <f>A15+31</f>
        <v>43861</v>
      </c>
    </row>
    <row r="17" spans="1:1">
      <c r="A17" s="2">
        <f>A16+29</f>
        <v>43890</v>
      </c>
    </row>
    <row r="18" spans="1:1">
      <c r="A18" s="2">
        <f>A17+31</f>
        <v>43921</v>
      </c>
    </row>
    <row r="19" spans="1:1">
      <c r="A19" s="2">
        <f>A18+30</f>
        <v>43951</v>
      </c>
    </row>
    <row r="20" spans="1:1">
      <c r="A20" s="2">
        <f>A19+31</f>
        <v>43982</v>
      </c>
    </row>
    <row r="21" spans="1:1">
      <c r="A21" s="2">
        <f>A20+30</f>
        <v>44012</v>
      </c>
    </row>
    <row r="22" spans="1:1">
      <c r="A22" s="2">
        <f>A21+31</f>
        <v>44043</v>
      </c>
    </row>
    <row r="23" spans="1:1">
      <c r="A23" s="2">
        <f>A22+31</f>
        <v>44074</v>
      </c>
    </row>
    <row r="24" spans="1:1">
      <c r="A24" s="2">
        <f>A23+30</f>
        <v>44104</v>
      </c>
    </row>
    <row r="25" spans="1:1">
      <c r="A25" s="2">
        <f>A24+31</f>
        <v>44135</v>
      </c>
    </row>
    <row r="26" spans="1:1">
      <c r="A26" s="2">
        <f>A25+30</f>
        <v>44165</v>
      </c>
    </row>
    <row r="27" spans="1:1">
      <c r="A27" s="2">
        <f>A26+31</f>
        <v>44196</v>
      </c>
    </row>
    <row r="28" spans="1:1">
      <c r="A28" s="2">
        <f>A27+31</f>
        <v>44227</v>
      </c>
    </row>
    <row r="29" spans="1:1">
      <c r="A29" s="2">
        <f>A28+28</f>
        <v>44255</v>
      </c>
    </row>
    <row r="30" spans="1:1">
      <c r="A30" s="2">
        <f>A29+31</f>
        <v>44286</v>
      </c>
    </row>
    <row r="31" spans="1:1">
      <c r="A31" s="2">
        <f>A30+30</f>
        <v>44316</v>
      </c>
    </row>
    <row r="32" spans="1:1">
      <c r="A32" s="2">
        <f>A31+31</f>
        <v>44347</v>
      </c>
    </row>
    <row r="33" spans="1:1">
      <c r="A33" s="2">
        <f>A32+30</f>
        <v>44377</v>
      </c>
    </row>
    <row r="34" spans="1:1">
      <c r="A34" s="2">
        <f>A33+31</f>
        <v>44408</v>
      </c>
    </row>
    <row r="35" spans="1:1">
      <c r="A35" s="2">
        <f>A34+31</f>
        <v>44439</v>
      </c>
    </row>
    <row r="36" spans="1:1">
      <c r="A36" s="2">
        <f>A35+30</f>
        <v>44469</v>
      </c>
    </row>
    <row r="37" spans="1:1">
      <c r="A37" s="2">
        <f>A36+31</f>
        <v>44500</v>
      </c>
    </row>
    <row r="38" spans="1:1">
      <c r="A38" s="2">
        <f>A37+30</f>
        <v>44530</v>
      </c>
    </row>
    <row r="39" spans="1:1">
      <c r="A39" s="2">
        <f>A38+31</f>
        <v>44561</v>
      </c>
    </row>
    <row r="40" spans="1:1">
      <c r="A40" s="2">
        <f>A39+31</f>
        <v>44592</v>
      </c>
    </row>
    <row r="41" spans="1:1">
      <c r="A41" s="2">
        <f>A40+28</f>
        <v>44620</v>
      </c>
    </row>
    <row r="42" spans="1:1">
      <c r="A42" s="2">
        <f>A41+31</f>
        <v>44651</v>
      </c>
    </row>
    <row r="43" spans="1:1">
      <c r="A43" s="2">
        <f>A42+30</f>
        <v>44681</v>
      </c>
    </row>
    <row r="44" spans="1:1">
      <c r="A44" s="2">
        <f>A43+31</f>
        <v>44712</v>
      </c>
    </row>
    <row r="45" spans="1:1">
      <c r="A45" s="2">
        <f>A44+30</f>
        <v>44742</v>
      </c>
    </row>
    <row r="46" spans="1:1">
      <c r="A46" s="2">
        <f>A45+31</f>
        <v>44773</v>
      </c>
    </row>
    <row r="47" spans="1:1">
      <c r="A47" s="2">
        <f>A46+31</f>
        <v>44804</v>
      </c>
    </row>
    <row r="48" spans="1:1">
      <c r="A48" s="2">
        <f>A47+30</f>
        <v>44834</v>
      </c>
    </row>
    <row r="49" spans="1:1">
      <c r="A49" s="2">
        <f>A48+31</f>
        <v>44865</v>
      </c>
    </row>
    <row r="50" spans="1:1">
      <c r="A50" s="2">
        <f>A49+30</f>
        <v>44895</v>
      </c>
    </row>
    <row r="51" spans="1:1">
      <c r="A51" s="2">
        <f>A50+31</f>
        <v>44926</v>
      </c>
    </row>
    <row r="52" spans="1:1">
      <c r="A52" s="2">
        <f>A51+31</f>
        <v>44957</v>
      </c>
    </row>
    <row r="53" spans="1:1">
      <c r="A53" s="2">
        <f>A52+28</f>
        <v>44985</v>
      </c>
    </row>
    <row r="54" spans="1:1">
      <c r="A54" s="2">
        <f>A53+31</f>
        <v>45016</v>
      </c>
    </row>
    <row r="55" spans="1:1">
      <c r="A55" s="2">
        <f>A54+30</f>
        <v>45046</v>
      </c>
    </row>
    <row r="56" spans="1:1">
      <c r="A56" s="2">
        <f>A55+31</f>
        <v>45077</v>
      </c>
    </row>
    <row r="57" spans="1:1">
      <c r="A57" s="2">
        <f>A56+30</f>
        <v>45107</v>
      </c>
    </row>
    <row r="58" spans="1:1">
      <c r="A58" s="2">
        <f>A57+31</f>
        <v>45138</v>
      </c>
    </row>
    <row r="59" spans="1:1">
      <c r="A59" s="2">
        <f>A58+31</f>
        <v>45169</v>
      </c>
    </row>
    <row r="60" spans="1:1">
      <c r="A60" s="2">
        <f>A59+30</f>
        <v>45199</v>
      </c>
    </row>
    <row r="61" spans="1:1">
      <c r="A61" s="2">
        <f>A60+31</f>
        <v>45230</v>
      </c>
    </row>
    <row r="62" spans="1:1">
      <c r="A62" s="2">
        <f>A61+30</f>
        <v>45260</v>
      </c>
    </row>
    <row r="63" spans="1:1">
      <c r="A63" s="2">
        <f>A62+31</f>
        <v>45291</v>
      </c>
    </row>
    <row r="64" spans="1:1">
      <c r="A64" s="2">
        <f>A63+31</f>
        <v>45322</v>
      </c>
    </row>
    <row r="65" spans="1:1">
      <c r="A65" s="2">
        <f>A64+29</f>
        <v>45351</v>
      </c>
    </row>
    <row r="66" spans="1:1">
      <c r="A66" s="2">
        <f>A65+31</f>
        <v>45382</v>
      </c>
    </row>
    <row r="67" spans="1:1">
      <c r="A67" s="2">
        <f>A66+30</f>
        <v>45412</v>
      </c>
    </row>
    <row r="68" spans="1:1">
      <c r="A68" s="2">
        <f>A67+31</f>
        <v>45443</v>
      </c>
    </row>
    <row r="69" spans="1:1">
      <c r="A69" s="2">
        <f>A68+30</f>
        <v>45473</v>
      </c>
    </row>
    <row r="70" spans="1:1">
      <c r="A70" s="2">
        <f>A69+31</f>
        <v>45504</v>
      </c>
    </row>
    <row r="71" spans="1:1">
      <c r="A71" s="2">
        <f>A70+31</f>
        <v>45535</v>
      </c>
    </row>
    <row r="72" spans="1:1">
      <c r="A72" s="2">
        <f>A71+30</f>
        <v>45565</v>
      </c>
    </row>
    <row r="73" spans="1:1">
      <c r="A73" s="2">
        <f>A72+31</f>
        <v>45596</v>
      </c>
    </row>
    <row r="74" spans="1:1">
      <c r="A74" s="2">
        <f>A73+30</f>
        <v>45626</v>
      </c>
    </row>
    <row r="75" spans="1:1">
      <c r="A75" s="2">
        <f>A74+31</f>
        <v>45657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4"/>
  <sheetViews>
    <sheetView tabSelected="1" workbookViewId="0">
      <pane xSplit="6" ySplit="1" topLeftCell="V15" activePane="bottomRight" state="frozen"/>
      <selection pane="topRight" activeCell="G1" sqref="G1"/>
      <selection pane="bottomLeft" activeCell="A2" sqref="A2"/>
      <selection pane="bottomRight" activeCell="W25" sqref="W25"/>
    </sheetView>
  </sheetViews>
  <sheetFormatPr defaultColWidth="8.88671875" defaultRowHeight="13.2"/>
  <cols>
    <col min="1" max="1" width="16" style="214" customWidth="1"/>
    <col min="2" max="2" width="14.88671875" style="214" customWidth="1"/>
    <col min="3" max="3" width="22.88671875" style="59" customWidth="1"/>
    <col min="4" max="4" width="18.33203125" style="214" customWidth="1"/>
    <col min="5" max="5" width="26.33203125" style="214" customWidth="1"/>
    <col min="6" max="6" width="25.109375" style="214" customWidth="1"/>
    <col min="7" max="7" width="12" style="214" customWidth="1"/>
    <col min="8" max="8" width="10.6640625" style="214" customWidth="1"/>
    <col min="9" max="9" width="11.6640625" style="214" customWidth="1"/>
    <col min="10" max="10" width="12.6640625" style="214" customWidth="1"/>
    <col min="11" max="11" width="9.44140625" style="214" customWidth="1"/>
    <col min="12" max="12" width="8.88671875" style="214" customWidth="1"/>
    <col min="13" max="13" width="13.88671875" style="214" customWidth="1"/>
    <col min="14" max="15" width="11" style="214" customWidth="1"/>
    <col min="16" max="16" width="12" style="214" customWidth="1"/>
    <col min="17" max="19" width="10.88671875" style="214" customWidth="1"/>
    <col min="20" max="20" width="12.6640625" style="214" customWidth="1"/>
    <col min="21" max="21" width="16" style="214" customWidth="1"/>
    <col min="22" max="22" width="16.33203125" style="214" customWidth="1"/>
    <col min="23" max="24" width="12.109375" style="214" customWidth="1"/>
    <col min="25" max="26" width="12.33203125" style="214" customWidth="1"/>
    <col min="27" max="16384" width="8.88671875" style="214"/>
  </cols>
  <sheetData>
    <row r="1" spans="1:26" s="59" customFormat="1" ht="105.6">
      <c r="A1" s="137" t="s">
        <v>885</v>
      </c>
      <c r="B1" s="137" t="s">
        <v>1370</v>
      </c>
      <c r="C1" s="137" t="s">
        <v>886</v>
      </c>
      <c r="D1" s="137" t="s">
        <v>887</v>
      </c>
      <c r="E1" s="137" t="s">
        <v>889</v>
      </c>
      <c r="F1" s="137" t="s">
        <v>888</v>
      </c>
      <c r="G1" s="137" t="s">
        <v>890</v>
      </c>
      <c r="H1" s="137" t="s">
        <v>891</v>
      </c>
      <c r="I1" s="137" t="s">
        <v>892</v>
      </c>
      <c r="J1" s="406" t="s">
        <v>1505</v>
      </c>
      <c r="K1" s="57" t="s">
        <v>44</v>
      </c>
      <c r="L1" s="57" t="s">
        <v>45</v>
      </c>
      <c r="M1" s="57" t="s">
        <v>893</v>
      </c>
      <c r="N1" s="57" t="s">
        <v>894</v>
      </c>
      <c r="O1" s="57" t="s">
        <v>895</v>
      </c>
      <c r="P1" s="137" t="s">
        <v>896</v>
      </c>
      <c r="Q1" s="137" t="s">
        <v>1598</v>
      </c>
      <c r="R1" s="137" t="s">
        <v>897</v>
      </c>
      <c r="S1" s="137" t="s">
        <v>1597</v>
      </c>
      <c r="T1" s="137" t="s">
        <v>898</v>
      </c>
      <c r="U1" s="137" t="s">
        <v>899</v>
      </c>
      <c r="V1" s="137" t="s">
        <v>1371</v>
      </c>
      <c r="W1" s="137" t="s">
        <v>1457</v>
      </c>
      <c r="X1" s="137" t="s">
        <v>1530</v>
      </c>
      <c r="Y1" s="137" t="s">
        <v>1534</v>
      </c>
      <c r="Z1" s="137" t="s">
        <v>1459</v>
      </c>
    </row>
    <row r="2" spans="1:26" s="142" customFormat="1">
      <c r="A2" s="138" t="s">
        <v>1529</v>
      </c>
      <c r="B2" s="138">
        <v>1</v>
      </c>
      <c r="C2" s="138" t="s">
        <v>1372</v>
      </c>
      <c r="D2" s="139" t="s">
        <v>1395</v>
      </c>
      <c r="E2" s="139" t="s">
        <v>901</v>
      </c>
      <c r="F2" s="139" t="s">
        <v>900</v>
      </c>
      <c r="G2" s="139" t="s">
        <v>902</v>
      </c>
      <c r="H2" s="140">
        <v>43089</v>
      </c>
      <c r="I2" s="139"/>
      <c r="J2" s="139"/>
      <c r="K2" s="139"/>
      <c r="L2" s="139"/>
      <c r="M2" s="141">
        <v>2000000</v>
      </c>
      <c r="N2" s="139"/>
      <c r="O2" s="139"/>
      <c r="P2" s="139" t="s">
        <v>903</v>
      </c>
      <c r="Q2" s="139" t="s">
        <v>904</v>
      </c>
      <c r="R2" s="139" t="s">
        <v>905</v>
      </c>
      <c r="S2" s="139" t="s">
        <v>1506</v>
      </c>
      <c r="T2" s="139" t="s">
        <v>904</v>
      </c>
      <c r="U2" s="139" t="s">
        <v>906</v>
      </c>
      <c r="V2" s="139" t="s">
        <v>908</v>
      </c>
      <c r="W2" s="139">
        <v>12</v>
      </c>
      <c r="X2" s="139" t="s">
        <v>1531</v>
      </c>
      <c r="Y2" s="140"/>
      <c r="Z2" s="140"/>
    </row>
    <row r="3" spans="1:26" s="148" customFormat="1">
      <c r="A3" s="143" t="s">
        <v>766</v>
      </c>
      <c r="B3" s="143">
        <v>0</v>
      </c>
      <c r="C3" s="143" t="s">
        <v>1391</v>
      </c>
      <c r="D3" s="144" t="s">
        <v>1397</v>
      </c>
      <c r="E3" s="144" t="s">
        <v>901</v>
      </c>
      <c r="F3" s="144" t="s">
        <v>900</v>
      </c>
      <c r="G3" s="144" t="s">
        <v>902</v>
      </c>
      <c r="H3" s="145">
        <v>43093</v>
      </c>
      <c r="I3" s="145"/>
      <c r="J3" s="146">
        <v>0.05</v>
      </c>
      <c r="K3" s="144"/>
      <c r="L3" s="144"/>
      <c r="M3" s="147">
        <v>-500000</v>
      </c>
      <c r="N3" s="146">
        <v>0.02</v>
      </c>
      <c r="O3" s="146">
        <v>0.02</v>
      </c>
      <c r="P3" s="144" t="s">
        <v>903</v>
      </c>
      <c r="Q3" s="144" t="s">
        <v>904</v>
      </c>
      <c r="R3" s="144" t="s">
        <v>905</v>
      </c>
      <c r="S3" s="144" t="s">
        <v>911</v>
      </c>
      <c r="T3" s="144" t="s">
        <v>904</v>
      </c>
      <c r="U3" s="144" t="s">
        <v>906</v>
      </c>
      <c r="V3" s="144" t="s">
        <v>908</v>
      </c>
      <c r="W3" s="144">
        <v>12</v>
      </c>
      <c r="X3" s="144" t="s">
        <v>1531</v>
      </c>
      <c r="Y3" s="145"/>
      <c r="Z3" s="145"/>
    </row>
    <row r="4" spans="1:26" s="154" customFormat="1" ht="52.8">
      <c r="A4" s="149" t="s">
        <v>769</v>
      </c>
      <c r="B4" s="149">
        <v>0</v>
      </c>
      <c r="C4" s="149" t="s">
        <v>1392</v>
      </c>
      <c r="D4" s="150" t="s">
        <v>83</v>
      </c>
      <c r="E4" s="150" t="s">
        <v>1043</v>
      </c>
      <c r="F4" s="150" t="s">
        <v>909</v>
      </c>
      <c r="G4" s="150" t="s">
        <v>902</v>
      </c>
      <c r="H4" s="151">
        <v>43093</v>
      </c>
      <c r="I4" s="150"/>
      <c r="J4" s="152">
        <v>0.05</v>
      </c>
      <c r="K4" s="150"/>
      <c r="L4" s="150"/>
      <c r="M4" s="153">
        <v>-380040</v>
      </c>
      <c r="N4" s="150"/>
      <c r="O4" s="150"/>
      <c r="P4" s="150" t="s">
        <v>910</v>
      </c>
      <c r="Q4" s="150" t="s">
        <v>911</v>
      </c>
      <c r="R4" s="150" t="s">
        <v>905</v>
      </c>
      <c r="S4" s="150" t="s">
        <v>930</v>
      </c>
      <c r="T4" s="150" t="s">
        <v>912</v>
      </c>
      <c r="U4" s="150" t="s">
        <v>906</v>
      </c>
      <c r="V4" s="150" t="s">
        <v>908</v>
      </c>
      <c r="W4" s="150">
        <v>4</v>
      </c>
      <c r="X4" s="150" t="s">
        <v>1531</v>
      </c>
      <c r="Y4" s="151"/>
      <c r="Z4" s="151"/>
    </row>
    <row r="5" spans="1:26" s="161" customFormat="1">
      <c r="A5" s="155" t="s">
        <v>870</v>
      </c>
      <c r="B5" s="155">
        <v>0</v>
      </c>
      <c r="C5" s="155" t="s">
        <v>1387</v>
      </c>
      <c r="D5" s="156" t="s">
        <v>1395</v>
      </c>
      <c r="E5" s="156" t="s">
        <v>913</v>
      </c>
      <c r="F5" s="156" t="s">
        <v>900</v>
      </c>
      <c r="G5" s="156" t="s">
        <v>902</v>
      </c>
      <c r="H5" s="157">
        <v>43281</v>
      </c>
      <c r="I5" s="157">
        <v>45107</v>
      </c>
      <c r="J5" s="158">
        <v>4.4999999999999998E-2</v>
      </c>
      <c r="K5" s="156"/>
      <c r="L5" s="156"/>
      <c r="M5" s="159">
        <v>6000000</v>
      </c>
      <c r="N5" s="160">
        <v>0.05</v>
      </c>
      <c r="O5" s="160">
        <v>0.05</v>
      </c>
      <c r="P5" s="156" t="s">
        <v>914</v>
      </c>
      <c r="Q5" s="156" t="s">
        <v>911</v>
      </c>
      <c r="R5" s="156" t="s">
        <v>905</v>
      </c>
      <c r="S5" s="156" t="s">
        <v>930</v>
      </c>
      <c r="T5" s="156" t="s">
        <v>912</v>
      </c>
      <c r="U5" s="156" t="s">
        <v>906</v>
      </c>
      <c r="V5" s="156" t="s">
        <v>908</v>
      </c>
      <c r="W5" s="156">
        <v>12</v>
      </c>
      <c r="X5" s="156" t="s">
        <v>1531</v>
      </c>
      <c r="Y5" s="157"/>
      <c r="Z5" s="157"/>
    </row>
    <row r="6" spans="1:26" s="168" customFormat="1">
      <c r="A6" s="162" t="s">
        <v>871</v>
      </c>
      <c r="B6" s="162">
        <v>0</v>
      </c>
      <c r="C6" s="162" t="s">
        <v>1393</v>
      </c>
      <c r="D6" s="163" t="s">
        <v>62</v>
      </c>
      <c r="E6" s="163" t="s">
        <v>916</v>
      </c>
      <c r="F6" s="163" t="s">
        <v>915</v>
      </c>
      <c r="G6" s="163" t="s">
        <v>902</v>
      </c>
      <c r="H6" s="164">
        <v>43190</v>
      </c>
      <c r="I6" s="164">
        <v>43281</v>
      </c>
      <c r="J6" s="165">
        <v>3.5000000000000003E-2</v>
      </c>
      <c r="K6" s="165">
        <v>0</v>
      </c>
      <c r="L6" s="165">
        <v>0</v>
      </c>
      <c r="M6" s="166">
        <v>100000</v>
      </c>
      <c r="N6" s="167">
        <v>0.05</v>
      </c>
      <c r="O6" s="167">
        <v>0.05</v>
      </c>
      <c r="P6" s="163" t="s">
        <v>914</v>
      </c>
      <c r="Q6" s="163" t="s">
        <v>914</v>
      </c>
      <c r="R6" s="163" t="s">
        <v>905</v>
      </c>
      <c r="S6" s="163" t="s">
        <v>930</v>
      </c>
      <c r="T6" s="163" t="s">
        <v>912</v>
      </c>
      <c r="U6" s="163" t="s">
        <v>906</v>
      </c>
      <c r="V6" s="163" t="s">
        <v>908</v>
      </c>
      <c r="W6" s="163">
        <v>5</v>
      </c>
      <c r="X6" s="163" t="s">
        <v>1531</v>
      </c>
      <c r="Y6" s="164"/>
      <c r="Z6" s="164"/>
    </row>
    <row r="7" spans="1:26" s="175" customFormat="1">
      <c r="A7" s="169" t="s">
        <v>878</v>
      </c>
      <c r="B7" s="169">
        <v>0</v>
      </c>
      <c r="C7" s="169" t="s">
        <v>1393</v>
      </c>
      <c r="D7" s="170" t="s">
        <v>62</v>
      </c>
      <c r="E7" s="170" t="s">
        <v>916</v>
      </c>
      <c r="F7" s="170" t="s">
        <v>915</v>
      </c>
      <c r="G7" s="170" t="s">
        <v>902</v>
      </c>
      <c r="H7" s="171">
        <v>43465</v>
      </c>
      <c r="I7" s="171">
        <v>43496</v>
      </c>
      <c r="J7" s="172">
        <v>0.04</v>
      </c>
      <c r="K7" s="172">
        <v>0</v>
      </c>
      <c r="L7" s="172">
        <v>0</v>
      </c>
      <c r="M7" s="173">
        <v>300000</v>
      </c>
      <c r="N7" s="174">
        <v>0.05</v>
      </c>
      <c r="O7" s="174">
        <v>0.05</v>
      </c>
      <c r="P7" s="170" t="s">
        <v>914</v>
      </c>
      <c r="Q7" s="170" t="s">
        <v>914</v>
      </c>
      <c r="R7" s="170" t="s">
        <v>905</v>
      </c>
      <c r="S7" s="170" t="s">
        <v>930</v>
      </c>
      <c r="T7" s="170" t="s">
        <v>912</v>
      </c>
      <c r="U7" s="170" t="s">
        <v>906</v>
      </c>
      <c r="V7" s="170" t="s">
        <v>908</v>
      </c>
      <c r="W7" s="170">
        <v>5</v>
      </c>
      <c r="X7" s="170" t="s">
        <v>1531</v>
      </c>
      <c r="Y7" s="171"/>
      <c r="Z7" s="171"/>
    </row>
    <row r="8" spans="1:26" s="182" customFormat="1" ht="26.4">
      <c r="A8" s="176" t="s">
        <v>872</v>
      </c>
      <c r="B8" s="176">
        <v>0</v>
      </c>
      <c r="C8" s="176" t="s">
        <v>1394</v>
      </c>
      <c r="D8" s="177" t="s">
        <v>62</v>
      </c>
      <c r="E8" s="177" t="s">
        <v>917</v>
      </c>
      <c r="F8" s="177" t="s">
        <v>915</v>
      </c>
      <c r="G8" s="177" t="s">
        <v>902</v>
      </c>
      <c r="H8" s="178">
        <v>43281</v>
      </c>
      <c r="I8" s="178">
        <v>43373</v>
      </c>
      <c r="J8" s="179">
        <v>0.03</v>
      </c>
      <c r="K8" s="179">
        <v>0</v>
      </c>
      <c r="L8" s="179">
        <v>0</v>
      </c>
      <c r="M8" s="180">
        <v>-300000</v>
      </c>
      <c r="N8" s="181">
        <v>0</v>
      </c>
      <c r="O8" s="181">
        <v>0</v>
      </c>
      <c r="P8" s="177" t="s">
        <v>914</v>
      </c>
      <c r="Q8" s="177" t="s">
        <v>914</v>
      </c>
      <c r="R8" s="177" t="s">
        <v>905</v>
      </c>
      <c r="S8" s="177" t="s">
        <v>930</v>
      </c>
      <c r="T8" s="177" t="s">
        <v>912</v>
      </c>
      <c r="U8" s="177" t="s">
        <v>906</v>
      </c>
      <c r="V8" s="177" t="s">
        <v>908</v>
      </c>
      <c r="W8" s="177">
        <v>4</v>
      </c>
      <c r="X8" s="177" t="s">
        <v>1531</v>
      </c>
      <c r="Y8" s="178"/>
      <c r="Z8" s="500">
        <v>1</v>
      </c>
    </row>
    <row r="9" spans="1:26" s="189" customFormat="1" ht="26.4">
      <c r="A9" s="183" t="s">
        <v>879</v>
      </c>
      <c r="B9" s="183">
        <v>0</v>
      </c>
      <c r="C9" s="183" t="s">
        <v>1394</v>
      </c>
      <c r="D9" s="184" t="s">
        <v>62</v>
      </c>
      <c r="E9" s="184" t="s">
        <v>917</v>
      </c>
      <c r="F9" s="184" t="s">
        <v>915</v>
      </c>
      <c r="G9" s="184" t="s">
        <v>902</v>
      </c>
      <c r="H9" s="185">
        <v>43373</v>
      </c>
      <c r="I9" s="185">
        <v>43465</v>
      </c>
      <c r="J9" s="186">
        <v>3.5000000000000003E-2</v>
      </c>
      <c r="K9" s="186">
        <v>0</v>
      </c>
      <c r="L9" s="186">
        <v>0</v>
      </c>
      <c r="M9" s="187">
        <v>-100000</v>
      </c>
      <c r="N9" s="188">
        <v>0</v>
      </c>
      <c r="O9" s="188">
        <v>0</v>
      </c>
      <c r="P9" s="184" t="s">
        <v>914</v>
      </c>
      <c r="Q9" s="184" t="s">
        <v>914</v>
      </c>
      <c r="R9" s="184" t="s">
        <v>905</v>
      </c>
      <c r="S9" s="184" t="s">
        <v>930</v>
      </c>
      <c r="T9" s="184" t="s">
        <v>912</v>
      </c>
      <c r="U9" s="184" t="s">
        <v>906</v>
      </c>
      <c r="V9" s="184" t="s">
        <v>908</v>
      </c>
      <c r="W9" s="184">
        <v>4</v>
      </c>
      <c r="X9" s="184" t="s">
        <v>1531</v>
      </c>
      <c r="Y9" s="185"/>
      <c r="Z9" s="501">
        <v>1</v>
      </c>
    </row>
    <row r="10" spans="1:26" s="195" customFormat="1" ht="26.4">
      <c r="A10" s="190" t="s">
        <v>772</v>
      </c>
      <c r="B10" s="190">
        <v>0</v>
      </c>
      <c r="C10" s="190" t="s">
        <v>1376</v>
      </c>
      <c r="D10" s="190" t="s">
        <v>97</v>
      </c>
      <c r="E10" s="405" t="s">
        <v>919</v>
      </c>
      <c r="F10" s="190" t="s">
        <v>918</v>
      </c>
      <c r="G10" s="190" t="s">
        <v>902</v>
      </c>
      <c r="H10" s="191">
        <v>43093</v>
      </c>
      <c r="I10" s="191">
        <v>44189</v>
      </c>
      <c r="J10" s="192">
        <v>6.5000000000000002E-2</v>
      </c>
      <c r="K10" s="192">
        <v>0</v>
      </c>
      <c r="L10" s="192">
        <v>0</v>
      </c>
      <c r="M10" s="193">
        <v>-1170000</v>
      </c>
      <c r="N10" s="194">
        <v>0.02</v>
      </c>
      <c r="O10" s="194">
        <v>0.02</v>
      </c>
      <c r="P10" s="190" t="s">
        <v>914</v>
      </c>
      <c r="Q10" s="190" t="s">
        <v>920</v>
      </c>
      <c r="R10" s="190" t="s">
        <v>905</v>
      </c>
      <c r="S10" s="405" t="s">
        <v>930</v>
      </c>
      <c r="T10" s="190" t="s">
        <v>912</v>
      </c>
      <c r="U10" s="190" t="s">
        <v>906</v>
      </c>
      <c r="V10" s="190" t="s">
        <v>908</v>
      </c>
      <c r="W10" s="405">
        <v>4</v>
      </c>
      <c r="X10" s="405" t="s">
        <v>1531</v>
      </c>
      <c r="Y10" s="191"/>
      <c r="Z10" s="502">
        <v>0.8</v>
      </c>
    </row>
    <row r="11" spans="1:26" s="202" customFormat="1" ht="26.4">
      <c r="A11" s="196" t="s">
        <v>771</v>
      </c>
      <c r="B11" s="196">
        <v>1</v>
      </c>
      <c r="C11" s="196" t="s">
        <v>1384</v>
      </c>
      <c r="D11" s="197" t="s">
        <v>97</v>
      </c>
      <c r="E11" s="197" t="s">
        <v>921</v>
      </c>
      <c r="F11" s="197" t="s">
        <v>918</v>
      </c>
      <c r="G11" s="197" t="s">
        <v>902</v>
      </c>
      <c r="H11" s="198">
        <v>43093</v>
      </c>
      <c r="I11" s="197"/>
      <c r="J11" s="199">
        <v>0</v>
      </c>
      <c r="K11" s="199">
        <v>0</v>
      </c>
      <c r="L11" s="199">
        <v>0</v>
      </c>
      <c r="M11" s="200">
        <v>1170000</v>
      </c>
      <c r="N11" s="201">
        <v>0.05</v>
      </c>
      <c r="O11" s="201">
        <v>0.05</v>
      </c>
      <c r="P11" s="197" t="s">
        <v>910</v>
      </c>
      <c r="Q11" s="197" t="s">
        <v>930</v>
      </c>
      <c r="R11" s="197" t="s">
        <v>905</v>
      </c>
      <c r="S11" s="197" t="s">
        <v>930</v>
      </c>
      <c r="T11" s="197" t="s">
        <v>904</v>
      </c>
      <c r="U11" s="197" t="s">
        <v>906</v>
      </c>
      <c r="V11" s="197" t="s">
        <v>907</v>
      </c>
      <c r="W11" s="197">
        <v>12</v>
      </c>
      <c r="X11" s="197" t="s">
        <v>1531</v>
      </c>
      <c r="Y11" s="198"/>
      <c r="Z11" s="198"/>
    </row>
    <row r="12" spans="1:26" s="209" customFormat="1" ht="26.4">
      <c r="A12" s="203" t="s">
        <v>877</v>
      </c>
      <c r="B12" s="203">
        <v>0</v>
      </c>
      <c r="C12" s="203" t="s">
        <v>1376</v>
      </c>
      <c r="D12" s="203" t="s">
        <v>97</v>
      </c>
      <c r="E12" s="203" t="s">
        <v>922</v>
      </c>
      <c r="F12" s="203" t="s">
        <v>918</v>
      </c>
      <c r="G12" s="203" t="s">
        <v>923</v>
      </c>
      <c r="H12" s="204">
        <v>43539</v>
      </c>
      <c r="I12" s="204">
        <v>45366</v>
      </c>
      <c r="J12" s="205">
        <v>5.1999999999999998E-2</v>
      </c>
      <c r="K12" s="205">
        <v>5.0000000000000001E-3</v>
      </c>
      <c r="L12" s="205">
        <v>1E-3</v>
      </c>
      <c r="M12" s="206">
        <v>-6000</v>
      </c>
      <c r="N12" s="207">
        <v>0.05</v>
      </c>
      <c r="O12" s="207">
        <v>0.02</v>
      </c>
      <c r="P12" s="203" t="s">
        <v>911</v>
      </c>
      <c r="Q12" s="203" t="s">
        <v>911</v>
      </c>
      <c r="R12" s="203" t="s">
        <v>911</v>
      </c>
      <c r="S12" s="203" t="s">
        <v>930</v>
      </c>
      <c r="T12" s="203" t="s">
        <v>924</v>
      </c>
      <c r="U12" s="203" t="s">
        <v>925</v>
      </c>
      <c r="V12" s="203" t="s">
        <v>908</v>
      </c>
      <c r="W12" s="208">
        <v>8</v>
      </c>
      <c r="X12" s="208" t="s">
        <v>1531</v>
      </c>
      <c r="Y12" s="204"/>
      <c r="Z12" s="503">
        <v>0.6</v>
      </c>
    </row>
    <row r="13" spans="1:26" s="195" customFormat="1" ht="26.4">
      <c r="A13" s="190" t="s">
        <v>12</v>
      </c>
      <c r="B13" s="190">
        <v>1</v>
      </c>
      <c r="C13" s="190" t="s">
        <v>1376</v>
      </c>
      <c r="D13" s="190" t="s">
        <v>97</v>
      </c>
      <c r="E13" s="405" t="s">
        <v>926</v>
      </c>
      <c r="F13" s="190" t="s">
        <v>918</v>
      </c>
      <c r="G13" s="190" t="s">
        <v>902</v>
      </c>
      <c r="H13" s="191">
        <v>43281</v>
      </c>
      <c r="I13" s="191">
        <v>45107</v>
      </c>
      <c r="J13" s="192">
        <v>8.5000000000000006E-2</v>
      </c>
      <c r="K13" s="192">
        <v>5.0000000000000001E-3</v>
      </c>
      <c r="L13" s="192">
        <v>0.01</v>
      </c>
      <c r="M13" s="193">
        <v>-1300000</v>
      </c>
      <c r="N13" s="194">
        <v>0.1</v>
      </c>
      <c r="O13" s="194">
        <v>0.02</v>
      </c>
      <c r="P13" s="190" t="s">
        <v>911</v>
      </c>
      <c r="Q13" s="190" t="s">
        <v>911</v>
      </c>
      <c r="R13" s="190" t="s">
        <v>911</v>
      </c>
      <c r="S13" s="405" t="s">
        <v>930</v>
      </c>
      <c r="T13" s="190" t="s">
        <v>927</v>
      </c>
      <c r="U13" s="190" t="s">
        <v>906</v>
      </c>
      <c r="V13" s="190" t="s">
        <v>908</v>
      </c>
      <c r="W13" s="210">
        <v>8</v>
      </c>
      <c r="X13" s="210" t="s">
        <v>1533</v>
      </c>
      <c r="Y13" s="191">
        <v>43466</v>
      </c>
      <c r="Z13" s="502">
        <v>0.6</v>
      </c>
    </row>
    <row r="14" spans="1:26" s="209" customFormat="1" ht="26.4">
      <c r="A14" s="203" t="s">
        <v>13</v>
      </c>
      <c r="B14" s="203">
        <v>1</v>
      </c>
      <c r="C14" s="203" t="s">
        <v>1376</v>
      </c>
      <c r="D14" s="203" t="s">
        <v>97</v>
      </c>
      <c r="E14" s="203" t="s">
        <v>928</v>
      </c>
      <c r="F14" s="203" t="s">
        <v>918</v>
      </c>
      <c r="G14" s="203" t="s">
        <v>923</v>
      </c>
      <c r="H14" s="204">
        <v>43275</v>
      </c>
      <c r="I14" s="204">
        <v>46562</v>
      </c>
      <c r="J14" s="205">
        <v>3.2000000000000001E-2</v>
      </c>
      <c r="K14" s="205">
        <v>0</v>
      </c>
      <c r="L14" s="205">
        <v>0</v>
      </c>
      <c r="M14" s="206">
        <v>-55000</v>
      </c>
      <c r="N14" s="207">
        <v>0.05</v>
      </c>
      <c r="O14" s="207">
        <v>0.02</v>
      </c>
      <c r="P14" s="203" t="s">
        <v>914</v>
      </c>
      <c r="Q14" s="203" t="s">
        <v>911</v>
      </c>
      <c r="R14" s="203" t="s">
        <v>905</v>
      </c>
      <c r="S14" s="203" t="s">
        <v>930</v>
      </c>
      <c r="T14" s="203" t="s">
        <v>912</v>
      </c>
      <c r="U14" s="203" t="s">
        <v>906</v>
      </c>
      <c r="V14" s="203" t="s">
        <v>908</v>
      </c>
      <c r="W14" s="208">
        <v>6</v>
      </c>
      <c r="X14" s="208" t="s">
        <v>1531</v>
      </c>
      <c r="Y14" s="204"/>
      <c r="Z14" s="503">
        <v>0.5</v>
      </c>
    </row>
    <row r="15" spans="1:26" s="195" customFormat="1" ht="26.4">
      <c r="A15" s="190" t="s">
        <v>14</v>
      </c>
      <c r="B15" s="190">
        <v>1</v>
      </c>
      <c r="C15" s="190" t="s">
        <v>1376</v>
      </c>
      <c r="D15" s="190" t="s">
        <v>97</v>
      </c>
      <c r="E15" s="405" t="s">
        <v>929</v>
      </c>
      <c r="F15" s="190" t="s">
        <v>918</v>
      </c>
      <c r="G15" s="190" t="s">
        <v>902</v>
      </c>
      <c r="H15" s="191">
        <v>43332</v>
      </c>
      <c r="I15" s="191">
        <v>43697</v>
      </c>
      <c r="J15" s="192">
        <v>6.5000000000000002E-2</v>
      </c>
      <c r="K15" s="192">
        <v>0</v>
      </c>
      <c r="L15" s="192">
        <v>0</v>
      </c>
      <c r="M15" s="193">
        <v>-72000</v>
      </c>
      <c r="N15" s="194">
        <v>0.02</v>
      </c>
      <c r="O15" s="194">
        <v>0</v>
      </c>
      <c r="P15" s="190" t="s">
        <v>930</v>
      </c>
      <c r="Q15" s="190" t="s">
        <v>930</v>
      </c>
      <c r="R15" s="190" t="s">
        <v>905</v>
      </c>
      <c r="S15" s="405" t="s">
        <v>930</v>
      </c>
      <c r="T15" s="190" t="s">
        <v>912</v>
      </c>
      <c r="U15" s="190" t="s">
        <v>906</v>
      </c>
      <c r="V15" s="190" t="s">
        <v>908</v>
      </c>
      <c r="W15" s="210">
        <v>5</v>
      </c>
      <c r="X15" s="210" t="s">
        <v>1532</v>
      </c>
      <c r="Y15" s="191">
        <v>43485</v>
      </c>
      <c r="Z15" s="502">
        <v>0.8</v>
      </c>
    </row>
    <row r="16" spans="1:26" s="209" customFormat="1" ht="26.4">
      <c r="A16" s="203" t="s">
        <v>15</v>
      </c>
      <c r="B16" s="203">
        <v>1</v>
      </c>
      <c r="C16" s="203" t="s">
        <v>1376</v>
      </c>
      <c r="D16" s="203" t="s">
        <v>97</v>
      </c>
      <c r="E16" s="203" t="s">
        <v>929</v>
      </c>
      <c r="F16" s="203" t="s">
        <v>918</v>
      </c>
      <c r="G16" s="203" t="s">
        <v>902</v>
      </c>
      <c r="H16" s="204">
        <v>43432</v>
      </c>
      <c r="I16" s="204">
        <v>43524</v>
      </c>
      <c r="J16" s="205">
        <v>5.5E-2</v>
      </c>
      <c r="K16" s="205">
        <v>0</v>
      </c>
      <c r="L16" s="205">
        <v>0</v>
      </c>
      <c r="M16" s="206">
        <v>-309900</v>
      </c>
      <c r="N16" s="207">
        <v>0.02</v>
      </c>
      <c r="O16" s="207">
        <v>0</v>
      </c>
      <c r="P16" s="203" t="s">
        <v>914</v>
      </c>
      <c r="Q16" s="203" t="s">
        <v>930</v>
      </c>
      <c r="R16" s="203" t="s">
        <v>905</v>
      </c>
      <c r="S16" s="203" t="s">
        <v>930</v>
      </c>
      <c r="T16" s="203" t="s">
        <v>912</v>
      </c>
      <c r="U16" s="203" t="s">
        <v>906</v>
      </c>
      <c r="V16" s="203" t="s">
        <v>908</v>
      </c>
      <c r="W16" s="208">
        <v>5</v>
      </c>
      <c r="X16" s="208" t="s">
        <v>1532</v>
      </c>
      <c r="Y16" s="204">
        <v>43485</v>
      </c>
      <c r="Z16" s="503">
        <v>0.8</v>
      </c>
    </row>
    <row r="17" spans="1:26" s="195" customFormat="1" ht="26.4">
      <c r="A17" s="190" t="s">
        <v>16</v>
      </c>
      <c r="B17" s="190">
        <v>0</v>
      </c>
      <c r="C17" s="190" t="s">
        <v>1376</v>
      </c>
      <c r="D17" s="190" t="s">
        <v>97</v>
      </c>
      <c r="E17" s="405" t="s">
        <v>931</v>
      </c>
      <c r="F17" s="190" t="s">
        <v>918</v>
      </c>
      <c r="G17" s="190" t="s">
        <v>902</v>
      </c>
      <c r="H17" s="191">
        <v>43428</v>
      </c>
      <c r="I17" s="191">
        <v>47081</v>
      </c>
      <c r="J17" s="192">
        <v>5.5E-2</v>
      </c>
      <c r="K17" s="192">
        <v>0</v>
      </c>
      <c r="L17" s="192">
        <v>0</v>
      </c>
      <c r="M17" s="193">
        <v>-10000</v>
      </c>
      <c r="N17" s="194">
        <v>0.2</v>
      </c>
      <c r="O17" s="194">
        <v>0</v>
      </c>
      <c r="P17" s="210" t="s">
        <v>914</v>
      </c>
      <c r="Q17" s="210" t="s">
        <v>914</v>
      </c>
      <c r="R17" s="210" t="s">
        <v>905</v>
      </c>
      <c r="S17" s="210" t="s">
        <v>930</v>
      </c>
      <c r="T17" s="190" t="s">
        <v>912</v>
      </c>
      <c r="U17" s="190" t="s">
        <v>906</v>
      </c>
      <c r="V17" s="190" t="s">
        <v>908</v>
      </c>
      <c r="W17" s="210">
        <v>10</v>
      </c>
      <c r="X17" s="210" t="s">
        <v>1531</v>
      </c>
      <c r="Y17" s="191"/>
      <c r="Z17" s="502">
        <v>0</v>
      </c>
    </row>
    <row r="18" spans="1:26" s="209" customFormat="1" ht="26.4">
      <c r="A18" s="203" t="s">
        <v>17</v>
      </c>
      <c r="B18" s="203">
        <v>1</v>
      </c>
      <c r="C18" s="203" t="s">
        <v>1376</v>
      </c>
      <c r="D18" s="203" t="s">
        <v>97</v>
      </c>
      <c r="E18" s="203" t="s">
        <v>932</v>
      </c>
      <c r="F18" s="203" t="s">
        <v>918</v>
      </c>
      <c r="G18" s="203" t="s">
        <v>902</v>
      </c>
      <c r="H18" s="204">
        <v>43116</v>
      </c>
      <c r="I18" s="204">
        <v>43846</v>
      </c>
      <c r="J18" s="205">
        <v>0.1</v>
      </c>
      <c r="K18" s="205">
        <v>0</v>
      </c>
      <c r="L18" s="205">
        <v>0</v>
      </c>
      <c r="M18" s="206">
        <v>-150000</v>
      </c>
      <c r="N18" s="207">
        <v>0.1</v>
      </c>
      <c r="O18" s="207">
        <v>0.02</v>
      </c>
      <c r="P18" s="203" t="s">
        <v>920</v>
      </c>
      <c r="Q18" s="203" t="s">
        <v>920</v>
      </c>
      <c r="R18" s="203" t="s">
        <v>905</v>
      </c>
      <c r="S18" s="203" t="s">
        <v>930</v>
      </c>
      <c r="T18" s="203" t="s">
        <v>912</v>
      </c>
      <c r="U18" s="203" t="s">
        <v>906</v>
      </c>
      <c r="V18" s="203" t="s">
        <v>908</v>
      </c>
      <c r="W18" s="208">
        <v>7</v>
      </c>
      <c r="X18" s="208" t="s">
        <v>1531</v>
      </c>
      <c r="Y18" s="204"/>
      <c r="Z18" s="503">
        <v>0.7</v>
      </c>
    </row>
    <row r="19" spans="1:26" s="195" customFormat="1" ht="26.4">
      <c r="A19" s="190" t="s">
        <v>1454</v>
      </c>
      <c r="B19" s="190">
        <v>1</v>
      </c>
      <c r="C19" s="190" t="s">
        <v>1376</v>
      </c>
      <c r="D19" s="190" t="s">
        <v>111</v>
      </c>
      <c r="E19" s="405" t="s">
        <v>934</v>
      </c>
      <c r="F19" s="190" t="s">
        <v>933</v>
      </c>
      <c r="G19" s="190" t="s">
        <v>902</v>
      </c>
      <c r="H19" s="191">
        <v>43281</v>
      </c>
      <c r="I19" s="191"/>
      <c r="J19" s="192">
        <v>0.22</v>
      </c>
      <c r="K19" s="192">
        <v>5.0000000000000001E-3</v>
      </c>
      <c r="L19" s="192">
        <v>0</v>
      </c>
      <c r="M19" s="193">
        <v>-5000</v>
      </c>
      <c r="N19" s="194">
        <v>0.05</v>
      </c>
      <c r="O19" s="194">
        <v>0.02</v>
      </c>
      <c r="P19" s="190" t="s">
        <v>930</v>
      </c>
      <c r="Q19" s="190" t="s">
        <v>930</v>
      </c>
      <c r="R19" s="190" t="s">
        <v>930</v>
      </c>
      <c r="S19" s="405" t="s">
        <v>930</v>
      </c>
      <c r="T19" s="190" t="s">
        <v>935</v>
      </c>
      <c r="U19" s="190" t="s">
        <v>906</v>
      </c>
      <c r="V19" s="190" t="s">
        <v>907</v>
      </c>
      <c r="W19" s="210">
        <v>12</v>
      </c>
      <c r="X19" s="210" t="s">
        <v>1531</v>
      </c>
      <c r="Y19" s="191"/>
      <c r="Z19" s="502">
        <v>0.5</v>
      </c>
    </row>
    <row r="20" spans="1:26" s="209" customFormat="1" ht="26.4">
      <c r="A20" s="203" t="s">
        <v>1455</v>
      </c>
      <c r="B20" s="203">
        <v>1</v>
      </c>
      <c r="C20" s="203" t="s">
        <v>1376</v>
      </c>
      <c r="D20" s="203" t="s">
        <v>118</v>
      </c>
      <c r="E20" s="203" t="s">
        <v>936</v>
      </c>
      <c r="F20" s="203" t="s">
        <v>933</v>
      </c>
      <c r="G20" s="203" t="s">
        <v>902</v>
      </c>
      <c r="H20" s="204">
        <v>43100</v>
      </c>
      <c r="I20" s="204"/>
      <c r="J20" s="205">
        <v>0.2</v>
      </c>
      <c r="K20" s="205">
        <v>5.0000000000000001E-3</v>
      </c>
      <c r="L20" s="205">
        <v>0</v>
      </c>
      <c r="M20" s="206">
        <v>-2000</v>
      </c>
      <c r="N20" s="207">
        <v>0.05</v>
      </c>
      <c r="O20" s="207">
        <v>0.02</v>
      </c>
      <c r="P20" s="203" t="s">
        <v>930</v>
      </c>
      <c r="Q20" s="203" t="s">
        <v>930</v>
      </c>
      <c r="R20" s="203" t="s">
        <v>930</v>
      </c>
      <c r="S20" s="203" t="s">
        <v>930</v>
      </c>
      <c r="T20" s="203" t="s">
        <v>935</v>
      </c>
      <c r="U20" s="203" t="s">
        <v>906</v>
      </c>
      <c r="V20" s="203" t="s">
        <v>907</v>
      </c>
      <c r="W20" s="208">
        <v>12</v>
      </c>
      <c r="X20" s="208" t="s">
        <v>1531</v>
      </c>
      <c r="Y20" s="204"/>
      <c r="Z20" s="503">
        <v>0.5</v>
      </c>
    </row>
    <row r="21" spans="1:26" s="142" customFormat="1" ht="26.4">
      <c r="A21" s="138" t="s">
        <v>868</v>
      </c>
      <c r="B21" s="138">
        <v>1</v>
      </c>
      <c r="C21" s="138" t="s">
        <v>1384</v>
      </c>
      <c r="D21" s="138" t="s">
        <v>118</v>
      </c>
      <c r="E21" s="138" t="s">
        <v>937</v>
      </c>
      <c r="F21" s="138" t="s">
        <v>933</v>
      </c>
      <c r="G21" s="138" t="s">
        <v>902</v>
      </c>
      <c r="H21" s="140">
        <v>43100</v>
      </c>
      <c r="I21" s="140"/>
      <c r="J21" s="211">
        <v>0</v>
      </c>
      <c r="K21" s="211">
        <v>0</v>
      </c>
      <c r="L21" s="211">
        <v>0</v>
      </c>
      <c r="M21" s="212">
        <v>1000</v>
      </c>
      <c r="N21" s="213">
        <v>0.05</v>
      </c>
      <c r="O21" s="213">
        <v>0.05</v>
      </c>
      <c r="P21" s="138" t="s">
        <v>910</v>
      </c>
      <c r="Q21" s="138" t="s">
        <v>930</v>
      </c>
      <c r="R21" s="138" t="s">
        <v>905</v>
      </c>
      <c r="S21" s="138" t="s">
        <v>930</v>
      </c>
      <c r="T21" s="138" t="s">
        <v>904</v>
      </c>
      <c r="U21" s="138" t="s">
        <v>906</v>
      </c>
      <c r="V21" s="139" t="s">
        <v>907</v>
      </c>
      <c r="W21" s="139">
        <v>12</v>
      </c>
      <c r="X21" s="139" t="s">
        <v>1531</v>
      </c>
      <c r="Y21" s="140"/>
      <c r="Z21" s="140"/>
    </row>
    <row r="22" spans="1:26" s="195" customFormat="1" ht="26.4">
      <c r="A22" s="190" t="s">
        <v>1456</v>
      </c>
      <c r="B22" s="190">
        <v>1</v>
      </c>
      <c r="C22" s="190" t="s">
        <v>1376</v>
      </c>
      <c r="D22" s="190" t="s">
        <v>118</v>
      </c>
      <c r="E22" s="405" t="s">
        <v>938</v>
      </c>
      <c r="F22" s="190" t="s">
        <v>933</v>
      </c>
      <c r="G22" s="190" t="s">
        <v>923</v>
      </c>
      <c r="H22" s="191">
        <v>43281</v>
      </c>
      <c r="I22" s="191"/>
      <c r="J22" s="192">
        <v>0.08</v>
      </c>
      <c r="K22" s="192">
        <v>5.0000000000000001E-3</v>
      </c>
      <c r="L22" s="192">
        <v>0</v>
      </c>
      <c r="M22" s="193">
        <v>-1000</v>
      </c>
      <c r="N22" s="194">
        <v>0.02</v>
      </c>
      <c r="O22" s="194">
        <v>0</v>
      </c>
      <c r="P22" s="190" t="s">
        <v>930</v>
      </c>
      <c r="Q22" s="190" t="s">
        <v>930</v>
      </c>
      <c r="R22" s="190" t="s">
        <v>930</v>
      </c>
      <c r="S22" s="405" t="s">
        <v>930</v>
      </c>
      <c r="T22" s="190" t="s">
        <v>935</v>
      </c>
      <c r="U22" s="190" t="s">
        <v>906</v>
      </c>
      <c r="V22" s="190" t="s">
        <v>907</v>
      </c>
      <c r="W22" s="210">
        <v>12</v>
      </c>
      <c r="X22" s="210" t="s">
        <v>1531</v>
      </c>
      <c r="Y22" s="191"/>
      <c r="Z22" s="502">
        <v>0.5</v>
      </c>
    </row>
    <row r="23" spans="1:26" s="142" customFormat="1" ht="26.4">
      <c r="A23" s="138" t="s">
        <v>869</v>
      </c>
      <c r="B23" s="138">
        <v>1</v>
      </c>
      <c r="C23" s="138" t="s">
        <v>1384</v>
      </c>
      <c r="D23" s="139" t="s">
        <v>118</v>
      </c>
      <c r="E23" s="139" t="s">
        <v>939</v>
      </c>
      <c r="F23" s="139" t="s">
        <v>933</v>
      </c>
      <c r="G23" s="139" t="s">
        <v>923</v>
      </c>
      <c r="H23" s="140">
        <v>43281</v>
      </c>
      <c r="I23" s="139"/>
      <c r="J23" s="211">
        <v>0</v>
      </c>
      <c r="K23" s="211">
        <v>0</v>
      </c>
      <c r="L23" s="211">
        <v>0</v>
      </c>
      <c r="M23" s="141">
        <v>500</v>
      </c>
      <c r="N23" s="213">
        <v>0.05</v>
      </c>
      <c r="O23" s="213">
        <v>0.05</v>
      </c>
      <c r="P23" s="139" t="s">
        <v>910</v>
      </c>
      <c r="Q23" s="139" t="s">
        <v>930</v>
      </c>
      <c r="R23" s="139" t="s">
        <v>905</v>
      </c>
      <c r="S23" s="139" t="s">
        <v>930</v>
      </c>
      <c r="T23" s="139" t="s">
        <v>904</v>
      </c>
      <c r="U23" s="139" t="s">
        <v>906</v>
      </c>
      <c r="V23" s="139" t="s">
        <v>907</v>
      </c>
      <c r="W23" s="139">
        <v>12</v>
      </c>
      <c r="X23" s="139" t="s">
        <v>1531</v>
      </c>
      <c r="Y23" s="140"/>
      <c r="Z23" s="140"/>
    </row>
    <row r="24" spans="1:26" s="420" customFormat="1" ht="24.9" customHeight="1">
      <c r="A24" s="414" t="s">
        <v>1496</v>
      </c>
      <c r="B24" s="414">
        <v>1</v>
      </c>
      <c r="C24" s="414" t="s">
        <v>1390</v>
      </c>
      <c r="D24" s="414" t="s">
        <v>1404</v>
      </c>
      <c r="E24" s="414" t="s">
        <v>1495</v>
      </c>
      <c r="F24" s="415" t="s">
        <v>900</v>
      </c>
      <c r="G24" s="415" t="s">
        <v>902</v>
      </c>
      <c r="H24" s="416">
        <v>43094</v>
      </c>
      <c r="I24" s="415"/>
      <c r="J24" s="417"/>
      <c r="K24" s="417"/>
      <c r="L24" s="417"/>
      <c r="M24" s="418">
        <v>-50</v>
      </c>
      <c r="N24" s="419"/>
      <c r="O24" s="419"/>
      <c r="P24" s="415" t="s">
        <v>930</v>
      </c>
      <c r="Q24" s="415" t="s">
        <v>904</v>
      </c>
      <c r="R24" s="415" t="s">
        <v>905</v>
      </c>
      <c r="S24" s="415" t="s">
        <v>930</v>
      </c>
      <c r="T24" s="415" t="s">
        <v>904</v>
      </c>
      <c r="U24" s="415" t="s">
        <v>906</v>
      </c>
      <c r="V24" s="415" t="s">
        <v>907</v>
      </c>
      <c r="W24" s="415">
        <v>12</v>
      </c>
      <c r="X24" s="415" t="s">
        <v>1531</v>
      </c>
      <c r="Y24" s="416"/>
      <c r="Z24" s="416"/>
    </row>
  </sheetData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B00-000000000000}">
          <x14:formula1>
            <xm:f>Справочники!$R$2:$R$3</xm:f>
          </x14:formula1>
          <xm:sqref>V2:V24</xm:sqref>
        </x14:dataValidation>
        <x14:dataValidation type="list" allowBlank="1" showInputMessage="1" showErrorMessage="1" xr:uid="{00000000-0002-0000-0B00-000001000000}">
          <x14:formula1>
            <xm:f>Справочники!$P$2:$P$4</xm:f>
          </x14:formula1>
          <xm:sqref>U2:U24</xm:sqref>
        </x14:dataValidation>
        <x14:dataValidation type="list" allowBlank="1" showInputMessage="1" showErrorMessage="1" xr:uid="{00000000-0002-0000-0B00-000002000000}">
          <x14:formula1>
            <xm:f>Справочники!$N$2:$N$10</xm:f>
          </x14:formula1>
          <xm:sqref>T2:T24</xm:sqref>
        </x14:dataValidation>
        <x14:dataValidation type="list" allowBlank="1" showInputMessage="1" showErrorMessage="1" xr:uid="{00000000-0002-0000-0B00-000003000000}">
          <x14:formula1>
            <xm:f>Справочники!$L$2:$L$13</xm:f>
          </x14:formula1>
          <xm:sqref>P2:S24</xm:sqref>
        </x14:dataValidation>
        <x14:dataValidation type="list" allowBlank="1" showInputMessage="1" showErrorMessage="1" xr:uid="{00000000-0002-0000-0B00-000004000000}">
          <x14:formula1>
            <xm:f>Справочники!$J$2:$J$3</xm:f>
          </x14:formula1>
          <xm:sqref>G2:G24</xm:sqref>
        </x14:dataValidation>
        <x14:dataValidation type="list" allowBlank="1" showInputMessage="1" showErrorMessage="1" xr:uid="{00000000-0002-0000-0B00-000005000000}">
          <x14:formula1>
            <xm:f>Справочники!$F$2:$F$7</xm:f>
          </x14:formula1>
          <xm:sqref>F2:F24</xm:sqref>
        </x14:dataValidation>
        <x14:dataValidation type="list" allowBlank="1" showInputMessage="1" showErrorMessage="1" xr:uid="{00000000-0002-0000-0B00-000006000000}">
          <x14:formula1>
            <xm:f>Справочники!$D$2:$D$36</xm:f>
          </x14:formula1>
          <xm:sqref>D2:D24</xm:sqref>
        </x14:dataValidation>
        <x14:dataValidation type="list" allowBlank="1" showInputMessage="1" showErrorMessage="1" xr:uid="{00000000-0002-0000-0B00-000007000000}">
          <x14:formula1>
            <xm:f>Справочники!$B$2:$B$26</xm:f>
          </x14:formula1>
          <xm:sqref>C2:C24</xm:sqref>
        </x14:dataValidation>
        <x14:dataValidation type="list" allowBlank="1" showInputMessage="1" showErrorMessage="1" xr:uid="{00000000-0002-0000-0B00-000008000000}">
          <x14:formula1>
            <xm:f>Справочники!$T$2:$T$13</xm:f>
          </x14:formula1>
          <xm:sqref>W2:W23</xm:sqref>
        </x14:dataValidation>
        <x14:dataValidation type="list" allowBlank="1" showInputMessage="1" showErrorMessage="1" xr:uid="{00000000-0002-0000-0B00-000009000000}">
          <x14:formula1>
            <xm:f>Справочники!$H$2:$H$20</xm:f>
          </x14:formula1>
          <xm:sqref>E2:E24</xm:sqref>
        </x14:dataValidation>
        <x14:dataValidation type="list" allowBlank="1" showInputMessage="1" showErrorMessage="1" xr:uid="{00000000-0002-0000-0B00-00000A000000}">
          <x14:formula1>
            <xm:f>Справочники!$Z$2:$Z$4</xm:f>
          </x14:formula1>
          <xm:sqref>X2:X24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T956"/>
  <sheetViews>
    <sheetView zoomScale="150" zoomScaleNormal="150" zoomScalePageLayoutView="150" workbookViewId="0">
      <pane xSplit="2" ySplit="2" topLeftCell="P338" activePane="bottomRight" state="frozen"/>
      <selection pane="topRight" activeCell="C1" sqref="C1"/>
      <selection pane="bottomLeft" activeCell="A3" sqref="A3"/>
      <selection pane="bottomRight" activeCell="U339" sqref="U339"/>
    </sheetView>
  </sheetViews>
  <sheetFormatPr defaultColWidth="11.44140625" defaultRowHeight="13.2"/>
  <cols>
    <col min="1" max="1" width="15.6640625" style="55" customWidth="1"/>
    <col min="2" max="2" width="12.44140625" style="56" customWidth="1"/>
    <col min="3" max="3" width="10.88671875" style="55" customWidth="1"/>
    <col min="4" max="4" width="11.44140625" style="55" customWidth="1"/>
    <col min="5" max="6" width="10.44140625" style="411" customWidth="1"/>
    <col min="7" max="7" width="13.109375" style="411" customWidth="1"/>
    <col min="8" max="11" width="11" style="55" customWidth="1"/>
    <col min="12" max="12" width="13.109375" style="55" customWidth="1"/>
    <col min="13" max="13" width="12.44140625" style="55" customWidth="1"/>
    <col min="14" max="14" width="11.44140625" style="55" customWidth="1"/>
    <col min="15" max="15" width="15.44140625" style="55" customWidth="1"/>
    <col min="16" max="18" width="14" style="55" customWidth="1"/>
    <col min="19" max="20" width="17.33203125" style="55" customWidth="1"/>
    <col min="21" max="22" width="18.44140625" style="55" customWidth="1"/>
    <col min="23" max="24" width="16.44140625" style="55" customWidth="1"/>
    <col min="25" max="26" width="15.33203125" style="55" customWidth="1"/>
    <col min="27" max="27" width="14.33203125" style="55" customWidth="1"/>
    <col min="28" max="29" width="16.44140625" style="55" customWidth="1"/>
    <col min="30" max="30" width="11.44140625" style="55" customWidth="1"/>
    <col min="31" max="31" width="16.44140625" style="55" customWidth="1"/>
    <col min="32" max="32" width="20.33203125" style="55" customWidth="1"/>
    <col min="33" max="34" width="14.109375" style="55" customWidth="1"/>
    <col min="35" max="35" width="12.6640625" style="55" customWidth="1"/>
    <col min="36" max="36" width="11.44140625" style="55" customWidth="1"/>
    <col min="37" max="38" width="14.109375" style="55" customWidth="1"/>
    <col min="39" max="39" width="12.6640625" style="55" customWidth="1"/>
    <col min="40" max="40" width="12.44140625" style="55" customWidth="1"/>
    <col min="41" max="42" width="16.44140625" style="55" customWidth="1"/>
    <col min="43" max="43" width="15.33203125" style="55" customWidth="1"/>
    <col min="44" max="44" width="14" style="55" customWidth="1"/>
    <col min="45" max="46" width="15.33203125" style="411" hidden="1" customWidth="1"/>
    <col min="47" max="16384" width="11.44140625" style="55"/>
  </cols>
  <sheetData>
    <row r="1" spans="1:46" ht="118.8">
      <c r="B1" s="56">
        <f>MIN(B43:B663)</f>
        <v>43093</v>
      </c>
      <c r="R1" s="55" t="s">
        <v>41</v>
      </c>
      <c r="S1" s="55" t="s">
        <v>43</v>
      </c>
      <c r="T1" s="55" t="s">
        <v>41</v>
      </c>
      <c r="V1" s="55" t="s">
        <v>42</v>
      </c>
    </row>
    <row r="2" spans="1:46" s="59" customFormat="1" ht="59.1" customHeight="1">
      <c r="A2" s="57" t="s">
        <v>0</v>
      </c>
      <c r="B2" s="58" t="s">
        <v>1</v>
      </c>
      <c r="C2" s="57" t="s">
        <v>9</v>
      </c>
      <c r="D2" s="57" t="s">
        <v>1560</v>
      </c>
      <c r="E2" s="412" t="s">
        <v>1458</v>
      </c>
      <c r="F2" s="412" t="s">
        <v>1459</v>
      </c>
      <c r="G2" s="412" t="s">
        <v>1530</v>
      </c>
      <c r="H2" s="57" t="s">
        <v>1536</v>
      </c>
      <c r="I2" s="57" t="s">
        <v>44</v>
      </c>
      <c r="J2" s="57" t="s">
        <v>45</v>
      </c>
      <c r="K2" s="57" t="s">
        <v>767</v>
      </c>
      <c r="L2" s="57" t="s">
        <v>2</v>
      </c>
      <c r="M2" s="57" t="s">
        <v>3</v>
      </c>
      <c r="N2" s="57" t="s">
        <v>4</v>
      </c>
      <c r="O2" s="57" t="s">
        <v>5</v>
      </c>
      <c r="P2" s="57" t="s">
        <v>56</v>
      </c>
      <c r="Q2" s="57" t="s">
        <v>40</v>
      </c>
      <c r="R2" s="57" t="s">
        <v>8</v>
      </c>
      <c r="S2" s="57" t="s">
        <v>49</v>
      </c>
      <c r="T2" s="57" t="s">
        <v>46</v>
      </c>
      <c r="U2" s="57" t="s">
        <v>47</v>
      </c>
      <c r="V2" s="57" t="s">
        <v>48</v>
      </c>
      <c r="W2" s="57" t="s">
        <v>50</v>
      </c>
      <c r="X2" s="57" t="s">
        <v>51</v>
      </c>
      <c r="Y2" s="57" t="s">
        <v>52</v>
      </c>
      <c r="Z2" s="57" t="s">
        <v>53</v>
      </c>
      <c r="AA2" s="57" t="s">
        <v>773</v>
      </c>
      <c r="AB2" s="57" t="s">
        <v>880</v>
      </c>
      <c r="AC2" s="57" t="s">
        <v>881</v>
      </c>
      <c r="AD2" s="57" t="s">
        <v>882</v>
      </c>
      <c r="AE2" s="57" t="s">
        <v>883</v>
      </c>
      <c r="AF2" s="57" t="s">
        <v>884</v>
      </c>
      <c r="AG2" s="57" t="s">
        <v>6</v>
      </c>
      <c r="AH2" s="57" t="s">
        <v>10</v>
      </c>
      <c r="AI2" s="57" t="s">
        <v>7</v>
      </c>
      <c r="AJ2" s="57" t="s">
        <v>11</v>
      </c>
      <c r="AK2" s="57" t="s">
        <v>952</v>
      </c>
      <c r="AL2" s="57" t="s">
        <v>953</v>
      </c>
      <c r="AM2" s="57" t="s">
        <v>954</v>
      </c>
      <c r="AN2" s="57" t="s">
        <v>955</v>
      </c>
      <c r="AO2" s="57" t="s">
        <v>948</v>
      </c>
      <c r="AP2" s="57" t="s">
        <v>949</v>
      </c>
      <c r="AQ2" s="57" t="s">
        <v>950</v>
      </c>
      <c r="AR2" s="57" t="s">
        <v>951</v>
      </c>
      <c r="AS2" s="412" t="s">
        <v>1458</v>
      </c>
      <c r="AT2" s="412" t="s">
        <v>1459</v>
      </c>
    </row>
    <row r="3" spans="1:46" s="60" customFormat="1">
      <c r="A3" s="20" t="s">
        <v>762</v>
      </c>
      <c r="B3" s="71">
        <v>43089</v>
      </c>
      <c r="C3" s="72">
        <v>1</v>
      </c>
      <c r="D3" s="220"/>
      <c r="E3" s="413"/>
      <c r="F3" s="413"/>
      <c r="G3" s="413"/>
      <c r="H3" s="73"/>
      <c r="I3" s="73"/>
      <c r="J3" s="73"/>
      <c r="K3" s="73"/>
      <c r="L3" s="73"/>
      <c r="O3" s="74">
        <v>2000000</v>
      </c>
      <c r="P3" s="74">
        <f>-O3</f>
        <v>-2000000</v>
      </c>
      <c r="Q3" s="74">
        <f t="shared" ref="Q3:Q66" si="0">O3*C3</f>
        <v>2000000</v>
      </c>
      <c r="R3" s="74">
        <f t="shared" ref="R3:R34" si="1">P3*C3</f>
        <v>-2000000</v>
      </c>
      <c r="S3" s="74"/>
      <c r="T3" s="74">
        <f>S3*C3</f>
        <v>0</v>
      </c>
      <c r="U3" s="74">
        <v>0</v>
      </c>
      <c r="V3" s="74">
        <f>U3*C3</f>
        <v>0</v>
      </c>
      <c r="W3" s="74"/>
      <c r="X3" s="74"/>
      <c r="Y3" s="74">
        <f t="shared" ref="Y3:Y66" si="2">-P3*J3</f>
        <v>0</v>
      </c>
      <c r="Z3" s="74">
        <f>Y3*C3</f>
        <v>0</v>
      </c>
      <c r="AA3" s="75"/>
      <c r="AB3" s="74">
        <f>P3*AA3</f>
        <v>0</v>
      </c>
      <c r="AC3" s="74">
        <f>AB3*$C3</f>
        <v>0</v>
      </c>
      <c r="AD3" s="75"/>
      <c r="AE3" s="74">
        <f>AD3*P3</f>
        <v>0</v>
      </c>
      <c r="AF3" s="74">
        <f>AE3*$C3</f>
        <v>0</v>
      </c>
      <c r="AO3" s="220"/>
      <c r="AP3" s="220"/>
      <c r="AQ3" s="220"/>
      <c r="AR3" s="220"/>
      <c r="AS3" s="413"/>
      <c r="AT3" s="413"/>
    </row>
    <row r="4" spans="1:46" s="61" customFormat="1">
      <c r="A4" s="26" t="s">
        <v>766</v>
      </c>
      <c r="B4" s="76">
        <v>43093</v>
      </c>
      <c r="C4" s="77">
        <v>1</v>
      </c>
      <c r="D4" s="80"/>
      <c r="E4" s="78"/>
      <c r="F4" s="78"/>
      <c r="G4" s="78"/>
      <c r="H4" s="78">
        <v>0.05</v>
      </c>
      <c r="I4" s="78"/>
      <c r="J4" s="78"/>
      <c r="K4" s="78"/>
      <c r="L4" s="79"/>
      <c r="O4" s="80">
        <v>-500000</v>
      </c>
      <c r="P4" s="80">
        <f>-O4</f>
        <v>500000</v>
      </c>
      <c r="Q4" s="80">
        <f t="shared" si="0"/>
        <v>-500000</v>
      </c>
      <c r="R4" s="80">
        <f t="shared" si="1"/>
        <v>500000</v>
      </c>
      <c r="S4" s="80"/>
      <c r="T4" s="80"/>
      <c r="U4" s="80"/>
      <c r="V4" s="80"/>
      <c r="W4" s="80"/>
      <c r="X4" s="80"/>
      <c r="Y4" s="80">
        <f t="shared" si="2"/>
        <v>0</v>
      </c>
      <c r="Z4" s="80"/>
      <c r="AA4" s="79">
        <v>0.02</v>
      </c>
      <c r="AB4" s="80">
        <f>-AA4*P4</f>
        <v>-10000</v>
      </c>
      <c r="AC4" s="80">
        <f t="shared" ref="AC4:AC67" si="3">AB4*C4</f>
        <v>-10000</v>
      </c>
      <c r="AD4" s="79">
        <v>0.02</v>
      </c>
      <c r="AE4" s="80">
        <f>-AD4*P4</f>
        <v>-10000</v>
      </c>
      <c r="AF4" s="80">
        <f t="shared" ref="AF4:AF67" si="4">AE4*C4</f>
        <v>-10000</v>
      </c>
      <c r="AO4" s="80"/>
      <c r="AP4" s="80"/>
      <c r="AQ4" s="80"/>
      <c r="AR4" s="80"/>
      <c r="AS4" s="78"/>
      <c r="AT4" s="78"/>
    </row>
    <row r="5" spans="1:46" s="61" customFormat="1">
      <c r="A5" s="26" t="s">
        <v>766</v>
      </c>
      <c r="B5" s="76">
        <v>43100</v>
      </c>
      <c r="C5" s="77">
        <v>1</v>
      </c>
      <c r="D5" s="80"/>
      <c r="E5" s="78"/>
      <c r="F5" s="78"/>
      <c r="G5" s="78"/>
      <c r="H5" s="78">
        <v>0.05</v>
      </c>
      <c r="I5" s="78"/>
      <c r="J5" s="78"/>
      <c r="K5" s="78"/>
      <c r="L5" s="79"/>
      <c r="O5" s="80"/>
      <c r="P5" s="80">
        <f>P4+O5</f>
        <v>500000</v>
      </c>
      <c r="Q5" s="80">
        <f t="shared" si="0"/>
        <v>0</v>
      </c>
      <c r="R5" s="80">
        <f t="shared" si="1"/>
        <v>500000</v>
      </c>
      <c r="S5" s="80">
        <f>-R5*H5/365*(B5-B4)</f>
        <v>-479.45205479452056</v>
      </c>
      <c r="T5" s="80">
        <f>S5*C5</f>
        <v>-479.45205479452056</v>
      </c>
      <c r="U5" s="80"/>
      <c r="V5" s="80"/>
      <c r="W5" s="80"/>
      <c r="X5" s="80"/>
      <c r="Y5" s="80">
        <f t="shared" si="2"/>
        <v>0</v>
      </c>
      <c r="Z5" s="80"/>
      <c r="AA5" s="79">
        <v>0.02</v>
      </c>
      <c r="AB5" s="80">
        <f>-AA5*P5</f>
        <v>-10000</v>
      </c>
      <c r="AC5" s="80">
        <f t="shared" si="3"/>
        <v>-10000</v>
      </c>
      <c r="AD5" s="79">
        <v>0.02</v>
      </c>
      <c r="AE5" s="80">
        <f t="shared" ref="AE5:AE141" si="5">-AD5*P5</f>
        <v>-10000</v>
      </c>
      <c r="AF5" s="80">
        <f t="shared" si="4"/>
        <v>-10000</v>
      </c>
      <c r="AO5" s="80"/>
      <c r="AP5" s="80"/>
      <c r="AQ5" s="80"/>
      <c r="AR5" s="80"/>
      <c r="AS5" s="78"/>
      <c r="AT5" s="78"/>
    </row>
    <row r="6" spans="1:46" s="61" customFormat="1">
      <c r="A6" s="26" t="s">
        <v>766</v>
      </c>
      <c r="B6" s="76">
        <v>43465</v>
      </c>
      <c r="C6" s="77">
        <v>1</v>
      </c>
      <c r="D6" s="80"/>
      <c r="E6" s="78"/>
      <c r="F6" s="78"/>
      <c r="G6" s="78"/>
      <c r="H6" s="78">
        <v>0.05</v>
      </c>
      <c r="I6" s="78"/>
      <c r="J6" s="78"/>
      <c r="K6" s="78"/>
      <c r="L6" s="79"/>
      <c r="O6" s="80"/>
      <c r="P6" s="80">
        <f>P5+O6</f>
        <v>500000</v>
      </c>
      <c r="Q6" s="80">
        <f t="shared" si="0"/>
        <v>0</v>
      </c>
      <c r="R6" s="80">
        <f t="shared" si="1"/>
        <v>500000</v>
      </c>
      <c r="S6" s="80">
        <f>-R6*H6/365*(B6-B5)</f>
        <v>-25000</v>
      </c>
      <c r="T6" s="80">
        <f>S6*C6</f>
        <v>-25000</v>
      </c>
      <c r="U6" s="80"/>
      <c r="V6" s="80"/>
      <c r="W6" s="80"/>
      <c r="X6" s="80"/>
      <c r="Y6" s="80">
        <f t="shared" si="2"/>
        <v>0</v>
      </c>
      <c r="Z6" s="80"/>
      <c r="AA6" s="79">
        <v>0.02</v>
      </c>
      <c r="AB6" s="80">
        <f>-AA6*P6</f>
        <v>-10000</v>
      </c>
      <c r="AC6" s="80">
        <f t="shared" si="3"/>
        <v>-10000</v>
      </c>
      <c r="AD6" s="79">
        <v>0.02</v>
      </c>
      <c r="AE6" s="80">
        <f t="shared" si="5"/>
        <v>-10000</v>
      </c>
      <c r="AF6" s="80">
        <f t="shared" si="4"/>
        <v>-10000</v>
      </c>
      <c r="AO6" s="80"/>
      <c r="AP6" s="80"/>
      <c r="AQ6" s="80"/>
      <c r="AR6" s="80"/>
      <c r="AS6" s="78"/>
      <c r="AT6" s="78"/>
    </row>
    <row r="7" spans="1:46" s="62" customFormat="1">
      <c r="A7" s="27" t="s">
        <v>769</v>
      </c>
      <c r="B7" s="81">
        <v>43093</v>
      </c>
      <c r="C7" s="82">
        <v>1</v>
      </c>
      <c r="D7" s="85"/>
      <c r="E7" s="84"/>
      <c r="F7" s="84"/>
      <c r="G7" s="84"/>
      <c r="H7" s="83">
        <v>7.0000000000000007E-2</v>
      </c>
      <c r="I7" s="84"/>
      <c r="J7" s="84"/>
      <c r="K7" s="85">
        <v>1000</v>
      </c>
      <c r="L7" s="86">
        <v>0.95009999999999994</v>
      </c>
      <c r="M7" s="62">
        <v>400</v>
      </c>
      <c r="N7" s="62">
        <f>M7</f>
        <v>400</v>
      </c>
      <c r="O7" s="85">
        <f>-K7*M7*L7</f>
        <v>-380040</v>
      </c>
      <c r="P7" s="85">
        <f>-O7</f>
        <v>380040</v>
      </c>
      <c r="Q7" s="85">
        <f t="shared" si="0"/>
        <v>-380040</v>
      </c>
      <c r="R7" s="85">
        <f t="shared" si="1"/>
        <v>380040</v>
      </c>
      <c r="S7" s="85"/>
      <c r="T7" s="85"/>
      <c r="U7" s="221"/>
      <c r="V7" s="85"/>
      <c r="W7" s="85"/>
      <c r="X7" s="85"/>
      <c r="Y7" s="85">
        <f t="shared" si="2"/>
        <v>0</v>
      </c>
      <c r="Z7" s="85"/>
      <c r="AA7" s="87"/>
      <c r="AB7" s="85">
        <f>-AA7*P7</f>
        <v>0</v>
      </c>
      <c r="AC7" s="85">
        <f t="shared" si="3"/>
        <v>0</v>
      </c>
      <c r="AD7" s="87"/>
      <c r="AE7" s="85">
        <f t="shared" si="5"/>
        <v>0</v>
      </c>
      <c r="AF7" s="85">
        <f t="shared" si="4"/>
        <v>0</v>
      </c>
      <c r="AG7" s="85"/>
      <c r="AH7" s="85"/>
      <c r="AI7" s="85"/>
      <c r="AJ7" s="85"/>
      <c r="AK7" s="221"/>
      <c r="AL7" s="85"/>
      <c r="AM7" s="221"/>
      <c r="AN7" s="85"/>
      <c r="AO7" s="85"/>
      <c r="AP7" s="85"/>
      <c r="AQ7" s="85"/>
      <c r="AR7" s="85"/>
      <c r="AS7" s="84">
        <v>1E-3</v>
      </c>
      <c r="AT7" s="84">
        <v>0</v>
      </c>
    </row>
    <row r="8" spans="1:46" s="62" customFormat="1">
      <c r="A8" s="27" t="s">
        <v>769</v>
      </c>
      <c r="B8" s="81">
        <v>43100</v>
      </c>
      <c r="C8" s="82">
        <v>1</v>
      </c>
      <c r="D8" s="85"/>
      <c r="E8" s="84"/>
      <c r="F8" s="84"/>
      <c r="G8" s="84"/>
      <c r="H8" s="83">
        <v>7.0000000000000007E-2</v>
      </c>
      <c r="I8" s="84"/>
      <c r="J8" s="84"/>
      <c r="K8" s="85">
        <v>1000</v>
      </c>
      <c r="L8" s="86">
        <v>0.97299999999999998</v>
      </c>
      <c r="N8" s="62">
        <f t="shared" ref="N8:N13" si="6">N7+M8</f>
        <v>400</v>
      </c>
      <c r="O8" s="85">
        <f t="shared" ref="O8:O13" si="7">-K8*L8*M8</f>
        <v>0</v>
      </c>
      <c r="P8" s="85">
        <f t="shared" ref="P8:P13" si="8">P7-O8</f>
        <v>380040</v>
      </c>
      <c r="Q8" s="85">
        <f t="shared" si="0"/>
        <v>0</v>
      </c>
      <c r="R8" s="85">
        <f t="shared" si="1"/>
        <v>380040</v>
      </c>
      <c r="S8" s="85">
        <f t="shared" ref="S8:S13" si="9">K7*N7*H7/365*(B8-B7)+S7-U8</f>
        <v>0</v>
      </c>
      <c r="T8" s="85">
        <f t="shared" ref="T8:T39" si="10">S8*C8</f>
        <v>0</v>
      </c>
      <c r="U8" s="221">
        <f>K8*N8*H8/365*(B8-B7)</f>
        <v>536.9863013698631</v>
      </c>
      <c r="V8" s="85">
        <f t="shared" ref="V8:V39" si="11">U8*C8</f>
        <v>536.9863013698631</v>
      </c>
      <c r="W8" s="85"/>
      <c r="X8" s="85"/>
      <c r="Y8" s="85">
        <f t="shared" si="2"/>
        <v>0</v>
      </c>
      <c r="Z8" s="85"/>
      <c r="AA8" s="87"/>
      <c r="AB8" s="85">
        <f t="shared" ref="AB8:AB144" si="12">-AA8*P8</f>
        <v>0</v>
      </c>
      <c r="AC8" s="85">
        <f t="shared" si="3"/>
        <v>0</v>
      </c>
      <c r="AD8" s="87"/>
      <c r="AE8" s="85">
        <f t="shared" si="5"/>
        <v>0</v>
      </c>
      <c r="AF8" s="85">
        <f t="shared" si="4"/>
        <v>0</v>
      </c>
      <c r="AG8" s="85">
        <f t="shared" ref="AG8:AG13" si="13">MAX(0,IF(M8&gt;=0,K8*(N8-M8)*(L8-L7),0))+AG7-AK8</f>
        <v>9160.0000000000127</v>
      </c>
      <c r="AH8" s="85">
        <f t="shared" ref="AH8:AH13" si="14">AG8*C8</f>
        <v>9160.0000000000127</v>
      </c>
      <c r="AI8" s="85">
        <f t="shared" ref="AI8:AI13" si="15">MIN(0,IF(M8&gt;=0,K8*(N8-M8)*(L8-L7),0))+AI7-AM8</f>
        <v>0</v>
      </c>
      <c r="AJ8" s="85">
        <f t="shared" ref="AJ8:AJ13" si="16">AI8*C8</f>
        <v>0</v>
      </c>
      <c r="AK8" s="221"/>
      <c r="AL8" s="85">
        <f t="shared" ref="AL8:AL13" si="17">AK8*C8</f>
        <v>0</v>
      </c>
      <c r="AM8" s="221"/>
      <c r="AN8" s="85">
        <f>AM8*C8</f>
        <v>0</v>
      </c>
      <c r="AO8" s="85"/>
      <c r="AP8" s="85"/>
      <c r="AQ8" s="85"/>
      <c r="AR8" s="85"/>
      <c r="AS8" s="84">
        <v>1E-3</v>
      </c>
      <c r="AT8" s="84">
        <v>0</v>
      </c>
    </row>
    <row r="9" spans="1:46" s="62" customFormat="1">
      <c r="A9" s="27" t="s">
        <v>769</v>
      </c>
      <c r="B9" s="81">
        <v>43110</v>
      </c>
      <c r="C9" s="82">
        <v>1</v>
      </c>
      <c r="D9" s="85"/>
      <c r="E9" s="84"/>
      <c r="F9" s="84"/>
      <c r="G9" s="84"/>
      <c r="H9" s="83">
        <v>7.0000000000000007E-2</v>
      </c>
      <c r="I9" s="84"/>
      <c r="J9" s="84"/>
      <c r="K9" s="85">
        <v>1000</v>
      </c>
      <c r="L9" s="86">
        <v>0.98599999999999999</v>
      </c>
      <c r="N9" s="62">
        <f t="shared" si="6"/>
        <v>400</v>
      </c>
      <c r="O9" s="85">
        <f t="shared" si="7"/>
        <v>0</v>
      </c>
      <c r="P9" s="85">
        <f t="shared" si="8"/>
        <v>380040</v>
      </c>
      <c r="Q9" s="85">
        <f t="shared" si="0"/>
        <v>0</v>
      </c>
      <c r="R9" s="85">
        <f t="shared" si="1"/>
        <v>380040</v>
      </c>
      <c r="S9" s="85">
        <f t="shared" si="9"/>
        <v>767.1232876712329</v>
      </c>
      <c r="T9" s="85">
        <f t="shared" si="10"/>
        <v>767.1232876712329</v>
      </c>
      <c r="U9" s="221"/>
      <c r="V9" s="85">
        <f t="shared" si="11"/>
        <v>0</v>
      </c>
      <c r="W9" s="85"/>
      <c r="X9" s="85"/>
      <c r="Y9" s="85">
        <f t="shared" si="2"/>
        <v>0</v>
      </c>
      <c r="Z9" s="85"/>
      <c r="AA9" s="87"/>
      <c r="AB9" s="85">
        <f t="shared" si="12"/>
        <v>0</v>
      </c>
      <c r="AC9" s="85">
        <f t="shared" si="3"/>
        <v>0</v>
      </c>
      <c r="AD9" s="87"/>
      <c r="AE9" s="85">
        <f t="shared" si="5"/>
        <v>0</v>
      </c>
      <c r="AF9" s="85">
        <f t="shared" si="4"/>
        <v>0</v>
      </c>
      <c r="AG9" s="85">
        <f t="shared" si="13"/>
        <v>14360.000000000018</v>
      </c>
      <c r="AH9" s="85">
        <f t="shared" si="14"/>
        <v>14360.000000000018</v>
      </c>
      <c r="AI9" s="85">
        <f t="shared" si="15"/>
        <v>0</v>
      </c>
      <c r="AJ9" s="85">
        <f t="shared" si="16"/>
        <v>0</v>
      </c>
      <c r="AK9" s="221"/>
      <c r="AL9" s="85">
        <f t="shared" si="17"/>
        <v>0</v>
      </c>
      <c r="AM9" s="221"/>
      <c r="AN9" s="85">
        <f>AM9*C9</f>
        <v>0</v>
      </c>
      <c r="AO9" s="85"/>
      <c r="AP9" s="85"/>
      <c r="AQ9" s="85"/>
      <c r="AR9" s="85"/>
      <c r="AS9" s="84">
        <v>1E-3</v>
      </c>
      <c r="AT9" s="84">
        <v>0</v>
      </c>
    </row>
    <row r="10" spans="1:46" s="62" customFormat="1">
      <c r="A10" s="27" t="s">
        <v>769</v>
      </c>
      <c r="B10" s="81">
        <v>43190</v>
      </c>
      <c r="C10" s="82">
        <v>1</v>
      </c>
      <c r="D10" s="85"/>
      <c r="E10" s="84"/>
      <c r="F10" s="84"/>
      <c r="G10" s="84"/>
      <c r="H10" s="83">
        <v>7.0000000000000007E-2</v>
      </c>
      <c r="I10" s="84"/>
      <c r="J10" s="84"/>
      <c r="K10" s="85">
        <v>1000</v>
      </c>
      <c r="L10" s="86">
        <v>0.97899999999999998</v>
      </c>
      <c r="N10" s="62">
        <f t="shared" si="6"/>
        <v>400</v>
      </c>
      <c r="O10" s="85">
        <f t="shared" si="7"/>
        <v>0</v>
      </c>
      <c r="P10" s="85">
        <f t="shared" si="8"/>
        <v>380040</v>
      </c>
      <c r="Q10" s="85">
        <f t="shared" si="0"/>
        <v>0</v>
      </c>
      <c r="R10" s="85">
        <f t="shared" si="1"/>
        <v>380040</v>
      </c>
      <c r="S10" s="85">
        <f t="shared" si="9"/>
        <v>6904.1095890410961</v>
      </c>
      <c r="T10" s="85">
        <f t="shared" si="10"/>
        <v>6904.1095890410961</v>
      </c>
      <c r="U10" s="221"/>
      <c r="V10" s="85">
        <f t="shared" si="11"/>
        <v>0</v>
      </c>
      <c r="W10" s="85"/>
      <c r="X10" s="85"/>
      <c r="Y10" s="85">
        <f t="shared" si="2"/>
        <v>0</v>
      </c>
      <c r="Z10" s="85"/>
      <c r="AA10" s="87"/>
      <c r="AB10" s="85">
        <f t="shared" si="12"/>
        <v>0</v>
      </c>
      <c r="AC10" s="85">
        <f t="shared" si="3"/>
        <v>0</v>
      </c>
      <c r="AD10" s="87"/>
      <c r="AE10" s="85">
        <f t="shared" si="5"/>
        <v>0</v>
      </c>
      <c r="AF10" s="85">
        <f t="shared" si="4"/>
        <v>0</v>
      </c>
      <c r="AG10" s="85">
        <f t="shared" si="13"/>
        <v>14360.000000000018</v>
      </c>
      <c r="AH10" s="85">
        <f t="shared" si="14"/>
        <v>14360.000000000018</v>
      </c>
      <c r="AI10" s="85">
        <f t="shared" si="15"/>
        <v>-2800.0000000000023</v>
      </c>
      <c r="AJ10" s="85">
        <f t="shared" si="16"/>
        <v>-2800.0000000000023</v>
      </c>
      <c r="AK10" s="221"/>
      <c r="AL10" s="85">
        <f t="shared" si="17"/>
        <v>0</v>
      </c>
      <c r="AM10" s="221"/>
      <c r="AN10" s="85">
        <f>AM10*C10</f>
        <v>0</v>
      </c>
      <c r="AO10" s="85"/>
      <c r="AP10" s="85"/>
      <c r="AQ10" s="85"/>
      <c r="AR10" s="85"/>
      <c r="AS10" s="84">
        <v>1E-3</v>
      </c>
      <c r="AT10" s="84">
        <v>0</v>
      </c>
    </row>
    <row r="11" spans="1:46" s="62" customFormat="1">
      <c r="A11" s="27" t="s">
        <v>769</v>
      </c>
      <c r="B11" s="81">
        <v>43281</v>
      </c>
      <c r="C11" s="82">
        <v>1</v>
      </c>
      <c r="D11" s="85"/>
      <c r="E11" s="84"/>
      <c r="F11" s="84"/>
      <c r="G11" s="84"/>
      <c r="H11" s="83">
        <v>7.0000000000000007E-2</v>
      </c>
      <c r="I11" s="84"/>
      <c r="J11" s="84"/>
      <c r="K11" s="85">
        <v>1000</v>
      </c>
      <c r="L11" s="86">
        <v>0.97599999999999998</v>
      </c>
      <c r="M11" s="62">
        <v>800</v>
      </c>
      <c r="N11" s="62">
        <f t="shared" si="6"/>
        <v>1200</v>
      </c>
      <c r="O11" s="85">
        <f t="shared" si="7"/>
        <v>-780800</v>
      </c>
      <c r="P11" s="85">
        <f t="shared" si="8"/>
        <v>1160840</v>
      </c>
      <c r="Q11" s="85">
        <f t="shared" si="0"/>
        <v>-780800</v>
      </c>
      <c r="R11" s="85">
        <f t="shared" si="1"/>
        <v>1160840</v>
      </c>
      <c r="S11" s="85">
        <f t="shared" si="9"/>
        <v>13884.931506849316</v>
      </c>
      <c r="T11" s="85">
        <f t="shared" si="10"/>
        <v>13884.931506849316</v>
      </c>
      <c r="U11" s="221"/>
      <c r="V11" s="85">
        <f t="shared" si="11"/>
        <v>0</v>
      </c>
      <c r="W11" s="85"/>
      <c r="X11" s="85"/>
      <c r="Y11" s="85">
        <f t="shared" si="2"/>
        <v>0</v>
      </c>
      <c r="Z11" s="85"/>
      <c r="AA11" s="87"/>
      <c r="AB11" s="85">
        <f t="shared" si="12"/>
        <v>0</v>
      </c>
      <c r="AC11" s="85">
        <f t="shared" si="3"/>
        <v>0</v>
      </c>
      <c r="AD11" s="87"/>
      <c r="AE11" s="85">
        <f t="shared" si="5"/>
        <v>0</v>
      </c>
      <c r="AF11" s="85">
        <f t="shared" si="4"/>
        <v>0</v>
      </c>
      <c r="AG11" s="85">
        <f t="shared" si="13"/>
        <v>14360.000000000018</v>
      </c>
      <c r="AH11" s="85">
        <f t="shared" si="14"/>
        <v>14360.000000000018</v>
      </c>
      <c r="AI11" s="85">
        <f t="shared" si="15"/>
        <v>-4000.0000000000036</v>
      </c>
      <c r="AJ11" s="85">
        <f t="shared" si="16"/>
        <v>-4000.0000000000036</v>
      </c>
      <c r="AK11" s="221"/>
      <c r="AL11" s="85">
        <f t="shared" si="17"/>
        <v>0</v>
      </c>
      <c r="AM11" s="221"/>
      <c r="AN11" s="85">
        <f>AM11*C11</f>
        <v>0</v>
      </c>
      <c r="AO11" s="85"/>
      <c r="AP11" s="85"/>
      <c r="AQ11" s="85"/>
      <c r="AR11" s="85"/>
      <c r="AS11" s="84">
        <v>1E-3</v>
      </c>
      <c r="AT11" s="84">
        <v>0</v>
      </c>
    </row>
    <row r="12" spans="1:46" s="62" customFormat="1">
      <c r="A12" s="27" t="s">
        <v>769</v>
      </c>
      <c r="B12" s="81">
        <v>43373</v>
      </c>
      <c r="C12" s="82">
        <v>1</v>
      </c>
      <c r="D12" s="85"/>
      <c r="E12" s="84"/>
      <c r="F12" s="84"/>
      <c r="G12" s="84"/>
      <c r="H12" s="83">
        <v>7.0000000000000007E-2</v>
      </c>
      <c r="I12" s="84"/>
      <c r="J12" s="84"/>
      <c r="K12" s="85">
        <v>1000</v>
      </c>
      <c r="L12" s="86">
        <v>0.98</v>
      </c>
      <c r="N12" s="62">
        <f t="shared" si="6"/>
        <v>1200</v>
      </c>
      <c r="O12" s="85">
        <f t="shared" si="7"/>
        <v>0</v>
      </c>
      <c r="P12" s="85">
        <f t="shared" si="8"/>
        <v>1160840</v>
      </c>
      <c r="Q12" s="85">
        <f t="shared" si="0"/>
        <v>0</v>
      </c>
      <c r="R12" s="85">
        <f t="shared" si="1"/>
        <v>1160840</v>
      </c>
      <c r="S12" s="85">
        <f t="shared" si="9"/>
        <v>35057.534246575349</v>
      </c>
      <c r="T12" s="85">
        <f t="shared" si="10"/>
        <v>35057.534246575349</v>
      </c>
      <c r="U12" s="221"/>
      <c r="V12" s="85">
        <f t="shared" si="11"/>
        <v>0</v>
      </c>
      <c r="W12" s="85"/>
      <c r="X12" s="85"/>
      <c r="Y12" s="85">
        <f t="shared" si="2"/>
        <v>0</v>
      </c>
      <c r="Z12" s="85"/>
      <c r="AA12" s="87"/>
      <c r="AB12" s="85">
        <f t="shared" si="12"/>
        <v>0</v>
      </c>
      <c r="AC12" s="85">
        <f t="shared" si="3"/>
        <v>0</v>
      </c>
      <c r="AD12" s="87"/>
      <c r="AE12" s="85">
        <f t="shared" si="5"/>
        <v>0</v>
      </c>
      <c r="AF12" s="85">
        <f t="shared" si="4"/>
        <v>0</v>
      </c>
      <c r="AG12" s="85">
        <f t="shared" si="13"/>
        <v>19160.000000000022</v>
      </c>
      <c r="AH12" s="85">
        <f t="shared" si="14"/>
        <v>19160.000000000022</v>
      </c>
      <c r="AI12" s="85">
        <f t="shared" si="15"/>
        <v>-4000.0000000000036</v>
      </c>
      <c r="AJ12" s="85">
        <f t="shared" si="16"/>
        <v>-4000.0000000000036</v>
      </c>
      <c r="AK12" s="221"/>
      <c r="AL12" s="85">
        <f t="shared" si="17"/>
        <v>0</v>
      </c>
      <c r="AM12" s="221"/>
      <c r="AN12" s="85">
        <f>AM12*C12</f>
        <v>0</v>
      </c>
      <c r="AO12" s="85"/>
      <c r="AP12" s="85"/>
      <c r="AQ12" s="85"/>
      <c r="AR12" s="85"/>
      <c r="AS12" s="84">
        <v>1E-3</v>
      </c>
      <c r="AT12" s="84">
        <v>0</v>
      </c>
    </row>
    <row r="13" spans="1:46" s="62" customFormat="1">
      <c r="A13" s="27" t="s">
        <v>769</v>
      </c>
      <c r="B13" s="88">
        <v>43465</v>
      </c>
      <c r="C13" s="82">
        <v>1</v>
      </c>
      <c r="D13" s="85"/>
      <c r="E13" s="84"/>
      <c r="F13" s="84"/>
      <c r="G13" s="84"/>
      <c r="H13" s="83">
        <v>7.0000000000000007E-2</v>
      </c>
      <c r="I13" s="84"/>
      <c r="J13" s="84"/>
      <c r="K13" s="85">
        <v>1000</v>
      </c>
      <c r="L13" s="86">
        <v>0.97499999999999998</v>
      </c>
      <c r="M13" s="62">
        <v>-1000</v>
      </c>
      <c r="N13" s="62">
        <f t="shared" si="6"/>
        <v>200</v>
      </c>
      <c r="O13" s="85">
        <f t="shared" si="7"/>
        <v>975000</v>
      </c>
      <c r="P13" s="85">
        <f t="shared" si="8"/>
        <v>185840</v>
      </c>
      <c r="Q13" s="85">
        <f t="shared" si="0"/>
        <v>975000</v>
      </c>
      <c r="R13" s="85">
        <f t="shared" si="1"/>
        <v>185840</v>
      </c>
      <c r="S13" s="85">
        <f t="shared" si="9"/>
        <v>42230.136986301382</v>
      </c>
      <c r="T13" s="85">
        <f t="shared" si="10"/>
        <v>42230.136986301382</v>
      </c>
      <c r="U13" s="221">
        <f>K13*N13*H13/365*(B13-B8)</f>
        <v>14000.000000000002</v>
      </c>
      <c r="V13" s="85">
        <f t="shared" si="11"/>
        <v>14000.000000000002</v>
      </c>
      <c r="W13" s="85"/>
      <c r="X13" s="85"/>
      <c r="Y13" s="85">
        <f t="shared" si="2"/>
        <v>0</v>
      </c>
      <c r="Z13" s="85"/>
      <c r="AA13" s="87"/>
      <c r="AB13" s="85">
        <f t="shared" si="12"/>
        <v>0</v>
      </c>
      <c r="AC13" s="85">
        <f t="shared" si="3"/>
        <v>0</v>
      </c>
      <c r="AD13" s="87"/>
      <c r="AE13" s="85">
        <f t="shared" si="5"/>
        <v>0</v>
      </c>
      <c r="AF13" s="85">
        <f t="shared" si="4"/>
        <v>0</v>
      </c>
      <c r="AG13" s="85">
        <f t="shared" si="13"/>
        <v>14980.000000000022</v>
      </c>
      <c r="AH13" s="85">
        <f t="shared" si="14"/>
        <v>14980.000000000022</v>
      </c>
      <c r="AI13" s="85">
        <f t="shared" si="15"/>
        <v>-4000.0000000000036</v>
      </c>
      <c r="AJ13" s="85">
        <f t="shared" si="16"/>
        <v>-4000.0000000000036</v>
      </c>
      <c r="AK13" s="221">
        <f>IF(M13&lt;0,MAX(0,O13+O11+0.5*O7),0)</f>
        <v>4180</v>
      </c>
      <c r="AL13" s="85">
        <f t="shared" si="17"/>
        <v>4180</v>
      </c>
      <c r="AM13" s="221">
        <f>IF(M13&lt;0,MIN(0,O13+O11+0.5*O7),0)</f>
        <v>0</v>
      </c>
      <c r="AN13" s="85">
        <f>IF(N13&lt;0,MIN(0,P13+#REF!*M13*L13+SUM(P$7:P12)),0)</f>
        <v>0</v>
      </c>
      <c r="AO13" s="85"/>
      <c r="AP13" s="85"/>
      <c r="AQ13" s="85"/>
      <c r="AR13" s="85"/>
      <c r="AS13" s="84">
        <v>1E-3</v>
      </c>
      <c r="AT13" s="84">
        <v>0</v>
      </c>
    </row>
    <row r="14" spans="1:46" s="63" customFormat="1">
      <c r="A14" s="28" t="s">
        <v>870</v>
      </c>
      <c r="B14" s="89">
        <v>43281</v>
      </c>
      <c r="C14" s="90">
        <v>1</v>
      </c>
      <c r="D14" s="92"/>
      <c r="E14" s="91"/>
      <c r="F14" s="91"/>
      <c r="G14" s="91"/>
      <c r="H14" s="91">
        <v>4.4999999999999998E-2</v>
      </c>
      <c r="I14" s="91">
        <v>0</v>
      </c>
      <c r="J14" s="91">
        <v>0</v>
      </c>
      <c r="K14" s="91"/>
      <c r="L14" s="91"/>
      <c r="O14" s="92">
        <v>6000000</v>
      </c>
      <c r="P14" s="92">
        <f>-O14</f>
        <v>-6000000</v>
      </c>
      <c r="Q14" s="92">
        <f t="shared" si="0"/>
        <v>6000000</v>
      </c>
      <c r="R14" s="92">
        <f t="shared" si="1"/>
        <v>-6000000</v>
      </c>
      <c r="S14" s="92"/>
      <c r="T14" s="92">
        <f t="shared" si="10"/>
        <v>0</v>
      </c>
      <c r="U14" s="92">
        <v>0</v>
      </c>
      <c r="V14" s="92">
        <f t="shared" si="11"/>
        <v>0</v>
      </c>
      <c r="W14" s="92"/>
      <c r="X14" s="92"/>
      <c r="Y14" s="92">
        <f t="shared" si="2"/>
        <v>0</v>
      </c>
      <c r="Z14" s="92">
        <f t="shared" ref="Z14:Z77" si="18">Y14*C14</f>
        <v>0</v>
      </c>
      <c r="AA14" s="93">
        <v>0.05</v>
      </c>
      <c r="AB14" s="92">
        <f t="shared" si="12"/>
        <v>300000</v>
      </c>
      <c r="AC14" s="92">
        <f t="shared" si="3"/>
        <v>300000</v>
      </c>
      <c r="AD14" s="93">
        <v>0.05</v>
      </c>
      <c r="AE14" s="92">
        <f t="shared" si="5"/>
        <v>300000</v>
      </c>
      <c r="AF14" s="92">
        <f t="shared" si="4"/>
        <v>300000</v>
      </c>
      <c r="AO14" s="92"/>
      <c r="AP14" s="92"/>
      <c r="AQ14" s="92"/>
      <c r="AR14" s="92"/>
      <c r="AS14" s="91"/>
      <c r="AT14" s="91"/>
    </row>
    <row r="15" spans="1:46" s="63" customFormat="1">
      <c r="A15" s="28" t="s">
        <v>870</v>
      </c>
      <c r="B15" s="89">
        <v>43373</v>
      </c>
      <c r="C15" s="90">
        <v>1</v>
      </c>
      <c r="D15" s="92"/>
      <c r="E15" s="91"/>
      <c r="F15" s="91"/>
      <c r="G15" s="91"/>
      <c r="H15" s="91">
        <v>4.4999999999999998E-2</v>
      </c>
      <c r="I15" s="91">
        <v>0</v>
      </c>
      <c r="J15" s="91">
        <v>0</v>
      </c>
      <c r="K15" s="91"/>
      <c r="L15" s="91"/>
      <c r="O15" s="92">
        <v>0</v>
      </c>
      <c r="P15" s="92">
        <f t="shared" ref="P15:P20" si="19">P14-O15</f>
        <v>-6000000</v>
      </c>
      <c r="Q15" s="92">
        <f t="shared" si="0"/>
        <v>0</v>
      </c>
      <c r="R15" s="92">
        <f t="shared" si="1"/>
        <v>-6000000</v>
      </c>
      <c r="S15" s="92">
        <f t="shared" ref="S15:S34" si="20">P14*H14/365*(B15-B14)+S14-U15</f>
        <v>-68054.794520547948</v>
      </c>
      <c r="T15" s="92">
        <f t="shared" si="10"/>
        <v>-68054.794520547948</v>
      </c>
      <c r="U15" s="92"/>
      <c r="V15" s="92">
        <f t="shared" si="11"/>
        <v>0</v>
      </c>
      <c r="W15" s="92">
        <f t="shared" ref="W15:W34" si="21">I15*P15</f>
        <v>0</v>
      </c>
      <c r="X15" s="92">
        <f t="shared" ref="X15:X34" si="22">W15*C15</f>
        <v>0</v>
      </c>
      <c r="Y15" s="92">
        <f t="shared" si="2"/>
        <v>0</v>
      </c>
      <c r="Z15" s="92">
        <f t="shared" si="18"/>
        <v>0</v>
      </c>
      <c r="AA15" s="93">
        <v>0.05</v>
      </c>
      <c r="AB15" s="92">
        <f t="shared" si="12"/>
        <v>300000</v>
      </c>
      <c r="AC15" s="92">
        <f t="shared" si="3"/>
        <v>300000</v>
      </c>
      <c r="AD15" s="93">
        <v>0.05</v>
      </c>
      <c r="AE15" s="92">
        <f t="shared" si="5"/>
        <v>300000</v>
      </c>
      <c r="AF15" s="92">
        <f t="shared" si="4"/>
        <v>300000</v>
      </c>
      <c r="AO15" s="92"/>
      <c r="AP15" s="92"/>
      <c r="AQ15" s="92"/>
      <c r="AR15" s="92"/>
      <c r="AS15" s="91"/>
      <c r="AT15" s="91"/>
    </row>
    <row r="16" spans="1:46" s="63" customFormat="1">
      <c r="A16" s="28" t="s">
        <v>870</v>
      </c>
      <c r="B16" s="89">
        <v>43465</v>
      </c>
      <c r="C16" s="90">
        <v>1</v>
      </c>
      <c r="D16" s="92"/>
      <c r="E16" s="91"/>
      <c r="F16" s="91"/>
      <c r="G16" s="91"/>
      <c r="H16" s="91">
        <v>4.4999999999999998E-2</v>
      </c>
      <c r="I16" s="91">
        <v>0</v>
      </c>
      <c r="J16" s="91">
        <v>0</v>
      </c>
      <c r="K16" s="91"/>
      <c r="L16" s="91"/>
      <c r="O16" s="92">
        <v>0</v>
      </c>
      <c r="P16" s="92">
        <f t="shared" si="19"/>
        <v>-6000000</v>
      </c>
      <c r="Q16" s="92">
        <f t="shared" si="0"/>
        <v>0</v>
      </c>
      <c r="R16" s="92">
        <f t="shared" si="1"/>
        <v>-6000000</v>
      </c>
      <c r="S16" s="92">
        <f t="shared" si="20"/>
        <v>-136109.5890410959</v>
      </c>
      <c r="T16" s="92">
        <f t="shared" si="10"/>
        <v>-136109.5890410959</v>
      </c>
      <c r="U16" s="92"/>
      <c r="V16" s="92">
        <f t="shared" si="11"/>
        <v>0</v>
      </c>
      <c r="W16" s="92">
        <f t="shared" si="21"/>
        <v>0</v>
      </c>
      <c r="X16" s="92">
        <f t="shared" si="22"/>
        <v>0</v>
      </c>
      <c r="Y16" s="92">
        <f t="shared" si="2"/>
        <v>0</v>
      </c>
      <c r="Z16" s="92">
        <f t="shared" si="18"/>
        <v>0</v>
      </c>
      <c r="AA16" s="93">
        <v>0.05</v>
      </c>
      <c r="AB16" s="92">
        <f t="shared" si="12"/>
        <v>300000</v>
      </c>
      <c r="AC16" s="92">
        <f t="shared" si="3"/>
        <v>300000</v>
      </c>
      <c r="AD16" s="93">
        <v>0.05</v>
      </c>
      <c r="AE16" s="92">
        <f t="shared" si="5"/>
        <v>300000</v>
      </c>
      <c r="AF16" s="92">
        <f t="shared" si="4"/>
        <v>300000</v>
      </c>
      <c r="AO16" s="92"/>
      <c r="AP16" s="92"/>
      <c r="AQ16" s="92"/>
      <c r="AR16" s="92"/>
      <c r="AS16" s="91"/>
      <c r="AT16" s="91"/>
    </row>
    <row r="17" spans="1:46" s="63" customFormat="1">
      <c r="A17" s="28" t="s">
        <v>870</v>
      </c>
      <c r="B17" s="89">
        <v>43555</v>
      </c>
      <c r="C17" s="90">
        <v>1</v>
      </c>
      <c r="D17" s="92"/>
      <c r="E17" s="91"/>
      <c r="F17" s="91"/>
      <c r="G17" s="91"/>
      <c r="H17" s="91">
        <v>4.4999999999999998E-2</v>
      </c>
      <c r="I17" s="91">
        <v>0</v>
      </c>
      <c r="J17" s="91">
        <v>0</v>
      </c>
      <c r="K17" s="91"/>
      <c r="L17" s="91"/>
      <c r="O17" s="92">
        <v>0</v>
      </c>
      <c r="P17" s="92">
        <f t="shared" si="19"/>
        <v>-6000000</v>
      </c>
      <c r="Q17" s="92">
        <f t="shared" si="0"/>
        <v>0</v>
      </c>
      <c r="R17" s="92">
        <f t="shared" si="1"/>
        <v>-6000000</v>
      </c>
      <c r="S17" s="92">
        <f t="shared" si="20"/>
        <v>-202684.9315068493</v>
      </c>
      <c r="T17" s="92">
        <f t="shared" si="10"/>
        <v>-202684.9315068493</v>
      </c>
      <c r="U17" s="92"/>
      <c r="V17" s="92">
        <f t="shared" si="11"/>
        <v>0</v>
      </c>
      <c r="W17" s="92">
        <f t="shared" si="21"/>
        <v>0</v>
      </c>
      <c r="X17" s="92">
        <f t="shared" si="22"/>
        <v>0</v>
      </c>
      <c r="Y17" s="92">
        <f t="shared" si="2"/>
        <v>0</v>
      </c>
      <c r="Z17" s="92">
        <f t="shared" si="18"/>
        <v>0</v>
      </c>
      <c r="AA17" s="93">
        <v>0.05</v>
      </c>
      <c r="AB17" s="92">
        <f t="shared" si="12"/>
        <v>300000</v>
      </c>
      <c r="AC17" s="92">
        <f t="shared" si="3"/>
        <v>300000</v>
      </c>
      <c r="AD17" s="93">
        <v>0.05</v>
      </c>
      <c r="AE17" s="92">
        <f t="shared" si="5"/>
        <v>300000</v>
      </c>
      <c r="AF17" s="92">
        <f t="shared" si="4"/>
        <v>300000</v>
      </c>
      <c r="AO17" s="92"/>
      <c r="AP17" s="92"/>
      <c r="AQ17" s="92"/>
      <c r="AR17" s="92"/>
      <c r="AS17" s="91"/>
      <c r="AT17" s="91"/>
    </row>
    <row r="18" spans="1:46" s="63" customFormat="1">
      <c r="A18" s="28" t="s">
        <v>870</v>
      </c>
      <c r="B18" s="89">
        <v>43646</v>
      </c>
      <c r="C18" s="90">
        <v>1</v>
      </c>
      <c r="D18" s="92"/>
      <c r="E18" s="91"/>
      <c r="F18" s="91"/>
      <c r="G18" s="91"/>
      <c r="H18" s="91">
        <v>4.4999999999999998E-2</v>
      </c>
      <c r="I18" s="91">
        <v>0</v>
      </c>
      <c r="J18" s="91">
        <v>0</v>
      </c>
      <c r="K18" s="91"/>
      <c r="L18" s="91"/>
      <c r="O18" s="92">
        <v>0</v>
      </c>
      <c r="P18" s="92">
        <f t="shared" si="19"/>
        <v>-6000000</v>
      </c>
      <c r="Q18" s="92">
        <f t="shared" si="0"/>
        <v>0</v>
      </c>
      <c r="R18" s="92">
        <f t="shared" si="1"/>
        <v>-6000000</v>
      </c>
      <c r="S18" s="92">
        <f t="shared" si="20"/>
        <v>0</v>
      </c>
      <c r="T18" s="92">
        <f t="shared" si="10"/>
        <v>0</v>
      </c>
      <c r="U18" s="92">
        <f>P14*H14/365*(B18-B14)</f>
        <v>-270000</v>
      </c>
      <c r="V18" s="92">
        <f t="shared" si="11"/>
        <v>-270000</v>
      </c>
      <c r="W18" s="92">
        <f t="shared" si="21"/>
        <v>0</v>
      </c>
      <c r="X18" s="92">
        <f t="shared" si="22"/>
        <v>0</v>
      </c>
      <c r="Y18" s="92">
        <f t="shared" si="2"/>
        <v>0</v>
      </c>
      <c r="Z18" s="92">
        <f t="shared" si="18"/>
        <v>0</v>
      </c>
      <c r="AA18" s="94">
        <v>4.7500000000000001E-2</v>
      </c>
      <c r="AB18" s="92">
        <f t="shared" si="12"/>
        <v>285000</v>
      </c>
      <c r="AC18" s="92">
        <f t="shared" si="3"/>
        <v>285000</v>
      </c>
      <c r="AD18" s="94">
        <v>4.7500000000000001E-2</v>
      </c>
      <c r="AE18" s="92">
        <f t="shared" si="5"/>
        <v>285000</v>
      </c>
      <c r="AF18" s="92">
        <f t="shared" si="4"/>
        <v>285000</v>
      </c>
      <c r="AO18" s="92"/>
      <c r="AP18" s="92"/>
      <c r="AQ18" s="92"/>
      <c r="AR18" s="92"/>
      <c r="AS18" s="91"/>
      <c r="AT18" s="91"/>
    </row>
    <row r="19" spans="1:46" s="63" customFormat="1">
      <c r="A19" s="28" t="s">
        <v>870</v>
      </c>
      <c r="B19" s="89">
        <v>43738</v>
      </c>
      <c r="C19" s="90">
        <v>1</v>
      </c>
      <c r="D19" s="92"/>
      <c r="E19" s="91"/>
      <c r="F19" s="91"/>
      <c r="G19" s="91"/>
      <c r="H19" s="91">
        <v>4.4999999999999998E-2</v>
      </c>
      <c r="I19" s="91">
        <v>0</v>
      </c>
      <c r="J19" s="91">
        <v>0</v>
      </c>
      <c r="K19" s="91"/>
      <c r="L19" s="91"/>
      <c r="O19" s="92">
        <v>0</v>
      </c>
      <c r="P19" s="92">
        <f t="shared" si="19"/>
        <v>-6000000</v>
      </c>
      <c r="Q19" s="92">
        <f t="shared" si="0"/>
        <v>0</v>
      </c>
      <c r="R19" s="92">
        <f t="shared" si="1"/>
        <v>-6000000</v>
      </c>
      <c r="S19" s="92">
        <f t="shared" si="20"/>
        <v>-68054.794520547948</v>
      </c>
      <c r="T19" s="92">
        <f t="shared" si="10"/>
        <v>-68054.794520547948</v>
      </c>
      <c r="U19" s="92"/>
      <c r="V19" s="92">
        <f t="shared" si="11"/>
        <v>0</v>
      </c>
      <c r="W19" s="92">
        <f t="shared" si="21"/>
        <v>0</v>
      </c>
      <c r="X19" s="92">
        <f t="shared" si="22"/>
        <v>0</v>
      </c>
      <c r="Y19" s="92">
        <f t="shared" si="2"/>
        <v>0</v>
      </c>
      <c r="Z19" s="92">
        <f t="shared" si="18"/>
        <v>0</v>
      </c>
      <c r="AA19" s="94">
        <v>4.7500000000000001E-2</v>
      </c>
      <c r="AB19" s="92">
        <f t="shared" si="12"/>
        <v>285000</v>
      </c>
      <c r="AC19" s="92">
        <f t="shared" si="3"/>
        <v>285000</v>
      </c>
      <c r="AD19" s="94">
        <v>4.7500000000000001E-2</v>
      </c>
      <c r="AE19" s="92">
        <f t="shared" si="5"/>
        <v>285000</v>
      </c>
      <c r="AF19" s="92">
        <f t="shared" si="4"/>
        <v>285000</v>
      </c>
      <c r="AO19" s="92"/>
      <c r="AP19" s="92"/>
      <c r="AQ19" s="92"/>
      <c r="AR19" s="92"/>
      <c r="AS19" s="91"/>
      <c r="AT19" s="91"/>
    </row>
    <row r="20" spans="1:46" s="63" customFormat="1">
      <c r="A20" s="28" t="s">
        <v>870</v>
      </c>
      <c r="B20" s="89">
        <v>43830</v>
      </c>
      <c r="C20" s="90">
        <v>1</v>
      </c>
      <c r="D20" s="92"/>
      <c r="E20" s="91"/>
      <c r="F20" s="91"/>
      <c r="G20" s="91"/>
      <c r="H20" s="91">
        <v>4.4999999999999998E-2</v>
      </c>
      <c r="I20" s="91">
        <v>0</v>
      </c>
      <c r="J20" s="91">
        <v>0</v>
      </c>
      <c r="K20" s="91"/>
      <c r="L20" s="91"/>
      <c r="O20" s="92">
        <v>0</v>
      </c>
      <c r="P20" s="92">
        <f t="shared" si="19"/>
        <v>-6000000</v>
      </c>
      <c r="Q20" s="92">
        <f t="shared" si="0"/>
        <v>0</v>
      </c>
      <c r="R20" s="92">
        <f t="shared" si="1"/>
        <v>-6000000</v>
      </c>
      <c r="S20" s="92">
        <f t="shared" si="20"/>
        <v>-136109.5890410959</v>
      </c>
      <c r="T20" s="92">
        <f t="shared" si="10"/>
        <v>-136109.5890410959</v>
      </c>
      <c r="U20" s="92"/>
      <c r="V20" s="92">
        <f t="shared" si="11"/>
        <v>0</v>
      </c>
      <c r="W20" s="92">
        <f t="shared" si="21"/>
        <v>0</v>
      </c>
      <c r="X20" s="92">
        <f t="shared" si="22"/>
        <v>0</v>
      </c>
      <c r="Y20" s="92">
        <f t="shared" si="2"/>
        <v>0</v>
      </c>
      <c r="Z20" s="92">
        <f t="shared" si="18"/>
        <v>0</v>
      </c>
      <c r="AA20" s="94">
        <v>4.7500000000000001E-2</v>
      </c>
      <c r="AB20" s="92">
        <f t="shared" si="12"/>
        <v>285000</v>
      </c>
      <c r="AC20" s="92">
        <f t="shared" si="3"/>
        <v>285000</v>
      </c>
      <c r="AD20" s="94">
        <v>4.7500000000000001E-2</v>
      </c>
      <c r="AE20" s="92">
        <f t="shared" si="5"/>
        <v>285000</v>
      </c>
      <c r="AF20" s="92">
        <f t="shared" si="4"/>
        <v>285000</v>
      </c>
      <c r="AO20" s="92"/>
      <c r="AP20" s="92"/>
      <c r="AQ20" s="92"/>
      <c r="AR20" s="92"/>
      <c r="AS20" s="91"/>
      <c r="AT20" s="91"/>
    </row>
    <row r="21" spans="1:46" s="63" customFormat="1">
      <c r="A21" s="28" t="s">
        <v>870</v>
      </c>
      <c r="B21" s="89">
        <v>43921</v>
      </c>
      <c r="C21" s="90">
        <v>1</v>
      </c>
      <c r="D21" s="92"/>
      <c r="E21" s="91"/>
      <c r="F21" s="91"/>
      <c r="G21" s="91"/>
      <c r="H21" s="91">
        <v>4.4999999999999998E-2</v>
      </c>
      <c r="I21" s="91">
        <v>0</v>
      </c>
      <c r="J21" s="91">
        <v>0</v>
      </c>
      <c r="K21" s="91"/>
      <c r="L21" s="91"/>
      <c r="O21" s="92">
        <v>0</v>
      </c>
      <c r="P21" s="92">
        <f>P20-O21</f>
        <v>-6000000</v>
      </c>
      <c r="Q21" s="92">
        <f t="shared" si="0"/>
        <v>0</v>
      </c>
      <c r="R21" s="92">
        <f t="shared" si="1"/>
        <v>-6000000</v>
      </c>
      <c r="S21" s="92">
        <f t="shared" si="20"/>
        <v>-203424.65753424657</v>
      </c>
      <c r="T21" s="92">
        <f t="shared" si="10"/>
        <v>-203424.65753424657</v>
      </c>
      <c r="U21" s="92"/>
      <c r="V21" s="92">
        <f t="shared" si="11"/>
        <v>0</v>
      </c>
      <c r="W21" s="92">
        <f t="shared" si="21"/>
        <v>0</v>
      </c>
      <c r="X21" s="92">
        <f t="shared" si="22"/>
        <v>0</v>
      </c>
      <c r="Y21" s="92">
        <f t="shared" si="2"/>
        <v>0</v>
      </c>
      <c r="Z21" s="92">
        <f t="shared" si="18"/>
        <v>0</v>
      </c>
      <c r="AA21" s="94">
        <v>4.7500000000000001E-2</v>
      </c>
      <c r="AB21" s="92">
        <f t="shared" si="12"/>
        <v>285000</v>
      </c>
      <c r="AC21" s="92">
        <f t="shared" si="3"/>
        <v>285000</v>
      </c>
      <c r="AD21" s="94">
        <v>4.7500000000000001E-2</v>
      </c>
      <c r="AE21" s="92">
        <f t="shared" si="5"/>
        <v>285000</v>
      </c>
      <c r="AF21" s="92">
        <f t="shared" si="4"/>
        <v>285000</v>
      </c>
      <c r="AO21" s="92"/>
      <c r="AP21" s="92"/>
      <c r="AQ21" s="92"/>
      <c r="AR21" s="92"/>
      <c r="AS21" s="91"/>
      <c r="AT21" s="91"/>
    </row>
    <row r="22" spans="1:46" s="63" customFormat="1">
      <c r="A22" s="28" t="s">
        <v>870</v>
      </c>
      <c r="B22" s="89">
        <v>44012</v>
      </c>
      <c r="C22" s="90">
        <v>1</v>
      </c>
      <c r="D22" s="92"/>
      <c r="E22" s="91"/>
      <c r="F22" s="91"/>
      <c r="G22" s="91"/>
      <c r="H22" s="91">
        <v>4.4999999999999998E-2</v>
      </c>
      <c r="I22" s="91">
        <v>0</v>
      </c>
      <c r="J22" s="91">
        <v>0</v>
      </c>
      <c r="K22" s="91"/>
      <c r="L22" s="91"/>
      <c r="O22" s="92">
        <v>0</v>
      </c>
      <c r="P22" s="92">
        <f>P21-O22</f>
        <v>-6000000</v>
      </c>
      <c r="Q22" s="92">
        <f t="shared" si="0"/>
        <v>0</v>
      </c>
      <c r="R22" s="92">
        <f t="shared" si="1"/>
        <v>-6000000</v>
      </c>
      <c r="S22" s="92">
        <f t="shared" si="20"/>
        <v>0</v>
      </c>
      <c r="T22" s="92">
        <f t="shared" si="10"/>
        <v>0</v>
      </c>
      <c r="U22" s="92">
        <f>P18*H18/365*(B22-B18)</f>
        <v>-270739.72602739726</v>
      </c>
      <c r="V22" s="92">
        <f t="shared" si="11"/>
        <v>-270739.72602739726</v>
      </c>
      <c r="W22" s="92">
        <f t="shared" si="21"/>
        <v>0</v>
      </c>
      <c r="X22" s="92">
        <f t="shared" si="22"/>
        <v>0</v>
      </c>
      <c r="Y22" s="92">
        <f t="shared" si="2"/>
        <v>0</v>
      </c>
      <c r="Z22" s="92">
        <f t="shared" si="18"/>
        <v>0</v>
      </c>
      <c r="AA22" s="94">
        <v>4.7500000000000001E-2</v>
      </c>
      <c r="AB22" s="92">
        <f t="shared" si="12"/>
        <v>285000</v>
      </c>
      <c r="AC22" s="92">
        <f t="shared" si="3"/>
        <v>285000</v>
      </c>
      <c r="AD22" s="94">
        <v>4.7500000000000001E-2</v>
      </c>
      <c r="AE22" s="92">
        <f t="shared" si="5"/>
        <v>285000</v>
      </c>
      <c r="AF22" s="92">
        <f t="shared" si="4"/>
        <v>285000</v>
      </c>
      <c r="AO22" s="92"/>
      <c r="AP22" s="92"/>
      <c r="AQ22" s="92"/>
      <c r="AR22" s="92"/>
      <c r="AS22" s="91"/>
      <c r="AT22" s="91"/>
    </row>
    <row r="23" spans="1:46" s="63" customFormat="1">
      <c r="A23" s="28" t="s">
        <v>870</v>
      </c>
      <c r="B23" s="89">
        <v>44104</v>
      </c>
      <c r="C23" s="90">
        <v>1</v>
      </c>
      <c r="D23" s="92"/>
      <c r="E23" s="91"/>
      <c r="F23" s="91"/>
      <c r="G23" s="91"/>
      <c r="H23" s="91">
        <v>4.4999999999999998E-2</v>
      </c>
      <c r="I23" s="91">
        <v>0</v>
      </c>
      <c r="J23" s="91">
        <v>0</v>
      </c>
      <c r="K23" s="91"/>
      <c r="L23" s="91"/>
      <c r="O23" s="92">
        <v>0</v>
      </c>
      <c r="P23" s="92">
        <f>P22-O23</f>
        <v>-6000000</v>
      </c>
      <c r="Q23" s="92">
        <f t="shared" si="0"/>
        <v>0</v>
      </c>
      <c r="R23" s="92">
        <f t="shared" si="1"/>
        <v>-6000000</v>
      </c>
      <c r="S23" s="92">
        <f t="shared" si="20"/>
        <v>-68054.794520547948</v>
      </c>
      <c r="T23" s="92">
        <f t="shared" si="10"/>
        <v>-68054.794520547948</v>
      </c>
      <c r="U23" s="92"/>
      <c r="V23" s="92">
        <f t="shared" si="11"/>
        <v>0</v>
      </c>
      <c r="W23" s="92">
        <f t="shared" si="21"/>
        <v>0</v>
      </c>
      <c r="X23" s="92">
        <f t="shared" si="22"/>
        <v>0</v>
      </c>
      <c r="Y23" s="92">
        <f t="shared" si="2"/>
        <v>0</v>
      </c>
      <c r="Z23" s="92">
        <f t="shared" si="18"/>
        <v>0</v>
      </c>
      <c r="AA23" s="94">
        <v>4.7500000000000001E-2</v>
      </c>
      <c r="AB23" s="92">
        <f t="shared" si="12"/>
        <v>285000</v>
      </c>
      <c r="AC23" s="92">
        <f t="shared" si="3"/>
        <v>285000</v>
      </c>
      <c r="AD23" s="94">
        <v>4.7500000000000001E-2</v>
      </c>
      <c r="AE23" s="92">
        <f t="shared" si="5"/>
        <v>285000</v>
      </c>
      <c r="AF23" s="92">
        <f t="shared" si="4"/>
        <v>285000</v>
      </c>
      <c r="AO23" s="92"/>
      <c r="AP23" s="92"/>
      <c r="AQ23" s="92"/>
      <c r="AR23" s="92"/>
      <c r="AS23" s="91"/>
      <c r="AT23" s="91"/>
    </row>
    <row r="24" spans="1:46" s="63" customFormat="1">
      <c r="A24" s="28" t="s">
        <v>870</v>
      </c>
      <c r="B24" s="89">
        <v>44196</v>
      </c>
      <c r="C24" s="90">
        <v>1</v>
      </c>
      <c r="D24" s="92"/>
      <c r="E24" s="91"/>
      <c r="F24" s="91"/>
      <c r="G24" s="91"/>
      <c r="H24" s="91">
        <v>4.4999999999999998E-2</v>
      </c>
      <c r="I24" s="91">
        <v>0</v>
      </c>
      <c r="J24" s="91">
        <v>0</v>
      </c>
      <c r="K24" s="91"/>
      <c r="L24" s="91"/>
      <c r="O24" s="92">
        <v>0</v>
      </c>
      <c r="P24" s="92">
        <f>P23-O24</f>
        <v>-6000000</v>
      </c>
      <c r="Q24" s="92">
        <f t="shared" si="0"/>
        <v>0</v>
      </c>
      <c r="R24" s="92">
        <f t="shared" si="1"/>
        <v>-6000000</v>
      </c>
      <c r="S24" s="92">
        <f t="shared" si="20"/>
        <v>-136109.5890410959</v>
      </c>
      <c r="T24" s="92">
        <f t="shared" si="10"/>
        <v>-136109.5890410959</v>
      </c>
      <c r="U24" s="92"/>
      <c r="V24" s="92">
        <f t="shared" si="11"/>
        <v>0</v>
      </c>
      <c r="W24" s="92">
        <f t="shared" si="21"/>
        <v>0</v>
      </c>
      <c r="X24" s="92">
        <f t="shared" si="22"/>
        <v>0</v>
      </c>
      <c r="Y24" s="92">
        <f t="shared" si="2"/>
        <v>0</v>
      </c>
      <c r="Z24" s="92">
        <f t="shared" si="18"/>
        <v>0</v>
      </c>
      <c r="AA24" s="94">
        <v>4.7500000000000001E-2</v>
      </c>
      <c r="AB24" s="92">
        <f t="shared" si="12"/>
        <v>285000</v>
      </c>
      <c r="AC24" s="92">
        <f t="shared" si="3"/>
        <v>285000</v>
      </c>
      <c r="AD24" s="94">
        <v>4.7500000000000001E-2</v>
      </c>
      <c r="AE24" s="92">
        <f t="shared" si="5"/>
        <v>285000</v>
      </c>
      <c r="AF24" s="92">
        <f t="shared" si="4"/>
        <v>285000</v>
      </c>
      <c r="AO24" s="92"/>
      <c r="AP24" s="92"/>
      <c r="AQ24" s="92"/>
      <c r="AR24" s="92"/>
      <c r="AS24" s="91"/>
      <c r="AT24" s="91"/>
    </row>
    <row r="25" spans="1:46" s="63" customFormat="1">
      <c r="A25" s="28" t="s">
        <v>870</v>
      </c>
      <c r="B25" s="89">
        <v>44286</v>
      </c>
      <c r="C25" s="90">
        <v>1</v>
      </c>
      <c r="D25" s="92"/>
      <c r="E25" s="91"/>
      <c r="F25" s="91"/>
      <c r="G25" s="91"/>
      <c r="H25" s="91">
        <v>4.4999999999999998E-2</v>
      </c>
      <c r="I25" s="91">
        <v>0</v>
      </c>
      <c r="J25" s="91">
        <v>0</v>
      </c>
      <c r="K25" s="91"/>
      <c r="L25" s="91"/>
      <c r="O25" s="92">
        <v>0</v>
      </c>
      <c r="P25" s="92">
        <f>P20-O25</f>
        <v>-6000000</v>
      </c>
      <c r="Q25" s="92">
        <f t="shared" si="0"/>
        <v>0</v>
      </c>
      <c r="R25" s="92">
        <f t="shared" si="1"/>
        <v>-6000000</v>
      </c>
      <c r="S25" s="92">
        <f t="shared" si="20"/>
        <v>-202684.9315068493</v>
      </c>
      <c r="T25" s="92">
        <f t="shared" si="10"/>
        <v>-202684.9315068493</v>
      </c>
      <c r="U25" s="92"/>
      <c r="V25" s="92">
        <f t="shared" si="11"/>
        <v>0</v>
      </c>
      <c r="W25" s="92">
        <f t="shared" si="21"/>
        <v>0</v>
      </c>
      <c r="X25" s="92">
        <f t="shared" si="22"/>
        <v>0</v>
      </c>
      <c r="Y25" s="92">
        <f t="shared" si="2"/>
        <v>0</v>
      </c>
      <c r="Z25" s="92">
        <f t="shared" si="18"/>
        <v>0</v>
      </c>
      <c r="AA25" s="94">
        <v>4.7500000000000001E-2</v>
      </c>
      <c r="AB25" s="92">
        <f t="shared" si="12"/>
        <v>285000</v>
      </c>
      <c r="AC25" s="92">
        <f t="shared" si="3"/>
        <v>285000</v>
      </c>
      <c r="AD25" s="94">
        <v>4.7500000000000001E-2</v>
      </c>
      <c r="AE25" s="92">
        <f t="shared" si="5"/>
        <v>285000</v>
      </c>
      <c r="AF25" s="92">
        <f t="shared" si="4"/>
        <v>285000</v>
      </c>
      <c r="AO25" s="92"/>
      <c r="AP25" s="92"/>
      <c r="AQ25" s="92"/>
      <c r="AR25" s="92"/>
      <c r="AS25" s="91"/>
      <c r="AT25" s="91"/>
    </row>
    <row r="26" spans="1:46" s="63" customFormat="1">
      <c r="A26" s="28" t="s">
        <v>870</v>
      </c>
      <c r="B26" s="89">
        <v>44377</v>
      </c>
      <c r="C26" s="90">
        <v>1</v>
      </c>
      <c r="D26" s="92"/>
      <c r="E26" s="91"/>
      <c r="F26" s="91"/>
      <c r="G26" s="91"/>
      <c r="H26" s="91">
        <v>4.4999999999999998E-2</v>
      </c>
      <c r="I26" s="91">
        <v>0</v>
      </c>
      <c r="J26" s="91">
        <v>0</v>
      </c>
      <c r="K26" s="91"/>
      <c r="L26" s="91"/>
      <c r="O26" s="92">
        <v>0</v>
      </c>
      <c r="P26" s="92">
        <f>P25-O26</f>
        <v>-6000000</v>
      </c>
      <c r="Q26" s="92">
        <f t="shared" si="0"/>
        <v>0</v>
      </c>
      <c r="R26" s="92">
        <f t="shared" si="1"/>
        <v>-6000000</v>
      </c>
      <c r="S26" s="92">
        <f t="shared" si="20"/>
        <v>0</v>
      </c>
      <c r="T26" s="92">
        <f t="shared" si="10"/>
        <v>0</v>
      </c>
      <c r="U26" s="92">
        <f>P22*H22/365*(B26-B22)</f>
        <v>-270000</v>
      </c>
      <c r="V26" s="92">
        <f t="shared" si="11"/>
        <v>-270000</v>
      </c>
      <c r="W26" s="92">
        <f t="shared" si="21"/>
        <v>0</v>
      </c>
      <c r="X26" s="92">
        <f t="shared" si="22"/>
        <v>0</v>
      </c>
      <c r="Y26" s="92">
        <f t="shared" si="2"/>
        <v>0</v>
      </c>
      <c r="Z26" s="92">
        <f t="shared" si="18"/>
        <v>0</v>
      </c>
      <c r="AA26" s="94">
        <v>4.7500000000000001E-2</v>
      </c>
      <c r="AB26" s="92">
        <f t="shared" si="12"/>
        <v>285000</v>
      </c>
      <c r="AC26" s="92">
        <f t="shared" si="3"/>
        <v>285000</v>
      </c>
      <c r="AD26" s="94">
        <v>4.7500000000000001E-2</v>
      </c>
      <c r="AE26" s="92">
        <f t="shared" si="5"/>
        <v>285000</v>
      </c>
      <c r="AF26" s="92">
        <f t="shared" si="4"/>
        <v>285000</v>
      </c>
      <c r="AO26" s="92"/>
      <c r="AP26" s="92"/>
      <c r="AQ26" s="92"/>
      <c r="AR26" s="92"/>
      <c r="AS26" s="91"/>
      <c r="AT26" s="91"/>
    </row>
    <row r="27" spans="1:46" s="63" customFormat="1">
      <c r="A27" s="28" t="s">
        <v>870</v>
      </c>
      <c r="B27" s="89">
        <v>44469</v>
      </c>
      <c r="C27" s="90">
        <v>1</v>
      </c>
      <c r="D27" s="92"/>
      <c r="E27" s="91"/>
      <c r="F27" s="91"/>
      <c r="G27" s="91"/>
      <c r="H27" s="91">
        <v>4.4999999999999998E-2</v>
      </c>
      <c r="I27" s="91">
        <v>0</v>
      </c>
      <c r="J27" s="91">
        <v>0</v>
      </c>
      <c r="K27" s="91"/>
      <c r="L27" s="91"/>
      <c r="O27" s="92">
        <v>0</v>
      </c>
      <c r="P27" s="92">
        <f>P26-O27</f>
        <v>-6000000</v>
      </c>
      <c r="Q27" s="92">
        <f t="shared" si="0"/>
        <v>0</v>
      </c>
      <c r="R27" s="92">
        <f t="shared" si="1"/>
        <v>-6000000</v>
      </c>
      <c r="S27" s="92">
        <f t="shared" si="20"/>
        <v>-68054.794520547948</v>
      </c>
      <c r="T27" s="92">
        <f t="shared" si="10"/>
        <v>-68054.794520547948</v>
      </c>
      <c r="U27" s="92"/>
      <c r="V27" s="92">
        <f t="shared" si="11"/>
        <v>0</v>
      </c>
      <c r="W27" s="92">
        <f t="shared" si="21"/>
        <v>0</v>
      </c>
      <c r="X27" s="92">
        <f t="shared" si="22"/>
        <v>0</v>
      </c>
      <c r="Y27" s="92">
        <f t="shared" si="2"/>
        <v>0</v>
      </c>
      <c r="Z27" s="92">
        <f t="shared" si="18"/>
        <v>0</v>
      </c>
      <c r="AA27" s="94">
        <v>4.7500000000000001E-2</v>
      </c>
      <c r="AB27" s="92">
        <f t="shared" si="12"/>
        <v>285000</v>
      </c>
      <c r="AC27" s="92">
        <f t="shared" si="3"/>
        <v>285000</v>
      </c>
      <c r="AD27" s="94">
        <v>4.7500000000000001E-2</v>
      </c>
      <c r="AE27" s="92">
        <f t="shared" si="5"/>
        <v>285000</v>
      </c>
      <c r="AF27" s="92">
        <f t="shared" si="4"/>
        <v>285000</v>
      </c>
      <c r="AO27" s="92"/>
      <c r="AP27" s="92"/>
      <c r="AQ27" s="92"/>
      <c r="AR27" s="92"/>
      <c r="AS27" s="91"/>
      <c r="AT27" s="91"/>
    </row>
    <row r="28" spans="1:46" s="63" customFormat="1">
      <c r="A28" s="28" t="s">
        <v>870</v>
      </c>
      <c r="B28" s="89">
        <v>44561</v>
      </c>
      <c r="C28" s="90">
        <v>1</v>
      </c>
      <c r="D28" s="92"/>
      <c r="E28" s="91"/>
      <c r="F28" s="91"/>
      <c r="G28" s="91"/>
      <c r="H28" s="91">
        <v>4.4999999999999998E-2</v>
      </c>
      <c r="I28" s="91">
        <v>0</v>
      </c>
      <c r="J28" s="91">
        <v>0</v>
      </c>
      <c r="K28" s="91"/>
      <c r="L28" s="91"/>
      <c r="O28" s="92">
        <v>0</v>
      </c>
      <c r="P28" s="92">
        <f>P27-O28</f>
        <v>-6000000</v>
      </c>
      <c r="Q28" s="92">
        <f t="shared" si="0"/>
        <v>0</v>
      </c>
      <c r="R28" s="92">
        <f t="shared" si="1"/>
        <v>-6000000</v>
      </c>
      <c r="S28" s="92">
        <f t="shared" si="20"/>
        <v>-136109.5890410959</v>
      </c>
      <c r="T28" s="92">
        <f t="shared" si="10"/>
        <v>-136109.5890410959</v>
      </c>
      <c r="U28" s="92"/>
      <c r="V28" s="92">
        <f t="shared" si="11"/>
        <v>0</v>
      </c>
      <c r="W28" s="92">
        <f t="shared" si="21"/>
        <v>0</v>
      </c>
      <c r="X28" s="92">
        <f t="shared" si="22"/>
        <v>0</v>
      </c>
      <c r="Y28" s="92">
        <f t="shared" si="2"/>
        <v>0</v>
      </c>
      <c r="Z28" s="92">
        <f t="shared" si="18"/>
        <v>0</v>
      </c>
      <c r="AA28" s="94">
        <v>4.7500000000000001E-2</v>
      </c>
      <c r="AB28" s="92">
        <f t="shared" si="12"/>
        <v>285000</v>
      </c>
      <c r="AC28" s="92">
        <f t="shared" si="3"/>
        <v>285000</v>
      </c>
      <c r="AD28" s="94">
        <v>4.7500000000000001E-2</v>
      </c>
      <c r="AE28" s="92">
        <f t="shared" si="5"/>
        <v>285000</v>
      </c>
      <c r="AF28" s="92">
        <f t="shared" si="4"/>
        <v>285000</v>
      </c>
      <c r="AO28" s="92"/>
      <c r="AP28" s="92"/>
      <c r="AQ28" s="92"/>
      <c r="AR28" s="92"/>
      <c r="AS28" s="91"/>
      <c r="AT28" s="91"/>
    </row>
    <row r="29" spans="1:46" s="63" customFormat="1">
      <c r="A29" s="28" t="s">
        <v>870</v>
      </c>
      <c r="B29" s="89">
        <v>44651</v>
      </c>
      <c r="C29" s="90">
        <v>1</v>
      </c>
      <c r="D29" s="92"/>
      <c r="E29" s="91"/>
      <c r="F29" s="91"/>
      <c r="G29" s="91"/>
      <c r="H29" s="91">
        <v>4.4999999999999998E-2</v>
      </c>
      <c r="I29" s="91">
        <v>0</v>
      </c>
      <c r="J29" s="91">
        <v>0</v>
      </c>
      <c r="K29" s="91"/>
      <c r="L29" s="91"/>
      <c r="O29" s="92">
        <v>0</v>
      </c>
      <c r="P29" s="92">
        <f>P24-O29</f>
        <v>-6000000</v>
      </c>
      <c r="Q29" s="92">
        <f t="shared" si="0"/>
        <v>0</v>
      </c>
      <c r="R29" s="92">
        <f t="shared" si="1"/>
        <v>-6000000</v>
      </c>
      <c r="S29" s="92">
        <f t="shared" si="20"/>
        <v>-202684.9315068493</v>
      </c>
      <c r="T29" s="92">
        <f t="shared" si="10"/>
        <v>-202684.9315068493</v>
      </c>
      <c r="U29" s="92"/>
      <c r="V29" s="92">
        <f t="shared" si="11"/>
        <v>0</v>
      </c>
      <c r="W29" s="92">
        <f t="shared" si="21"/>
        <v>0</v>
      </c>
      <c r="X29" s="92">
        <f t="shared" si="22"/>
        <v>0</v>
      </c>
      <c r="Y29" s="92">
        <f t="shared" si="2"/>
        <v>0</v>
      </c>
      <c r="Z29" s="92">
        <f t="shared" si="18"/>
        <v>0</v>
      </c>
      <c r="AA29" s="94">
        <v>4.7500000000000001E-2</v>
      </c>
      <c r="AB29" s="92">
        <f t="shared" si="12"/>
        <v>285000</v>
      </c>
      <c r="AC29" s="92">
        <f t="shared" si="3"/>
        <v>285000</v>
      </c>
      <c r="AD29" s="94">
        <v>4.7500000000000001E-2</v>
      </c>
      <c r="AE29" s="92">
        <f t="shared" si="5"/>
        <v>285000</v>
      </c>
      <c r="AF29" s="92">
        <f t="shared" si="4"/>
        <v>285000</v>
      </c>
      <c r="AO29" s="92"/>
      <c r="AP29" s="92"/>
      <c r="AQ29" s="92"/>
      <c r="AR29" s="92"/>
      <c r="AS29" s="91"/>
      <c r="AT29" s="91"/>
    </row>
    <row r="30" spans="1:46" s="63" customFormat="1">
      <c r="A30" s="28" t="s">
        <v>870</v>
      </c>
      <c r="B30" s="89">
        <v>44742</v>
      </c>
      <c r="C30" s="90">
        <v>1</v>
      </c>
      <c r="D30" s="92"/>
      <c r="E30" s="91"/>
      <c r="F30" s="91"/>
      <c r="G30" s="91"/>
      <c r="H30" s="91">
        <v>4.4999999999999998E-2</v>
      </c>
      <c r="I30" s="91">
        <v>0</v>
      </c>
      <c r="J30" s="91">
        <v>0</v>
      </c>
      <c r="K30" s="91"/>
      <c r="L30" s="91"/>
      <c r="O30" s="92">
        <v>0</v>
      </c>
      <c r="P30" s="92">
        <f>P29-O30</f>
        <v>-6000000</v>
      </c>
      <c r="Q30" s="92">
        <f t="shared" si="0"/>
        <v>0</v>
      </c>
      <c r="R30" s="92">
        <f t="shared" si="1"/>
        <v>-6000000</v>
      </c>
      <c r="S30" s="92">
        <f t="shared" si="20"/>
        <v>0</v>
      </c>
      <c r="T30" s="92">
        <f t="shared" si="10"/>
        <v>0</v>
      </c>
      <c r="U30" s="92">
        <f>P26*H26/365*(B30-B26)</f>
        <v>-270000</v>
      </c>
      <c r="V30" s="92">
        <f t="shared" si="11"/>
        <v>-270000</v>
      </c>
      <c r="W30" s="92">
        <f t="shared" si="21"/>
        <v>0</v>
      </c>
      <c r="X30" s="92">
        <f t="shared" si="22"/>
        <v>0</v>
      </c>
      <c r="Y30" s="92">
        <f t="shared" si="2"/>
        <v>0</v>
      </c>
      <c r="Z30" s="92">
        <f t="shared" si="18"/>
        <v>0</v>
      </c>
      <c r="AA30" s="94">
        <v>4.7500000000000001E-2</v>
      </c>
      <c r="AB30" s="92">
        <f t="shared" si="12"/>
        <v>285000</v>
      </c>
      <c r="AC30" s="92">
        <f t="shared" si="3"/>
        <v>285000</v>
      </c>
      <c r="AD30" s="94">
        <v>4.7500000000000001E-2</v>
      </c>
      <c r="AE30" s="92">
        <f t="shared" si="5"/>
        <v>285000</v>
      </c>
      <c r="AF30" s="92">
        <f t="shared" si="4"/>
        <v>285000</v>
      </c>
      <c r="AO30" s="92"/>
      <c r="AP30" s="92"/>
      <c r="AQ30" s="92"/>
      <c r="AR30" s="92"/>
      <c r="AS30" s="91"/>
      <c r="AT30" s="91"/>
    </row>
    <row r="31" spans="1:46" s="63" customFormat="1">
      <c r="A31" s="28" t="s">
        <v>870</v>
      </c>
      <c r="B31" s="89">
        <v>44834</v>
      </c>
      <c r="C31" s="90">
        <v>1</v>
      </c>
      <c r="D31" s="92"/>
      <c r="E31" s="91"/>
      <c r="F31" s="91"/>
      <c r="G31" s="91"/>
      <c r="H31" s="91">
        <v>4.4999999999999998E-2</v>
      </c>
      <c r="I31" s="91">
        <v>0</v>
      </c>
      <c r="J31" s="91">
        <v>0</v>
      </c>
      <c r="K31" s="91"/>
      <c r="L31" s="91"/>
      <c r="O31" s="92">
        <v>0</v>
      </c>
      <c r="P31" s="92">
        <f>P30-O31</f>
        <v>-6000000</v>
      </c>
      <c r="Q31" s="92">
        <f t="shared" si="0"/>
        <v>0</v>
      </c>
      <c r="R31" s="92">
        <f t="shared" si="1"/>
        <v>-6000000</v>
      </c>
      <c r="S31" s="92">
        <f t="shared" si="20"/>
        <v>-68054.794520547948</v>
      </c>
      <c r="T31" s="92">
        <f t="shared" si="10"/>
        <v>-68054.794520547948</v>
      </c>
      <c r="U31" s="92"/>
      <c r="V31" s="92">
        <f t="shared" si="11"/>
        <v>0</v>
      </c>
      <c r="W31" s="92">
        <f t="shared" si="21"/>
        <v>0</v>
      </c>
      <c r="X31" s="92">
        <f t="shared" si="22"/>
        <v>0</v>
      </c>
      <c r="Y31" s="92">
        <f t="shared" si="2"/>
        <v>0</v>
      </c>
      <c r="Z31" s="92">
        <f t="shared" si="18"/>
        <v>0</v>
      </c>
      <c r="AA31" s="94">
        <v>4.7500000000000001E-2</v>
      </c>
      <c r="AB31" s="92">
        <f t="shared" si="12"/>
        <v>285000</v>
      </c>
      <c r="AC31" s="92">
        <f t="shared" si="3"/>
        <v>285000</v>
      </c>
      <c r="AD31" s="94">
        <v>4.7500000000000001E-2</v>
      </c>
      <c r="AE31" s="92">
        <f t="shared" si="5"/>
        <v>285000</v>
      </c>
      <c r="AF31" s="92">
        <f t="shared" si="4"/>
        <v>285000</v>
      </c>
      <c r="AO31" s="92"/>
      <c r="AP31" s="92"/>
      <c r="AQ31" s="92"/>
      <c r="AR31" s="92"/>
      <c r="AS31" s="91"/>
      <c r="AT31" s="91"/>
    </row>
    <row r="32" spans="1:46" s="63" customFormat="1">
      <c r="A32" s="28" t="s">
        <v>870</v>
      </c>
      <c r="B32" s="89">
        <v>44926</v>
      </c>
      <c r="C32" s="90">
        <v>1</v>
      </c>
      <c r="D32" s="92"/>
      <c r="E32" s="91"/>
      <c r="F32" s="91"/>
      <c r="G32" s="91"/>
      <c r="H32" s="91">
        <v>4.4999999999999998E-2</v>
      </c>
      <c r="I32" s="91">
        <v>0</v>
      </c>
      <c r="J32" s="91">
        <v>0</v>
      </c>
      <c r="K32" s="91"/>
      <c r="L32" s="91"/>
      <c r="O32" s="92">
        <v>0</v>
      </c>
      <c r="P32" s="92">
        <f>P31-O32</f>
        <v>-6000000</v>
      </c>
      <c r="Q32" s="92">
        <f t="shared" si="0"/>
        <v>0</v>
      </c>
      <c r="R32" s="92">
        <f t="shared" si="1"/>
        <v>-6000000</v>
      </c>
      <c r="S32" s="92">
        <f t="shared" si="20"/>
        <v>-136109.5890410959</v>
      </c>
      <c r="T32" s="92">
        <f t="shared" si="10"/>
        <v>-136109.5890410959</v>
      </c>
      <c r="U32" s="92"/>
      <c r="V32" s="92">
        <f t="shared" si="11"/>
        <v>0</v>
      </c>
      <c r="W32" s="92">
        <f t="shared" si="21"/>
        <v>0</v>
      </c>
      <c r="X32" s="92">
        <f t="shared" si="22"/>
        <v>0</v>
      </c>
      <c r="Y32" s="92">
        <f t="shared" si="2"/>
        <v>0</v>
      </c>
      <c r="Z32" s="92">
        <f t="shared" si="18"/>
        <v>0</v>
      </c>
      <c r="AA32" s="94">
        <v>4.7500000000000001E-2</v>
      </c>
      <c r="AB32" s="92">
        <f t="shared" si="12"/>
        <v>285000</v>
      </c>
      <c r="AC32" s="92">
        <f t="shared" si="3"/>
        <v>285000</v>
      </c>
      <c r="AD32" s="94">
        <v>4.7500000000000001E-2</v>
      </c>
      <c r="AE32" s="92">
        <f t="shared" si="5"/>
        <v>285000</v>
      </c>
      <c r="AF32" s="92">
        <f t="shared" si="4"/>
        <v>285000</v>
      </c>
      <c r="AO32" s="92"/>
      <c r="AP32" s="92"/>
      <c r="AQ32" s="92"/>
      <c r="AR32" s="92"/>
      <c r="AS32" s="91"/>
      <c r="AT32" s="91"/>
    </row>
    <row r="33" spans="1:46" s="63" customFormat="1">
      <c r="A33" s="28" t="s">
        <v>870</v>
      </c>
      <c r="B33" s="89">
        <v>45016</v>
      </c>
      <c r="C33" s="90">
        <v>1</v>
      </c>
      <c r="D33" s="92"/>
      <c r="E33" s="91"/>
      <c r="F33" s="91"/>
      <c r="G33" s="91"/>
      <c r="H33" s="91">
        <v>4.4999999999999998E-2</v>
      </c>
      <c r="I33" s="91">
        <v>0</v>
      </c>
      <c r="J33" s="91">
        <v>0</v>
      </c>
      <c r="K33" s="91"/>
      <c r="L33" s="91"/>
      <c r="O33" s="92">
        <v>0</v>
      </c>
      <c r="P33" s="92">
        <f>P20-O33</f>
        <v>-6000000</v>
      </c>
      <c r="Q33" s="92">
        <f t="shared" si="0"/>
        <v>0</v>
      </c>
      <c r="R33" s="92">
        <f t="shared" si="1"/>
        <v>-6000000</v>
      </c>
      <c r="S33" s="92">
        <f t="shared" si="20"/>
        <v>-202684.9315068493</v>
      </c>
      <c r="T33" s="92">
        <f t="shared" si="10"/>
        <v>-202684.9315068493</v>
      </c>
      <c r="U33" s="92"/>
      <c r="V33" s="92">
        <f t="shared" si="11"/>
        <v>0</v>
      </c>
      <c r="W33" s="92">
        <f t="shared" si="21"/>
        <v>0</v>
      </c>
      <c r="X33" s="92">
        <f t="shared" si="22"/>
        <v>0</v>
      </c>
      <c r="Y33" s="92">
        <f t="shared" si="2"/>
        <v>0</v>
      </c>
      <c r="Z33" s="92">
        <f t="shared" si="18"/>
        <v>0</v>
      </c>
      <c r="AA33" s="94">
        <v>4.7500000000000001E-2</v>
      </c>
      <c r="AB33" s="92">
        <f t="shared" si="12"/>
        <v>285000</v>
      </c>
      <c r="AC33" s="92">
        <f t="shared" si="3"/>
        <v>285000</v>
      </c>
      <c r="AD33" s="94">
        <v>4.7500000000000001E-2</v>
      </c>
      <c r="AE33" s="92">
        <f t="shared" si="5"/>
        <v>285000</v>
      </c>
      <c r="AF33" s="92">
        <f t="shared" si="4"/>
        <v>285000</v>
      </c>
      <c r="AO33" s="92"/>
      <c r="AP33" s="92"/>
      <c r="AQ33" s="92"/>
      <c r="AR33" s="92"/>
      <c r="AS33" s="91"/>
      <c r="AT33" s="91"/>
    </row>
    <row r="34" spans="1:46" s="63" customFormat="1">
      <c r="A34" s="28" t="s">
        <v>870</v>
      </c>
      <c r="B34" s="89">
        <v>45107</v>
      </c>
      <c r="C34" s="90">
        <v>1</v>
      </c>
      <c r="D34" s="92"/>
      <c r="E34" s="91"/>
      <c r="F34" s="91"/>
      <c r="G34" s="91"/>
      <c r="H34" s="91">
        <v>4.4999999999999998E-2</v>
      </c>
      <c r="I34" s="91">
        <v>0</v>
      </c>
      <c r="J34" s="91">
        <v>0</v>
      </c>
      <c r="K34" s="91"/>
      <c r="L34" s="91"/>
      <c r="O34" s="92">
        <v>-6000000</v>
      </c>
      <c r="P34" s="92">
        <f>P21-O34</f>
        <v>0</v>
      </c>
      <c r="Q34" s="92">
        <f t="shared" si="0"/>
        <v>-6000000</v>
      </c>
      <c r="R34" s="92">
        <f t="shared" si="1"/>
        <v>0</v>
      </c>
      <c r="S34" s="92">
        <f t="shared" si="20"/>
        <v>0</v>
      </c>
      <c r="T34" s="92">
        <f t="shared" si="10"/>
        <v>0</v>
      </c>
      <c r="U34" s="92">
        <f>P30*H30/365*(B34-B30)</f>
        <v>-270000</v>
      </c>
      <c r="V34" s="92">
        <f t="shared" si="11"/>
        <v>-270000</v>
      </c>
      <c r="W34" s="92">
        <f t="shared" si="21"/>
        <v>0</v>
      </c>
      <c r="X34" s="92">
        <f t="shared" si="22"/>
        <v>0</v>
      </c>
      <c r="Y34" s="92">
        <f t="shared" si="2"/>
        <v>0</v>
      </c>
      <c r="Z34" s="92">
        <f t="shared" si="18"/>
        <v>0</v>
      </c>
      <c r="AA34" s="94">
        <v>4.7500000000000001E-2</v>
      </c>
      <c r="AB34" s="92">
        <f t="shared" si="12"/>
        <v>0</v>
      </c>
      <c r="AC34" s="92">
        <f t="shared" si="3"/>
        <v>0</v>
      </c>
      <c r="AD34" s="94">
        <v>4.7500000000000001E-2</v>
      </c>
      <c r="AE34" s="92">
        <f t="shared" si="5"/>
        <v>0</v>
      </c>
      <c r="AF34" s="92">
        <f t="shared" si="4"/>
        <v>0</v>
      </c>
      <c r="AO34" s="92"/>
      <c r="AP34" s="92"/>
      <c r="AQ34" s="92"/>
      <c r="AR34" s="92"/>
      <c r="AS34" s="91"/>
      <c r="AT34" s="91"/>
    </row>
    <row r="35" spans="1:46" s="64" customFormat="1">
      <c r="A35" s="51" t="s">
        <v>871</v>
      </c>
      <c r="B35" s="95">
        <v>43190</v>
      </c>
      <c r="C35" s="96">
        <v>1</v>
      </c>
      <c r="D35" s="98"/>
      <c r="E35" s="97"/>
      <c r="F35" s="97"/>
      <c r="G35" s="97"/>
      <c r="H35" s="97">
        <v>3.5000000000000003E-2</v>
      </c>
      <c r="I35" s="97">
        <v>0</v>
      </c>
      <c r="J35" s="97">
        <v>0</v>
      </c>
      <c r="K35" s="97"/>
      <c r="L35" s="97"/>
      <c r="O35" s="98">
        <v>100000</v>
      </c>
      <c r="P35" s="98">
        <f>-O35</f>
        <v>-100000</v>
      </c>
      <c r="Q35" s="98">
        <f t="shared" si="0"/>
        <v>100000</v>
      </c>
      <c r="R35" s="98">
        <f t="shared" ref="R35:R59" si="23">P35*C35</f>
        <v>-100000</v>
      </c>
      <c r="S35" s="98"/>
      <c r="T35" s="98">
        <f t="shared" si="10"/>
        <v>0</v>
      </c>
      <c r="U35" s="98">
        <v>0</v>
      </c>
      <c r="V35" s="98">
        <f t="shared" si="11"/>
        <v>0</v>
      </c>
      <c r="W35" s="98"/>
      <c r="X35" s="98"/>
      <c r="Y35" s="98">
        <f t="shared" si="2"/>
        <v>0</v>
      </c>
      <c r="Z35" s="98">
        <f t="shared" si="18"/>
        <v>0</v>
      </c>
      <c r="AA35" s="99">
        <v>0.05</v>
      </c>
      <c r="AB35" s="98">
        <f t="shared" si="12"/>
        <v>5000</v>
      </c>
      <c r="AC35" s="98">
        <f t="shared" si="3"/>
        <v>5000</v>
      </c>
      <c r="AD35" s="99">
        <v>0.05</v>
      </c>
      <c r="AE35" s="98">
        <f t="shared" si="5"/>
        <v>5000</v>
      </c>
      <c r="AF35" s="98">
        <f t="shared" si="4"/>
        <v>5000</v>
      </c>
      <c r="AO35" s="98"/>
      <c r="AP35" s="98"/>
      <c r="AQ35" s="98"/>
      <c r="AR35" s="98"/>
      <c r="AS35" s="97"/>
      <c r="AT35" s="97"/>
    </row>
    <row r="36" spans="1:46" s="64" customFormat="1">
      <c r="A36" s="51" t="s">
        <v>871</v>
      </c>
      <c r="B36" s="95">
        <v>43281</v>
      </c>
      <c r="C36" s="96">
        <v>1</v>
      </c>
      <c r="D36" s="98"/>
      <c r="E36" s="97"/>
      <c r="F36" s="97"/>
      <c r="G36" s="97"/>
      <c r="H36" s="97">
        <v>3.5000000000000003E-2</v>
      </c>
      <c r="I36" s="97">
        <v>0</v>
      </c>
      <c r="J36" s="97">
        <v>0</v>
      </c>
      <c r="K36" s="97"/>
      <c r="L36" s="97"/>
      <c r="O36" s="98">
        <v>-100000</v>
      </c>
      <c r="P36" s="98">
        <f>P35-O36</f>
        <v>0</v>
      </c>
      <c r="Q36" s="98">
        <f t="shared" si="0"/>
        <v>-100000</v>
      </c>
      <c r="R36" s="98">
        <f t="shared" si="23"/>
        <v>0</v>
      </c>
      <c r="S36" s="98">
        <f>P35*H35/365*(B36-B35)+S35-U36</f>
        <v>0</v>
      </c>
      <c r="T36" s="98">
        <f t="shared" si="10"/>
        <v>0</v>
      </c>
      <c r="U36" s="98">
        <f>R35*H35/365*(B36-B35)</f>
        <v>-872.60273972602749</v>
      </c>
      <c r="V36" s="98">
        <f t="shared" si="11"/>
        <v>-872.60273972602749</v>
      </c>
      <c r="W36" s="98">
        <f>I36*P36</f>
        <v>0</v>
      </c>
      <c r="X36" s="98">
        <f>W36*C36</f>
        <v>0</v>
      </c>
      <c r="Y36" s="98">
        <f t="shared" si="2"/>
        <v>0</v>
      </c>
      <c r="Z36" s="98">
        <f t="shared" si="18"/>
        <v>0</v>
      </c>
      <c r="AA36" s="99">
        <v>0.05</v>
      </c>
      <c r="AB36" s="98">
        <f t="shared" si="12"/>
        <v>0</v>
      </c>
      <c r="AC36" s="98">
        <f t="shared" si="3"/>
        <v>0</v>
      </c>
      <c r="AD36" s="99">
        <v>0.05</v>
      </c>
      <c r="AE36" s="98">
        <f t="shared" si="5"/>
        <v>0</v>
      </c>
      <c r="AF36" s="98">
        <f t="shared" si="4"/>
        <v>0</v>
      </c>
      <c r="AO36" s="98"/>
      <c r="AP36" s="98"/>
      <c r="AQ36" s="98"/>
      <c r="AR36" s="98"/>
      <c r="AS36" s="97"/>
      <c r="AT36" s="97"/>
    </row>
    <row r="37" spans="1:46" s="65" customFormat="1">
      <c r="A37" s="52" t="s">
        <v>878</v>
      </c>
      <c r="B37" s="100">
        <v>43465</v>
      </c>
      <c r="C37" s="101">
        <v>1</v>
      </c>
      <c r="D37" s="103"/>
      <c r="E37" s="102"/>
      <c r="F37" s="102"/>
      <c r="G37" s="102"/>
      <c r="H37" s="102">
        <v>0.04</v>
      </c>
      <c r="I37" s="102">
        <v>0</v>
      </c>
      <c r="J37" s="102">
        <v>0</v>
      </c>
      <c r="K37" s="102"/>
      <c r="L37" s="102"/>
      <c r="O37" s="103">
        <v>300000</v>
      </c>
      <c r="P37" s="103">
        <f>-O37</f>
        <v>-300000</v>
      </c>
      <c r="Q37" s="103">
        <f t="shared" si="0"/>
        <v>300000</v>
      </c>
      <c r="R37" s="103">
        <f t="shared" si="23"/>
        <v>-300000</v>
      </c>
      <c r="S37" s="103"/>
      <c r="T37" s="103">
        <f t="shared" si="10"/>
        <v>0</v>
      </c>
      <c r="U37" s="103">
        <v>0</v>
      </c>
      <c r="V37" s="103">
        <f t="shared" si="11"/>
        <v>0</v>
      </c>
      <c r="W37" s="103"/>
      <c r="X37" s="103"/>
      <c r="Y37" s="103">
        <f t="shared" si="2"/>
        <v>0</v>
      </c>
      <c r="Z37" s="103">
        <f t="shared" si="18"/>
        <v>0</v>
      </c>
      <c r="AA37" s="104">
        <v>0.05</v>
      </c>
      <c r="AB37" s="103">
        <f t="shared" si="12"/>
        <v>15000</v>
      </c>
      <c r="AC37" s="103">
        <f t="shared" si="3"/>
        <v>15000</v>
      </c>
      <c r="AD37" s="104">
        <v>0.05</v>
      </c>
      <c r="AE37" s="103">
        <f t="shared" si="5"/>
        <v>15000</v>
      </c>
      <c r="AF37" s="103">
        <f t="shared" si="4"/>
        <v>15000</v>
      </c>
      <c r="AO37" s="103"/>
      <c r="AP37" s="103"/>
      <c r="AQ37" s="103"/>
      <c r="AR37" s="103"/>
      <c r="AS37" s="102"/>
      <c r="AT37" s="102"/>
    </row>
    <row r="38" spans="1:46" s="65" customFormat="1">
      <c r="A38" s="52" t="s">
        <v>878</v>
      </c>
      <c r="B38" s="100">
        <v>43496</v>
      </c>
      <c r="C38" s="101">
        <v>1</v>
      </c>
      <c r="D38" s="103"/>
      <c r="E38" s="102"/>
      <c r="F38" s="102"/>
      <c r="G38" s="102"/>
      <c r="H38" s="102">
        <v>0.04</v>
      </c>
      <c r="I38" s="102">
        <v>0</v>
      </c>
      <c r="J38" s="102">
        <v>0</v>
      </c>
      <c r="K38" s="102"/>
      <c r="L38" s="102"/>
      <c r="O38" s="103">
        <v>-300000</v>
      </c>
      <c r="P38" s="103">
        <f>P37-O38</f>
        <v>0</v>
      </c>
      <c r="Q38" s="103">
        <f t="shared" si="0"/>
        <v>-300000</v>
      </c>
      <c r="R38" s="103">
        <f t="shared" si="23"/>
        <v>0</v>
      </c>
      <c r="S38" s="103">
        <f>P37*H37/365*(B38-B37)+S37-U38</f>
        <v>0</v>
      </c>
      <c r="T38" s="103">
        <f t="shared" si="10"/>
        <v>0</v>
      </c>
      <c r="U38" s="103">
        <f>R37*H37/365*(B38-B37)</f>
        <v>-1019.178082191781</v>
      </c>
      <c r="V38" s="103">
        <f t="shared" si="11"/>
        <v>-1019.178082191781</v>
      </c>
      <c r="W38" s="103">
        <f>I38*P38</f>
        <v>0</v>
      </c>
      <c r="X38" s="103">
        <f>W38*C38</f>
        <v>0</v>
      </c>
      <c r="Y38" s="103">
        <f t="shared" si="2"/>
        <v>0</v>
      </c>
      <c r="Z38" s="103">
        <f t="shared" si="18"/>
        <v>0</v>
      </c>
      <c r="AA38" s="104">
        <v>0.05</v>
      </c>
      <c r="AB38" s="103">
        <f t="shared" si="12"/>
        <v>0</v>
      </c>
      <c r="AC38" s="103">
        <f t="shared" si="3"/>
        <v>0</v>
      </c>
      <c r="AD38" s="104">
        <v>0.05</v>
      </c>
      <c r="AE38" s="103">
        <f t="shared" si="5"/>
        <v>0</v>
      </c>
      <c r="AF38" s="103">
        <f t="shared" si="4"/>
        <v>0</v>
      </c>
      <c r="AO38" s="103"/>
      <c r="AP38" s="103"/>
      <c r="AQ38" s="103"/>
      <c r="AR38" s="103"/>
      <c r="AS38" s="102"/>
      <c r="AT38" s="102"/>
    </row>
    <row r="39" spans="1:46" s="66" customFormat="1">
      <c r="A39" s="53" t="s">
        <v>872</v>
      </c>
      <c r="B39" s="105">
        <v>43281</v>
      </c>
      <c r="C39" s="106">
        <v>1</v>
      </c>
      <c r="D39" s="108"/>
      <c r="E39" s="107"/>
      <c r="F39" s="107"/>
      <c r="G39" s="107"/>
      <c r="H39" s="107">
        <v>0.03</v>
      </c>
      <c r="I39" s="107">
        <v>0</v>
      </c>
      <c r="J39" s="107">
        <v>0</v>
      </c>
      <c r="K39" s="107"/>
      <c r="L39" s="107"/>
      <c r="O39" s="108">
        <v>-300000</v>
      </c>
      <c r="P39" s="108">
        <f>-O39</f>
        <v>300000</v>
      </c>
      <c r="Q39" s="108">
        <f t="shared" si="0"/>
        <v>-300000</v>
      </c>
      <c r="R39" s="108">
        <f t="shared" si="23"/>
        <v>300000</v>
      </c>
      <c r="S39" s="108"/>
      <c r="T39" s="108">
        <f t="shared" si="10"/>
        <v>0</v>
      </c>
      <c r="U39" s="108">
        <v>0</v>
      </c>
      <c r="V39" s="108">
        <f t="shared" si="11"/>
        <v>0</v>
      </c>
      <c r="W39" s="108"/>
      <c r="X39" s="108"/>
      <c r="Y39" s="108">
        <f t="shared" si="2"/>
        <v>0</v>
      </c>
      <c r="Z39" s="108">
        <f t="shared" si="18"/>
        <v>0</v>
      </c>
      <c r="AA39" s="109">
        <v>0</v>
      </c>
      <c r="AB39" s="108">
        <f t="shared" si="12"/>
        <v>0</v>
      </c>
      <c r="AC39" s="108">
        <f t="shared" si="3"/>
        <v>0</v>
      </c>
      <c r="AD39" s="109">
        <v>0</v>
      </c>
      <c r="AE39" s="108">
        <f t="shared" si="5"/>
        <v>0</v>
      </c>
      <c r="AF39" s="108">
        <f t="shared" si="4"/>
        <v>0</v>
      </c>
      <c r="AO39" s="108"/>
      <c r="AP39" s="108"/>
      <c r="AQ39" s="108"/>
      <c r="AR39" s="108"/>
      <c r="AS39" s="107">
        <v>1E-3</v>
      </c>
      <c r="AT39" s="107">
        <v>0</v>
      </c>
    </row>
    <row r="40" spans="1:46" s="66" customFormat="1">
      <c r="A40" s="53" t="s">
        <v>872</v>
      </c>
      <c r="B40" s="105">
        <v>43373</v>
      </c>
      <c r="C40" s="106">
        <v>1</v>
      </c>
      <c r="D40" s="108"/>
      <c r="E40" s="107"/>
      <c r="F40" s="107"/>
      <c r="G40" s="107"/>
      <c r="H40" s="107">
        <v>0.03</v>
      </c>
      <c r="I40" s="107">
        <v>0</v>
      </c>
      <c r="J40" s="107">
        <v>0</v>
      </c>
      <c r="K40" s="107"/>
      <c r="L40" s="107"/>
      <c r="O40" s="108">
        <v>300000</v>
      </c>
      <c r="P40" s="108">
        <f>P39-O40</f>
        <v>0</v>
      </c>
      <c r="Q40" s="108">
        <f t="shared" si="0"/>
        <v>300000</v>
      </c>
      <c r="R40" s="108">
        <f t="shared" si="23"/>
        <v>0</v>
      </c>
      <c r="S40" s="108">
        <f>P39*H39/365*(B40-B39)+S39-U40</f>
        <v>0</v>
      </c>
      <c r="T40" s="108">
        <f t="shared" ref="T40:T71" si="24">S40*C40</f>
        <v>0</v>
      </c>
      <c r="U40" s="108">
        <f>R39*H39/365*(B40-B39)</f>
        <v>2268.4931506849316</v>
      </c>
      <c r="V40" s="108">
        <f t="shared" ref="V40:V71" si="25">U40*C40</f>
        <v>2268.4931506849316</v>
      </c>
      <c r="W40" s="108">
        <f>I40*P40</f>
        <v>0</v>
      </c>
      <c r="X40" s="108">
        <f>W40*C40</f>
        <v>0</v>
      </c>
      <c r="Y40" s="108">
        <f t="shared" si="2"/>
        <v>0</v>
      </c>
      <c r="Z40" s="108">
        <f t="shared" si="18"/>
        <v>0</v>
      </c>
      <c r="AA40" s="109">
        <v>0</v>
      </c>
      <c r="AB40" s="108">
        <f t="shared" si="12"/>
        <v>0</v>
      </c>
      <c r="AC40" s="108">
        <f t="shared" si="3"/>
        <v>0</v>
      </c>
      <c r="AD40" s="109">
        <v>0</v>
      </c>
      <c r="AE40" s="108">
        <f t="shared" si="5"/>
        <v>0</v>
      </c>
      <c r="AF40" s="108">
        <f t="shared" si="4"/>
        <v>0</v>
      </c>
      <c r="AO40" s="108"/>
      <c r="AP40" s="108"/>
      <c r="AQ40" s="108"/>
      <c r="AR40" s="108"/>
      <c r="AS40" s="107">
        <v>1E-3</v>
      </c>
      <c r="AT40" s="107">
        <v>0</v>
      </c>
    </row>
    <row r="41" spans="1:46" s="67" customFormat="1">
      <c r="A41" s="54" t="s">
        <v>879</v>
      </c>
      <c r="B41" s="110">
        <v>43373</v>
      </c>
      <c r="C41" s="111">
        <v>1</v>
      </c>
      <c r="D41" s="113"/>
      <c r="E41" s="112"/>
      <c r="F41" s="112"/>
      <c r="G41" s="112"/>
      <c r="H41" s="112">
        <v>3.5000000000000003E-2</v>
      </c>
      <c r="I41" s="112">
        <v>0</v>
      </c>
      <c r="J41" s="112">
        <v>0</v>
      </c>
      <c r="K41" s="112"/>
      <c r="L41" s="112"/>
      <c r="O41" s="113">
        <v>-100000</v>
      </c>
      <c r="P41" s="113">
        <f>-O41</f>
        <v>100000</v>
      </c>
      <c r="Q41" s="113">
        <f t="shared" si="0"/>
        <v>-100000</v>
      </c>
      <c r="R41" s="113">
        <f t="shared" si="23"/>
        <v>100000</v>
      </c>
      <c r="S41" s="113"/>
      <c r="T41" s="113">
        <f t="shared" si="24"/>
        <v>0</v>
      </c>
      <c r="U41" s="113">
        <v>0</v>
      </c>
      <c r="V41" s="113">
        <f t="shared" si="25"/>
        <v>0</v>
      </c>
      <c r="W41" s="113"/>
      <c r="X41" s="113"/>
      <c r="Y41" s="113">
        <f t="shared" si="2"/>
        <v>0</v>
      </c>
      <c r="Z41" s="113">
        <f t="shared" si="18"/>
        <v>0</v>
      </c>
      <c r="AA41" s="114">
        <v>0</v>
      </c>
      <c r="AB41" s="113">
        <f t="shared" si="12"/>
        <v>0</v>
      </c>
      <c r="AC41" s="113">
        <f t="shared" si="3"/>
        <v>0</v>
      </c>
      <c r="AD41" s="114">
        <v>0</v>
      </c>
      <c r="AE41" s="113">
        <f t="shared" si="5"/>
        <v>0</v>
      </c>
      <c r="AF41" s="113">
        <f t="shared" si="4"/>
        <v>0</v>
      </c>
      <c r="AO41" s="113"/>
      <c r="AP41" s="113"/>
      <c r="AQ41" s="113"/>
      <c r="AR41" s="113"/>
      <c r="AS41" s="112">
        <v>1E-3</v>
      </c>
      <c r="AT41" s="112">
        <v>0</v>
      </c>
    </row>
    <row r="42" spans="1:46" s="67" customFormat="1">
      <c r="A42" s="54" t="s">
        <v>879</v>
      </c>
      <c r="B42" s="110">
        <v>43465</v>
      </c>
      <c r="C42" s="111">
        <v>1</v>
      </c>
      <c r="D42" s="113"/>
      <c r="E42" s="112"/>
      <c r="F42" s="112"/>
      <c r="G42" s="112"/>
      <c r="H42" s="112">
        <v>3.5000000000000003E-2</v>
      </c>
      <c r="I42" s="112">
        <v>0</v>
      </c>
      <c r="J42" s="112">
        <v>0</v>
      </c>
      <c r="K42" s="112"/>
      <c r="L42" s="112"/>
      <c r="O42" s="113">
        <v>100000</v>
      </c>
      <c r="P42" s="113">
        <f>P41-O42</f>
        <v>0</v>
      </c>
      <c r="Q42" s="113">
        <f t="shared" si="0"/>
        <v>100000</v>
      </c>
      <c r="R42" s="113">
        <f t="shared" si="23"/>
        <v>0</v>
      </c>
      <c r="S42" s="113">
        <f>P41*H41/365*(B42-B41)+S41-U42</f>
        <v>0</v>
      </c>
      <c r="T42" s="113">
        <f t="shared" si="24"/>
        <v>0</v>
      </c>
      <c r="U42" s="113">
        <f>R41*H41/365*(B42-B41)</f>
        <v>882.19178082191786</v>
      </c>
      <c r="V42" s="113">
        <f t="shared" si="25"/>
        <v>882.19178082191786</v>
      </c>
      <c r="W42" s="113">
        <f>I42*P42</f>
        <v>0</v>
      </c>
      <c r="X42" s="113">
        <f>W42*C42</f>
        <v>0</v>
      </c>
      <c r="Y42" s="113">
        <f t="shared" si="2"/>
        <v>0</v>
      </c>
      <c r="Z42" s="113">
        <f t="shared" si="18"/>
        <v>0</v>
      </c>
      <c r="AA42" s="114">
        <v>0</v>
      </c>
      <c r="AB42" s="113">
        <f t="shared" si="12"/>
        <v>0</v>
      </c>
      <c r="AC42" s="113">
        <f t="shared" si="3"/>
        <v>0</v>
      </c>
      <c r="AD42" s="114">
        <v>0</v>
      </c>
      <c r="AE42" s="113">
        <f t="shared" si="5"/>
        <v>0</v>
      </c>
      <c r="AF42" s="113">
        <f t="shared" si="4"/>
        <v>0</v>
      </c>
      <c r="AO42" s="113"/>
      <c r="AP42" s="113"/>
      <c r="AQ42" s="113"/>
      <c r="AR42" s="113"/>
      <c r="AS42" s="112">
        <v>1E-3</v>
      </c>
      <c r="AT42" s="112">
        <v>0</v>
      </c>
    </row>
    <row r="43" spans="1:46" s="68" customFormat="1">
      <c r="A43" s="3" t="s">
        <v>772</v>
      </c>
      <c r="B43" s="115">
        <v>43093</v>
      </c>
      <c r="C43" s="116">
        <v>1</v>
      </c>
      <c r="D43" s="118"/>
      <c r="E43" s="117"/>
      <c r="F43" s="117"/>
      <c r="G43" s="117"/>
      <c r="H43" s="117">
        <v>6.5000000000000002E-2</v>
      </c>
      <c r="I43" s="117">
        <v>0</v>
      </c>
      <c r="J43" s="117">
        <v>0</v>
      </c>
      <c r="K43" s="117"/>
      <c r="L43" s="117"/>
      <c r="O43" s="118">
        <v>-1170000</v>
      </c>
      <c r="P43" s="118">
        <f>-O43</f>
        <v>1170000</v>
      </c>
      <c r="Q43" s="118">
        <f t="shared" si="0"/>
        <v>-1170000</v>
      </c>
      <c r="R43" s="118">
        <f t="shared" si="23"/>
        <v>1170000</v>
      </c>
      <c r="S43" s="118"/>
      <c r="T43" s="118">
        <f t="shared" si="24"/>
        <v>0</v>
      </c>
      <c r="U43" s="118">
        <v>0</v>
      </c>
      <c r="V43" s="118">
        <f t="shared" si="25"/>
        <v>0</v>
      </c>
      <c r="W43" s="118"/>
      <c r="X43" s="118"/>
      <c r="Y43" s="118">
        <f t="shared" si="2"/>
        <v>0</v>
      </c>
      <c r="Z43" s="118">
        <f t="shared" si="18"/>
        <v>0</v>
      </c>
      <c r="AA43" s="119">
        <v>0.02</v>
      </c>
      <c r="AB43" s="118">
        <f t="shared" si="12"/>
        <v>-23400</v>
      </c>
      <c r="AC43" s="118">
        <f t="shared" si="3"/>
        <v>-23400</v>
      </c>
      <c r="AD43" s="119">
        <v>0.02</v>
      </c>
      <c r="AE43" s="118">
        <f t="shared" si="5"/>
        <v>-23400</v>
      </c>
      <c r="AF43" s="118">
        <f t="shared" si="4"/>
        <v>-23400</v>
      </c>
      <c r="AO43" s="118"/>
      <c r="AP43" s="118"/>
      <c r="AQ43" s="118"/>
      <c r="AR43" s="118"/>
      <c r="AS43" s="117">
        <v>1E-3</v>
      </c>
      <c r="AT43" s="117">
        <v>0</v>
      </c>
    </row>
    <row r="44" spans="1:46" s="68" customFormat="1">
      <c r="A44" s="3" t="s">
        <v>772</v>
      </c>
      <c r="B44" s="115">
        <v>43100</v>
      </c>
      <c r="C44" s="116">
        <v>1</v>
      </c>
      <c r="D44" s="118"/>
      <c r="E44" s="117"/>
      <c r="F44" s="117"/>
      <c r="G44" s="117"/>
      <c r="H44" s="117">
        <v>6.5000000000000002E-2</v>
      </c>
      <c r="I44" s="117">
        <v>0</v>
      </c>
      <c r="J44" s="117">
        <v>0</v>
      </c>
      <c r="K44" s="117"/>
      <c r="L44" s="117"/>
      <c r="O44" s="118">
        <v>0</v>
      </c>
      <c r="P44" s="118">
        <f t="shared" ref="P44:P52" si="26">P43-O44</f>
        <v>1170000</v>
      </c>
      <c r="Q44" s="118">
        <f t="shared" si="0"/>
        <v>0</v>
      </c>
      <c r="R44" s="118">
        <f t="shared" si="23"/>
        <v>1170000</v>
      </c>
      <c r="S44" s="118">
        <f t="shared" ref="S44:S52" si="27">P43*H43/365*(B44-B43)+S43-U44</f>
        <v>1458.4931506849314</v>
      </c>
      <c r="T44" s="118">
        <f t="shared" si="24"/>
        <v>1458.4931506849314</v>
      </c>
      <c r="U44" s="118"/>
      <c r="V44" s="118">
        <f t="shared" si="25"/>
        <v>0</v>
      </c>
      <c r="W44" s="118">
        <f t="shared" ref="W44:W52" si="28">I44*P44</f>
        <v>0</v>
      </c>
      <c r="X44" s="118">
        <f t="shared" ref="X44:X52" si="29">W44*C44</f>
        <v>0</v>
      </c>
      <c r="Y44" s="118">
        <f t="shared" si="2"/>
        <v>0</v>
      </c>
      <c r="Z44" s="118">
        <f t="shared" si="18"/>
        <v>0</v>
      </c>
      <c r="AA44" s="119">
        <v>0.02</v>
      </c>
      <c r="AB44" s="118">
        <f t="shared" si="12"/>
        <v>-23400</v>
      </c>
      <c r="AC44" s="118">
        <f t="shared" si="3"/>
        <v>-23400</v>
      </c>
      <c r="AD44" s="119">
        <v>0.02</v>
      </c>
      <c r="AE44" s="118">
        <f t="shared" si="5"/>
        <v>-23400</v>
      </c>
      <c r="AF44" s="118">
        <f t="shared" si="4"/>
        <v>-23400</v>
      </c>
      <c r="AO44" s="118"/>
      <c r="AP44" s="118"/>
      <c r="AQ44" s="118"/>
      <c r="AR44" s="118"/>
      <c r="AS44" s="117">
        <v>1E-3</v>
      </c>
      <c r="AT44" s="117">
        <v>0</v>
      </c>
    </row>
    <row r="45" spans="1:46" s="68" customFormat="1">
      <c r="A45" s="3" t="s">
        <v>772</v>
      </c>
      <c r="B45" s="115">
        <v>43190</v>
      </c>
      <c r="C45" s="116">
        <v>1</v>
      </c>
      <c r="D45" s="118"/>
      <c r="E45" s="117"/>
      <c r="F45" s="117"/>
      <c r="G45" s="117"/>
      <c r="H45" s="117">
        <v>6.5000000000000002E-2</v>
      </c>
      <c r="I45" s="117">
        <v>0</v>
      </c>
      <c r="J45" s="117">
        <v>0</v>
      </c>
      <c r="K45" s="117"/>
      <c r="L45" s="117"/>
      <c r="O45" s="118">
        <v>0</v>
      </c>
      <c r="P45" s="118">
        <f t="shared" si="26"/>
        <v>1170000</v>
      </c>
      <c r="Q45" s="118">
        <f t="shared" si="0"/>
        <v>0</v>
      </c>
      <c r="R45" s="118">
        <f t="shared" si="23"/>
        <v>1170000</v>
      </c>
      <c r="S45" s="118">
        <f t="shared" si="27"/>
        <v>20210.547945205479</v>
      </c>
      <c r="T45" s="118">
        <f t="shared" si="24"/>
        <v>20210.547945205479</v>
      </c>
      <c r="U45" s="118"/>
      <c r="V45" s="118">
        <f t="shared" si="25"/>
        <v>0</v>
      </c>
      <c r="W45" s="118">
        <f t="shared" si="28"/>
        <v>0</v>
      </c>
      <c r="X45" s="118">
        <f t="shared" si="29"/>
        <v>0</v>
      </c>
      <c r="Y45" s="118">
        <f t="shared" si="2"/>
        <v>0</v>
      </c>
      <c r="Z45" s="118">
        <f t="shared" si="18"/>
        <v>0</v>
      </c>
      <c r="AA45" s="119">
        <v>0.02</v>
      </c>
      <c r="AB45" s="118">
        <f t="shared" si="12"/>
        <v>-23400</v>
      </c>
      <c r="AC45" s="118">
        <f t="shared" si="3"/>
        <v>-23400</v>
      </c>
      <c r="AD45" s="119">
        <v>0.02</v>
      </c>
      <c r="AE45" s="118">
        <f t="shared" si="5"/>
        <v>-23400</v>
      </c>
      <c r="AF45" s="118">
        <f t="shared" si="4"/>
        <v>-23400</v>
      </c>
      <c r="AO45" s="118"/>
      <c r="AP45" s="118"/>
      <c r="AQ45" s="118"/>
      <c r="AR45" s="118"/>
      <c r="AS45" s="117">
        <v>1E-3</v>
      </c>
      <c r="AT45" s="117">
        <v>0</v>
      </c>
    </row>
    <row r="46" spans="1:46" s="68" customFormat="1">
      <c r="A46" s="3" t="s">
        <v>772</v>
      </c>
      <c r="B46" s="115">
        <v>43281</v>
      </c>
      <c r="C46" s="116">
        <v>1</v>
      </c>
      <c r="D46" s="118"/>
      <c r="E46" s="117"/>
      <c r="F46" s="117"/>
      <c r="G46" s="117"/>
      <c r="H46" s="117">
        <v>6.5000000000000002E-2</v>
      </c>
      <c r="I46" s="117">
        <v>0</v>
      </c>
      <c r="J46" s="117">
        <v>0</v>
      </c>
      <c r="K46" s="117"/>
      <c r="L46" s="117"/>
      <c r="O46" s="118">
        <v>0</v>
      </c>
      <c r="P46" s="118">
        <f t="shared" si="26"/>
        <v>1170000</v>
      </c>
      <c r="Q46" s="118">
        <f t="shared" si="0"/>
        <v>0</v>
      </c>
      <c r="R46" s="118">
        <f t="shared" si="23"/>
        <v>1170000</v>
      </c>
      <c r="S46" s="118">
        <f t="shared" si="27"/>
        <v>39170.95890410959</v>
      </c>
      <c r="T46" s="118">
        <f t="shared" si="24"/>
        <v>39170.95890410959</v>
      </c>
      <c r="U46" s="118"/>
      <c r="V46" s="118">
        <f t="shared" si="25"/>
        <v>0</v>
      </c>
      <c r="W46" s="118">
        <f t="shared" si="28"/>
        <v>0</v>
      </c>
      <c r="X46" s="118">
        <f t="shared" si="29"/>
        <v>0</v>
      </c>
      <c r="Y46" s="118">
        <f t="shared" si="2"/>
        <v>0</v>
      </c>
      <c r="Z46" s="118">
        <f t="shared" si="18"/>
        <v>0</v>
      </c>
      <c r="AA46" s="119">
        <v>0.02</v>
      </c>
      <c r="AB46" s="118">
        <f t="shared" si="12"/>
        <v>-23400</v>
      </c>
      <c r="AC46" s="118">
        <f t="shared" si="3"/>
        <v>-23400</v>
      </c>
      <c r="AD46" s="119">
        <v>0.02</v>
      </c>
      <c r="AE46" s="118">
        <f t="shared" si="5"/>
        <v>-23400</v>
      </c>
      <c r="AF46" s="118">
        <f t="shared" si="4"/>
        <v>-23400</v>
      </c>
      <c r="AO46" s="118"/>
      <c r="AP46" s="118"/>
      <c r="AQ46" s="118"/>
      <c r="AR46" s="118"/>
      <c r="AS46" s="117">
        <v>1E-3</v>
      </c>
      <c r="AT46" s="117">
        <v>0</v>
      </c>
    </row>
    <row r="47" spans="1:46" s="68" customFormat="1">
      <c r="A47" s="3" t="s">
        <v>772</v>
      </c>
      <c r="B47" s="115">
        <v>43373</v>
      </c>
      <c r="C47" s="116">
        <v>1</v>
      </c>
      <c r="D47" s="118"/>
      <c r="E47" s="117"/>
      <c r="F47" s="117"/>
      <c r="G47" s="117"/>
      <c r="H47" s="117">
        <v>6.5000000000000002E-2</v>
      </c>
      <c r="I47" s="117">
        <v>0</v>
      </c>
      <c r="J47" s="117">
        <v>0</v>
      </c>
      <c r="K47" s="117"/>
      <c r="L47" s="117"/>
      <c r="O47" s="118">
        <v>0</v>
      </c>
      <c r="P47" s="118">
        <f t="shared" si="26"/>
        <v>1170000</v>
      </c>
      <c r="Q47" s="118">
        <f t="shared" si="0"/>
        <v>0</v>
      </c>
      <c r="R47" s="118">
        <f t="shared" si="23"/>
        <v>1170000</v>
      </c>
      <c r="S47" s="118">
        <f t="shared" si="27"/>
        <v>58339.726027397264</v>
      </c>
      <c r="T47" s="118">
        <f t="shared" si="24"/>
        <v>58339.726027397264</v>
      </c>
      <c r="U47" s="118"/>
      <c r="V47" s="118">
        <f t="shared" si="25"/>
        <v>0</v>
      </c>
      <c r="W47" s="118">
        <f t="shared" si="28"/>
        <v>0</v>
      </c>
      <c r="X47" s="118">
        <f t="shared" si="29"/>
        <v>0</v>
      </c>
      <c r="Y47" s="118">
        <f t="shared" si="2"/>
        <v>0</v>
      </c>
      <c r="Z47" s="118">
        <f t="shared" si="18"/>
        <v>0</v>
      </c>
      <c r="AA47" s="119">
        <v>0.02</v>
      </c>
      <c r="AB47" s="118">
        <f t="shared" si="12"/>
        <v>-23400</v>
      </c>
      <c r="AC47" s="118">
        <f t="shared" si="3"/>
        <v>-23400</v>
      </c>
      <c r="AD47" s="119">
        <v>0.02</v>
      </c>
      <c r="AE47" s="118">
        <f t="shared" si="5"/>
        <v>-23400</v>
      </c>
      <c r="AF47" s="118">
        <f t="shared" si="4"/>
        <v>-23400</v>
      </c>
      <c r="AO47" s="118"/>
      <c r="AP47" s="118"/>
      <c r="AQ47" s="118"/>
      <c r="AR47" s="118"/>
      <c r="AS47" s="117">
        <v>1E-3</v>
      </c>
      <c r="AT47" s="117">
        <v>0</v>
      </c>
    </row>
    <row r="48" spans="1:46" s="68" customFormat="1">
      <c r="A48" s="3" t="s">
        <v>772</v>
      </c>
      <c r="B48" s="115">
        <v>43458</v>
      </c>
      <c r="C48" s="116">
        <v>1</v>
      </c>
      <c r="D48" s="118"/>
      <c r="E48" s="117"/>
      <c r="F48" s="117"/>
      <c r="G48" s="117"/>
      <c r="H48" s="117">
        <v>6.5000000000000002E-2</v>
      </c>
      <c r="I48" s="117">
        <v>0</v>
      </c>
      <c r="J48" s="117">
        <v>0</v>
      </c>
      <c r="K48" s="117"/>
      <c r="L48" s="117"/>
      <c r="O48" s="118">
        <v>0</v>
      </c>
      <c r="P48" s="118">
        <f t="shared" si="26"/>
        <v>1170000</v>
      </c>
      <c r="Q48" s="118">
        <f t="shared" si="0"/>
        <v>0</v>
      </c>
      <c r="R48" s="118">
        <f t="shared" si="23"/>
        <v>1170000</v>
      </c>
      <c r="S48" s="118">
        <f t="shared" si="27"/>
        <v>0</v>
      </c>
      <c r="T48" s="118">
        <f t="shared" si="24"/>
        <v>0</v>
      </c>
      <c r="U48" s="118">
        <f>P44*H44/365*(B48-B43)</f>
        <v>76050</v>
      </c>
      <c r="V48" s="118">
        <f t="shared" si="25"/>
        <v>76050</v>
      </c>
      <c r="W48" s="118">
        <f t="shared" si="28"/>
        <v>0</v>
      </c>
      <c r="X48" s="118">
        <f t="shared" si="29"/>
        <v>0</v>
      </c>
      <c r="Y48" s="118">
        <f t="shared" si="2"/>
        <v>0</v>
      </c>
      <c r="Z48" s="118">
        <f t="shared" si="18"/>
        <v>0</v>
      </c>
      <c r="AA48" s="119">
        <v>0.02</v>
      </c>
      <c r="AB48" s="118">
        <f t="shared" si="12"/>
        <v>-23400</v>
      </c>
      <c r="AC48" s="118">
        <f t="shared" si="3"/>
        <v>-23400</v>
      </c>
      <c r="AD48" s="119">
        <v>0.02</v>
      </c>
      <c r="AE48" s="118">
        <f t="shared" si="5"/>
        <v>-23400</v>
      </c>
      <c r="AF48" s="118">
        <f t="shared" si="4"/>
        <v>-23400</v>
      </c>
      <c r="AO48" s="118"/>
      <c r="AP48" s="118"/>
      <c r="AQ48" s="118"/>
      <c r="AR48" s="118"/>
      <c r="AS48" s="117">
        <v>1E-3</v>
      </c>
      <c r="AT48" s="117">
        <v>0</v>
      </c>
    </row>
    <row r="49" spans="1:46" s="68" customFormat="1">
      <c r="A49" s="3" t="s">
        <v>772</v>
      </c>
      <c r="B49" s="115">
        <v>43465</v>
      </c>
      <c r="C49" s="116">
        <v>1</v>
      </c>
      <c r="D49" s="118"/>
      <c r="E49" s="117"/>
      <c r="F49" s="117"/>
      <c r="G49" s="117"/>
      <c r="H49" s="117">
        <v>6.5000000000000002E-2</v>
      </c>
      <c r="I49" s="117">
        <v>0</v>
      </c>
      <c r="J49" s="117">
        <v>0</v>
      </c>
      <c r="K49" s="117"/>
      <c r="L49" s="117"/>
      <c r="O49" s="118">
        <v>0</v>
      </c>
      <c r="P49" s="118">
        <f t="shared" si="26"/>
        <v>1170000</v>
      </c>
      <c r="Q49" s="118">
        <f t="shared" si="0"/>
        <v>0</v>
      </c>
      <c r="R49" s="118">
        <f t="shared" si="23"/>
        <v>1170000</v>
      </c>
      <c r="S49" s="118">
        <f t="shared" si="27"/>
        <v>1458.4931506849314</v>
      </c>
      <c r="T49" s="118">
        <f t="shared" si="24"/>
        <v>1458.4931506849314</v>
      </c>
      <c r="U49" s="118"/>
      <c r="V49" s="118">
        <f t="shared" si="25"/>
        <v>0</v>
      </c>
      <c r="W49" s="118">
        <f t="shared" si="28"/>
        <v>0</v>
      </c>
      <c r="X49" s="118">
        <f t="shared" si="29"/>
        <v>0</v>
      </c>
      <c r="Y49" s="118">
        <f t="shared" si="2"/>
        <v>0</v>
      </c>
      <c r="Z49" s="118">
        <f t="shared" si="18"/>
        <v>0</v>
      </c>
      <c r="AA49" s="119">
        <v>0.02</v>
      </c>
      <c r="AB49" s="118">
        <f t="shared" si="12"/>
        <v>-23400</v>
      </c>
      <c r="AC49" s="118">
        <f t="shared" si="3"/>
        <v>-23400</v>
      </c>
      <c r="AD49" s="119">
        <v>0.02</v>
      </c>
      <c r="AE49" s="118">
        <f t="shared" si="5"/>
        <v>-23400</v>
      </c>
      <c r="AF49" s="118">
        <f t="shared" si="4"/>
        <v>-23400</v>
      </c>
      <c r="AO49" s="118"/>
      <c r="AP49" s="118"/>
      <c r="AQ49" s="118"/>
      <c r="AR49" s="118"/>
      <c r="AS49" s="117">
        <v>1E-3</v>
      </c>
      <c r="AT49" s="117">
        <v>0</v>
      </c>
    </row>
    <row r="50" spans="1:46" s="68" customFormat="1">
      <c r="A50" s="3" t="s">
        <v>772</v>
      </c>
      <c r="B50" s="115">
        <v>43823</v>
      </c>
      <c r="C50" s="116">
        <v>1</v>
      </c>
      <c r="D50" s="118"/>
      <c r="E50" s="117"/>
      <c r="F50" s="117"/>
      <c r="G50" s="117"/>
      <c r="H50" s="117">
        <v>6.5000000000000002E-2</v>
      </c>
      <c r="I50" s="117">
        <v>0</v>
      </c>
      <c r="J50" s="117">
        <v>0</v>
      </c>
      <c r="K50" s="117"/>
      <c r="L50" s="117"/>
      <c r="O50" s="118">
        <v>0</v>
      </c>
      <c r="P50" s="118">
        <f t="shared" si="26"/>
        <v>1170000</v>
      </c>
      <c r="Q50" s="118">
        <f t="shared" si="0"/>
        <v>0</v>
      </c>
      <c r="R50" s="118">
        <f t="shared" si="23"/>
        <v>1170000</v>
      </c>
      <c r="S50" s="118">
        <f t="shared" si="27"/>
        <v>0</v>
      </c>
      <c r="T50" s="118">
        <f t="shared" si="24"/>
        <v>0</v>
      </c>
      <c r="U50" s="118">
        <f>P49*H49/365*(B50-B48)</f>
        <v>76050</v>
      </c>
      <c r="V50" s="118">
        <f t="shared" si="25"/>
        <v>76050</v>
      </c>
      <c r="W50" s="118">
        <f t="shared" si="28"/>
        <v>0</v>
      </c>
      <c r="X50" s="118">
        <f t="shared" si="29"/>
        <v>0</v>
      </c>
      <c r="Y50" s="118">
        <f t="shared" si="2"/>
        <v>0</v>
      </c>
      <c r="Z50" s="118">
        <f t="shared" si="18"/>
        <v>0</v>
      </c>
      <c r="AA50" s="119">
        <v>0.02</v>
      </c>
      <c r="AB50" s="118">
        <f t="shared" si="12"/>
        <v>-23400</v>
      </c>
      <c r="AC50" s="118">
        <f t="shared" si="3"/>
        <v>-23400</v>
      </c>
      <c r="AD50" s="119">
        <v>0.02</v>
      </c>
      <c r="AE50" s="118">
        <f t="shared" si="5"/>
        <v>-23400</v>
      </c>
      <c r="AF50" s="118">
        <f t="shared" si="4"/>
        <v>-23400</v>
      </c>
      <c r="AO50" s="118"/>
      <c r="AP50" s="118"/>
      <c r="AQ50" s="118"/>
      <c r="AR50" s="118"/>
      <c r="AS50" s="117">
        <v>1E-3</v>
      </c>
      <c r="AT50" s="117">
        <v>0</v>
      </c>
    </row>
    <row r="51" spans="1:46" s="68" customFormat="1">
      <c r="A51" s="3" t="s">
        <v>772</v>
      </c>
      <c r="B51" s="115">
        <v>43830</v>
      </c>
      <c r="C51" s="116">
        <v>1</v>
      </c>
      <c r="D51" s="118"/>
      <c r="E51" s="117"/>
      <c r="F51" s="117"/>
      <c r="G51" s="117"/>
      <c r="H51" s="117">
        <v>6.5000000000000002E-2</v>
      </c>
      <c r="I51" s="117">
        <v>0</v>
      </c>
      <c r="J51" s="117">
        <v>0</v>
      </c>
      <c r="K51" s="117"/>
      <c r="L51" s="117"/>
      <c r="O51" s="118">
        <v>0</v>
      </c>
      <c r="P51" s="118">
        <f t="shared" si="26"/>
        <v>1170000</v>
      </c>
      <c r="Q51" s="118">
        <f t="shared" si="0"/>
        <v>0</v>
      </c>
      <c r="R51" s="118">
        <f t="shared" si="23"/>
        <v>1170000</v>
      </c>
      <c r="S51" s="118">
        <f t="shared" si="27"/>
        <v>1458.4931506849314</v>
      </c>
      <c r="T51" s="118">
        <f t="shared" si="24"/>
        <v>1458.4931506849314</v>
      </c>
      <c r="U51" s="118"/>
      <c r="V51" s="118">
        <f t="shared" si="25"/>
        <v>0</v>
      </c>
      <c r="W51" s="118">
        <f t="shared" si="28"/>
        <v>0</v>
      </c>
      <c r="X51" s="118">
        <f t="shared" si="29"/>
        <v>0</v>
      </c>
      <c r="Y51" s="118">
        <f t="shared" si="2"/>
        <v>0</v>
      </c>
      <c r="Z51" s="118">
        <f t="shared" si="18"/>
        <v>0</v>
      </c>
      <c r="AA51" s="119">
        <v>0.02</v>
      </c>
      <c r="AB51" s="118">
        <f t="shared" si="12"/>
        <v>-23400</v>
      </c>
      <c r="AC51" s="118">
        <f t="shared" si="3"/>
        <v>-23400</v>
      </c>
      <c r="AD51" s="119">
        <v>0.02</v>
      </c>
      <c r="AE51" s="118">
        <f t="shared" si="5"/>
        <v>-23400</v>
      </c>
      <c r="AF51" s="118">
        <f t="shared" si="4"/>
        <v>-23400</v>
      </c>
      <c r="AO51" s="118"/>
      <c r="AP51" s="118"/>
      <c r="AQ51" s="118"/>
      <c r="AR51" s="118"/>
      <c r="AS51" s="117">
        <v>1E-3</v>
      </c>
      <c r="AT51" s="117">
        <v>0</v>
      </c>
    </row>
    <row r="52" spans="1:46" s="68" customFormat="1">
      <c r="A52" s="3" t="s">
        <v>772</v>
      </c>
      <c r="B52" s="115">
        <v>44189</v>
      </c>
      <c r="C52" s="116">
        <v>1</v>
      </c>
      <c r="D52" s="118"/>
      <c r="E52" s="117"/>
      <c r="F52" s="117"/>
      <c r="G52" s="117"/>
      <c r="H52" s="117">
        <v>6.5000000000000002E-2</v>
      </c>
      <c r="I52" s="117">
        <v>0</v>
      </c>
      <c r="J52" s="117">
        <v>0</v>
      </c>
      <c r="K52" s="117"/>
      <c r="L52" s="117"/>
      <c r="O52" s="118">
        <v>1170000</v>
      </c>
      <c r="P52" s="118">
        <f t="shared" si="26"/>
        <v>0</v>
      </c>
      <c r="Q52" s="118">
        <f t="shared" si="0"/>
        <v>1170000</v>
      </c>
      <c r="R52" s="118">
        <f t="shared" si="23"/>
        <v>0</v>
      </c>
      <c r="S52" s="118">
        <f t="shared" si="27"/>
        <v>0</v>
      </c>
      <c r="T52" s="118">
        <f t="shared" si="24"/>
        <v>0</v>
      </c>
      <c r="U52" s="118">
        <f>P51*H51/365*(B52-B50)</f>
        <v>76258.356164383556</v>
      </c>
      <c r="V52" s="118">
        <f t="shared" si="25"/>
        <v>76258.356164383556</v>
      </c>
      <c r="W52" s="118">
        <f t="shared" si="28"/>
        <v>0</v>
      </c>
      <c r="X52" s="118">
        <f t="shared" si="29"/>
        <v>0</v>
      </c>
      <c r="Y52" s="118">
        <f t="shared" si="2"/>
        <v>0</v>
      </c>
      <c r="Z52" s="118">
        <f t="shared" si="18"/>
        <v>0</v>
      </c>
      <c r="AA52" s="119">
        <v>0.02</v>
      </c>
      <c r="AB52" s="118">
        <f t="shared" si="12"/>
        <v>0</v>
      </c>
      <c r="AC52" s="118">
        <f t="shared" si="3"/>
        <v>0</v>
      </c>
      <c r="AD52" s="119">
        <v>0.02</v>
      </c>
      <c r="AE52" s="118">
        <f t="shared" si="5"/>
        <v>0</v>
      </c>
      <c r="AF52" s="118">
        <f t="shared" si="4"/>
        <v>0</v>
      </c>
      <c r="AO52" s="118"/>
      <c r="AP52" s="118"/>
      <c r="AQ52" s="118"/>
      <c r="AR52" s="118"/>
      <c r="AS52" s="117">
        <v>1E-3</v>
      </c>
      <c r="AT52" s="117">
        <v>0</v>
      </c>
    </row>
    <row r="53" spans="1:46" s="469" customFormat="1">
      <c r="A53" s="465" t="s">
        <v>771</v>
      </c>
      <c r="B53" s="466">
        <v>43093</v>
      </c>
      <c r="C53" s="467">
        <v>1</v>
      </c>
      <c r="D53" s="470"/>
      <c r="E53" s="468"/>
      <c r="F53" s="468"/>
      <c r="G53" s="468"/>
      <c r="H53" s="468">
        <v>0</v>
      </c>
      <c r="I53" s="468">
        <v>0</v>
      </c>
      <c r="J53" s="468">
        <v>0</v>
      </c>
      <c r="K53" s="468"/>
      <c r="L53" s="468"/>
      <c r="O53" s="470">
        <v>1170000</v>
      </c>
      <c r="P53" s="470">
        <f>-O53</f>
        <v>-1170000</v>
      </c>
      <c r="Q53" s="470">
        <f t="shared" si="0"/>
        <v>1170000</v>
      </c>
      <c r="R53" s="470">
        <f t="shared" si="23"/>
        <v>-1170000</v>
      </c>
      <c r="S53" s="470"/>
      <c r="T53" s="470">
        <f t="shared" si="24"/>
        <v>0</v>
      </c>
      <c r="U53" s="470">
        <v>0</v>
      </c>
      <c r="V53" s="470">
        <f t="shared" si="25"/>
        <v>0</v>
      </c>
      <c r="W53" s="470"/>
      <c r="X53" s="470"/>
      <c r="Y53" s="470">
        <f t="shared" si="2"/>
        <v>0</v>
      </c>
      <c r="Z53" s="470">
        <f t="shared" si="18"/>
        <v>0</v>
      </c>
      <c r="AA53" s="471">
        <v>0.05</v>
      </c>
      <c r="AB53" s="470">
        <f t="shared" si="12"/>
        <v>58500</v>
      </c>
      <c r="AC53" s="470">
        <f t="shared" si="3"/>
        <v>58500</v>
      </c>
      <c r="AD53" s="471">
        <v>0.05</v>
      </c>
      <c r="AE53" s="470">
        <f t="shared" si="5"/>
        <v>58500</v>
      </c>
      <c r="AF53" s="470">
        <f t="shared" si="4"/>
        <v>58500</v>
      </c>
      <c r="AO53" s="470"/>
      <c r="AP53" s="470"/>
      <c r="AQ53" s="470"/>
      <c r="AR53" s="470"/>
      <c r="AS53" s="468"/>
      <c r="AT53" s="468"/>
    </row>
    <row r="54" spans="1:46" s="469" customFormat="1">
      <c r="A54" s="465" t="s">
        <v>771</v>
      </c>
      <c r="B54" s="466">
        <v>43100</v>
      </c>
      <c r="C54" s="467">
        <v>1</v>
      </c>
      <c r="D54" s="470"/>
      <c r="E54" s="468"/>
      <c r="F54" s="468"/>
      <c r="G54" s="468"/>
      <c r="H54" s="468">
        <v>0</v>
      </c>
      <c r="I54" s="468">
        <v>0</v>
      </c>
      <c r="J54" s="468">
        <v>0</v>
      </c>
      <c r="K54" s="468"/>
      <c r="L54" s="468"/>
      <c r="O54" s="470">
        <v>-1000000</v>
      </c>
      <c r="P54" s="470">
        <f t="shared" ref="P54:P59" si="30">P53-O54</f>
        <v>-170000</v>
      </c>
      <c r="Q54" s="470">
        <f t="shared" si="0"/>
        <v>-1000000</v>
      </c>
      <c r="R54" s="470">
        <f t="shared" si="23"/>
        <v>-170000</v>
      </c>
      <c r="S54" s="470">
        <f t="shared" ref="S54:S85" si="31">P53*H53/365*(B54-B53)+S53-U54</f>
        <v>0</v>
      </c>
      <c r="T54" s="470">
        <f t="shared" si="24"/>
        <v>0</v>
      </c>
      <c r="U54" s="470"/>
      <c r="V54" s="470">
        <f t="shared" si="25"/>
        <v>0</v>
      </c>
      <c r="W54" s="470">
        <f t="shared" ref="W54:W85" si="32">I54*P54</f>
        <v>0</v>
      </c>
      <c r="X54" s="470">
        <f t="shared" ref="X54:X85" si="33">W54*C54</f>
        <v>0</v>
      </c>
      <c r="Y54" s="470">
        <f t="shared" si="2"/>
        <v>0</v>
      </c>
      <c r="Z54" s="470">
        <f t="shared" si="18"/>
        <v>0</v>
      </c>
      <c r="AA54" s="471">
        <v>0.05</v>
      </c>
      <c r="AB54" s="470">
        <f t="shared" si="12"/>
        <v>8500</v>
      </c>
      <c r="AC54" s="470">
        <f t="shared" si="3"/>
        <v>8500</v>
      </c>
      <c r="AD54" s="471">
        <v>0.05</v>
      </c>
      <c r="AE54" s="470">
        <f t="shared" si="5"/>
        <v>8500</v>
      </c>
      <c r="AF54" s="470">
        <f t="shared" si="4"/>
        <v>8500</v>
      </c>
      <c r="AO54" s="470"/>
      <c r="AP54" s="470"/>
      <c r="AQ54" s="470"/>
      <c r="AR54" s="470"/>
      <c r="AS54" s="468"/>
      <c r="AT54" s="468"/>
    </row>
    <row r="55" spans="1:46" s="469" customFormat="1">
      <c r="A55" s="465" t="s">
        <v>771</v>
      </c>
      <c r="B55" s="466">
        <v>43458</v>
      </c>
      <c r="C55" s="467">
        <v>1</v>
      </c>
      <c r="D55" s="470"/>
      <c r="E55" s="468"/>
      <c r="F55" s="468"/>
      <c r="G55" s="468"/>
      <c r="H55" s="468">
        <v>0</v>
      </c>
      <c r="I55" s="468">
        <v>0</v>
      </c>
      <c r="J55" s="468">
        <v>0</v>
      </c>
      <c r="K55" s="468"/>
      <c r="L55" s="468"/>
      <c r="O55" s="470">
        <v>0</v>
      </c>
      <c r="P55" s="470">
        <f t="shared" si="30"/>
        <v>-170000</v>
      </c>
      <c r="Q55" s="470">
        <f t="shared" si="0"/>
        <v>0</v>
      </c>
      <c r="R55" s="470">
        <f t="shared" si="23"/>
        <v>-170000</v>
      </c>
      <c r="S55" s="470">
        <f t="shared" si="31"/>
        <v>0</v>
      </c>
      <c r="T55" s="470">
        <f t="shared" si="24"/>
        <v>0</v>
      </c>
      <c r="U55" s="470">
        <f>P54*H54/365*(B55-B53)</f>
        <v>0</v>
      </c>
      <c r="V55" s="470">
        <f t="shared" si="25"/>
        <v>0</v>
      </c>
      <c r="W55" s="470">
        <f t="shared" si="32"/>
        <v>0</v>
      </c>
      <c r="X55" s="470">
        <f t="shared" si="33"/>
        <v>0</v>
      </c>
      <c r="Y55" s="470">
        <f t="shared" si="2"/>
        <v>0</v>
      </c>
      <c r="Z55" s="470">
        <f t="shared" si="18"/>
        <v>0</v>
      </c>
      <c r="AA55" s="471">
        <v>0.05</v>
      </c>
      <c r="AB55" s="470">
        <f t="shared" si="12"/>
        <v>8500</v>
      </c>
      <c r="AC55" s="470">
        <f t="shared" si="3"/>
        <v>8500</v>
      </c>
      <c r="AD55" s="471">
        <v>0.05</v>
      </c>
      <c r="AE55" s="470">
        <f t="shared" si="5"/>
        <v>8500</v>
      </c>
      <c r="AF55" s="470">
        <f t="shared" si="4"/>
        <v>8500</v>
      </c>
      <c r="AO55" s="470"/>
      <c r="AP55" s="470"/>
      <c r="AQ55" s="470"/>
      <c r="AR55" s="470"/>
      <c r="AS55" s="468"/>
      <c r="AT55" s="468"/>
    </row>
    <row r="56" spans="1:46" s="469" customFormat="1">
      <c r="A56" s="465" t="s">
        <v>771</v>
      </c>
      <c r="B56" s="466">
        <v>43465</v>
      </c>
      <c r="C56" s="467">
        <v>1</v>
      </c>
      <c r="D56" s="470"/>
      <c r="E56" s="468"/>
      <c r="F56" s="468"/>
      <c r="G56" s="468"/>
      <c r="H56" s="468">
        <v>0</v>
      </c>
      <c r="I56" s="468">
        <v>0</v>
      </c>
      <c r="J56" s="468">
        <v>0</v>
      </c>
      <c r="K56" s="468"/>
      <c r="L56" s="468"/>
      <c r="O56" s="470">
        <v>0</v>
      </c>
      <c r="P56" s="470">
        <f t="shared" si="30"/>
        <v>-170000</v>
      </c>
      <c r="Q56" s="470">
        <f t="shared" si="0"/>
        <v>0</v>
      </c>
      <c r="R56" s="470">
        <f t="shared" si="23"/>
        <v>-170000</v>
      </c>
      <c r="S56" s="470">
        <f t="shared" si="31"/>
        <v>0</v>
      </c>
      <c r="T56" s="470">
        <f t="shared" si="24"/>
        <v>0</v>
      </c>
      <c r="U56" s="470"/>
      <c r="V56" s="470">
        <f t="shared" si="25"/>
        <v>0</v>
      </c>
      <c r="W56" s="470">
        <f t="shared" si="32"/>
        <v>0</v>
      </c>
      <c r="X56" s="470">
        <f t="shared" si="33"/>
        <v>0</v>
      </c>
      <c r="Y56" s="470">
        <f t="shared" si="2"/>
        <v>0</v>
      </c>
      <c r="Z56" s="470">
        <f t="shared" si="18"/>
        <v>0</v>
      </c>
      <c r="AA56" s="471">
        <v>0.05</v>
      </c>
      <c r="AB56" s="470">
        <f t="shared" si="12"/>
        <v>8500</v>
      </c>
      <c r="AC56" s="470">
        <f t="shared" si="3"/>
        <v>8500</v>
      </c>
      <c r="AD56" s="471">
        <v>0.05</v>
      </c>
      <c r="AE56" s="470">
        <f t="shared" si="5"/>
        <v>8500</v>
      </c>
      <c r="AF56" s="470">
        <f t="shared" si="4"/>
        <v>8500</v>
      </c>
      <c r="AO56" s="470"/>
      <c r="AP56" s="470"/>
      <c r="AQ56" s="470"/>
      <c r="AR56" s="470"/>
      <c r="AS56" s="468"/>
      <c r="AT56" s="468"/>
    </row>
    <row r="57" spans="1:46" s="469" customFormat="1">
      <c r="A57" s="465" t="s">
        <v>771</v>
      </c>
      <c r="B57" s="466">
        <v>43823</v>
      </c>
      <c r="C57" s="467">
        <v>1</v>
      </c>
      <c r="D57" s="470"/>
      <c r="E57" s="468"/>
      <c r="F57" s="468"/>
      <c r="G57" s="468"/>
      <c r="H57" s="468">
        <v>0</v>
      </c>
      <c r="I57" s="468">
        <v>0</v>
      </c>
      <c r="J57" s="468">
        <v>0</v>
      </c>
      <c r="K57" s="468"/>
      <c r="L57" s="468"/>
      <c r="O57" s="470">
        <v>0</v>
      </c>
      <c r="P57" s="470">
        <f t="shared" si="30"/>
        <v>-170000</v>
      </c>
      <c r="Q57" s="470">
        <f t="shared" si="0"/>
        <v>0</v>
      </c>
      <c r="R57" s="470">
        <f t="shared" si="23"/>
        <v>-170000</v>
      </c>
      <c r="S57" s="470">
        <f t="shared" si="31"/>
        <v>0</v>
      </c>
      <c r="T57" s="470">
        <f t="shared" si="24"/>
        <v>0</v>
      </c>
      <c r="U57" s="470">
        <f>P56*H56/365*(B57-B55)</f>
        <v>0</v>
      </c>
      <c r="V57" s="470">
        <f t="shared" si="25"/>
        <v>0</v>
      </c>
      <c r="W57" s="470">
        <f t="shared" si="32"/>
        <v>0</v>
      </c>
      <c r="X57" s="470">
        <f t="shared" si="33"/>
        <v>0</v>
      </c>
      <c r="Y57" s="470">
        <f t="shared" si="2"/>
        <v>0</v>
      </c>
      <c r="Z57" s="470">
        <f t="shared" si="18"/>
        <v>0</v>
      </c>
      <c r="AA57" s="471">
        <v>0.05</v>
      </c>
      <c r="AB57" s="470">
        <f t="shared" si="12"/>
        <v>8500</v>
      </c>
      <c r="AC57" s="470">
        <f t="shared" si="3"/>
        <v>8500</v>
      </c>
      <c r="AD57" s="471">
        <v>0.05</v>
      </c>
      <c r="AE57" s="470">
        <f t="shared" si="5"/>
        <v>8500</v>
      </c>
      <c r="AF57" s="470">
        <f t="shared" si="4"/>
        <v>8500</v>
      </c>
      <c r="AO57" s="470"/>
      <c r="AP57" s="470"/>
      <c r="AQ57" s="470"/>
      <c r="AR57" s="470"/>
      <c r="AS57" s="468"/>
      <c r="AT57" s="468"/>
    </row>
    <row r="58" spans="1:46" s="469" customFormat="1">
      <c r="A58" s="465" t="s">
        <v>771</v>
      </c>
      <c r="B58" s="466">
        <v>43830</v>
      </c>
      <c r="C58" s="467">
        <v>1</v>
      </c>
      <c r="D58" s="470"/>
      <c r="E58" s="468"/>
      <c r="F58" s="468"/>
      <c r="G58" s="468"/>
      <c r="H58" s="468">
        <v>0</v>
      </c>
      <c r="I58" s="468">
        <v>0</v>
      </c>
      <c r="J58" s="468">
        <v>0</v>
      </c>
      <c r="K58" s="468"/>
      <c r="L58" s="468"/>
      <c r="O58" s="470">
        <v>0</v>
      </c>
      <c r="P58" s="470">
        <f t="shared" si="30"/>
        <v>-170000</v>
      </c>
      <c r="Q58" s="470">
        <f t="shared" si="0"/>
        <v>0</v>
      </c>
      <c r="R58" s="470">
        <f t="shared" si="23"/>
        <v>-170000</v>
      </c>
      <c r="S58" s="470">
        <f t="shared" si="31"/>
        <v>0</v>
      </c>
      <c r="T58" s="470">
        <f t="shared" si="24"/>
        <v>0</v>
      </c>
      <c r="U58" s="470"/>
      <c r="V58" s="470">
        <f t="shared" si="25"/>
        <v>0</v>
      </c>
      <c r="W58" s="470">
        <f t="shared" si="32"/>
        <v>0</v>
      </c>
      <c r="X58" s="470">
        <f t="shared" si="33"/>
        <v>0</v>
      </c>
      <c r="Y58" s="470">
        <f t="shared" si="2"/>
        <v>0</v>
      </c>
      <c r="Z58" s="470">
        <f t="shared" si="18"/>
        <v>0</v>
      </c>
      <c r="AA58" s="471">
        <v>0.05</v>
      </c>
      <c r="AB58" s="470">
        <f t="shared" si="12"/>
        <v>8500</v>
      </c>
      <c r="AC58" s="470">
        <f t="shared" si="3"/>
        <v>8500</v>
      </c>
      <c r="AD58" s="471">
        <v>0.05</v>
      </c>
      <c r="AE58" s="470">
        <f t="shared" si="5"/>
        <v>8500</v>
      </c>
      <c r="AF58" s="470">
        <f t="shared" si="4"/>
        <v>8500</v>
      </c>
      <c r="AO58" s="470"/>
      <c r="AP58" s="470"/>
      <c r="AQ58" s="470"/>
      <c r="AR58" s="470"/>
      <c r="AS58" s="468"/>
      <c r="AT58" s="468"/>
    </row>
    <row r="59" spans="1:46" s="469" customFormat="1">
      <c r="A59" s="465" t="s">
        <v>771</v>
      </c>
      <c r="B59" s="466">
        <v>44189</v>
      </c>
      <c r="C59" s="467">
        <v>1</v>
      </c>
      <c r="D59" s="470"/>
      <c r="E59" s="468"/>
      <c r="F59" s="468"/>
      <c r="G59" s="468"/>
      <c r="H59" s="468">
        <v>0</v>
      </c>
      <c r="I59" s="468">
        <v>0</v>
      </c>
      <c r="J59" s="468">
        <v>0</v>
      </c>
      <c r="K59" s="468"/>
      <c r="L59" s="468"/>
      <c r="O59" s="470">
        <v>-170000</v>
      </c>
      <c r="P59" s="470">
        <f t="shared" si="30"/>
        <v>0</v>
      </c>
      <c r="Q59" s="470">
        <f t="shared" si="0"/>
        <v>-170000</v>
      </c>
      <c r="R59" s="470">
        <f t="shared" si="23"/>
        <v>0</v>
      </c>
      <c r="S59" s="470">
        <f t="shared" si="31"/>
        <v>0</v>
      </c>
      <c r="T59" s="470">
        <f t="shared" si="24"/>
        <v>0</v>
      </c>
      <c r="U59" s="470">
        <f t="shared" ref="U59:U90" si="34">P58*H58/365*(B59-B57)</f>
        <v>0</v>
      </c>
      <c r="V59" s="470">
        <f t="shared" si="25"/>
        <v>0</v>
      </c>
      <c r="W59" s="470">
        <f t="shared" si="32"/>
        <v>0</v>
      </c>
      <c r="X59" s="470">
        <f t="shared" si="33"/>
        <v>0</v>
      </c>
      <c r="Y59" s="470">
        <f t="shared" si="2"/>
        <v>0</v>
      </c>
      <c r="Z59" s="470">
        <f t="shared" si="18"/>
        <v>0</v>
      </c>
      <c r="AA59" s="471">
        <v>0.05</v>
      </c>
      <c r="AB59" s="470">
        <f t="shared" si="12"/>
        <v>0</v>
      </c>
      <c r="AC59" s="470">
        <f t="shared" si="3"/>
        <v>0</v>
      </c>
      <c r="AD59" s="471">
        <v>0.05</v>
      </c>
      <c r="AE59" s="470">
        <f t="shared" si="5"/>
        <v>0</v>
      </c>
      <c r="AF59" s="470">
        <f t="shared" si="4"/>
        <v>0</v>
      </c>
      <c r="AO59" s="470"/>
      <c r="AP59" s="470"/>
      <c r="AQ59" s="470"/>
      <c r="AR59" s="470"/>
      <c r="AS59" s="468"/>
      <c r="AT59" s="468"/>
    </row>
    <row r="60" spans="1:46" s="69" customFormat="1">
      <c r="A60" s="29" t="s">
        <v>1553</v>
      </c>
      <c r="B60" s="120">
        <v>43100</v>
      </c>
      <c r="C60" s="121">
        <v>1</v>
      </c>
      <c r="D60" s="123"/>
      <c r="E60" s="122"/>
      <c r="F60" s="122"/>
      <c r="G60" s="122"/>
      <c r="H60" s="122">
        <v>0</v>
      </c>
      <c r="I60" s="122">
        <v>0</v>
      </c>
      <c r="J60" s="122">
        <v>0</v>
      </c>
      <c r="K60" s="122"/>
      <c r="L60" s="122"/>
      <c r="O60" s="123">
        <v>100</v>
      </c>
      <c r="P60" s="123"/>
      <c r="Q60" s="123">
        <f t="shared" si="0"/>
        <v>100</v>
      </c>
      <c r="R60" s="123"/>
      <c r="S60" s="123">
        <f t="shared" si="31"/>
        <v>0</v>
      </c>
      <c r="T60" s="123">
        <f t="shared" si="24"/>
        <v>0</v>
      </c>
      <c r="U60" s="123">
        <f t="shared" si="34"/>
        <v>0</v>
      </c>
      <c r="V60" s="123">
        <f t="shared" si="25"/>
        <v>0</v>
      </c>
      <c r="W60" s="123">
        <f t="shared" si="32"/>
        <v>0</v>
      </c>
      <c r="X60" s="123">
        <f t="shared" si="33"/>
        <v>0</v>
      </c>
      <c r="Y60" s="123">
        <f t="shared" si="2"/>
        <v>0</v>
      </c>
      <c r="Z60" s="123">
        <f t="shared" si="18"/>
        <v>0</v>
      </c>
      <c r="AA60" s="124">
        <v>0.05</v>
      </c>
      <c r="AB60" s="123">
        <f t="shared" ref="AB60" si="35">-AA60*P60</f>
        <v>0</v>
      </c>
      <c r="AC60" s="123">
        <f t="shared" si="3"/>
        <v>0</v>
      </c>
      <c r="AD60" s="124">
        <v>0.05</v>
      </c>
      <c r="AE60" s="123">
        <f t="shared" ref="AE60" si="36">-AD60*P60</f>
        <v>0</v>
      </c>
      <c r="AF60" s="123">
        <f t="shared" si="4"/>
        <v>0</v>
      </c>
      <c r="AO60" s="123"/>
      <c r="AP60" s="123"/>
      <c r="AQ60" s="123"/>
      <c r="AR60" s="123"/>
      <c r="AS60" s="122"/>
      <c r="AT60" s="122"/>
    </row>
    <row r="61" spans="1:46" s="69" customFormat="1">
      <c r="A61" s="29" t="s">
        <v>1553</v>
      </c>
      <c r="B61" s="120">
        <f>B60+31</f>
        <v>43131</v>
      </c>
      <c r="C61" s="121">
        <v>1</v>
      </c>
      <c r="D61" s="123"/>
      <c r="E61" s="122"/>
      <c r="F61" s="122"/>
      <c r="G61" s="122"/>
      <c r="H61" s="122">
        <v>0</v>
      </c>
      <c r="I61" s="122">
        <v>0</v>
      </c>
      <c r="J61" s="122">
        <v>0</v>
      </c>
      <c r="K61" s="122"/>
      <c r="L61" s="122"/>
      <c r="O61" s="123">
        <v>100</v>
      </c>
      <c r="P61" s="123">
        <f>O61+O60</f>
        <v>200</v>
      </c>
      <c r="Q61" s="123">
        <f t="shared" si="0"/>
        <v>100</v>
      </c>
      <c r="R61" s="123">
        <f t="shared" ref="R61:R124" si="37">P61*C61</f>
        <v>200</v>
      </c>
      <c r="S61" s="123">
        <f t="shared" si="31"/>
        <v>0</v>
      </c>
      <c r="T61" s="123">
        <f t="shared" si="24"/>
        <v>0</v>
      </c>
      <c r="U61" s="123">
        <f t="shared" si="34"/>
        <v>0</v>
      </c>
      <c r="V61" s="123">
        <f t="shared" si="25"/>
        <v>0</v>
      </c>
      <c r="W61" s="123">
        <f t="shared" si="32"/>
        <v>0</v>
      </c>
      <c r="X61" s="123">
        <f t="shared" si="33"/>
        <v>0</v>
      </c>
      <c r="Y61" s="123">
        <f t="shared" si="2"/>
        <v>0</v>
      </c>
      <c r="Z61" s="123">
        <f t="shared" si="18"/>
        <v>0</v>
      </c>
      <c r="AA61" s="124">
        <v>1.05</v>
      </c>
      <c r="AB61" s="123">
        <f t="shared" ref="AB61:AB124" si="38">-AA61*P61</f>
        <v>-210</v>
      </c>
      <c r="AC61" s="123">
        <f t="shared" si="3"/>
        <v>-210</v>
      </c>
      <c r="AD61" s="124">
        <v>1.05</v>
      </c>
      <c r="AE61" s="123">
        <f t="shared" ref="AE61:AE124" si="39">-AD61*P61</f>
        <v>-210</v>
      </c>
      <c r="AF61" s="123">
        <f t="shared" si="4"/>
        <v>-210</v>
      </c>
      <c r="AO61" s="123"/>
      <c r="AP61" s="123"/>
      <c r="AQ61" s="123"/>
      <c r="AR61" s="123"/>
      <c r="AS61" s="122"/>
      <c r="AT61" s="122"/>
    </row>
    <row r="62" spans="1:46" s="69" customFormat="1">
      <c r="A62" s="29" t="s">
        <v>1553</v>
      </c>
      <c r="B62" s="120">
        <f>B61+28</f>
        <v>43159</v>
      </c>
      <c r="C62" s="121">
        <v>1</v>
      </c>
      <c r="D62" s="123"/>
      <c r="E62" s="122"/>
      <c r="F62" s="122"/>
      <c r="G62" s="122"/>
      <c r="H62" s="122">
        <v>0</v>
      </c>
      <c r="I62" s="122">
        <v>0</v>
      </c>
      <c r="J62" s="122">
        <v>0</v>
      </c>
      <c r="K62" s="122"/>
      <c r="L62" s="122"/>
      <c r="O62" s="123">
        <v>100</v>
      </c>
      <c r="P62" s="123">
        <f t="shared" ref="P62:P125" si="40">O62+O61</f>
        <v>200</v>
      </c>
      <c r="Q62" s="123">
        <f t="shared" si="0"/>
        <v>100</v>
      </c>
      <c r="R62" s="123">
        <f t="shared" si="37"/>
        <v>200</v>
      </c>
      <c r="S62" s="123">
        <f t="shared" si="31"/>
        <v>0</v>
      </c>
      <c r="T62" s="123">
        <f t="shared" si="24"/>
        <v>0</v>
      </c>
      <c r="U62" s="123">
        <f t="shared" si="34"/>
        <v>0</v>
      </c>
      <c r="V62" s="123">
        <f t="shared" si="25"/>
        <v>0</v>
      </c>
      <c r="W62" s="123">
        <f t="shared" si="32"/>
        <v>0</v>
      </c>
      <c r="X62" s="123">
        <f t="shared" si="33"/>
        <v>0</v>
      </c>
      <c r="Y62" s="123">
        <f t="shared" si="2"/>
        <v>0</v>
      </c>
      <c r="Z62" s="123">
        <f t="shared" si="18"/>
        <v>0</v>
      </c>
      <c r="AA62" s="124">
        <v>2.0499999999999998</v>
      </c>
      <c r="AB62" s="123">
        <f t="shared" si="38"/>
        <v>-409.99999999999994</v>
      </c>
      <c r="AC62" s="123">
        <f t="shared" si="3"/>
        <v>-409.99999999999994</v>
      </c>
      <c r="AD62" s="124">
        <v>2.0499999999999998</v>
      </c>
      <c r="AE62" s="123">
        <f t="shared" si="39"/>
        <v>-409.99999999999994</v>
      </c>
      <c r="AF62" s="123">
        <f t="shared" si="4"/>
        <v>-409.99999999999994</v>
      </c>
      <c r="AO62" s="123"/>
      <c r="AP62" s="123"/>
      <c r="AQ62" s="123"/>
      <c r="AR62" s="123"/>
      <c r="AS62" s="122"/>
      <c r="AT62" s="122"/>
    </row>
    <row r="63" spans="1:46" s="69" customFormat="1">
      <c r="A63" s="29" t="s">
        <v>1553</v>
      </c>
      <c r="B63" s="120">
        <f>B62+31</f>
        <v>43190</v>
      </c>
      <c r="C63" s="121">
        <v>1</v>
      </c>
      <c r="D63" s="123"/>
      <c r="E63" s="122"/>
      <c r="F63" s="122"/>
      <c r="G63" s="122"/>
      <c r="H63" s="122">
        <v>0</v>
      </c>
      <c r="I63" s="122">
        <v>0</v>
      </c>
      <c r="J63" s="122">
        <v>0</v>
      </c>
      <c r="K63" s="122"/>
      <c r="L63" s="122"/>
      <c r="O63" s="123">
        <v>100</v>
      </c>
      <c r="P63" s="123">
        <f t="shared" si="40"/>
        <v>200</v>
      </c>
      <c r="Q63" s="123">
        <f t="shared" si="0"/>
        <v>100</v>
      </c>
      <c r="R63" s="123">
        <f t="shared" si="37"/>
        <v>200</v>
      </c>
      <c r="S63" s="123">
        <f t="shared" si="31"/>
        <v>0</v>
      </c>
      <c r="T63" s="123">
        <f t="shared" si="24"/>
        <v>0</v>
      </c>
      <c r="U63" s="123">
        <f t="shared" si="34"/>
        <v>0</v>
      </c>
      <c r="V63" s="123">
        <f t="shared" si="25"/>
        <v>0</v>
      </c>
      <c r="W63" s="123">
        <f t="shared" si="32"/>
        <v>0</v>
      </c>
      <c r="X63" s="123">
        <f t="shared" si="33"/>
        <v>0</v>
      </c>
      <c r="Y63" s="123">
        <f t="shared" si="2"/>
        <v>0</v>
      </c>
      <c r="Z63" s="123">
        <f t="shared" si="18"/>
        <v>0</v>
      </c>
      <c r="AA63" s="124">
        <v>3.05</v>
      </c>
      <c r="AB63" s="123">
        <f t="shared" si="38"/>
        <v>-610</v>
      </c>
      <c r="AC63" s="123">
        <f t="shared" si="3"/>
        <v>-610</v>
      </c>
      <c r="AD63" s="124">
        <v>3.05</v>
      </c>
      <c r="AE63" s="123">
        <f t="shared" si="39"/>
        <v>-610</v>
      </c>
      <c r="AF63" s="123">
        <f t="shared" si="4"/>
        <v>-610</v>
      </c>
      <c r="AO63" s="123"/>
      <c r="AP63" s="123"/>
      <c r="AQ63" s="123"/>
      <c r="AR63" s="123"/>
      <c r="AS63" s="122"/>
      <c r="AT63" s="122"/>
    </row>
    <row r="64" spans="1:46" s="69" customFormat="1">
      <c r="A64" s="29" t="s">
        <v>1553</v>
      </c>
      <c r="B64" s="120">
        <f>B63+30</f>
        <v>43220</v>
      </c>
      <c r="C64" s="121">
        <v>1</v>
      </c>
      <c r="D64" s="123"/>
      <c r="E64" s="122"/>
      <c r="F64" s="122"/>
      <c r="G64" s="122"/>
      <c r="H64" s="122">
        <v>0</v>
      </c>
      <c r="I64" s="122">
        <v>0</v>
      </c>
      <c r="J64" s="122">
        <v>0</v>
      </c>
      <c r="K64" s="122"/>
      <c r="L64" s="122"/>
      <c r="O64" s="123">
        <v>100</v>
      </c>
      <c r="P64" s="123">
        <f t="shared" si="40"/>
        <v>200</v>
      </c>
      <c r="Q64" s="123">
        <f t="shared" si="0"/>
        <v>100</v>
      </c>
      <c r="R64" s="123">
        <f t="shared" si="37"/>
        <v>200</v>
      </c>
      <c r="S64" s="123">
        <f t="shared" si="31"/>
        <v>0</v>
      </c>
      <c r="T64" s="123">
        <f t="shared" si="24"/>
        <v>0</v>
      </c>
      <c r="U64" s="123">
        <f t="shared" si="34"/>
        <v>0</v>
      </c>
      <c r="V64" s="123">
        <f t="shared" si="25"/>
        <v>0</v>
      </c>
      <c r="W64" s="123">
        <f t="shared" si="32"/>
        <v>0</v>
      </c>
      <c r="X64" s="123">
        <f t="shared" si="33"/>
        <v>0</v>
      </c>
      <c r="Y64" s="123">
        <f t="shared" si="2"/>
        <v>0</v>
      </c>
      <c r="Z64" s="123">
        <f t="shared" si="18"/>
        <v>0</v>
      </c>
      <c r="AA64" s="124">
        <v>4.05</v>
      </c>
      <c r="AB64" s="123">
        <f t="shared" si="38"/>
        <v>-810</v>
      </c>
      <c r="AC64" s="123">
        <f t="shared" si="3"/>
        <v>-810</v>
      </c>
      <c r="AD64" s="124">
        <v>4.05</v>
      </c>
      <c r="AE64" s="123">
        <f t="shared" si="39"/>
        <v>-810</v>
      </c>
      <c r="AF64" s="123">
        <f t="shared" si="4"/>
        <v>-810</v>
      </c>
      <c r="AO64" s="123"/>
      <c r="AP64" s="123"/>
      <c r="AQ64" s="123"/>
      <c r="AR64" s="123"/>
      <c r="AS64" s="122"/>
      <c r="AT64" s="122"/>
    </row>
    <row r="65" spans="1:46" s="69" customFormat="1">
      <c r="A65" s="29" t="s">
        <v>1553</v>
      </c>
      <c r="B65" s="120">
        <f>B64+31</f>
        <v>43251</v>
      </c>
      <c r="C65" s="121">
        <v>1</v>
      </c>
      <c r="D65" s="123"/>
      <c r="E65" s="122"/>
      <c r="F65" s="122"/>
      <c r="G65" s="122"/>
      <c r="H65" s="122">
        <v>0</v>
      </c>
      <c r="I65" s="122">
        <v>0</v>
      </c>
      <c r="J65" s="122">
        <v>0</v>
      </c>
      <c r="K65" s="122"/>
      <c r="L65" s="122"/>
      <c r="O65" s="123">
        <v>100</v>
      </c>
      <c r="P65" s="123">
        <f t="shared" si="40"/>
        <v>200</v>
      </c>
      <c r="Q65" s="123">
        <f t="shared" si="0"/>
        <v>100</v>
      </c>
      <c r="R65" s="123">
        <f t="shared" si="37"/>
        <v>200</v>
      </c>
      <c r="S65" s="123">
        <f t="shared" si="31"/>
        <v>0</v>
      </c>
      <c r="T65" s="123">
        <f t="shared" si="24"/>
        <v>0</v>
      </c>
      <c r="U65" s="123">
        <f t="shared" si="34"/>
        <v>0</v>
      </c>
      <c r="V65" s="123">
        <f t="shared" si="25"/>
        <v>0</v>
      </c>
      <c r="W65" s="123">
        <f t="shared" si="32"/>
        <v>0</v>
      </c>
      <c r="X65" s="123">
        <f t="shared" si="33"/>
        <v>0</v>
      </c>
      <c r="Y65" s="123">
        <f t="shared" si="2"/>
        <v>0</v>
      </c>
      <c r="Z65" s="123">
        <f t="shared" si="18"/>
        <v>0</v>
      </c>
      <c r="AA65" s="124">
        <v>5.05</v>
      </c>
      <c r="AB65" s="123">
        <f t="shared" si="38"/>
        <v>-1010</v>
      </c>
      <c r="AC65" s="123">
        <f t="shared" si="3"/>
        <v>-1010</v>
      </c>
      <c r="AD65" s="124">
        <v>5.05</v>
      </c>
      <c r="AE65" s="123">
        <f t="shared" si="39"/>
        <v>-1010</v>
      </c>
      <c r="AF65" s="123">
        <f t="shared" si="4"/>
        <v>-1010</v>
      </c>
      <c r="AO65" s="123"/>
      <c r="AP65" s="123"/>
      <c r="AQ65" s="123"/>
      <c r="AR65" s="123"/>
      <c r="AS65" s="122"/>
      <c r="AT65" s="122"/>
    </row>
    <row r="66" spans="1:46" s="69" customFormat="1">
      <c r="A66" s="29" t="s">
        <v>1553</v>
      </c>
      <c r="B66" s="120">
        <f>B65+30</f>
        <v>43281</v>
      </c>
      <c r="C66" s="121">
        <v>1</v>
      </c>
      <c r="D66" s="123"/>
      <c r="E66" s="122"/>
      <c r="F66" s="122"/>
      <c r="G66" s="122"/>
      <c r="H66" s="122">
        <v>0</v>
      </c>
      <c r="I66" s="122">
        <v>0</v>
      </c>
      <c r="J66" s="122">
        <v>0</v>
      </c>
      <c r="K66" s="122"/>
      <c r="L66" s="122"/>
      <c r="O66" s="123">
        <v>100</v>
      </c>
      <c r="P66" s="123">
        <f t="shared" si="40"/>
        <v>200</v>
      </c>
      <c r="Q66" s="123">
        <f t="shared" si="0"/>
        <v>100</v>
      </c>
      <c r="R66" s="123">
        <f t="shared" si="37"/>
        <v>200</v>
      </c>
      <c r="S66" s="123">
        <f t="shared" si="31"/>
        <v>0</v>
      </c>
      <c r="T66" s="123">
        <f t="shared" si="24"/>
        <v>0</v>
      </c>
      <c r="U66" s="123">
        <f t="shared" si="34"/>
        <v>0</v>
      </c>
      <c r="V66" s="123">
        <f t="shared" si="25"/>
        <v>0</v>
      </c>
      <c r="W66" s="123">
        <f t="shared" si="32"/>
        <v>0</v>
      </c>
      <c r="X66" s="123">
        <f t="shared" si="33"/>
        <v>0</v>
      </c>
      <c r="Y66" s="123">
        <f t="shared" si="2"/>
        <v>0</v>
      </c>
      <c r="Z66" s="123">
        <f t="shared" si="18"/>
        <v>0</v>
      </c>
      <c r="AA66" s="124">
        <v>6.05</v>
      </c>
      <c r="AB66" s="123">
        <f t="shared" si="38"/>
        <v>-1210</v>
      </c>
      <c r="AC66" s="123">
        <f t="shared" si="3"/>
        <v>-1210</v>
      </c>
      <c r="AD66" s="124">
        <v>6.05</v>
      </c>
      <c r="AE66" s="123">
        <f t="shared" si="39"/>
        <v>-1210</v>
      </c>
      <c r="AF66" s="123">
        <f t="shared" si="4"/>
        <v>-1210</v>
      </c>
      <c r="AO66" s="123"/>
      <c r="AP66" s="123"/>
      <c r="AQ66" s="123"/>
      <c r="AR66" s="123"/>
      <c r="AS66" s="122"/>
      <c r="AT66" s="122"/>
    </row>
    <row r="67" spans="1:46" s="69" customFormat="1">
      <c r="A67" s="29" t="s">
        <v>1553</v>
      </c>
      <c r="B67" s="120">
        <f>B66+31</f>
        <v>43312</v>
      </c>
      <c r="C67" s="121">
        <v>1</v>
      </c>
      <c r="D67" s="123"/>
      <c r="E67" s="122"/>
      <c r="F67" s="122"/>
      <c r="G67" s="122"/>
      <c r="H67" s="122">
        <v>0</v>
      </c>
      <c r="I67" s="122">
        <v>0</v>
      </c>
      <c r="J67" s="122">
        <v>0</v>
      </c>
      <c r="K67" s="122"/>
      <c r="L67" s="122"/>
      <c r="O67" s="123">
        <v>100</v>
      </c>
      <c r="P67" s="123">
        <f t="shared" si="40"/>
        <v>200</v>
      </c>
      <c r="Q67" s="123">
        <f t="shared" ref="Q67:Q130" si="41">O67*C67</f>
        <v>100</v>
      </c>
      <c r="R67" s="123">
        <f t="shared" si="37"/>
        <v>200</v>
      </c>
      <c r="S67" s="123">
        <f t="shared" si="31"/>
        <v>0</v>
      </c>
      <c r="T67" s="123">
        <f t="shared" si="24"/>
        <v>0</v>
      </c>
      <c r="U67" s="123">
        <f t="shared" si="34"/>
        <v>0</v>
      </c>
      <c r="V67" s="123">
        <f t="shared" si="25"/>
        <v>0</v>
      </c>
      <c r="W67" s="123">
        <f t="shared" si="32"/>
        <v>0</v>
      </c>
      <c r="X67" s="123">
        <f t="shared" si="33"/>
        <v>0</v>
      </c>
      <c r="Y67" s="123">
        <f t="shared" ref="Y67:Y130" si="42">-P67*J67</f>
        <v>0</v>
      </c>
      <c r="Z67" s="123">
        <f t="shared" si="18"/>
        <v>0</v>
      </c>
      <c r="AA67" s="124">
        <v>7.05</v>
      </c>
      <c r="AB67" s="123">
        <f t="shared" si="38"/>
        <v>-1410</v>
      </c>
      <c r="AC67" s="123">
        <f t="shared" si="3"/>
        <v>-1410</v>
      </c>
      <c r="AD67" s="124">
        <v>7.05</v>
      </c>
      <c r="AE67" s="123">
        <f t="shared" si="39"/>
        <v>-1410</v>
      </c>
      <c r="AF67" s="123">
        <f t="shared" si="4"/>
        <v>-1410</v>
      </c>
      <c r="AO67" s="123"/>
      <c r="AP67" s="123"/>
      <c r="AQ67" s="123"/>
      <c r="AR67" s="123"/>
      <c r="AS67" s="122"/>
      <c r="AT67" s="122"/>
    </row>
    <row r="68" spans="1:46" s="69" customFormat="1">
      <c r="A68" s="29" t="s">
        <v>1553</v>
      </c>
      <c r="B68" s="120">
        <f t="shared" ref="B68" si="43">B67+31</f>
        <v>43343</v>
      </c>
      <c r="C68" s="121">
        <v>1</v>
      </c>
      <c r="D68" s="123"/>
      <c r="E68" s="122"/>
      <c r="F68" s="122"/>
      <c r="G68" s="122"/>
      <c r="H68" s="122">
        <v>0</v>
      </c>
      <c r="I68" s="122">
        <v>0</v>
      </c>
      <c r="J68" s="122">
        <v>0</v>
      </c>
      <c r="K68" s="122"/>
      <c r="L68" s="122"/>
      <c r="O68" s="123">
        <v>100</v>
      </c>
      <c r="P68" s="123">
        <f t="shared" si="40"/>
        <v>200</v>
      </c>
      <c r="Q68" s="123">
        <f t="shared" si="41"/>
        <v>100</v>
      </c>
      <c r="R68" s="123">
        <f t="shared" si="37"/>
        <v>200</v>
      </c>
      <c r="S68" s="123">
        <f t="shared" si="31"/>
        <v>0</v>
      </c>
      <c r="T68" s="123">
        <f t="shared" si="24"/>
        <v>0</v>
      </c>
      <c r="U68" s="123">
        <f t="shared" si="34"/>
        <v>0</v>
      </c>
      <c r="V68" s="123">
        <f t="shared" si="25"/>
        <v>0</v>
      </c>
      <c r="W68" s="123">
        <f t="shared" si="32"/>
        <v>0</v>
      </c>
      <c r="X68" s="123">
        <f t="shared" si="33"/>
        <v>0</v>
      </c>
      <c r="Y68" s="123">
        <f t="shared" si="42"/>
        <v>0</v>
      </c>
      <c r="Z68" s="123">
        <f t="shared" si="18"/>
        <v>0</v>
      </c>
      <c r="AA68" s="124">
        <v>8.0500000000000007</v>
      </c>
      <c r="AB68" s="123">
        <f t="shared" si="38"/>
        <v>-1610.0000000000002</v>
      </c>
      <c r="AC68" s="123">
        <f t="shared" ref="AC68:AC131" si="44">AB68*C68</f>
        <v>-1610.0000000000002</v>
      </c>
      <c r="AD68" s="124">
        <v>8.0500000000000007</v>
      </c>
      <c r="AE68" s="123">
        <f t="shared" si="39"/>
        <v>-1610.0000000000002</v>
      </c>
      <c r="AF68" s="123">
        <f t="shared" ref="AF68:AF131" si="45">AE68*C68</f>
        <v>-1610.0000000000002</v>
      </c>
      <c r="AO68" s="123"/>
      <c r="AP68" s="123"/>
      <c r="AQ68" s="123"/>
      <c r="AR68" s="123"/>
      <c r="AS68" s="122"/>
      <c r="AT68" s="122"/>
    </row>
    <row r="69" spans="1:46" s="69" customFormat="1">
      <c r="A69" s="29" t="s">
        <v>1553</v>
      </c>
      <c r="B69" s="120">
        <f>B68+30</f>
        <v>43373</v>
      </c>
      <c r="C69" s="121">
        <v>1</v>
      </c>
      <c r="D69" s="123"/>
      <c r="E69" s="122"/>
      <c r="F69" s="122"/>
      <c r="G69" s="122"/>
      <c r="H69" s="122">
        <v>0</v>
      </c>
      <c r="I69" s="122">
        <v>0</v>
      </c>
      <c r="J69" s="122">
        <v>0</v>
      </c>
      <c r="K69" s="122"/>
      <c r="L69" s="122"/>
      <c r="O69" s="123">
        <v>100</v>
      </c>
      <c r="P69" s="123">
        <f t="shared" si="40"/>
        <v>200</v>
      </c>
      <c r="Q69" s="123">
        <f t="shared" si="41"/>
        <v>100</v>
      </c>
      <c r="R69" s="123">
        <f t="shared" si="37"/>
        <v>200</v>
      </c>
      <c r="S69" s="123">
        <f t="shared" si="31"/>
        <v>0</v>
      </c>
      <c r="T69" s="123">
        <f t="shared" si="24"/>
        <v>0</v>
      </c>
      <c r="U69" s="123">
        <f t="shared" si="34"/>
        <v>0</v>
      </c>
      <c r="V69" s="123">
        <f t="shared" si="25"/>
        <v>0</v>
      </c>
      <c r="W69" s="123">
        <f t="shared" si="32"/>
        <v>0</v>
      </c>
      <c r="X69" s="123">
        <f t="shared" si="33"/>
        <v>0</v>
      </c>
      <c r="Y69" s="123">
        <f t="shared" si="42"/>
        <v>0</v>
      </c>
      <c r="Z69" s="123">
        <f t="shared" si="18"/>
        <v>0</v>
      </c>
      <c r="AA69" s="124">
        <v>9.0500000000000007</v>
      </c>
      <c r="AB69" s="123">
        <f t="shared" si="38"/>
        <v>-1810.0000000000002</v>
      </c>
      <c r="AC69" s="123">
        <f t="shared" si="44"/>
        <v>-1810.0000000000002</v>
      </c>
      <c r="AD69" s="124">
        <v>9.0500000000000007</v>
      </c>
      <c r="AE69" s="123">
        <f t="shared" si="39"/>
        <v>-1810.0000000000002</v>
      </c>
      <c r="AF69" s="123">
        <f t="shared" si="45"/>
        <v>-1810.0000000000002</v>
      </c>
      <c r="AO69" s="123"/>
      <c r="AP69" s="123"/>
      <c r="AQ69" s="123"/>
      <c r="AR69" s="123"/>
      <c r="AS69" s="122"/>
      <c r="AT69" s="122"/>
    </row>
    <row r="70" spans="1:46" s="69" customFormat="1">
      <c r="A70" s="29" t="s">
        <v>1553</v>
      </c>
      <c r="B70" s="120">
        <f>B69+31</f>
        <v>43404</v>
      </c>
      <c r="C70" s="121">
        <v>1</v>
      </c>
      <c r="D70" s="123"/>
      <c r="E70" s="122"/>
      <c r="F70" s="122"/>
      <c r="G70" s="122"/>
      <c r="H70" s="122">
        <v>0</v>
      </c>
      <c r="I70" s="122">
        <v>0</v>
      </c>
      <c r="J70" s="122">
        <v>0</v>
      </c>
      <c r="K70" s="122"/>
      <c r="L70" s="122"/>
      <c r="O70" s="123">
        <v>100</v>
      </c>
      <c r="P70" s="123">
        <f t="shared" si="40"/>
        <v>200</v>
      </c>
      <c r="Q70" s="123">
        <f t="shared" si="41"/>
        <v>100</v>
      </c>
      <c r="R70" s="123">
        <f t="shared" si="37"/>
        <v>200</v>
      </c>
      <c r="S70" s="123">
        <f t="shared" si="31"/>
        <v>0</v>
      </c>
      <c r="T70" s="123">
        <f t="shared" si="24"/>
        <v>0</v>
      </c>
      <c r="U70" s="123">
        <f t="shared" si="34"/>
        <v>0</v>
      </c>
      <c r="V70" s="123">
        <f t="shared" si="25"/>
        <v>0</v>
      </c>
      <c r="W70" s="123">
        <f t="shared" si="32"/>
        <v>0</v>
      </c>
      <c r="X70" s="123">
        <f t="shared" si="33"/>
        <v>0</v>
      </c>
      <c r="Y70" s="123">
        <f t="shared" si="42"/>
        <v>0</v>
      </c>
      <c r="Z70" s="123">
        <f t="shared" si="18"/>
        <v>0</v>
      </c>
      <c r="AA70" s="124">
        <v>10.050000000000001</v>
      </c>
      <c r="AB70" s="123">
        <f t="shared" si="38"/>
        <v>-2010.0000000000002</v>
      </c>
      <c r="AC70" s="123">
        <f t="shared" si="44"/>
        <v>-2010.0000000000002</v>
      </c>
      <c r="AD70" s="124">
        <v>10.050000000000001</v>
      </c>
      <c r="AE70" s="123">
        <f t="shared" si="39"/>
        <v>-2010.0000000000002</v>
      </c>
      <c r="AF70" s="123">
        <f t="shared" si="45"/>
        <v>-2010.0000000000002</v>
      </c>
      <c r="AO70" s="123"/>
      <c r="AP70" s="123"/>
      <c r="AQ70" s="123"/>
      <c r="AR70" s="123"/>
      <c r="AS70" s="122"/>
      <c r="AT70" s="122"/>
    </row>
    <row r="71" spans="1:46" s="69" customFormat="1">
      <c r="A71" s="29" t="s">
        <v>1553</v>
      </c>
      <c r="B71" s="120">
        <f>B70+30</f>
        <v>43434</v>
      </c>
      <c r="C71" s="121">
        <v>1</v>
      </c>
      <c r="D71" s="123"/>
      <c r="E71" s="122"/>
      <c r="F71" s="122"/>
      <c r="G71" s="122"/>
      <c r="H71" s="122">
        <v>0</v>
      </c>
      <c r="I71" s="122">
        <v>0</v>
      </c>
      <c r="J71" s="122">
        <v>0</v>
      </c>
      <c r="K71" s="122"/>
      <c r="L71" s="122"/>
      <c r="O71" s="123">
        <v>100</v>
      </c>
      <c r="P71" s="123">
        <f t="shared" si="40"/>
        <v>200</v>
      </c>
      <c r="Q71" s="123">
        <f t="shared" si="41"/>
        <v>100</v>
      </c>
      <c r="R71" s="123">
        <f t="shared" si="37"/>
        <v>200</v>
      </c>
      <c r="S71" s="123">
        <f t="shared" si="31"/>
        <v>0</v>
      </c>
      <c r="T71" s="123">
        <f t="shared" si="24"/>
        <v>0</v>
      </c>
      <c r="U71" s="123">
        <f t="shared" si="34"/>
        <v>0</v>
      </c>
      <c r="V71" s="123">
        <f t="shared" si="25"/>
        <v>0</v>
      </c>
      <c r="W71" s="123">
        <f t="shared" si="32"/>
        <v>0</v>
      </c>
      <c r="X71" s="123">
        <f t="shared" si="33"/>
        <v>0</v>
      </c>
      <c r="Y71" s="123">
        <f t="shared" si="42"/>
        <v>0</v>
      </c>
      <c r="Z71" s="123">
        <f t="shared" si="18"/>
        <v>0</v>
      </c>
      <c r="AA71" s="124">
        <v>11.05</v>
      </c>
      <c r="AB71" s="123">
        <f t="shared" si="38"/>
        <v>-2210</v>
      </c>
      <c r="AC71" s="123">
        <f t="shared" si="44"/>
        <v>-2210</v>
      </c>
      <c r="AD71" s="124">
        <v>11.05</v>
      </c>
      <c r="AE71" s="123">
        <f t="shared" si="39"/>
        <v>-2210</v>
      </c>
      <c r="AF71" s="123">
        <f t="shared" si="45"/>
        <v>-2210</v>
      </c>
      <c r="AO71" s="123"/>
      <c r="AP71" s="123"/>
      <c r="AQ71" s="123"/>
      <c r="AR71" s="123"/>
      <c r="AS71" s="122"/>
      <c r="AT71" s="122"/>
    </row>
    <row r="72" spans="1:46" s="69" customFormat="1">
      <c r="A72" s="29" t="s">
        <v>1553</v>
      </c>
      <c r="B72" s="120">
        <f>B71+31</f>
        <v>43465</v>
      </c>
      <c r="C72" s="121">
        <v>1</v>
      </c>
      <c r="D72" s="123"/>
      <c r="E72" s="122"/>
      <c r="F72" s="122"/>
      <c r="G72" s="122"/>
      <c r="H72" s="122">
        <v>0</v>
      </c>
      <c r="I72" s="122">
        <v>0</v>
      </c>
      <c r="J72" s="122">
        <v>0</v>
      </c>
      <c r="K72" s="122"/>
      <c r="L72" s="122"/>
      <c r="O72" s="123">
        <v>100</v>
      </c>
      <c r="P72" s="123">
        <f t="shared" si="40"/>
        <v>200</v>
      </c>
      <c r="Q72" s="123">
        <f t="shared" si="41"/>
        <v>100</v>
      </c>
      <c r="R72" s="123">
        <f t="shared" si="37"/>
        <v>200</v>
      </c>
      <c r="S72" s="123">
        <f t="shared" si="31"/>
        <v>0</v>
      </c>
      <c r="T72" s="123">
        <f t="shared" ref="T72:T103" si="46">S72*C72</f>
        <v>0</v>
      </c>
      <c r="U72" s="123">
        <f t="shared" si="34"/>
        <v>0</v>
      </c>
      <c r="V72" s="123">
        <f t="shared" ref="V72:V103" si="47">U72*C72</f>
        <v>0</v>
      </c>
      <c r="W72" s="123">
        <f t="shared" si="32"/>
        <v>0</v>
      </c>
      <c r="X72" s="123">
        <f t="shared" si="33"/>
        <v>0</v>
      </c>
      <c r="Y72" s="123">
        <f t="shared" si="42"/>
        <v>0</v>
      </c>
      <c r="Z72" s="123">
        <f t="shared" si="18"/>
        <v>0</v>
      </c>
      <c r="AA72" s="124">
        <v>12.05</v>
      </c>
      <c r="AB72" s="123">
        <f t="shared" si="38"/>
        <v>-2410</v>
      </c>
      <c r="AC72" s="123">
        <f t="shared" si="44"/>
        <v>-2410</v>
      </c>
      <c r="AD72" s="124">
        <v>12.05</v>
      </c>
      <c r="AE72" s="123">
        <f t="shared" si="39"/>
        <v>-2410</v>
      </c>
      <c r="AF72" s="123">
        <f t="shared" si="45"/>
        <v>-2410</v>
      </c>
      <c r="AO72" s="123"/>
      <c r="AP72" s="123"/>
      <c r="AQ72" s="123"/>
      <c r="AR72" s="123"/>
      <c r="AS72" s="122"/>
      <c r="AT72" s="122"/>
    </row>
    <row r="73" spans="1:46" s="69" customFormat="1">
      <c r="A73" s="29" t="s">
        <v>1553</v>
      </c>
      <c r="B73" s="120">
        <f>B72+31</f>
        <v>43496</v>
      </c>
      <c r="C73" s="121">
        <v>1</v>
      </c>
      <c r="D73" s="123"/>
      <c r="E73" s="122"/>
      <c r="F73" s="122"/>
      <c r="G73" s="122"/>
      <c r="H73" s="122">
        <v>0</v>
      </c>
      <c r="I73" s="122">
        <v>0</v>
      </c>
      <c r="J73" s="122">
        <v>0</v>
      </c>
      <c r="K73" s="122"/>
      <c r="L73" s="122"/>
      <c r="O73" s="123">
        <v>100</v>
      </c>
      <c r="P73" s="123">
        <f t="shared" si="40"/>
        <v>200</v>
      </c>
      <c r="Q73" s="123">
        <f t="shared" si="41"/>
        <v>100</v>
      </c>
      <c r="R73" s="123">
        <f t="shared" si="37"/>
        <v>200</v>
      </c>
      <c r="S73" s="123">
        <f t="shared" si="31"/>
        <v>0</v>
      </c>
      <c r="T73" s="123">
        <f t="shared" si="46"/>
        <v>0</v>
      </c>
      <c r="U73" s="123">
        <f t="shared" si="34"/>
        <v>0</v>
      </c>
      <c r="V73" s="123">
        <f t="shared" si="47"/>
        <v>0</v>
      </c>
      <c r="W73" s="123">
        <f t="shared" si="32"/>
        <v>0</v>
      </c>
      <c r="X73" s="123">
        <f t="shared" si="33"/>
        <v>0</v>
      </c>
      <c r="Y73" s="123">
        <f t="shared" si="42"/>
        <v>0</v>
      </c>
      <c r="Z73" s="123">
        <f t="shared" si="18"/>
        <v>0</v>
      </c>
      <c r="AA73" s="124">
        <v>13.05</v>
      </c>
      <c r="AB73" s="123">
        <f t="shared" si="38"/>
        <v>-2610</v>
      </c>
      <c r="AC73" s="123">
        <f t="shared" si="44"/>
        <v>-2610</v>
      </c>
      <c r="AD73" s="124">
        <v>13.05</v>
      </c>
      <c r="AE73" s="123">
        <f t="shared" si="39"/>
        <v>-2610</v>
      </c>
      <c r="AF73" s="123">
        <f t="shared" si="45"/>
        <v>-2610</v>
      </c>
      <c r="AO73" s="123"/>
      <c r="AP73" s="123"/>
      <c r="AQ73" s="123"/>
      <c r="AR73" s="123"/>
      <c r="AS73" s="122"/>
      <c r="AT73" s="122"/>
    </row>
    <row r="74" spans="1:46" s="69" customFormat="1">
      <c r="A74" s="29" t="s">
        <v>1553</v>
      </c>
      <c r="B74" s="120">
        <f>B73+28</f>
        <v>43524</v>
      </c>
      <c r="C74" s="121">
        <v>1</v>
      </c>
      <c r="D74" s="123"/>
      <c r="E74" s="122"/>
      <c r="F74" s="122"/>
      <c r="G74" s="122"/>
      <c r="H74" s="122">
        <v>0</v>
      </c>
      <c r="I74" s="122">
        <v>0</v>
      </c>
      <c r="J74" s="122">
        <v>0</v>
      </c>
      <c r="K74" s="122"/>
      <c r="L74" s="122"/>
      <c r="O74" s="123">
        <v>100</v>
      </c>
      <c r="P74" s="123">
        <f t="shared" si="40"/>
        <v>200</v>
      </c>
      <c r="Q74" s="123">
        <f t="shared" si="41"/>
        <v>100</v>
      </c>
      <c r="R74" s="123">
        <f t="shared" si="37"/>
        <v>200</v>
      </c>
      <c r="S74" s="123">
        <f t="shared" si="31"/>
        <v>0</v>
      </c>
      <c r="T74" s="123">
        <f t="shared" si="46"/>
        <v>0</v>
      </c>
      <c r="U74" s="123">
        <f t="shared" si="34"/>
        <v>0</v>
      </c>
      <c r="V74" s="123">
        <f t="shared" si="47"/>
        <v>0</v>
      </c>
      <c r="W74" s="123">
        <f t="shared" si="32"/>
        <v>0</v>
      </c>
      <c r="X74" s="123">
        <f t="shared" si="33"/>
        <v>0</v>
      </c>
      <c r="Y74" s="123">
        <f t="shared" si="42"/>
        <v>0</v>
      </c>
      <c r="Z74" s="123">
        <f t="shared" si="18"/>
        <v>0</v>
      </c>
      <c r="AA74" s="124">
        <v>14.05</v>
      </c>
      <c r="AB74" s="123">
        <f t="shared" si="38"/>
        <v>-2810</v>
      </c>
      <c r="AC74" s="123">
        <f t="shared" si="44"/>
        <v>-2810</v>
      </c>
      <c r="AD74" s="124">
        <v>14.05</v>
      </c>
      <c r="AE74" s="123">
        <f t="shared" si="39"/>
        <v>-2810</v>
      </c>
      <c r="AF74" s="123">
        <f t="shared" si="45"/>
        <v>-2810</v>
      </c>
      <c r="AO74" s="123"/>
      <c r="AP74" s="123"/>
      <c r="AQ74" s="123"/>
      <c r="AR74" s="123"/>
      <c r="AS74" s="122"/>
      <c r="AT74" s="122"/>
    </row>
    <row r="75" spans="1:46" s="69" customFormat="1">
      <c r="A75" s="29" t="s">
        <v>1553</v>
      </c>
      <c r="B75" s="120">
        <f>B74+31</f>
        <v>43555</v>
      </c>
      <c r="C75" s="121">
        <v>1</v>
      </c>
      <c r="D75" s="123"/>
      <c r="E75" s="122"/>
      <c r="F75" s="122"/>
      <c r="G75" s="122"/>
      <c r="H75" s="122">
        <v>0</v>
      </c>
      <c r="I75" s="122">
        <v>0</v>
      </c>
      <c r="J75" s="122">
        <v>0</v>
      </c>
      <c r="K75" s="122"/>
      <c r="L75" s="122"/>
      <c r="O75" s="123">
        <v>100</v>
      </c>
      <c r="P75" s="123">
        <f t="shared" si="40"/>
        <v>200</v>
      </c>
      <c r="Q75" s="123">
        <f t="shared" si="41"/>
        <v>100</v>
      </c>
      <c r="R75" s="123">
        <f t="shared" si="37"/>
        <v>200</v>
      </c>
      <c r="S75" s="123">
        <f t="shared" si="31"/>
        <v>0</v>
      </c>
      <c r="T75" s="123">
        <f t="shared" si="46"/>
        <v>0</v>
      </c>
      <c r="U75" s="123">
        <f t="shared" si="34"/>
        <v>0</v>
      </c>
      <c r="V75" s="123">
        <f t="shared" si="47"/>
        <v>0</v>
      </c>
      <c r="W75" s="123">
        <f t="shared" si="32"/>
        <v>0</v>
      </c>
      <c r="X75" s="123">
        <f t="shared" si="33"/>
        <v>0</v>
      </c>
      <c r="Y75" s="123">
        <f t="shared" si="42"/>
        <v>0</v>
      </c>
      <c r="Z75" s="123">
        <f t="shared" si="18"/>
        <v>0</v>
      </c>
      <c r="AA75" s="124">
        <v>15.05</v>
      </c>
      <c r="AB75" s="123">
        <f t="shared" si="38"/>
        <v>-3010</v>
      </c>
      <c r="AC75" s="123">
        <f t="shared" si="44"/>
        <v>-3010</v>
      </c>
      <c r="AD75" s="124">
        <v>15.05</v>
      </c>
      <c r="AE75" s="123">
        <f t="shared" si="39"/>
        <v>-3010</v>
      </c>
      <c r="AF75" s="123">
        <f t="shared" si="45"/>
        <v>-3010</v>
      </c>
      <c r="AO75" s="123"/>
      <c r="AP75" s="123"/>
      <c r="AQ75" s="123"/>
      <c r="AR75" s="123"/>
      <c r="AS75" s="122"/>
      <c r="AT75" s="122"/>
    </row>
    <row r="76" spans="1:46" s="69" customFormat="1">
      <c r="A76" s="29" t="s">
        <v>1553</v>
      </c>
      <c r="B76" s="120">
        <f>B75+30</f>
        <v>43585</v>
      </c>
      <c r="C76" s="121">
        <v>1</v>
      </c>
      <c r="D76" s="123"/>
      <c r="E76" s="122"/>
      <c r="F76" s="122"/>
      <c r="G76" s="122"/>
      <c r="H76" s="122">
        <v>0</v>
      </c>
      <c r="I76" s="122">
        <v>0</v>
      </c>
      <c r="J76" s="122">
        <v>0</v>
      </c>
      <c r="K76" s="122"/>
      <c r="L76" s="122"/>
      <c r="O76" s="123">
        <v>100</v>
      </c>
      <c r="P76" s="123">
        <f t="shared" si="40"/>
        <v>200</v>
      </c>
      <c r="Q76" s="123">
        <f t="shared" si="41"/>
        <v>100</v>
      </c>
      <c r="R76" s="123">
        <f t="shared" si="37"/>
        <v>200</v>
      </c>
      <c r="S76" s="123">
        <f t="shared" si="31"/>
        <v>0</v>
      </c>
      <c r="T76" s="123">
        <f t="shared" si="46"/>
        <v>0</v>
      </c>
      <c r="U76" s="123">
        <f t="shared" si="34"/>
        <v>0</v>
      </c>
      <c r="V76" s="123">
        <f t="shared" si="47"/>
        <v>0</v>
      </c>
      <c r="W76" s="123">
        <f t="shared" si="32"/>
        <v>0</v>
      </c>
      <c r="X76" s="123">
        <f t="shared" si="33"/>
        <v>0</v>
      </c>
      <c r="Y76" s="123">
        <f t="shared" si="42"/>
        <v>0</v>
      </c>
      <c r="Z76" s="123">
        <f t="shared" si="18"/>
        <v>0</v>
      </c>
      <c r="AA76" s="124">
        <v>16.05</v>
      </c>
      <c r="AB76" s="123">
        <f t="shared" si="38"/>
        <v>-3210</v>
      </c>
      <c r="AC76" s="123">
        <f t="shared" si="44"/>
        <v>-3210</v>
      </c>
      <c r="AD76" s="124">
        <v>16.05</v>
      </c>
      <c r="AE76" s="123">
        <f t="shared" si="39"/>
        <v>-3210</v>
      </c>
      <c r="AF76" s="123">
        <f t="shared" si="45"/>
        <v>-3210</v>
      </c>
      <c r="AO76" s="123"/>
      <c r="AP76" s="123"/>
      <c r="AQ76" s="123"/>
      <c r="AR76" s="123"/>
      <c r="AS76" s="122"/>
      <c r="AT76" s="122"/>
    </row>
    <row r="77" spans="1:46" s="69" customFormat="1">
      <c r="A77" s="29" t="s">
        <v>1553</v>
      </c>
      <c r="B77" s="120">
        <f>B76+31</f>
        <v>43616</v>
      </c>
      <c r="C77" s="121">
        <v>1</v>
      </c>
      <c r="D77" s="123"/>
      <c r="E77" s="122"/>
      <c r="F77" s="122"/>
      <c r="G77" s="122"/>
      <c r="H77" s="122">
        <v>0</v>
      </c>
      <c r="I77" s="122">
        <v>0</v>
      </c>
      <c r="J77" s="122">
        <v>0</v>
      </c>
      <c r="K77" s="122"/>
      <c r="L77" s="122"/>
      <c r="O77" s="123">
        <v>100</v>
      </c>
      <c r="P77" s="123">
        <f t="shared" si="40"/>
        <v>200</v>
      </c>
      <c r="Q77" s="123">
        <f t="shared" si="41"/>
        <v>100</v>
      </c>
      <c r="R77" s="123">
        <f t="shared" si="37"/>
        <v>200</v>
      </c>
      <c r="S77" s="123">
        <f t="shared" si="31"/>
        <v>0</v>
      </c>
      <c r="T77" s="123">
        <f t="shared" si="46"/>
        <v>0</v>
      </c>
      <c r="U77" s="123">
        <f t="shared" si="34"/>
        <v>0</v>
      </c>
      <c r="V77" s="123">
        <f t="shared" si="47"/>
        <v>0</v>
      </c>
      <c r="W77" s="123">
        <f t="shared" si="32"/>
        <v>0</v>
      </c>
      <c r="X77" s="123">
        <f t="shared" si="33"/>
        <v>0</v>
      </c>
      <c r="Y77" s="123">
        <f t="shared" si="42"/>
        <v>0</v>
      </c>
      <c r="Z77" s="123">
        <f t="shared" si="18"/>
        <v>0</v>
      </c>
      <c r="AA77" s="124">
        <v>17.05</v>
      </c>
      <c r="AB77" s="123">
        <f t="shared" si="38"/>
        <v>-3410</v>
      </c>
      <c r="AC77" s="123">
        <f t="shared" si="44"/>
        <v>-3410</v>
      </c>
      <c r="AD77" s="124">
        <v>17.05</v>
      </c>
      <c r="AE77" s="123">
        <f t="shared" si="39"/>
        <v>-3410</v>
      </c>
      <c r="AF77" s="123">
        <f t="shared" si="45"/>
        <v>-3410</v>
      </c>
      <c r="AO77" s="123"/>
      <c r="AP77" s="123"/>
      <c r="AQ77" s="123"/>
      <c r="AR77" s="123"/>
      <c r="AS77" s="122"/>
      <c r="AT77" s="122"/>
    </row>
    <row r="78" spans="1:46" s="69" customFormat="1">
      <c r="A78" s="29" t="s">
        <v>1553</v>
      </c>
      <c r="B78" s="120">
        <f>B77+30</f>
        <v>43646</v>
      </c>
      <c r="C78" s="121">
        <v>1</v>
      </c>
      <c r="D78" s="123"/>
      <c r="E78" s="122"/>
      <c r="F78" s="122"/>
      <c r="G78" s="122"/>
      <c r="H78" s="122">
        <v>0</v>
      </c>
      <c r="I78" s="122">
        <v>0</v>
      </c>
      <c r="J78" s="122">
        <v>0</v>
      </c>
      <c r="K78" s="122"/>
      <c r="L78" s="122"/>
      <c r="O78" s="123">
        <v>100</v>
      </c>
      <c r="P78" s="123">
        <f t="shared" si="40"/>
        <v>200</v>
      </c>
      <c r="Q78" s="123">
        <f t="shared" si="41"/>
        <v>100</v>
      </c>
      <c r="R78" s="123">
        <f t="shared" si="37"/>
        <v>200</v>
      </c>
      <c r="S78" s="123">
        <f t="shared" si="31"/>
        <v>0</v>
      </c>
      <c r="T78" s="123">
        <f t="shared" si="46"/>
        <v>0</v>
      </c>
      <c r="U78" s="123">
        <f t="shared" si="34"/>
        <v>0</v>
      </c>
      <c r="V78" s="123">
        <f t="shared" si="47"/>
        <v>0</v>
      </c>
      <c r="W78" s="123">
        <f t="shared" si="32"/>
        <v>0</v>
      </c>
      <c r="X78" s="123">
        <f t="shared" si="33"/>
        <v>0</v>
      </c>
      <c r="Y78" s="123">
        <f t="shared" si="42"/>
        <v>0</v>
      </c>
      <c r="Z78" s="123">
        <f t="shared" ref="Z78:Z141" si="48">Y78*C78</f>
        <v>0</v>
      </c>
      <c r="AA78" s="124">
        <v>18.05</v>
      </c>
      <c r="AB78" s="123">
        <f t="shared" si="38"/>
        <v>-3610</v>
      </c>
      <c r="AC78" s="123">
        <f t="shared" si="44"/>
        <v>-3610</v>
      </c>
      <c r="AD78" s="124">
        <v>18.05</v>
      </c>
      <c r="AE78" s="123">
        <f t="shared" si="39"/>
        <v>-3610</v>
      </c>
      <c r="AF78" s="123">
        <f t="shared" si="45"/>
        <v>-3610</v>
      </c>
      <c r="AO78" s="123"/>
      <c r="AP78" s="123"/>
      <c r="AQ78" s="123"/>
      <c r="AR78" s="123"/>
      <c r="AS78" s="122"/>
      <c r="AT78" s="122"/>
    </row>
    <row r="79" spans="1:46" s="69" customFormat="1">
      <c r="A79" s="29" t="s">
        <v>1553</v>
      </c>
      <c r="B79" s="120">
        <f>B78+31</f>
        <v>43677</v>
      </c>
      <c r="C79" s="121">
        <v>1</v>
      </c>
      <c r="D79" s="123"/>
      <c r="E79" s="122"/>
      <c r="F79" s="122"/>
      <c r="G79" s="122"/>
      <c r="H79" s="122">
        <v>0</v>
      </c>
      <c r="I79" s="122">
        <v>0</v>
      </c>
      <c r="J79" s="122">
        <v>0</v>
      </c>
      <c r="K79" s="122"/>
      <c r="L79" s="122"/>
      <c r="O79" s="123">
        <v>100</v>
      </c>
      <c r="P79" s="123">
        <f t="shared" si="40"/>
        <v>200</v>
      </c>
      <c r="Q79" s="123">
        <f t="shared" si="41"/>
        <v>100</v>
      </c>
      <c r="R79" s="123">
        <f t="shared" si="37"/>
        <v>200</v>
      </c>
      <c r="S79" s="123">
        <f t="shared" si="31"/>
        <v>0</v>
      </c>
      <c r="T79" s="123">
        <f t="shared" si="46"/>
        <v>0</v>
      </c>
      <c r="U79" s="123">
        <f t="shared" si="34"/>
        <v>0</v>
      </c>
      <c r="V79" s="123">
        <f t="shared" si="47"/>
        <v>0</v>
      </c>
      <c r="W79" s="123">
        <f t="shared" si="32"/>
        <v>0</v>
      </c>
      <c r="X79" s="123">
        <f t="shared" si="33"/>
        <v>0</v>
      </c>
      <c r="Y79" s="123">
        <f t="shared" si="42"/>
        <v>0</v>
      </c>
      <c r="Z79" s="123">
        <f t="shared" si="48"/>
        <v>0</v>
      </c>
      <c r="AA79" s="124">
        <v>19.05</v>
      </c>
      <c r="AB79" s="123">
        <f t="shared" si="38"/>
        <v>-3810</v>
      </c>
      <c r="AC79" s="123">
        <f t="shared" si="44"/>
        <v>-3810</v>
      </c>
      <c r="AD79" s="124">
        <v>19.05</v>
      </c>
      <c r="AE79" s="123">
        <f t="shared" si="39"/>
        <v>-3810</v>
      </c>
      <c r="AF79" s="123">
        <f t="shared" si="45"/>
        <v>-3810</v>
      </c>
      <c r="AO79" s="123"/>
      <c r="AP79" s="123"/>
      <c r="AQ79" s="123"/>
      <c r="AR79" s="123"/>
      <c r="AS79" s="122"/>
      <c r="AT79" s="122"/>
    </row>
    <row r="80" spans="1:46" s="69" customFormat="1">
      <c r="A80" s="29" t="s">
        <v>1553</v>
      </c>
      <c r="B80" s="120">
        <f t="shared" ref="B80" si="49">B79+31</f>
        <v>43708</v>
      </c>
      <c r="C80" s="121">
        <v>1</v>
      </c>
      <c r="D80" s="123"/>
      <c r="E80" s="122"/>
      <c r="F80" s="122"/>
      <c r="G80" s="122"/>
      <c r="H80" s="122">
        <v>0</v>
      </c>
      <c r="I80" s="122">
        <v>0</v>
      </c>
      <c r="J80" s="122">
        <v>0</v>
      </c>
      <c r="K80" s="122"/>
      <c r="L80" s="122"/>
      <c r="O80" s="123">
        <v>100</v>
      </c>
      <c r="P80" s="123">
        <f t="shared" si="40"/>
        <v>200</v>
      </c>
      <c r="Q80" s="123">
        <f t="shared" si="41"/>
        <v>100</v>
      </c>
      <c r="R80" s="123">
        <f t="shared" si="37"/>
        <v>200</v>
      </c>
      <c r="S80" s="123">
        <f t="shared" si="31"/>
        <v>0</v>
      </c>
      <c r="T80" s="123">
        <f t="shared" si="46"/>
        <v>0</v>
      </c>
      <c r="U80" s="123">
        <f t="shared" si="34"/>
        <v>0</v>
      </c>
      <c r="V80" s="123">
        <f t="shared" si="47"/>
        <v>0</v>
      </c>
      <c r="W80" s="123">
        <f t="shared" si="32"/>
        <v>0</v>
      </c>
      <c r="X80" s="123">
        <f t="shared" si="33"/>
        <v>0</v>
      </c>
      <c r="Y80" s="123">
        <f t="shared" si="42"/>
        <v>0</v>
      </c>
      <c r="Z80" s="123">
        <f t="shared" si="48"/>
        <v>0</v>
      </c>
      <c r="AA80" s="124">
        <v>20.05</v>
      </c>
      <c r="AB80" s="123">
        <f t="shared" si="38"/>
        <v>-4010</v>
      </c>
      <c r="AC80" s="123">
        <f t="shared" si="44"/>
        <v>-4010</v>
      </c>
      <c r="AD80" s="124">
        <v>20.05</v>
      </c>
      <c r="AE80" s="123">
        <f t="shared" si="39"/>
        <v>-4010</v>
      </c>
      <c r="AF80" s="123">
        <f t="shared" si="45"/>
        <v>-4010</v>
      </c>
      <c r="AO80" s="123"/>
      <c r="AP80" s="123"/>
      <c r="AQ80" s="123"/>
      <c r="AR80" s="123"/>
      <c r="AS80" s="122"/>
      <c r="AT80" s="122"/>
    </row>
    <row r="81" spans="1:46" s="69" customFormat="1">
      <c r="A81" s="29" t="s">
        <v>1553</v>
      </c>
      <c r="B81" s="120">
        <f>B80+30</f>
        <v>43738</v>
      </c>
      <c r="C81" s="121">
        <v>1</v>
      </c>
      <c r="D81" s="123"/>
      <c r="E81" s="122"/>
      <c r="F81" s="122"/>
      <c r="G81" s="122"/>
      <c r="H81" s="122">
        <v>0</v>
      </c>
      <c r="I81" s="122">
        <v>0</v>
      </c>
      <c r="J81" s="122">
        <v>0</v>
      </c>
      <c r="K81" s="122"/>
      <c r="L81" s="122"/>
      <c r="O81" s="123">
        <v>100</v>
      </c>
      <c r="P81" s="123">
        <f t="shared" si="40"/>
        <v>200</v>
      </c>
      <c r="Q81" s="123">
        <f t="shared" si="41"/>
        <v>100</v>
      </c>
      <c r="R81" s="123">
        <f t="shared" si="37"/>
        <v>200</v>
      </c>
      <c r="S81" s="123">
        <f t="shared" si="31"/>
        <v>0</v>
      </c>
      <c r="T81" s="123">
        <f t="shared" si="46"/>
        <v>0</v>
      </c>
      <c r="U81" s="123">
        <f t="shared" si="34"/>
        <v>0</v>
      </c>
      <c r="V81" s="123">
        <f t="shared" si="47"/>
        <v>0</v>
      </c>
      <c r="W81" s="123">
        <f t="shared" si="32"/>
        <v>0</v>
      </c>
      <c r="X81" s="123">
        <f t="shared" si="33"/>
        <v>0</v>
      </c>
      <c r="Y81" s="123">
        <f t="shared" si="42"/>
        <v>0</v>
      </c>
      <c r="Z81" s="123">
        <f t="shared" si="48"/>
        <v>0</v>
      </c>
      <c r="AA81" s="124">
        <v>21.05</v>
      </c>
      <c r="AB81" s="123">
        <f t="shared" si="38"/>
        <v>-4210</v>
      </c>
      <c r="AC81" s="123">
        <f t="shared" si="44"/>
        <v>-4210</v>
      </c>
      <c r="AD81" s="124">
        <v>21.05</v>
      </c>
      <c r="AE81" s="123">
        <f t="shared" si="39"/>
        <v>-4210</v>
      </c>
      <c r="AF81" s="123">
        <f t="shared" si="45"/>
        <v>-4210</v>
      </c>
      <c r="AO81" s="123"/>
      <c r="AP81" s="123"/>
      <c r="AQ81" s="123"/>
      <c r="AR81" s="123"/>
      <c r="AS81" s="122"/>
      <c r="AT81" s="122"/>
    </row>
    <row r="82" spans="1:46" s="69" customFormat="1">
      <c r="A82" s="29" t="s">
        <v>1553</v>
      </c>
      <c r="B82" s="120">
        <f>B81+31</f>
        <v>43769</v>
      </c>
      <c r="C82" s="121">
        <v>1</v>
      </c>
      <c r="D82" s="123"/>
      <c r="E82" s="122"/>
      <c r="F82" s="122"/>
      <c r="G82" s="122"/>
      <c r="H82" s="122">
        <v>0</v>
      </c>
      <c r="I82" s="122">
        <v>0</v>
      </c>
      <c r="J82" s="122">
        <v>0</v>
      </c>
      <c r="K82" s="122"/>
      <c r="L82" s="122"/>
      <c r="O82" s="123">
        <v>100</v>
      </c>
      <c r="P82" s="123">
        <f t="shared" si="40"/>
        <v>200</v>
      </c>
      <c r="Q82" s="123">
        <f t="shared" si="41"/>
        <v>100</v>
      </c>
      <c r="R82" s="123">
        <f t="shared" si="37"/>
        <v>200</v>
      </c>
      <c r="S82" s="123">
        <f t="shared" si="31"/>
        <v>0</v>
      </c>
      <c r="T82" s="123">
        <f t="shared" si="46"/>
        <v>0</v>
      </c>
      <c r="U82" s="123">
        <f t="shared" si="34"/>
        <v>0</v>
      </c>
      <c r="V82" s="123">
        <f t="shared" si="47"/>
        <v>0</v>
      </c>
      <c r="W82" s="123">
        <f t="shared" si="32"/>
        <v>0</v>
      </c>
      <c r="X82" s="123">
        <f t="shared" si="33"/>
        <v>0</v>
      </c>
      <c r="Y82" s="123">
        <f t="shared" si="42"/>
        <v>0</v>
      </c>
      <c r="Z82" s="123">
        <f t="shared" si="48"/>
        <v>0</v>
      </c>
      <c r="AA82" s="124">
        <v>22.05</v>
      </c>
      <c r="AB82" s="123">
        <f t="shared" si="38"/>
        <v>-4410</v>
      </c>
      <c r="AC82" s="123">
        <f t="shared" si="44"/>
        <v>-4410</v>
      </c>
      <c r="AD82" s="124">
        <v>22.05</v>
      </c>
      <c r="AE82" s="123">
        <f t="shared" si="39"/>
        <v>-4410</v>
      </c>
      <c r="AF82" s="123">
        <f t="shared" si="45"/>
        <v>-4410</v>
      </c>
      <c r="AO82" s="123"/>
      <c r="AP82" s="123"/>
      <c r="AQ82" s="123"/>
      <c r="AR82" s="123"/>
      <c r="AS82" s="122"/>
      <c r="AT82" s="122"/>
    </row>
    <row r="83" spans="1:46" s="69" customFormat="1">
      <c r="A83" s="29" t="s">
        <v>1553</v>
      </c>
      <c r="B83" s="120">
        <f>B82+30</f>
        <v>43799</v>
      </c>
      <c r="C83" s="121">
        <v>1</v>
      </c>
      <c r="D83" s="123"/>
      <c r="E83" s="122"/>
      <c r="F83" s="122"/>
      <c r="G83" s="122"/>
      <c r="H83" s="122">
        <v>0</v>
      </c>
      <c r="I83" s="122">
        <v>0</v>
      </c>
      <c r="J83" s="122">
        <v>0</v>
      </c>
      <c r="K83" s="122"/>
      <c r="L83" s="122"/>
      <c r="O83" s="123">
        <v>100</v>
      </c>
      <c r="P83" s="123">
        <f t="shared" si="40"/>
        <v>200</v>
      </c>
      <c r="Q83" s="123">
        <f t="shared" si="41"/>
        <v>100</v>
      </c>
      <c r="R83" s="123">
        <f t="shared" si="37"/>
        <v>200</v>
      </c>
      <c r="S83" s="123">
        <f t="shared" si="31"/>
        <v>0</v>
      </c>
      <c r="T83" s="123">
        <f t="shared" si="46"/>
        <v>0</v>
      </c>
      <c r="U83" s="123">
        <f t="shared" si="34"/>
        <v>0</v>
      </c>
      <c r="V83" s="123">
        <f t="shared" si="47"/>
        <v>0</v>
      </c>
      <c r="W83" s="123">
        <f t="shared" si="32"/>
        <v>0</v>
      </c>
      <c r="X83" s="123">
        <f t="shared" si="33"/>
        <v>0</v>
      </c>
      <c r="Y83" s="123">
        <f t="shared" si="42"/>
        <v>0</v>
      </c>
      <c r="Z83" s="123">
        <f t="shared" si="48"/>
        <v>0</v>
      </c>
      <c r="AA83" s="124">
        <v>23.05</v>
      </c>
      <c r="AB83" s="123">
        <f t="shared" si="38"/>
        <v>-4610</v>
      </c>
      <c r="AC83" s="123">
        <f t="shared" si="44"/>
        <v>-4610</v>
      </c>
      <c r="AD83" s="124">
        <v>23.05</v>
      </c>
      <c r="AE83" s="123">
        <f t="shared" si="39"/>
        <v>-4610</v>
      </c>
      <c r="AF83" s="123">
        <f t="shared" si="45"/>
        <v>-4610</v>
      </c>
      <c r="AO83" s="123"/>
      <c r="AP83" s="123"/>
      <c r="AQ83" s="123"/>
      <c r="AR83" s="123"/>
      <c r="AS83" s="122"/>
      <c r="AT83" s="122"/>
    </row>
    <row r="84" spans="1:46" s="69" customFormat="1">
      <c r="A84" s="29" t="s">
        <v>1553</v>
      </c>
      <c r="B84" s="120">
        <f>B83+31</f>
        <v>43830</v>
      </c>
      <c r="C84" s="121">
        <v>1</v>
      </c>
      <c r="D84" s="123"/>
      <c r="E84" s="122"/>
      <c r="F84" s="122"/>
      <c r="G84" s="122"/>
      <c r="H84" s="122">
        <v>0</v>
      </c>
      <c r="I84" s="122">
        <v>0</v>
      </c>
      <c r="J84" s="122">
        <v>0</v>
      </c>
      <c r="K84" s="122"/>
      <c r="L84" s="122"/>
      <c r="O84" s="123">
        <v>100</v>
      </c>
      <c r="P84" s="123">
        <f t="shared" si="40"/>
        <v>200</v>
      </c>
      <c r="Q84" s="123">
        <f t="shared" si="41"/>
        <v>100</v>
      </c>
      <c r="R84" s="123">
        <f t="shared" si="37"/>
        <v>200</v>
      </c>
      <c r="S84" s="123">
        <f t="shared" si="31"/>
        <v>0</v>
      </c>
      <c r="T84" s="123">
        <f t="shared" si="46"/>
        <v>0</v>
      </c>
      <c r="U84" s="123">
        <f t="shared" si="34"/>
        <v>0</v>
      </c>
      <c r="V84" s="123">
        <f t="shared" si="47"/>
        <v>0</v>
      </c>
      <c r="W84" s="123">
        <f t="shared" si="32"/>
        <v>0</v>
      </c>
      <c r="X84" s="123">
        <f t="shared" si="33"/>
        <v>0</v>
      </c>
      <c r="Y84" s="123">
        <f t="shared" si="42"/>
        <v>0</v>
      </c>
      <c r="Z84" s="123">
        <f t="shared" si="48"/>
        <v>0</v>
      </c>
      <c r="AA84" s="124">
        <v>24.05</v>
      </c>
      <c r="AB84" s="123">
        <f t="shared" si="38"/>
        <v>-4810</v>
      </c>
      <c r="AC84" s="123">
        <f t="shared" si="44"/>
        <v>-4810</v>
      </c>
      <c r="AD84" s="124">
        <v>24.05</v>
      </c>
      <c r="AE84" s="123">
        <f t="shared" si="39"/>
        <v>-4810</v>
      </c>
      <c r="AF84" s="123">
        <f t="shared" si="45"/>
        <v>-4810</v>
      </c>
      <c r="AO84" s="123"/>
      <c r="AP84" s="123"/>
      <c r="AQ84" s="123"/>
      <c r="AR84" s="123"/>
      <c r="AS84" s="122"/>
      <c r="AT84" s="122"/>
    </row>
    <row r="85" spans="1:46" s="69" customFormat="1">
      <c r="A85" s="29" t="s">
        <v>1553</v>
      </c>
      <c r="B85" s="120">
        <f>B84+31</f>
        <v>43861</v>
      </c>
      <c r="C85" s="121">
        <v>1</v>
      </c>
      <c r="D85" s="123"/>
      <c r="E85" s="122"/>
      <c r="F85" s="122"/>
      <c r="G85" s="122"/>
      <c r="H85" s="122">
        <v>0</v>
      </c>
      <c r="I85" s="122">
        <v>0</v>
      </c>
      <c r="J85" s="122">
        <v>0</v>
      </c>
      <c r="K85" s="122"/>
      <c r="L85" s="122"/>
      <c r="O85" s="123">
        <v>100</v>
      </c>
      <c r="P85" s="123">
        <f t="shared" si="40"/>
        <v>200</v>
      </c>
      <c r="Q85" s="123">
        <f t="shared" si="41"/>
        <v>100</v>
      </c>
      <c r="R85" s="123">
        <f t="shared" si="37"/>
        <v>200</v>
      </c>
      <c r="S85" s="123">
        <f t="shared" si="31"/>
        <v>0</v>
      </c>
      <c r="T85" s="123">
        <f t="shared" si="46"/>
        <v>0</v>
      </c>
      <c r="U85" s="123">
        <f t="shared" si="34"/>
        <v>0</v>
      </c>
      <c r="V85" s="123">
        <f t="shared" si="47"/>
        <v>0</v>
      </c>
      <c r="W85" s="123">
        <f t="shared" si="32"/>
        <v>0</v>
      </c>
      <c r="X85" s="123">
        <f t="shared" si="33"/>
        <v>0</v>
      </c>
      <c r="Y85" s="123">
        <f t="shared" si="42"/>
        <v>0</v>
      </c>
      <c r="Z85" s="123">
        <f t="shared" si="48"/>
        <v>0</v>
      </c>
      <c r="AA85" s="124">
        <v>25.05</v>
      </c>
      <c r="AB85" s="123">
        <f t="shared" si="38"/>
        <v>-5010</v>
      </c>
      <c r="AC85" s="123">
        <f t="shared" si="44"/>
        <v>-5010</v>
      </c>
      <c r="AD85" s="124">
        <v>25.05</v>
      </c>
      <c r="AE85" s="123">
        <f t="shared" si="39"/>
        <v>-5010</v>
      </c>
      <c r="AF85" s="123">
        <f t="shared" si="45"/>
        <v>-5010</v>
      </c>
      <c r="AO85" s="123"/>
      <c r="AP85" s="123"/>
      <c r="AQ85" s="123"/>
      <c r="AR85" s="123"/>
      <c r="AS85" s="122"/>
      <c r="AT85" s="122"/>
    </row>
    <row r="86" spans="1:46" s="69" customFormat="1">
      <c r="A86" s="29" t="s">
        <v>1553</v>
      </c>
      <c r="B86" s="120">
        <f>B85+29</f>
        <v>43890</v>
      </c>
      <c r="C86" s="121">
        <v>1</v>
      </c>
      <c r="D86" s="123"/>
      <c r="E86" s="122"/>
      <c r="F86" s="122"/>
      <c r="G86" s="122"/>
      <c r="H86" s="122">
        <v>0</v>
      </c>
      <c r="I86" s="122">
        <v>0</v>
      </c>
      <c r="J86" s="122">
        <v>0</v>
      </c>
      <c r="K86" s="122"/>
      <c r="L86" s="122"/>
      <c r="O86" s="123">
        <v>100</v>
      </c>
      <c r="P86" s="123">
        <f t="shared" si="40"/>
        <v>200</v>
      </c>
      <c r="Q86" s="123">
        <f t="shared" si="41"/>
        <v>100</v>
      </c>
      <c r="R86" s="123">
        <f t="shared" si="37"/>
        <v>200</v>
      </c>
      <c r="S86" s="123">
        <f t="shared" ref="S86:S117" si="50">P85*H85/365*(B86-B85)+S85-U86</f>
        <v>0</v>
      </c>
      <c r="T86" s="123">
        <f t="shared" si="46"/>
        <v>0</v>
      </c>
      <c r="U86" s="123">
        <f t="shared" si="34"/>
        <v>0</v>
      </c>
      <c r="V86" s="123">
        <f t="shared" si="47"/>
        <v>0</v>
      </c>
      <c r="W86" s="123">
        <f t="shared" ref="W86:W117" si="51">I86*P86</f>
        <v>0</v>
      </c>
      <c r="X86" s="123">
        <f t="shared" ref="X86:X117" si="52">W86*C86</f>
        <v>0</v>
      </c>
      <c r="Y86" s="123">
        <f t="shared" si="42"/>
        <v>0</v>
      </c>
      <c r="Z86" s="123">
        <f t="shared" si="48"/>
        <v>0</v>
      </c>
      <c r="AA86" s="124">
        <v>26.05</v>
      </c>
      <c r="AB86" s="123">
        <f t="shared" si="38"/>
        <v>-5210</v>
      </c>
      <c r="AC86" s="123">
        <f t="shared" si="44"/>
        <v>-5210</v>
      </c>
      <c r="AD86" s="124">
        <v>26.05</v>
      </c>
      <c r="AE86" s="123">
        <f t="shared" si="39"/>
        <v>-5210</v>
      </c>
      <c r="AF86" s="123">
        <f t="shared" si="45"/>
        <v>-5210</v>
      </c>
      <c r="AO86" s="123"/>
      <c r="AP86" s="123"/>
      <c r="AQ86" s="123"/>
      <c r="AR86" s="123"/>
      <c r="AS86" s="122"/>
      <c r="AT86" s="122"/>
    </row>
    <row r="87" spans="1:46" s="69" customFormat="1">
      <c r="A87" s="29" t="s">
        <v>1553</v>
      </c>
      <c r="B87" s="120">
        <f>B86+31</f>
        <v>43921</v>
      </c>
      <c r="C87" s="121">
        <v>1</v>
      </c>
      <c r="D87" s="123"/>
      <c r="E87" s="122"/>
      <c r="F87" s="122"/>
      <c r="G87" s="122"/>
      <c r="H87" s="122">
        <v>0</v>
      </c>
      <c r="I87" s="122">
        <v>0</v>
      </c>
      <c r="J87" s="122">
        <v>0</v>
      </c>
      <c r="K87" s="122"/>
      <c r="L87" s="122"/>
      <c r="O87" s="123">
        <v>100</v>
      </c>
      <c r="P87" s="123">
        <f t="shared" si="40"/>
        <v>200</v>
      </c>
      <c r="Q87" s="123">
        <f t="shared" si="41"/>
        <v>100</v>
      </c>
      <c r="R87" s="123">
        <f t="shared" si="37"/>
        <v>200</v>
      </c>
      <c r="S87" s="123">
        <f t="shared" si="50"/>
        <v>0</v>
      </c>
      <c r="T87" s="123">
        <f t="shared" si="46"/>
        <v>0</v>
      </c>
      <c r="U87" s="123">
        <f t="shared" si="34"/>
        <v>0</v>
      </c>
      <c r="V87" s="123">
        <f t="shared" si="47"/>
        <v>0</v>
      </c>
      <c r="W87" s="123">
        <f t="shared" si="51"/>
        <v>0</v>
      </c>
      <c r="X87" s="123">
        <f t="shared" si="52"/>
        <v>0</v>
      </c>
      <c r="Y87" s="123">
        <f t="shared" si="42"/>
        <v>0</v>
      </c>
      <c r="Z87" s="123">
        <f t="shared" si="48"/>
        <v>0</v>
      </c>
      <c r="AA87" s="124">
        <v>27.05</v>
      </c>
      <c r="AB87" s="123">
        <f t="shared" si="38"/>
        <v>-5410</v>
      </c>
      <c r="AC87" s="123">
        <f t="shared" si="44"/>
        <v>-5410</v>
      </c>
      <c r="AD87" s="124">
        <v>27.05</v>
      </c>
      <c r="AE87" s="123">
        <f t="shared" si="39"/>
        <v>-5410</v>
      </c>
      <c r="AF87" s="123">
        <f t="shared" si="45"/>
        <v>-5410</v>
      </c>
      <c r="AO87" s="123"/>
      <c r="AP87" s="123"/>
      <c r="AQ87" s="123"/>
      <c r="AR87" s="123"/>
      <c r="AS87" s="122"/>
      <c r="AT87" s="122"/>
    </row>
    <row r="88" spans="1:46" s="69" customFormat="1">
      <c r="A88" s="29" t="s">
        <v>1553</v>
      </c>
      <c r="B88" s="120">
        <f>B87+30</f>
        <v>43951</v>
      </c>
      <c r="C88" s="121">
        <v>1</v>
      </c>
      <c r="D88" s="123"/>
      <c r="E88" s="122"/>
      <c r="F88" s="122"/>
      <c r="G88" s="122"/>
      <c r="H88" s="122">
        <v>0</v>
      </c>
      <c r="I88" s="122">
        <v>0</v>
      </c>
      <c r="J88" s="122">
        <v>0</v>
      </c>
      <c r="K88" s="122"/>
      <c r="L88" s="122"/>
      <c r="O88" s="123">
        <v>100</v>
      </c>
      <c r="P88" s="123">
        <f t="shared" si="40"/>
        <v>200</v>
      </c>
      <c r="Q88" s="123">
        <f t="shared" si="41"/>
        <v>100</v>
      </c>
      <c r="R88" s="123">
        <f t="shared" si="37"/>
        <v>200</v>
      </c>
      <c r="S88" s="123">
        <f t="shared" si="50"/>
        <v>0</v>
      </c>
      <c r="T88" s="123">
        <f t="shared" si="46"/>
        <v>0</v>
      </c>
      <c r="U88" s="123">
        <f t="shared" si="34"/>
        <v>0</v>
      </c>
      <c r="V88" s="123">
        <f t="shared" si="47"/>
        <v>0</v>
      </c>
      <c r="W88" s="123">
        <f t="shared" si="51"/>
        <v>0</v>
      </c>
      <c r="X88" s="123">
        <f t="shared" si="52"/>
        <v>0</v>
      </c>
      <c r="Y88" s="123">
        <f t="shared" si="42"/>
        <v>0</v>
      </c>
      <c r="Z88" s="123">
        <f t="shared" si="48"/>
        <v>0</v>
      </c>
      <c r="AA88" s="124">
        <v>28.05</v>
      </c>
      <c r="AB88" s="123">
        <f t="shared" si="38"/>
        <v>-5610</v>
      </c>
      <c r="AC88" s="123">
        <f t="shared" si="44"/>
        <v>-5610</v>
      </c>
      <c r="AD88" s="124">
        <v>28.05</v>
      </c>
      <c r="AE88" s="123">
        <f t="shared" si="39"/>
        <v>-5610</v>
      </c>
      <c r="AF88" s="123">
        <f t="shared" si="45"/>
        <v>-5610</v>
      </c>
      <c r="AO88" s="123"/>
      <c r="AP88" s="123"/>
      <c r="AQ88" s="123"/>
      <c r="AR88" s="123"/>
      <c r="AS88" s="122"/>
      <c r="AT88" s="122"/>
    </row>
    <row r="89" spans="1:46" s="69" customFormat="1">
      <c r="A89" s="29" t="s">
        <v>1553</v>
      </c>
      <c r="B89" s="120">
        <f>B88+31</f>
        <v>43982</v>
      </c>
      <c r="C89" s="121">
        <v>1</v>
      </c>
      <c r="D89" s="123"/>
      <c r="E89" s="122"/>
      <c r="F89" s="122"/>
      <c r="G89" s="122"/>
      <c r="H89" s="122">
        <v>0</v>
      </c>
      <c r="I89" s="122">
        <v>0</v>
      </c>
      <c r="J89" s="122">
        <v>0</v>
      </c>
      <c r="K89" s="122"/>
      <c r="L89" s="122"/>
      <c r="O89" s="123">
        <v>100</v>
      </c>
      <c r="P89" s="123">
        <f t="shared" si="40"/>
        <v>200</v>
      </c>
      <c r="Q89" s="123">
        <f t="shared" si="41"/>
        <v>100</v>
      </c>
      <c r="R89" s="123">
        <f t="shared" si="37"/>
        <v>200</v>
      </c>
      <c r="S89" s="123">
        <f t="shared" si="50"/>
        <v>0</v>
      </c>
      <c r="T89" s="123">
        <f t="shared" si="46"/>
        <v>0</v>
      </c>
      <c r="U89" s="123">
        <f t="shared" si="34"/>
        <v>0</v>
      </c>
      <c r="V89" s="123">
        <f t="shared" si="47"/>
        <v>0</v>
      </c>
      <c r="W89" s="123">
        <f t="shared" si="51"/>
        <v>0</v>
      </c>
      <c r="X89" s="123">
        <f t="shared" si="52"/>
        <v>0</v>
      </c>
      <c r="Y89" s="123">
        <f t="shared" si="42"/>
        <v>0</v>
      </c>
      <c r="Z89" s="123">
        <f t="shared" si="48"/>
        <v>0</v>
      </c>
      <c r="AA89" s="124">
        <v>29.05</v>
      </c>
      <c r="AB89" s="123">
        <f t="shared" si="38"/>
        <v>-5810</v>
      </c>
      <c r="AC89" s="123">
        <f t="shared" si="44"/>
        <v>-5810</v>
      </c>
      <c r="AD89" s="124">
        <v>29.05</v>
      </c>
      <c r="AE89" s="123">
        <f t="shared" si="39"/>
        <v>-5810</v>
      </c>
      <c r="AF89" s="123">
        <f t="shared" si="45"/>
        <v>-5810</v>
      </c>
      <c r="AO89" s="123"/>
      <c r="AP89" s="123"/>
      <c r="AQ89" s="123"/>
      <c r="AR89" s="123"/>
      <c r="AS89" s="122"/>
      <c r="AT89" s="122"/>
    </row>
    <row r="90" spans="1:46" s="69" customFormat="1">
      <c r="A90" s="29" t="s">
        <v>1553</v>
      </c>
      <c r="B90" s="120">
        <f>B89+30</f>
        <v>44012</v>
      </c>
      <c r="C90" s="121">
        <v>1</v>
      </c>
      <c r="D90" s="123"/>
      <c r="E90" s="122"/>
      <c r="F90" s="122"/>
      <c r="G90" s="122"/>
      <c r="H90" s="122">
        <v>0</v>
      </c>
      <c r="I90" s="122">
        <v>0</v>
      </c>
      <c r="J90" s="122">
        <v>0</v>
      </c>
      <c r="K90" s="122"/>
      <c r="L90" s="122"/>
      <c r="O90" s="123">
        <v>100</v>
      </c>
      <c r="P90" s="123">
        <f t="shared" si="40"/>
        <v>200</v>
      </c>
      <c r="Q90" s="123">
        <f t="shared" si="41"/>
        <v>100</v>
      </c>
      <c r="R90" s="123">
        <f t="shared" si="37"/>
        <v>200</v>
      </c>
      <c r="S90" s="123">
        <f t="shared" si="50"/>
        <v>0</v>
      </c>
      <c r="T90" s="123">
        <f t="shared" si="46"/>
        <v>0</v>
      </c>
      <c r="U90" s="123">
        <f t="shared" si="34"/>
        <v>0</v>
      </c>
      <c r="V90" s="123">
        <f t="shared" si="47"/>
        <v>0</v>
      </c>
      <c r="W90" s="123">
        <f t="shared" si="51"/>
        <v>0</v>
      </c>
      <c r="X90" s="123">
        <f t="shared" si="52"/>
        <v>0</v>
      </c>
      <c r="Y90" s="123">
        <f t="shared" si="42"/>
        <v>0</v>
      </c>
      <c r="Z90" s="123">
        <f t="shared" si="48"/>
        <v>0</v>
      </c>
      <c r="AA90" s="124">
        <v>30.05</v>
      </c>
      <c r="AB90" s="123">
        <f t="shared" si="38"/>
        <v>-6010</v>
      </c>
      <c r="AC90" s="123">
        <f t="shared" si="44"/>
        <v>-6010</v>
      </c>
      <c r="AD90" s="124">
        <v>30.05</v>
      </c>
      <c r="AE90" s="123">
        <f t="shared" si="39"/>
        <v>-6010</v>
      </c>
      <c r="AF90" s="123">
        <f t="shared" si="45"/>
        <v>-6010</v>
      </c>
      <c r="AO90" s="123"/>
      <c r="AP90" s="123"/>
      <c r="AQ90" s="123"/>
      <c r="AR90" s="123"/>
      <c r="AS90" s="122"/>
      <c r="AT90" s="122"/>
    </row>
    <row r="91" spans="1:46" s="69" customFormat="1">
      <c r="A91" s="29" t="s">
        <v>1553</v>
      </c>
      <c r="B91" s="120">
        <f>B90+31</f>
        <v>44043</v>
      </c>
      <c r="C91" s="121">
        <v>1</v>
      </c>
      <c r="D91" s="123"/>
      <c r="E91" s="122"/>
      <c r="F91" s="122"/>
      <c r="G91" s="122"/>
      <c r="H91" s="122">
        <v>0</v>
      </c>
      <c r="I91" s="122">
        <v>0</v>
      </c>
      <c r="J91" s="122">
        <v>0</v>
      </c>
      <c r="K91" s="122"/>
      <c r="L91" s="122"/>
      <c r="O91" s="123">
        <v>100</v>
      </c>
      <c r="P91" s="123">
        <f t="shared" si="40"/>
        <v>200</v>
      </c>
      <c r="Q91" s="123">
        <f t="shared" si="41"/>
        <v>100</v>
      </c>
      <c r="R91" s="123">
        <f t="shared" si="37"/>
        <v>200</v>
      </c>
      <c r="S91" s="123">
        <f t="shared" si="50"/>
        <v>0</v>
      </c>
      <c r="T91" s="123">
        <f t="shared" si="46"/>
        <v>0</v>
      </c>
      <c r="U91" s="123">
        <f t="shared" ref="U91:U122" si="53">P90*H90/365*(B91-B89)</f>
        <v>0</v>
      </c>
      <c r="V91" s="123">
        <f t="shared" si="47"/>
        <v>0</v>
      </c>
      <c r="W91" s="123">
        <f t="shared" si="51"/>
        <v>0</v>
      </c>
      <c r="X91" s="123">
        <f t="shared" si="52"/>
        <v>0</v>
      </c>
      <c r="Y91" s="123">
        <f t="shared" si="42"/>
        <v>0</v>
      </c>
      <c r="Z91" s="123">
        <f t="shared" si="48"/>
        <v>0</v>
      </c>
      <c r="AA91" s="124">
        <v>31.05</v>
      </c>
      <c r="AB91" s="123">
        <f t="shared" si="38"/>
        <v>-6210</v>
      </c>
      <c r="AC91" s="123">
        <f t="shared" si="44"/>
        <v>-6210</v>
      </c>
      <c r="AD91" s="124">
        <v>31.05</v>
      </c>
      <c r="AE91" s="123">
        <f t="shared" si="39"/>
        <v>-6210</v>
      </c>
      <c r="AF91" s="123">
        <f t="shared" si="45"/>
        <v>-6210</v>
      </c>
      <c r="AO91" s="123"/>
      <c r="AP91" s="123"/>
      <c r="AQ91" s="123"/>
      <c r="AR91" s="123"/>
      <c r="AS91" s="122"/>
      <c r="AT91" s="122"/>
    </row>
    <row r="92" spans="1:46" s="69" customFormat="1">
      <c r="A92" s="29" t="s">
        <v>1553</v>
      </c>
      <c r="B92" s="120">
        <f t="shared" ref="B92" si="54">B91+31</f>
        <v>44074</v>
      </c>
      <c r="C92" s="121">
        <v>1</v>
      </c>
      <c r="D92" s="123"/>
      <c r="E92" s="122"/>
      <c r="F92" s="122"/>
      <c r="G92" s="122"/>
      <c r="H92" s="122">
        <v>0</v>
      </c>
      <c r="I92" s="122">
        <v>0</v>
      </c>
      <c r="J92" s="122">
        <v>0</v>
      </c>
      <c r="K92" s="122"/>
      <c r="L92" s="122"/>
      <c r="O92" s="123">
        <v>100</v>
      </c>
      <c r="P92" s="123">
        <f t="shared" si="40"/>
        <v>200</v>
      </c>
      <c r="Q92" s="123">
        <f t="shared" si="41"/>
        <v>100</v>
      </c>
      <c r="R92" s="123">
        <f t="shared" si="37"/>
        <v>200</v>
      </c>
      <c r="S92" s="123">
        <f t="shared" si="50"/>
        <v>0</v>
      </c>
      <c r="T92" s="123">
        <f t="shared" si="46"/>
        <v>0</v>
      </c>
      <c r="U92" s="123">
        <f t="shared" si="53"/>
        <v>0</v>
      </c>
      <c r="V92" s="123">
        <f t="shared" si="47"/>
        <v>0</v>
      </c>
      <c r="W92" s="123">
        <f t="shared" si="51"/>
        <v>0</v>
      </c>
      <c r="X92" s="123">
        <f t="shared" si="52"/>
        <v>0</v>
      </c>
      <c r="Y92" s="123">
        <f t="shared" si="42"/>
        <v>0</v>
      </c>
      <c r="Z92" s="123">
        <f t="shared" si="48"/>
        <v>0</v>
      </c>
      <c r="AA92" s="124">
        <v>32.049999999999997</v>
      </c>
      <c r="AB92" s="123">
        <f t="shared" si="38"/>
        <v>-6409.9999999999991</v>
      </c>
      <c r="AC92" s="123">
        <f t="shared" si="44"/>
        <v>-6409.9999999999991</v>
      </c>
      <c r="AD92" s="124">
        <v>32.049999999999997</v>
      </c>
      <c r="AE92" s="123">
        <f t="shared" si="39"/>
        <v>-6409.9999999999991</v>
      </c>
      <c r="AF92" s="123">
        <f t="shared" si="45"/>
        <v>-6409.9999999999991</v>
      </c>
      <c r="AO92" s="123"/>
      <c r="AP92" s="123"/>
      <c r="AQ92" s="123"/>
      <c r="AR92" s="123"/>
      <c r="AS92" s="122"/>
      <c r="AT92" s="122"/>
    </row>
    <row r="93" spans="1:46" s="69" customFormat="1">
      <c r="A93" s="29" t="s">
        <v>1553</v>
      </c>
      <c r="B93" s="120">
        <f>B92+30</f>
        <v>44104</v>
      </c>
      <c r="C93" s="121">
        <v>1</v>
      </c>
      <c r="D93" s="123"/>
      <c r="E93" s="122"/>
      <c r="F93" s="122"/>
      <c r="G93" s="122"/>
      <c r="H93" s="122">
        <v>0</v>
      </c>
      <c r="I93" s="122">
        <v>0</v>
      </c>
      <c r="J93" s="122">
        <v>0</v>
      </c>
      <c r="K93" s="122"/>
      <c r="L93" s="122"/>
      <c r="O93" s="123">
        <v>100</v>
      </c>
      <c r="P93" s="123">
        <f t="shared" si="40"/>
        <v>200</v>
      </c>
      <c r="Q93" s="123">
        <f t="shared" si="41"/>
        <v>100</v>
      </c>
      <c r="R93" s="123">
        <f t="shared" si="37"/>
        <v>200</v>
      </c>
      <c r="S93" s="123">
        <f t="shared" si="50"/>
        <v>0</v>
      </c>
      <c r="T93" s="123">
        <f t="shared" si="46"/>
        <v>0</v>
      </c>
      <c r="U93" s="123">
        <f t="shared" si="53"/>
        <v>0</v>
      </c>
      <c r="V93" s="123">
        <f t="shared" si="47"/>
        <v>0</v>
      </c>
      <c r="W93" s="123">
        <f t="shared" si="51"/>
        <v>0</v>
      </c>
      <c r="X93" s="123">
        <f t="shared" si="52"/>
        <v>0</v>
      </c>
      <c r="Y93" s="123">
        <f t="shared" si="42"/>
        <v>0</v>
      </c>
      <c r="Z93" s="123">
        <f t="shared" si="48"/>
        <v>0</v>
      </c>
      <c r="AA93" s="124">
        <v>33.049999999999997</v>
      </c>
      <c r="AB93" s="123">
        <f t="shared" si="38"/>
        <v>-6609.9999999999991</v>
      </c>
      <c r="AC93" s="123">
        <f t="shared" si="44"/>
        <v>-6609.9999999999991</v>
      </c>
      <c r="AD93" s="124">
        <v>33.049999999999997</v>
      </c>
      <c r="AE93" s="123">
        <f t="shared" si="39"/>
        <v>-6609.9999999999991</v>
      </c>
      <c r="AF93" s="123">
        <f t="shared" si="45"/>
        <v>-6609.9999999999991</v>
      </c>
      <c r="AO93" s="123"/>
      <c r="AP93" s="123"/>
      <c r="AQ93" s="123"/>
      <c r="AR93" s="123"/>
      <c r="AS93" s="122"/>
      <c r="AT93" s="122"/>
    </row>
    <row r="94" spans="1:46" s="69" customFormat="1">
      <c r="A94" s="29" t="s">
        <v>1553</v>
      </c>
      <c r="B94" s="120">
        <f>B93+31</f>
        <v>44135</v>
      </c>
      <c r="C94" s="121">
        <v>1</v>
      </c>
      <c r="D94" s="123"/>
      <c r="E94" s="122"/>
      <c r="F94" s="122"/>
      <c r="G94" s="122"/>
      <c r="H94" s="122">
        <v>0</v>
      </c>
      <c r="I94" s="122">
        <v>0</v>
      </c>
      <c r="J94" s="122">
        <v>0</v>
      </c>
      <c r="K94" s="122"/>
      <c r="L94" s="122"/>
      <c r="O94" s="123">
        <v>100</v>
      </c>
      <c r="P94" s="123">
        <f t="shared" si="40"/>
        <v>200</v>
      </c>
      <c r="Q94" s="123">
        <f t="shared" si="41"/>
        <v>100</v>
      </c>
      <c r="R94" s="123">
        <f t="shared" si="37"/>
        <v>200</v>
      </c>
      <c r="S94" s="123">
        <f t="shared" si="50"/>
        <v>0</v>
      </c>
      <c r="T94" s="123">
        <f t="shared" si="46"/>
        <v>0</v>
      </c>
      <c r="U94" s="123">
        <f t="shared" si="53"/>
        <v>0</v>
      </c>
      <c r="V94" s="123">
        <f t="shared" si="47"/>
        <v>0</v>
      </c>
      <c r="W94" s="123">
        <f t="shared" si="51"/>
        <v>0</v>
      </c>
      <c r="X94" s="123">
        <f t="shared" si="52"/>
        <v>0</v>
      </c>
      <c r="Y94" s="123">
        <f t="shared" si="42"/>
        <v>0</v>
      </c>
      <c r="Z94" s="123">
        <f t="shared" si="48"/>
        <v>0</v>
      </c>
      <c r="AA94" s="124">
        <v>34.049999999999997</v>
      </c>
      <c r="AB94" s="123">
        <f t="shared" si="38"/>
        <v>-6809.9999999999991</v>
      </c>
      <c r="AC94" s="123">
        <f t="shared" si="44"/>
        <v>-6809.9999999999991</v>
      </c>
      <c r="AD94" s="124">
        <v>34.049999999999997</v>
      </c>
      <c r="AE94" s="123">
        <f t="shared" si="39"/>
        <v>-6809.9999999999991</v>
      </c>
      <c r="AF94" s="123">
        <f t="shared" si="45"/>
        <v>-6809.9999999999991</v>
      </c>
      <c r="AO94" s="123"/>
      <c r="AP94" s="123"/>
      <c r="AQ94" s="123"/>
      <c r="AR94" s="123"/>
      <c r="AS94" s="122"/>
      <c r="AT94" s="122"/>
    </row>
    <row r="95" spans="1:46" s="69" customFormat="1">
      <c r="A95" s="29" t="s">
        <v>1553</v>
      </c>
      <c r="B95" s="120">
        <f>B94+30</f>
        <v>44165</v>
      </c>
      <c r="C95" s="121">
        <v>1</v>
      </c>
      <c r="D95" s="123"/>
      <c r="E95" s="122"/>
      <c r="F95" s="122"/>
      <c r="G95" s="122"/>
      <c r="H95" s="122">
        <v>0</v>
      </c>
      <c r="I95" s="122">
        <v>0</v>
      </c>
      <c r="J95" s="122">
        <v>0</v>
      </c>
      <c r="K95" s="122"/>
      <c r="L95" s="122"/>
      <c r="O95" s="123">
        <v>100</v>
      </c>
      <c r="P95" s="123">
        <f t="shared" si="40"/>
        <v>200</v>
      </c>
      <c r="Q95" s="123">
        <f t="shared" si="41"/>
        <v>100</v>
      </c>
      <c r="R95" s="123">
        <f t="shared" si="37"/>
        <v>200</v>
      </c>
      <c r="S95" s="123">
        <f t="shared" si="50"/>
        <v>0</v>
      </c>
      <c r="T95" s="123">
        <f t="shared" si="46"/>
        <v>0</v>
      </c>
      <c r="U95" s="123">
        <f t="shared" si="53"/>
        <v>0</v>
      </c>
      <c r="V95" s="123">
        <f t="shared" si="47"/>
        <v>0</v>
      </c>
      <c r="W95" s="123">
        <f t="shared" si="51"/>
        <v>0</v>
      </c>
      <c r="X95" s="123">
        <f t="shared" si="52"/>
        <v>0</v>
      </c>
      <c r="Y95" s="123">
        <f t="shared" si="42"/>
        <v>0</v>
      </c>
      <c r="Z95" s="123">
        <f t="shared" si="48"/>
        <v>0</v>
      </c>
      <c r="AA95" s="124">
        <v>35.049999999999997</v>
      </c>
      <c r="AB95" s="123">
        <f t="shared" si="38"/>
        <v>-7009.9999999999991</v>
      </c>
      <c r="AC95" s="123">
        <f t="shared" si="44"/>
        <v>-7009.9999999999991</v>
      </c>
      <c r="AD95" s="124">
        <v>35.049999999999997</v>
      </c>
      <c r="AE95" s="123">
        <f t="shared" si="39"/>
        <v>-7009.9999999999991</v>
      </c>
      <c r="AF95" s="123">
        <f t="shared" si="45"/>
        <v>-7009.9999999999991</v>
      </c>
      <c r="AO95" s="123"/>
      <c r="AP95" s="123"/>
      <c r="AQ95" s="123"/>
      <c r="AR95" s="123"/>
      <c r="AS95" s="122"/>
      <c r="AT95" s="122"/>
    </row>
    <row r="96" spans="1:46" s="69" customFormat="1">
      <c r="A96" s="29" t="s">
        <v>1553</v>
      </c>
      <c r="B96" s="120">
        <f>B95+31</f>
        <v>44196</v>
      </c>
      <c r="C96" s="121">
        <v>1</v>
      </c>
      <c r="D96" s="123"/>
      <c r="E96" s="122"/>
      <c r="F96" s="122"/>
      <c r="G96" s="122"/>
      <c r="H96" s="122">
        <v>0</v>
      </c>
      <c r="I96" s="122">
        <v>0</v>
      </c>
      <c r="J96" s="122">
        <v>0</v>
      </c>
      <c r="K96" s="122"/>
      <c r="L96" s="122"/>
      <c r="O96" s="123">
        <v>100</v>
      </c>
      <c r="P96" s="123">
        <f t="shared" si="40"/>
        <v>200</v>
      </c>
      <c r="Q96" s="123">
        <f t="shared" si="41"/>
        <v>100</v>
      </c>
      <c r="R96" s="123">
        <f t="shared" si="37"/>
        <v>200</v>
      </c>
      <c r="S96" s="123">
        <f t="shared" si="50"/>
        <v>0</v>
      </c>
      <c r="T96" s="123">
        <f t="shared" si="46"/>
        <v>0</v>
      </c>
      <c r="U96" s="123">
        <f t="shared" si="53"/>
        <v>0</v>
      </c>
      <c r="V96" s="123">
        <f t="shared" si="47"/>
        <v>0</v>
      </c>
      <c r="W96" s="123">
        <f t="shared" si="51"/>
        <v>0</v>
      </c>
      <c r="X96" s="123">
        <f t="shared" si="52"/>
        <v>0</v>
      </c>
      <c r="Y96" s="123">
        <f t="shared" si="42"/>
        <v>0</v>
      </c>
      <c r="Z96" s="123">
        <f t="shared" si="48"/>
        <v>0</v>
      </c>
      <c r="AA96" s="124">
        <v>36.049999999999997</v>
      </c>
      <c r="AB96" s="123">
        <f t="shared" si="38"/>
        <v>-7209.9999999999991</v>
      </c>
      <c r="AC96" s="123">
        <f t="shared" si="44"/>
        <v>-7209.9999999999991</v>
      </c>
      <c r="AD96" s="124">
        <v>36.049999999999997</v>
      </c>
      <c r="AE96" s="123">
        <f t="shared" si="39"/>
        <v>-7209.9999999999991</v>
      </c>
      <c r="AF96" s="123">
        <f t="shared" si="45"/>
        <v>-7209.9999999999991</v>
      </c>
      <c r="AO96" s="123"/>
      <c r="AP96" s="123"/>
      <c r="AQ96" s="123"/>
      <c r="AR96" s="123"/>
      <c r="AS96" s="122"/>
      <c r="AT96" s="122"/>
    </row>
    <row r="97" spans="1:46" s="69" customFormat="1">
      <c r="A97" s="29" t="s">
        <v>1553</v>
      </c>
      <c r="B97" s="120">
        <f>B96+31</f>
        <v>44227</v>
      </c>
      <c r="C97" s="121">
        <v>1</v>
      </c>
      <c r="D97" s="123"/>
      <c r="E97" s="122"/>
      <c r="F97" s="122"/>
      <c r="G97" s="122"/>
      <c r="H97" s="122">
        <v>0</v>
      </c>
      <c r="I97" s="122">
        <v>0</v>
      </c>
      <c r="J97" s="122">
        <v>0</v>
      </c>
      <c r="K97" s="122"/>
      <c r="L97" s="122"/>
      <c r="O97" s="123">
        <v>100</v>
      </c>
      <c r="P97" s="123">
        <f t="shared" si="40"/>
        <v>200</v>
      </c>
      <c r="Q97" s="123">
        <f t="shared" si="41"/>
        <v>100</v>
      </c>
      <c r="R97" s="123">
        <f t="shared" si="37"/>
        <v>200</v>
      </c>
      <c r="S97" s="123">
        <f t="shared" si="50"/>
        <v>0</v>
      </c>
      <c r="T97" s="123">
        <f t="shared" si="46"/>
        <v>0</v>
      </c>
      <c r="U97" s="123">
        <f t="shared" si="53"/>
        <v>0</v>
      </c>
      <c r="V97" s="123">
        <f t="shared" si="47"/>
        <v>0</v>
      </c>
      <c r="W97" s="123">
        <f t="shared" si="51"/>
        <v>0</v>
      </c>
      <c r="X97" s="123">
        <f t="shared" si="52"/>
        <v>0</v>
      </c>
      <c r="Y97" s="123">
        <f t="shared" si="42"/>
        <v>0</v>
      </c>
      <c r="Z97" s="123">
        <f t="shared" si="48"/>
        <v>0</v>
      </c>
      <c r="AA97" s="124">
        <v>37.049999999999997</v>
      </c>
      <c r="AB97" s="123">
        <f t="shared" si="38"/>
        <v>-7409.9999999999991</v>
      </c>
      <c r="AC97" s="123">
        <f t="shared" si="44"/>
        <v>-7409.9999999999991</v>
      </c>
      <c r="AD97" s="124">
        <v>37.049999999999997</v>
      </c>
      <c r="AE97" s="123">
        <f t="shared" si="39"/>
        <v>-7409.9999999999991</v>
      </c>
      <c r="AF97" s="123">
        <f t="shared" si="45"/>
        <v>-7409.9999999999991</v>
      </c>
      <c r="AO97" s="123"/>
      <c r="AP97" s="123"/>
      <c r="AQ97" s="123"/>
      <c r="AR97" s="123"/>
      <c r="AS97" s="122"/>
      <c r="AT97" s="122"/>
    </row>
    <row r="98" spans="1:46" s="69" customFormat="1">
      <c r="A98" s="29" t="s">
        <v>1553</v>
      </c>
      <c r="B98" s="120">
        <f>B97+28</f>
        <v>44255</v>
      </c>
      <c r="C98" s="121">
        <v>1</v>
      </c>
      <c r="D98" s="123"/>
      <c r="E98" s="122"/>
      <c r="F98" s="122"/>
      <c r="G98" s="122"/>
      <c r="H98" s="122">
        <v>0</v>
      </c>
      <c r="I98" s="122">
        <v>0</v>
      </c>
      <c r="J98" s="122">
        <v>0</v>
      </c>
      <c r="K98" s="122"/>
      <c r="L98" s="122"/>
      <c r="O98" s="123">
        <v>100</v>
      </c>
      <c r="P98" s="123">
        <f t="shared" si="40"/>
        <v>200</v>
      </c>
      <c r="Q98" s="123">
        <f t="shared" si="41"/>
        <v>100</v>
      </c>
      <c r="R98" s="123">
        <f t="shared" si="37"/>
        <v>200</v>
      </c>
      <c r="S98" s="123">
        <f t="shared" si="50"/>
        <v>0</v>
      </c>
      <c r="T98" s="123">
        <f t="shared" si="46"/>
        <v>0</v>
      </c>
      <c r="U98" s="123">
        <f t="shared" si="53"/>
        <v>0</v>
      </c>
      <c r="V98" s="123">
        <f t="shared" si="47"/>
        <v>0</v>
      </c>
      <c r="W98" s="123">
        <f t="shared" si="51"/>
        <v>0</v>
      </c>
      <c r="X98" s="123">
        <f t="shared" si="52"/>
        <v>0</v>
      </c>
      <c r="Y98" s="123">
        <f t="shared" si="42"/>
        <v>0</v>
      </c>
      <c r="Z98" s="123">
        <f t="shared" si="48"/>
        <v>0</v>
      </c>
      <c r="AA98" s="124">
        <v>38.049999999999997</v>
      </c>
      <c r="AB98" s="123">
        <f t="shared" si="38"/>
        <v>-7609.9999999999991</v>
      </c>
      <c r="AC98" s="123">
        <f t="shared" si="44"/>
        <v>-7609.9999999999991</v>
      </c>
      <c r="AD98" s="124">
        <v>38.049999999999997</v>
      </c>
      <c r="AE98" s="123">
        <f t="shared" si="39"/>
        <v>-7609.9999999999991</v>
      </c>
      <c r="AF98" s="123">
        <f t="shared" si="45"/>
        <v>-7609.9999999999991</v>
      </c>
      <c r="AO98" s="123"/>
      <c r="AP98" s="123"/>
      <c r="AQ98" s="123"/>
      <c r="AR98" s="123"/>
      <c r="AS98" s="122"/>
      <c r="AT98" s="122"/>
    </row>
    <row r="99" spans="1:46" s="69" customFormat="1">
      <c r="A99" s="29" t="s">
        <v>1553</v>
      </c>
      <c r="B99" s="120">
        <f>B98+31</f>
        <v>44286</v>
      </c>
      <c r="C99" s="121">
        <v>1</v>
      </c>
      <c r="D99" s="123"/>
      <c r="E99" s="122"/>
      <c r="F99" s="122"/>
      <c r="G99" s="122"/>
      <c r="H99" s="122">
        <v>0</v>
      </c>
      <c r="I99" s="122">
        <v>0</v>
      </c>
      <c r="J99" s="122">
        <v>0</v>
      </c>
      <c r="K99" s="122"/>
      <c r="L99" s="122"/>
      <c r="O99" s="123">
        <v>100</v>
      </c>
      <c r="P99" s="123">
        <f t="shared" si="40"/>
        <v>200</v>
      </c>
      <c r="Q99" s="123">
        <f t="shared" si="41"/>
        <v>100</v>
      </c>
      <c r="R99" s="123">
        <f t="shared" si="37"/>
        <v>200</v>
      </c>
      <c r="S99" s="123">
        <f t="shared" si="50"/>
        <v>0</v>
      </c>
      <c r="T99" s="123">
        <f t="shared" si="46"/>
        <v>0</v>
      </c>
      <c r="U99" s="123">
        <f t="shared" si="53"/>
        <v>0</v>
      </c>
      <c r="V99" s="123">
        <f t="shared" si="47"/>
        <v>0</v>
      </c>
      <c r="W99" s="123">
        <f t="shared" si="51"/>
        <v>0</v>
      </c>
      <c r="X99" s="123">
        <f t="shared" si="52"/>
        <v>0</v>
      </c>
      <c r="Y99" s="123">
        <f t="shared" si="42"/>
        <v>0</v>
      </c>
      <c r="Z99" s="123">
        <f t="shared" si="48"/>
        <v>0</v>
      </c>
      <c r="AA99" s="124">
        <v>39.049999999999997</v>
      </c>
      <c r="AB99" s="123">
        <f t="shared" si="38"/>
        <v>-7809.9999999999991</v>
      </c>
      <c r="AC99" s="123">
        <f t="shared" si="44"/>
        <v>-7809.9999999999991</v>
      </c>
      <c r="AD99" s="124">
        <v>39.049999999999997</v>
      </c>
      <c r="AE99" s="123">
        <f t="shared" si="39"/>
        <v>-7809.9999999999991</v>
      </c>
      <c r="AF99" s="123">
        <f t="shared" si="45"/>
        <v>-7809.9999999999991</v>
      </c>
      <c r="AO99" s="123"/>
      <c r="AP99" s="123"/>
      <c r="AQ99" s="123"/>
      <c r="AR99" s="123"/>
      <c r="AS99" s="122"/>
      <c r="AT99" s="122"/>
    </row>
    <row r="100" spans="1:46" s="69" customFormat="1">
      <c r="A100" s="29" t="s">
        <v>1553</v>
      </c>
      <c r="B100" s="120">
        <f>B99+30</f>
        <v>44316</v>
      </c>
      <c r="C100" s="121">
        <v>1</v>
      </c>
      <c r="D100" s="123"/>
      <c r="E100" s="122"/>
      <c r="F100" s="122"/>
      <c r="G100" s="122"/>
      <c r="H100" s="122">
        <v>0</v>
      </c>
      <c r="I100" s="122">
        <v>0</v>
      </c>
      <c r="J100" s="122">
        <v>0</v>
      </c>
      <c r="K100" s="122"/>
      <c r="L100" s="122"/>
      <c r="O100" s="123">
        <v>100</v>
      </c>
      <c r="P100" s="123">
        <f t="shared" si="40"/>
        <v>200</v>
      </c>
      <c r="Q100" s="123">
        <f t="shared" si="41"/>
        <v>100</v>
      </c>
      <c r="R100" s="123">
        <f t="shared" si="37"/>
        <v>200</v>
      </c>
      <c r="S100" s="123">
        <f t="shared" si="50"/>
        <v>0</v>
      </c>
      <c r="T100" s="123">
        <f t="shared" si="46"/>
        <v>0</v>
      </c>
      <c r="U100" s="123">
        <f t="shared" si="53"/>
        <v>0</v>
      </c>
      <c r="V100" s="123">
        <f t="shared" si="47"/>
        <v>0</v>
      </c>
      <c r="W100" s="123">
        <f t="shared" si="51"/>
        <v>0</v>
      </c>
      <c r="X100" s="123">
        <f t="shared" si="52"/>
        <v>0</v>
      </c>
      <c r="Y100" s="123">
        <f t="shared" si="42"/>
        <v>0</v>
      </c>
      <c r="Z100" s="123">
        <f t="shared" si="48"/>
        <v>0</v>
      </c>
      <c r="AA100" s="124">
        <v>40.049999999999997</v>
      </c>
      <c r="AB100" s="123">
        <f t="shared" si="38"/>
        <v>-8009.9999999999991</v>
      </c>
      <c r="AC100" s="123">
        <f t="shared" si="44"/>
        <v>-8009.9999999999991</v>
      </c>
      <c r="AD100" s="124">
        <v>40.049999999999997</v>
      </c>
      <c r="AE100" s="123">
        <f t="shared" si="39"/>
        <v>-8009.9999999999991</v>
      </c>
      <c r="AF100" s="123">
        <f t="shared" si="45"/>
        <v>-8009.9999999999991</v>
      </c>
      <c r="AO100" s="123"/>
      <c r="AP100" s="123"/>
      <c r="AQ100" s="123"/>
      <c r="AR100" s="123"/>
      <c r="AS100" s="122"/>
      <c r="AT100" s="122"/>
    </row>
    <row r="101" spans="1:46" s="69" customFormat="1">
      <c r="A101" s="29" t="s">
        <v>1553</v>
      </c>
      <c r="B101" s="120">
        <f>B100+31</f>
        <v>44347</v>
      </c>
      <c r="C101" s="121">
        <v>1</v>
      </c>
      <c r="D101" s="123"/>
      <c r="E101" s="122"/>
      <c r="F101" s="122"/>
      <c r="G101" s="122"/>
      <c r="H101" s="122">
        <v>0</v>
      </c>
      <c r="I101" s="122">
        <v>0</v>
      </c>
      <c r="J101" s="122">
        <v>0</v>
      </c>
      <c r="K101" s="122"/>
      <c r="L101" s="122"/>
      <c r="O101" s="123">
        <v>100</v>
      </c>
      <c r="P101" s="123">
        <f t="shared" si="40"/>
        <v>200</v>
      </c>
      <c r="Q101" s="123">
        <f t="shared" si="41"/>
        <v>100</v>
      </c>
      <c r="R101" s="123">
        <f t="shared" si="37"/>
        <v>200</v>
      </c>
      <c r="S101" s="123">
        <f t="shared" si="50"/>
        <v>0</v>
      </c>
      <c r="T101" s="123">
        <f t="shared" si="46"/>
        <v>0</v>
      </c>
      <c r="U101" s="123">
        <f t="shared" si="53"/>
        <v>0</v>
      </c>
      <c r="V101" s="123">
        <f t="shared" si="47"/>
        <v>0</v>
      </c>
      <c r="W101" s="123">
        <f t="shared" si="51"/>
        <v>0</v>
      </c>
      <c r="X101" s="123">
        <f t="shared" si="52"/>
        <v>0</v>
      </c>
      <c r="Y101" s="123">
        <f t="shared" si="42"/>
        <v>0</v>
      </c>
      <c r="Z101" s="123">
        <f t="shared" si="48"/>
        <v>0</v>
      </c>
      <c r="AA101" s="124">
        <v>41.05</v>
      </c>
      <c r="AB101" s="123">
        <f t="shared" si="38"/>
        <v>-8210</v>
      </c>
      <c r="AC101" s="123">
        <f t="shared" si="44"/>
        <v>-8210</v>
      </c>
      <c r="AD101" s="124">
        <v>41.05</v>
      </c>
      <c r="AE101" s="123">
        <f t="shared" si="39"/>
        <v>-8210</v>
      </c>
      <c r="AF101" s="123">
        <f t="shared" si="45"/>
        <v>-8210</v>
      </c>
      <c r="AO101" s="123"/>
      <c r="AP101" s="123"/>
      <c r="AQ101" s="123"/>
      <c r="AR101" s="123"/>
      <c r="AS101" s="122"/>
      <c r="AT101" s="122"/>
    </row>
    <row r="102" spans="1:46" s="69" customFormat="1">
      <c r="A102" s="29" t="s">
        <v>1553</v>
      </c>
      <c r="B102" s="120">
        <f>B101+30</f>
        <v>44377</v>
      </c>
      <c r="C102" s="121">
        <v>1</v>
      </c>
      <c r="D102" s="123"/>
      <c r="E102" s="122"/>
      <c r="F102" s="122"/>
      <c r="G102" s="122"/>
      <c r="H102" s="122">
        <v>0</v>
      </c>
      <c r="I102" s="122">
        <v>0</v>
      </c>
      <c r="J102" s="122">
        <v>0</v>
      </c>
      <c r="K102" s="122"/>
      <c r="L102" s="122"/>
      <c r="O102" s="123">
        <v>100</v>
      </c>
      <c r="P102" s="123">
        <f t="shared" si="40"/>
        <v>200</v>
      </c>
      <c r="Q102" s="123">
        <f t="shared" si="41"/>
        <v>100</v>
      </c>
      <c r="R102" s="123">
        <f t="shared" si="37"/>
        <v>200</v>
      </c>
      <c r="S102" s="123">
        <f t="shared" si="50"/>
        <v>0</v>
      </c>
      <c r="T102" s="123">
        <f t="shared" si="46"/>
        <v>0</v>
      </c>
      <c r="U102" s="123">
        <f t="shared" si="53"/>
        <v>0</v>
      </c>
      <c r="V102" s="123">
        <f t="shared" si="47"/>
        <v>0</v>
      </c>
      <c r="W102" s="123">
        <f t="shared" si="51"/>
        <v>0</v>
      </c>
      <c r="X102" s="123">
        <f t="shared" si="52"/>
        <v>0</v>
      </c>
      <c r="Y102" s="123">
        <f t="shared" si="42"/>
        <v>0</v>
      </c>
      <c r="Z102" s="123">
        <f t="shared" si="48"/>
        <v>0</v>
      </c>
      <c r="AA102" s="124">
        <v>42.05</v>
      </c>
      <c r="AB102" s="123">
        <f t="shared" si="38"/>
        <v>-8410</v>
      </c>
      <c r="AC102" s="123">
        <f t="shared" si="44"/>
        <v>-8410</v>
      </c>
      <c r="AD102" s="124">
        <v>42.05</v>
      </c>
      <c r="AE102" s="123">
        <f t="shared" si="39"/>
        <v>-8410</v>
      </c>
      <c r="AF102" s="123">
        <f t="shared" si="45"/>
        <v>-8410</v>
      </c>
      <c r="AO102" s="123"/>
      <c r="AP102" s="123"/>
      <c r="AQ102" s="123"/>
      <c r="AR102" s="123"/>
      <c r="AS102" s="122"/>
      <c r="AT102" s="122"/>
    </row>
    <row r="103" spans="1:46" s="69" customFormat="1">
      <c r="A103" s="29" t="s">
        <v>1553</v>
      </c>
      <c r="B103" s="120">
        <f>B102+31</f>
        <v>44408</v>
      </c>
      <c r="C103" s="121">
        <v>1</v>
      </c>
      <c r="D103" s="123"/>
      <c r="E103" s="122"/>
      <c r="F103" s="122"/>
      <c r="G103" s="122"/>
      <c r="H103" s="122">
        <v>0</v>
      </c>
      <c r="I103" s="122">
        <v>0</v>
      </c>
      <c r="J103" s="122">
        <v>0</v>
      </c>
      <c r="K103" s="122"/>
      <c r="L103" s="122"/>
      <c r="O103" s="123">
        <v>100</v>
      </c>
      <c r="P103" s="123">
        <f t="shared" si="40"/>
        <v>200</v>
      </c>
      <c r="Q103" s="123">
        <f t="shared" si="41"/>
        <v>100</v>
      </c>
      <c r="R103" s="123">
        <f t="shared" si="37"/>
        <v>200</v>
      </c>
      <c r="S103" s="123">
        <f t="shared" si="50"/>
        <v>0</v>
      </c>
      <c r="T103" s="123">
        <f t="shared" si="46"/>
        <v>0</v>
      </c>
      <c r="U103" s="123">
        <f t="shared" si="53"/>
        <v>0</v>
      </c>
      <c r="V103" s="123">
        <f t="shared" si="47"/>
        <v>0</v>
      </c>
      <c r="W103" s="123">
        <f t="shared" si="51"/>
        <v>0</v>
      </c>
      <c r="X103" s="123">
        <f t="shared" si="52"/>
        <v>0</v>
      </c>
      <c r="Y103" s="123">
        <f t="shared" si="42"/>
        <v>0</v>
      </c>
      <c r="Z103" s="123">
        <f t="shared" si="48"/>
        <v>0</v>
      </c>
      <c r="AA103" s="124">
        <v>43.05</v>
      </c>
      <c r="AB103" s="123">
        <f t="shared" si="38"/>
        <v>-8610</v>
      </c>
      <c r="AC103" s="123">
        <f t="shared" si="44"/>
        <v>-8610</v>
      </c>
      <c r="AD103" s="124">
        <v>43.05</v>
      </c>
      <c r="AE103" s="123">
        <f t="shared" si="39"/>
        <v>-8610</v>
      </c>
      <c r="AF103" s="123">
        <f t="shared" si="45"/>
        <v>-8610</v>
      </c>
      <c r="AO103" s="123"/>
      <c r="AP103" s="123"/>
      <c r="AQ103" s="123"/>
      <c r="AR103" s="123"/>
      <c r="AS103" s="122"/>
      <c r="AT103" s="122"/>
    </row>
    <row r="104" spans="1:46" s="69" customFormat="1">
      <c r="A104" s="29" t="s">
        <v>1553</v>
      </c>
      <c r="B104" s="120">
        <f t="shared" ref="B104" si="55">B103+31</f>
        <v>44439</v>
      </c>
      <c r="C104" s="121">
        <v>1</v>
      </c>
      <c r="D104" s="123"/>
      <c r="E104" s="122"/>
      <c r="F104" s="122"/>
      <c r="G104" s="122"/>
      <c r="H104" s="122">
        <v>0</v>
      </c>
      <c r="I104" s="122">
        <v>0</v>
      </c>
      <c r="J104" s="122">
        <v>0</v>
      </c>
      <c r="K104" s="122"/>
      <c r="L104" s="122"/>
      <c r="O104" s="123">
        <v>100</v>
      </c>
      <c r="P104" s="123">
        <f t="shared" si="40"/>
        <v>200</v>
      </c>
      <c r="Q104" s="123">
        <f t="shared" si="41"/>
        <v>100</v>
      </c>
      <c r="R104" s="123">
        <f t="shared" si="37"/>
        <v>200</v>
      </c>
      <c r="S104" s="123">
        <f t="shared" si="50"/>
        <v>0</v>
      </c>
      <c r="T104" s="123">
        <f t="shared" ref="T104:T135" si="56">S104*C104</f>
        <v>0</v>
      </c>
      <c r="U104" s="123">
        <f t="shared" si="53"/>
        <v>0</v>
      </c>
      <c r="V104" s="123">
        <f t="shared" ref="V104:V135" si="57">U104*C104</f>
        <v>0</v>
      </c>
      <c r="W104" s="123">
        <f t="shared" si="51"/>
        <v>0</v>
      </c>
      <c r="X104" s="123">
        <f t="shared" si="52"/>
        <v>0</v>
      </c>
      <c r="Y104" s="123">
        <f t="shared" si="42"/>
        <v>0</v>
      </c>
      <c r="Z104" s="123">
        <f t="shared" si="48"/>
        <v>0</v>
      </c>
      <c r="AA104" s="124">
        <v>44.05</v>
      </c>
      <c r="AB104" s="123">
        <f t="shared" si="38"/>
        <v>-8810</v>
      </c>
      <c r="AC104" s="123">
        <f t="shared" si="44"/>
        <v>-8810</v>
      </c>
      <c r="AD104" s="124">
        <v>44.05</v>
      </c>
      <c r="AE104" s="123">
        <f t="shared" si="39"/>
        <v>-8810</v>
      </c>
      <c r="AF104" s="123">
        <f t="shared" si="45"/>
        <v>-8810</v>
      </c>
      <c r="AO104" s="123"/>
      <c r="AP104" s="123"/>
      <c r="AQ104" s="123"/>
      <c r="AR104" s="123"/>
      <c r="AS104" s="122"/>
      <c r="AT104" s="122"/>
    </row>
    <row r="105" spans="1:46" s="69" customFormat="1">
      <c r="A105" s="29" t="s">
        <v>1553</v>
      </c>
      <c r="B105" s="120">
        <f>B104+30</f>
        <v>44469</v>
      </c>
      <c r="C105" s="121">
        <v>1</v>
      </c>
      <c r="D105" s="123"/>
      <c r="E105" s="122"/>
      <c r="F105" s="122"/>
      <c r="G105" s="122"/>
      <c r="H105" s="122">
        <v>0</v>
      </c>
      <c r="I105" s="122">
        <v>0</v>
      </c>
      <c r="J105" s="122">
        <v>0</v>
      </c>
      <c r="K105" s="122"/>
      <c r="L105" s="122"/>
      <c r="O105" s="123">
        <v>100</v>
      </c>
      <c r="P105" s="123">
        <f t="shared" si="40"/>
        <v>200</v>
      </c>
      <c r="Q105" s="123">
        <f t="shared" si="41"/>
        <v>100</v>
      </c>
      <c r="R105" s="123">
        <f t="shared" si="37"/>
        <v>200</v>
      </c>
      <c r="S105" s="123">
        <f t="shared" si="50"/>
        <v>0</v>
      </c>
      <c r="T105" s="123">
        <f t="shared" si="56"/>
        <v>0</v>
      </c>
      <c r="U105" s="123">
        <f t="shared" si="53"/>
        <v>0</v>
      </c>
      <c r="V105" s="123">
        <f t="shared" si="57"/>
        <v>0</v>
      </c>
      <c r="W105" s="123">
        <f t="shared" si="51"/>
        <v>0</v>
      </c>
      <c r="X105" s="123">
        <f t="shared" si="52"/>
        <v>0</v>
      </c>
      <c r="Y105" s="123">
        <f t="shared" si="42"/>
        <v>0</v>
      </c>
      <c r="Z105" s="123">
        <f t="shared" si="48"/>
        <v>0</v>
      </c>
      <c r="AA105" s="124">
        <v>45.05</v>
      </c>
      <c r="AB105" s="123">
        <f t="shared" si="38"/>
        <v>-9010</v>
      </c>
      <c r="AC105" s="123">
        <f t="shared" si="44"/>
        <v>-9010</v>
      </c>
      <c r="AD105" s="124">
        <v>45.05</v>
      </c>
      <c r="AE105" s="123">
        <f t="shared" si="39"/>
        <v>-9010</v>
      </c>
      <c r="AF105" s="123">
        <f t="shared" si="45"/>
        <v>-9010</v>
      </c>
      <c r="AO105" s="123"/>
      <c r="AP105" s="123"/>
      <c r="AQ105" s="123"/>
      <c r="AR105" s="123"/>
      <c r="AS105" s="122"/>
      <c r="AT105" s="122"/>
    </row>
    <row r="106" spans="1:46" s="69" customFormat="1">
      <c r="A106" s="29" t="s">
        <v>1553</v>
      </c>
      <c r="B106" s="120">
        <f>B105+31</f>
        <v>44500</v>
      </c>
      <c r="C106" s="121">
        <v>1</v>
      </c>
      <c r="D106" s="123"/>
      <c r="E106" s="122"/>
      <c r="F106" s="122"/>
      <c r="G106" s="122"/>
      <c r="H106" s="122">
        <v>0</v>
      </c>
      <c r="I106" s="122">
        <v>0</v>
      </c>
      <c r="J106" s="122">
        <v>0</v>
      </c>
      <c r="K106" s="122"/>
      <c r="L106" s="122"/>
      <c r="O106" s="123">
        <v>100</v>
      </c>
      <c r="P106" s="123">
        <f t="shared" si="40"/>
        <v>200</v>
      </c>
      <c r="Q106" s="123">
        <f t="shared" si="41"/>
        <v>100</v>
      </c>
      <c r="R106" s="123">
        <f t="shared" si="37"/>
        <v>200</v>
      </c>
      <c r="S106" s="123">
        <f t="shared" si="50"/>
        <v>0</v>
      </c>
      <c r="T106" s="123">
        <f t="shared" si="56"/>
        <v>0</v>
      </c>
      <c r="U106" s="123">
        <f t="shared" si="53"/>
        <v>0</v>
      </c>
      <c r="V106" s="123">
        <f t="shared" si="57"/>
        <v>0</v>
      </c>
      <c r="W106" s="123">
        <f t="shared" si="51"/>
        <v>0</v>
      </c>
      <c r="X106" s="123">
        <f t="shared" si="52"/>
        <v>0</v>
      </c>
      <c r="Y106" s="123">
        <f t="shared" si="42"/>
        <v>0</v>
      </c>
      <c r="Z106" s="123">
        <f t="shared" si="48"/>
        <v>0</v>
      </c>
      <c r="AA106" s="124">
        <v>46.05</v>
      </c>
      <c r="AB106" s="123">
        <f t="shared" si="38"/>
        <v>-9210</v>
      </c>
      <c r="AC106" s="123">
        <f t="shared" si="44"/>
        <v>-9210</v>
      </c>
      <c r="AD106" s="124">
        <v>46.05</v>
      </c>
      <c r="AE106" s="123">
        <f t="shared" si="39"/>
        <v>-9210</v>
      </c>
      <c r="AF106" s="123">
        <f t="shared" si="45"/>
        <v>-9210</v>
      </c>
      <c r="AO106" s="123"/>
      <c r="AP106" s="123"/>
      <c r="AQ106" s="123"/>
      <c r="AR106" s="123"/>
      <c r="AS106" s="122"/>
      <c r="AT106" s="122"/>
    </row>
    <row r="107" spans="1:46" s="69" customFormat="1">
      <c r="A107" s="29" t="s">
        <v>1553</v>
      </c>
      <c r="B107" s="120">
        <f>B106+30</f>
        <v>44530</v>
      </c>
      <c r="C107" s="121">
        <v>1</v>
      </c>
      <c r="D107" s="123"/>
      <c r="E107" s="122"/>
      <c r="F107" s="122"/>
      <c r="G107" s="122"/>
      <c r="H107" s="122">
        <v>0</v>
      </c>
      <c r="I107" s="122">
        <v>0</v>
      </c>
      <c r="J107" s="122">
        <v>0</v>
      </c>
      <c r="K107" s="122"/>
      <c r="L107" s="122"/>
      <c r="O107" s="123">
        <v>100</v>
      </c>
      <c r="P107" s="123">
        <f t="shared" si="40"/>
        <v>200</v>
      </c>
      <c r="Q107" s="123">
        <f t="shared" si="41"/>
        <v>100</v>
      </c>
      <c r="R107" s="123">
        <f t="shared" si="37"/>
        <v>200</v>
      </c>
      <c r="S107" s="123">
        <f t="shared" si="50"/>
        <v>0</v>
      </c>
      <c r="T107" s="123">
        <f t="shared" si="56"/>
        <v>0</v>
      </c>
      <c r="U107" s="123">
        <f t="shared" si="53"/>
        <v>0</v>
      </c>
      <c r="V107" s="123">
        <f t="shared" si="57"/>
        <v>0</v>
      </c>
      <c r="W107" s="123">
        <f t="shared" si="51"/>
        <v>0</v>
      </c>
      <c r="X107" s="123">
        <f t="shared" si="52"/>
        <v>0</v>
      </c>
      <c r="Y107" s="123">
        <f t="shared" si="42"/>
        <v>0</v>
      </c>
      <c r="Z107" s="123">
        <f t="shared" si="48"/>
        <v>0</v>
      </c>
      <c r="AA107" s="124">
        <v>47.05</v>
      </c>
      <c r="AB107" s="123">
        <f t="shared" si="38"/>
        <v>-9410</v>
      </c>
      <c r="AC107" s="123">
        <f t="shared" si="44"/>
        <v>-9410</v>
      </c>
      <c r="AD107" s="124">
        <v>47.05</v>
      </c>
      <c r="AE107" s="123">
        <f t="shared" si="39"/>
        <v>-9410</v>
      </c>
      <c r="AF107" s="123">
        <f t="shared" si="45"/>
        <v>-9410</v>
      </c>
      <c r="AO107" s="123"/>
      <c r="AP107" s="123"/>
      <c r="AQ107" s="123"/>
      <c r="AR107" s="123"/>
      <c r="AS107" s="122"/>
      <c r="AT107" s="122"/>
    </row>
    <row r="108" spans="1:46" s="69" customFormat="1">
      <c r="A108" s="29" t="s">
        <v>1553</v>
      </c>
      <c r="B108" s="120">
        <f>B107+31</f>
        <v>44561</v>
      </c>
      <c r="C108" s="121">
        <v>1</v>
      </c>
      <c r="D108" s="123"/>
      <c r="E108" s="122"/>
      <c r="F108" s="122"/>
      <c r="G108" s="122"/>
      <c r="H108" s="122">
        <v>0</v>
      </c>
      <c r="I108" s="122">
        <v>0</v>
      </c>
      <c r="J108" s="122">
        <v>0</v>
      </c>
      <c r="K108" s="122"/>
      <c r="L108" s="122"/>
      <c r="O108" s="123">
        <v>100</v>
      </c>
      <c r="P108" s="123">
        <f t="shared" si="40"/>
        <v>200</v>
      </c>
      <c r="Q108" s="123">
        <f t="shared" si="41"/>
        <v>100</v>
      </c>
      <c r="R108" s="123">
        <f t="shared" si="37"/>
        <v>200</v>
      </c>
      <c r="S108" s="123">
        <f t="shared" si="50"/>
        <v>0</v>
      </c>
      <c r="T108" s="123">
        <f t="shared" si="56"/>
        <v>0</v>
      </c>
      <c r="U108" s="123">
        <f t="shared" si="53"/>
        <v>0</v>
      </c>
      <c r="V108" s="123">
        <f t="shared" si="57"/>
        <v>0</v>
      </c>
      <c r="W108" s="123">
        <f t="shared" si="51"/>
        <v>0</v>
      </c>
      <c r="X108" s="123">
        <f t="shared" si="52"/>
        <v>0</v>
      </c>
      <c r="Y108" s="123">
        <f t="shared" si="42"/>
        <v>0</v>
      </c>
      <c r="Z108" s="123">
        <f t="shared" si="48"/>
        <v>0</v>
      </c>
      <c r="AA108" s="124">
        <v>48.05</v>
      </c>
      <c r="AB108" s="123">
        <f t="shared" si="38"/>
        <v>-9610</v>
      </c>
      <c r="AC108" s="123">
        <f t="shared" si="44"/>
        <v>-9610</v>
      </c>
      <c r="AD108" s="124">
        <v>48.05</v>
      </c>
      <c r="AE108" s="123">
        <f t="shared" si="39"/>
        <v>-9610</v>
      </c>
      <c r="AF108" s="123">
        <f t="shared" si="45"/>
        <v>-9610</v>
      </c>
      <c r="AO108" s="123"/>
      <c r="AP108" s="123"/>
      <c r="AQ108" s="123"/>
      <c r="AR108" s="123"/>
      <c r="AS108" s="122"/>
      <c r="AT108" s="122"/>
    </row>
    <row r="109" spans="1:46" s="69" customFormat="1">
      <c r="A109" s="29" t="s">
        <v>1553</v>
      </c>
      <c r="B109" s="120">
        <f>B108+31</f>
        <v>44592</v>
      </c>
      <c r="C109" s="121">
        <v>1</v>
      </c>
      <c r="D109" s="123"/>
      <c r="E109" s="122"/>
      <c r="F109" s="122"/>
      <c r="G109" s="122"/>
      <c r="H109" s="122">
        <v>0</v>
      </c>
      <c r="I109" s="122">
        <v>0</v>
      </c>
      <c r="J109" s="122">
        <v>0</v>
      </c>
      <c r="K109" s="122"/>
      <c r="L109" s="122"/>
      <c r="O109" s="123">
        <v>100</v>
      </c>
      <c r="P109" s="123">
        <f t="shared" si="40"/>
        <v>200</v>
      </c>
      <c r="Q109" s="123">
        <f t="shared" si="41"/>
        <v>100</v>
      </c>
      <c r="R109" s="123">
        <f t="shared" si="37"/>
        <v>200</v>
      </c>
      <c r="S109" s="123">
        <f t="shared" si="50"/>
        <v>0</v>
      </c>
      <c r="T109" s="123">
        <f t="shared" si="56"/>
        <v>0</v>
      </c>
      <c r="U109" s="123">
        <f t="shared" si="53"/>
        <v>0</v>
      </c>
      <c r="V109" s="123">
        <f t="shared" si="57"/>
        <v>0</v>
      </c>
      <c r="W109" s="123">
        <f t="shared" si="51"/>
        <v>0</v>
      </c>
      <c r="X109" s="123">
        <f t="shared" si="52"/>
        <v>0</v>
      </c>
      <c r="Y109" s="123">
        <f t="shared" si="42"/>
        <v>0</v>
      </c>
      <c r="Z109" s="123">
        <f t="shared" si="48"/>
        <v>0</v>
      </c>
      <c r="AA109" s="124">
        <v>49.05</v>
      </c>
      <c r="AB109" s="123">
        <f t="shared" si="38"/>
        <v>-9810</v>
      </c>
      <c r="AC109" s="123">
        <f t="shared" si="44"/>
        <v>-9810</v>
      </c>
      <c r="AD109" s="124">
        <v>49.05</v>
      </c>
      <c r="AE109" s="123">
        <f t="shared" si="39"/>
        <v>-9810</v>
      </c>
      <c r="AF109" s="123">
        <f t="shared" si="45"/>
        <v>-9810</v>
      </c>
      <c r="AO109" s="123"/>
      <c r="AP109" s="123"/>
      <c r="AQ109" s="123"/>
      <c r="AR109" s="123"/>
      <c r="AS109" s="122"/>
      <c r="AT109" s="122"/>
    </row>
    <row r="110" spans="1:46" s="69" customFormat="1">
      <c r="A110" s="29" t="s">
        <v>1553</v>
      </c>
      <c r="B110" s="120">
        <f>B109+28</f>
        <v>44620</v>
      </c>
      <c r="C110" s="121">
        <v>1</v>
      </c>
      <c r="D110" s="123"/>
      <c r="E110" s="122"/>
      <c r="F110" s="122"/>
      <c r="G110" s="122"/>
      <c r="H110" s="122">
        <v>0</v>
      </c>
      <c r="I110" s="122">
        <v>0</v>
      </c>
      <c r="J110" s="122">
        <v>0</v>
      </c>
      <c r="K110" s="122"/>
      <c r="L110" s="122"/>
      <c r="O110" s="123">
        <v>100</v>
      </c>
      <c r="P110" s="123">
        <f t="shared" si="40"/>
        <v>200</v>
      </c>
      <c r="Q110" s="123">
        <f t="shared" si="41"/>
        <v>100</v>
      </c>
      <c r="R110" s="123">
        <f t="shared" si="37"/>
        <v>200</v>
      </c>
      <c r="S110" s="123">
        <f t="shared" si="50"/>
        <v>0</v>
      </c>
      <c r="T110" s="123">
        <f t="shared" si="56"/>
        <v>0</v>
      </c>
      <c r="U110" s="123">
        <f t="shared" si="53"/>
        <v>0</v>
      </c>
      <c r="V110" s="123">
        <f t="shared" si="57"/>
        <v>0</v>
      </c>
      <c r="W110" s="123">
        <f t="shared" si="51"/>
        <v>0</v>
      </c>
      <c r="X110" s="123">
        <f t="shared" si="52"/>
        <v>0</v>
      </c>
      <c r="Y110" s="123">
        <f t="shared" si="42"/>
        <v>0</v>
      </c>
      <c r="Z110" s="123">
        <f t="shared" si="48"/>
        <v>0</v>
      </c>
      <c r="AA110" s="124">
        <v>50.05</v>
      </c>
      <c r="AB110" s="123">
        <f t="shared" si="38"/>
        <v>-10010</v>
      </c>
      <c r="AC110" s="123">
        <f t="shared" si="44"/>
        <v>-10010</v>
      </c>
      <c r="AD110" s="124">
        <v>50.05</v>
      </c>
      <c r="AE110" s="123">
        <f t="shared" si="39"/>
        <v>-10010</v>
      </c>
      <c r="AF110" s="123">
        <f t="shared" si="45"/>
        <v>-10010</v>
      </c>
      <c r="AO110" s="123"/>
      <c r="AP110" s="123"/>
      <c r="AQ110" s="123"/>
      <c r="AR110" s="123"/>
      <c r="AS110" s="122"/>
      <c r="AT110" s="122"/>
    </row>
    <row r="111" spans="1:46" s="69" customFormat="1">
      <c r="A111" s="29" t="s">
        <v>1553</v>
      </c>
      <c r="B111" s="120">
        <f>B110+31</f>
        <v>44651</v>
      </c>
      <c r="C111" s="121">
        <v>1</v>
      </c>
      <c r="D111" s="123"/>
      <c r="E111" s="122"/>
      <c r="F111" s="122"/>
      <c r="G111" s="122"/>
      <c r="H111" s="122">
        <v>0</v>
      </c>
      <c r="I111" s="122">
        <v>0</v>
      </c>
      <c r="J111" s="122">
        <v>0</v>
      </c>
      <c r="K111" s="122"/>
      <c r="L111" s="122"/>
      <c r="O111" s="123">
        <v>100</v>
      </c>
      <c r="P111" s="123">
        <f t="shared" si="40"/>
        <v>200</v>
      </c>
      <c r="Q111" s="123">
        <f t="shared" si="41"/>
        <v>100</v>
      </c>
      <c r="R111" s="123">
        <f t="shared" si="37"/>
        <v>200</v>
      </c>
      <c r="S111" s="123">
        <f t="shared" si="50"/>
        <v>0</v>
      </c>
      <c r="T111" s="123">
        <f t="shared" si="56"/>
        <v>0</v>
      </c>
      <c r="U111" s="123">
        <f t="shared" si="53"/>
        <v>0</v>
      </c>
      <c r="V111" s="123">
        <f t="shared" si="57"/>
        <v>0</v>
      </c>
      <c r="W111" s="123">
        <f t="shared" si="51"/>
        <v>0</v>
      </c>
      <c r="X111" s="123">
        <f t="shared" si="52"/>
        <v>0</v>
      </c>
      <c r="Y111" s="123">
        <f t="shared" si="42"/>
        <v>0</v>
      </c>
      <c r="Z111" s="123">
        <f t="shared" si="48"/>
        <v>0</v>
      </c>
      <c r="AA111" s="124">
        <v>51.05</v>
      </c>
      <c r="AB111" s="123">
        <f t="shared" si="38"/>
        <v>-10210</v>
      </c>
      <c r="AC111" s="123">
        <f t="shared" si="44"/>
        <v>-10210</v>
      </c>
      <c r="AD111" s="124">
        <v>51.05</v>
      </c>
      <c r="AE111" s="123">
        <f t="shared" si="39"/>
        <v>-10210</v>
      </c>
      <c r="AF111" s="123">
        <f t="shared" si="45"/>
        <v>-10210</v>
      </c>
      <c r="AO111" s="123"/>
      <c r="AP111" s="123"/>
      <c r="AQ111" s="123"/>
      <c r="AR111" s="123"/>
      <c r="AS111" s="122"/>
      <c r="AT111" s="122"/>
    </row>
    <row r="112" spans="1:46" s="69" customFormat="1">
      <c r="A112" s="29" t="s">
        <v>1553</v>
      </c>
      <c r="B112" s="120">
        <f>B111+30</f>
        <v>44681</v>
      </c>
      <c r="C112" s="121">
        <v>1</v>
      </c>
      <c r="D112" s="123"/>
      <c r="E112" s="122"/>
      <c r="F112" s="122"/>
      <c r="G112" s="122"/>
      <c r="H112" s="122">
        <v>0</v>
      </c>
      <c r="I112" s="122">
        <v>0</v>
      </c>
      <c r="J112" s="122">
        <v>0</v>
      </c>
      <c r="K112" s="122"/>
      <c r="L112" s="122"/>
      <c r="O112" s="123">
        <v>100</v>
      </c>
      <c r="P112" s="123">
        <f t="shared" si="40"/>
        <v>200</v>
      </c>
      <c r="Q112" s="123">
        <f t="shared" si="41"/>
        <v>100</v>
      </c>
      <c r="R112" s="123">
        <f t="shared" si="37"/>
        <v>200</v>
      </c>
      <c r="S112" s="123">
        <f t="shared" si="50"/>
        <v>0</v>
      </c>
      <c r="T112" s="123">
        <f t="shared" si="56"/>
        <v>0</v>
      </c>
      <c r="U112" s="123">
        <f t="shared" si="53"/>
        <v>0</v>
      </c>
      <c r="V112" s="123">
        <f t="shared" si="57"/>
        <v>0</v>
      </c>
      <c r="W112" s="123">
        <f t="shared" si="51"/>
        <v>0</v>
      </c>
      <c r="X112" s="123">
        <f t="shared" si="52"/>
        <v>0</v>
      </c>
      <c r="Y112" s="123">
        <f t="shared" si="42"/>
        <v>0</v>
      </c>
      <c r="Z112" s="123">
        <f t="shared" si="48"/>
        <v>0</v>
      </c>
      <c r="AA112" s="124">
        <v>52.05</v>
      </c>
      <c r="AB112" s="123">
        <f t="shared" si="38"/>
        <v>-10410</v>
      </c>
      <c r="AC112" s="123">
        <f t="shared" si="44"/>
        <v>-10410</v>
      </c>
      <c r="AD112" s="124">
        <v>52.05</v>
      </c>
      <c r="AE112" s="123">
        <f t="shared" si="39"/>
        <v>-10410</v>
      </c>
      <c r="AF112" s="123">
        <f t="shared" si="45"/>
        <v>-10410</v>
      </c>
      <c r="AO112" s="123"/>
      <c r="AP112" s="123"/>
      <c r="AQ112" s="123"/>
      <c r="AR112" s="123"/>
      <c r="AS112" s="122"/>
      <c r="AT112" s="122"/>
    </row>
    <row r="113" spans="1:46" s="69" customFormat="1">
      <c r="A113" s="29" t="s">
        <v>1553</v>
      </c>
      <c r="B113" s="120">
        <f>B112+31</f>
        <v>44712</v>
      </c>
      <c r="C113" s="121">
        <v>1</v>
      </c>
      <c r="D113" s="123"/>
      <c r="E113" s="122"/>
      <c r="F113" s="122"/>
      <c r="G113" s="122"/>
      <c r="H113" s="122">
        <v>0</v>
      </c>
      <c r="I113" s="122">
        <v>0</v>
      </c>
      <c r="J113" s="122">
        <v>0</v>
      </c>
      <c r="K113" s="122"/>
      <c r="L113" s="122"/>
      <c r="O113" s="123">
        <v>100</v>
      </c>
      <c r="P113" s="123">
        <f t="shared" si="40"/>
        <v>200</v>
      </c>
      <c r="Q113" s="123">
        <f t="shared" si="41"/>
        <v>100</v>
      </c>
      <c r="R113" s="123">
        <f t="shared" si="37"/>
        <v>200</v>
      </c>
      <c r="S113" s="123">
        <f t="shared" si="50"/>
        <v>0</v>
      </c>
      <c r="T113" s="123">
        <f t="shared" si="56"/>
        <v>0</v>
      </c>
      <c r="U113" s="123">
        <f t="shared" si="53"/>
        <v>0</v>
      </c>
      <c r="V113" s="123">
        <f t="shared" si="57"/>
        <v>0</v>
      </c>
      <c r="W113" s="123">
        <f t="shared" si="51"/>
        <v>0</v>
      </c>
      <c r="X113" s="123">
        <f t="shared" si="52"/>
        <v>0</v>
      </c>
      <c r="Y113" s="123">
        <f t="shared" si="42"/>
        <v>0</v>
      </c>
      <c r="Z113" s="123">
        <f t="shared" si="48"/>
        <v>0</v>
      </c>
      <c r="AA113" s="124">
        <v>53.05</v>
      </c>
      <c r="AB113" s="123">
        <f t="shared" si="38"/>
        <v>-10610</v>
      </c>
      <c r="AC113" s="123">
        <f t="shared" si="44"/>
        <v>-10610</v>
      </c>
      <c r="AD113" s="124">
        <v>53.05</v>
      </c>
      <c r="AE113" s="123">
        <f t="shared" si="39"/>
        <v>-10610</v>
      </c>
      <c r="AF113" s="123">
        <f t="shared" si="45"/>
        <v>-10610</v>
      </c>
      <c r="AO113" s="123"/>
      <c r="AP113" s="123"/>
      <c r="AQ113" s="123"/>
      <c r="AR113" s="123"/>
      <c r="AS113" s="122"/>
      <c r="AT113" s="122"/>
    </row>
    <row r="114" spans="1:46" s="69" customFormat="1">
      <c r="A114" s="29" t="s">
        <v>1553</v>
      </c>
      <c r="B114" s="120">
        <f>B113+30</f>
        <v>44742</v>
      </c>
      <c r="C114" s="121">
        <v>1</v>
      </c>
      <c r="D114" s="123"/>
      <c r="E114" s="122"/>
      <c r="F114" s="122"/>
      <c r="G114" s="122"/>
      <c r="H114" s="122">
        <v>0</v>
      </c>
      <c r="I114" s="122">
        <v>0</v>
      </c>
      <c r="J114" s="122">
        <v>0</v>
      </c>
      <c r="K114" s="122"/>
      <c r="L114" s="122"/>
      <c r="O114" s="123">
        <v>100</v>
      </c>
      <c r="P114" s="123">
        <f t="shared" si="40"/>
        <v>200</v>
      </c>
      <c r="Q114" s="123">
        <f t="shared" si="41"/>
        <v>100</v>
      </c>
      <c r="R114" s="123">
        <f t="shared" si="37"/>
        <v>200</v>
      </c>
      <c r="S114" s="123">
        <f t="shared" si="50"/>
        <v>0</v>
      </c>
      <c r="T114" s="123">
        <f t="shared" si="56"/>
        <v>0</v>
      </c>
      <c r="U114" s="123">
        <f t="shared" si="53"/>
        <v>0</v>
      </c>
      <c r="V114" s="123">
        <f t="shared" si="57"/>
        <v>0</v>
      </c>
      <c r="W114" s="123">
        <f t="shared" si="51"/>
        <v>0</v>
      </c>
      <c r="X114" s="123">
        <f t="shared" si="52"/>
        <v>0</v>
      </c>
      <c r="Y114" s="123">
        <f t="shared" si="42"/>
        <v>0</v>
      </c>
      <c r="Z114" s="123">
        <f t="shared" si="48"/>
        <v>0</v>
      </c>
      <c r="AA114" s="124">
        <v>54.05</v>
      </c>
      <c r="AB114" s="123">
        <f t="shared" si="38"/>
        <v>-10810</v>
      </c>
      <c r="AC114" s="123">
        <f t="shared" si="44"/>
        <v>-10810</v>
      </c>
      <c r="AD114" s="124">
        <v>54.05</v>
      </c>
      <c r="AE114" s="123">
        <f t="shared" si="39"/>
        <v>-10810</v>
      </c>
      <c r="AF114" s="123">
        <f t="shared" si="45"/>
        <v>-10810</v>
      </c>
      <c r="AO114" s="123"/>
      <c r="AP114" s="123"/>
      <c r="AQ114" s="123"/>
      <c r="AR114" s="123"/>
      <c r="AS114" s="122"/>
      <c r="AT114" s="122"/>
    </row>
    <row r="115" spans="1:46" s="69" customFormat="1">
      <c r="A115" s="29" t="s">
        <v>1553</v>
      </c>
      <c r="B115" s="120">
        <f>B114+31</f>
        <v>44773</v>
      </c>
      <c r="C115" s="121">
        <v>1</v>
      </c>
      <c r="D115" s="123"/>
      <c r="E115" s="122"/>
      <c r="F115" s="122"/>
      <c r="G115" s="122"/>
      <c r="H115" s="122">
        <v>0</v>
      </c>
      <c r="I115" s="122">
        <v>0</v>
      </c>
      <c r="J115" s="122">
        <v>0</v>
      </c>
      <c r="K115" s="122"/>
      <c r="L115" s="122"/>
      <c r="O115" s="123">
        <v>100</v>
      </c>
      <c r="P115" s="123">
        <f t="shared" si="40"/>
        <v>200</v>
      </c>
      <c r="Q115" s="123">
        <f t="shared" si="41"/>
        <v>100</v>
      </c>
      <c r="R115" s="123">
        <f t="shared" si="37"/>
        <v>200</v>
      </c>
      <c r="S115" s="123">
        <f t="shared" si="50"/>
        <v>0</v>
      </c>
      <c r="T115" s="123">
        <f t="shared" si="56"/>
        <v>0</v>
      </c>
      <c r="U115" s="123">
        <f t="shared" si="53"/>
        <v>0</v>
      </c>
      <c r="V115" s="123">
        <f t="shared" si="57"/>
        <v>0</v>
      </c>
      <c r="W115" s="123">
        <f t="shared" si="51"/>
        <v>0</v>
      </c>
      <c r="X115" s="123">
        <f t="shared" si="52"/>
        <v>0</v>
      </c>
      <c r="Y115" s="123">
        <f t="shared" si="42"/>
        <v>0</v>
      </c>
      <c r="Z115" s="123">
        <f t="shared" si="48"/>
        <v>0</v>
      </c>
      <c r="AA115" s="124">
        <v>55.05</v>
      </c>
      <c r="AB115" s="123">
        <f t="shared" si="38"/>
        <v>-11010</v>
      </c>
      <c r="AC115" s="123">
        <f t="shared" si="44"/>
        <v>-11010</v>
      </c>
      <c r="AD115" s="124">
        <v>55.05</v>
      </c>
      <c r="AE115" s="123">
        <f t="shared" si="39"/>
        <v>-11010</v>
      </c>
      <c r="AF115" s="123">
        <f t="shared" si="45"/>
        <v>-11010</v>
      </c>
      <c r="AO115" s="123"/>
      <c r="AP115" s="123"/>
      <c r="AQ115" s="123"/>
      <c r="AR115" s="123"/>
      <c r="AS115" s="122"/>
      <c r="AT115" s="122"/>
    </row>
    <row r="116" spans="1:46" s="69" customFormat="1">
      <c r="A116" s="29" t="s">
        <v>1553</v>
      </c>
      <c r="B116" s="120">
        <f t="shared" ref="B116" si="58">B115+31</f>
        <v>44804</v>
      </c>
      <c r="C116" s="121">
        <v>1</v>
      </c>
      <c r="D116" s="123"/>
      <c r="E116" s="122"/>
      <c r="F116" s="122"/>
      <c r="G116" s="122"/>
      <c r="H116" s="122">
        <v>0</v>
      </c>
      <c r="I116" s="122">
        <v>0</v>
      </c>
      <c r="J116" s="122">
        <v>0</v>
      </c>
      <c r="K116" s="122"/>
      <c r="L116" s="122"/>
      <c r="O116" s="123">
        <v>100</v>
      </c>
      <c r="P116" s="123">
        <f t="shared" si="40"/>
        <v>200</v>
      </c>
      <c r="Q116" s="123">
        <f t="shared" si="41"/>
        <v>100</v>
      </c>
      <c r="R116" s="123">
        <f t="shared" si="37"/>
        <v>200</v>
      </c>
      <c r="S116" s="123">
        <f t="shared" si="50"/>
        <v>0</v>
      </c>
      <c r="T116" s="123">
        <f t="shared" si="56"/>
        <v>0</v>
      </c>
      <c r="U116" s="123">
        <f t="shared" si="53"/>
        <v>0</v>
      </c>
      <c r="V116" s="123">
        <f t="shared" si="57"/>
        <v>0</v>
      </c>
      <c r="W116" s="123">
        <f t="shared" si="51"/>
        <v>0</v>
      </c>
      <c r="X116" s="123">
        <f t="shared" si="52"/>
        <v>0</v>
      </c>
      <c r="Y116" s="123">
        <f t="shared" si="42"/>
        <v>0</v>
      </c>
      <c r="Z116" s="123">
        <f t="shared" si="48"/>
        <v>0</v>
      </c>
      <c r="AA116" s="124">
        <v>56.05</v>
      </c>
      <c r="AB116" s="123">
        <f t="shared" si="38"/>
        <v>-11210</v>
      </c>
      <c r="AC116" s="123">
        <f t="shared" si="44"/>
        <v>-11210</v>
      </c>
      <c r="AD116" s="124">
        <v>56.05</v>
      </c>
      <c r="AE116" s="123">
        <f t="shared" si="39"/>
        <v>-11210</v>
      </c>
      <c r="AF116" s="123">
        <f t="shared" si="45"/>
        <v>-11210</v>
      </c>
      <c r="AO116" s="123"/>
      <c r="AP116" s="123"/>
      <c r="AQ116" s="123"/>
      <c r="AR116" s="123"/>
      <c r="AS116" s="122"/>
      <c r="AT116" s="122"/>
    </row>
    <row r="117" spans="1:46" s="69" customFormat="1">
      <c r="A117" s="29" t="s">
        <v>1553</v>
      </c>
      <c r="B117" s="120">
        <f>B116+30</f>
        <v>44834</v>
      </c>
      <c r="C117" s="121">
        <v>1</v>
      </c>
      <c r="D117" s="123"/>
      <c r="E117" s="122"/>
      <c r="F117" s="122"/>
      <c r="G117" s="122"/>
      <c r="H117" s="122">
        <v>0</v>
      </c>
      <c r="I117" s="122">
        <v>0</v>
      </c>
      <c r="J117" s="122">
        <v>0</v>
      </c>
      <c r="K117" s="122"/>
      <c r="L117" s="122"/>
      <c r="O117" s="123">
        <v>100</v>
      </c>
      <c r="P117" s="123">
        <f t="shared" si="40"/>
        <v>200</v>
      </c>
      <c r="Q117" s="123">
        <f t="shared" si="41"/>
        <v>100</v>
      </c>
      <c r="R117" s="123">
        <f t="shared" si="37"/>
        <v>200</v>
      </c>
      <c r="S117" s="123">
        <f t="shared" si="50"/>
        <v>0</v>
      </c>
      <c r="T117" s="123">
        <f t="shared" si="56"/>
        <v>0</v>
      </c>
      <c r="U117" s="123">
        <f t="shared" si="53"/>
        <v>0</v>
      </c>
      <c r="V117" s="123">
        <f t="shared" si="57"/>
        <v>0</v>
      </c>
      <c r="W117" s="123">
        <f t="shared" si="51"/>
        <v>0</v>
      </c>
      <c r="X117" s="123">
        <f t="shared" si="52"/>
        <v>0</v>
      </c>
      <c r="Y117" s="123">
        <f t="shared" si="42"/>
        <v>0</v>
      </c>
      <c r="Z117" s="123">
        <f t="shared" si="48"/>
        <v>0</v>
      </c>
      <c r="AA117" s="124">
        <v>57.05</v>
      </c>
      <c r="AB117" s="123">
        <f t="shared" si="38"/>
        <v>-11410</v>
      </c>
      <c r="AC117" s="123">
        <f t="shared" si="44"/>
        <v>-11410</v>
      </c>
      <c r="AD117" s="124">
        <v>57.05</v>
      </c>
      <c r="AE117" s="123">
        <f t="shared" si="39"/>
        <v>-11410</v>
      </c>
      <c r="AF117" s="123">
        <f t="shared" si="45"/>
        <v>-11410</v>
      </c>
      <c r="AO117" s="123"/>
      <c r="AP117" s="123"/>
      <c r="AQ117" s="123"/>
      <c r="AR117" s="123"/>
      <c r="AS117" s="122"/>
      <c r="AT117" s="122"/>
    </row>
    <row r="118" spans="1:46" s="69" customFormat="1">
      <c r="A118" s="29" t="s">
        <v>1553</v>
      </c>
      <c r="B118" s="120">
        <f>B117+31</f>
        <v>44865</v>
      </c>
      <c r="C118" s="121">
        <v>1</v>
      </c>
      <c r="D118" s="123"/>
      <c r="E118" s="122"/>
      <c r="F118" s="122"/>
      <c r="G118" s="122"/>
      <c r="H118" s="122">
        <v>0</v>
      </c>
      <c r="I118" s="122">
        <v>0</v>
      </c>
      <c r="J118" s="122">
        <v>0</v>
      </c>
      <c r="K118" s="122"/>
      <c r="L118" s="122"/>
      <c r="O118" s="123">
        <v>100</v>
      </c>
      <c r="P118" s="123">
        <f t="shared" si="40"/>
        <v>200</v>
      </c>
      <c r="Q118" s="123">
        <f t="shared" si="41"/>
        <v>100</v>
      </c>
      <c r="R118" s="123">
        <f t="shared" si="37"/>
        <v>200</v>
      </c>
      <c r="S118" s="123">
        <f t="shared" ref="S118:S132" si="59">P117*H117/365*(B118-B117)+S117-U118</f>
        <v>0</v>
      </c>
      <c r="T118" s="123">
        <f t="shared" si="56"/>
        <v>0</v>
      </c>
      <c r="U118" s="123">
        <f t="shared" si="53"/>
        <v>0</v>
      </c>
      <c r="V118" s="123">
        <f t="shared" si="57"/>
        <v>0</v>
      </c>
      <c r="W118" s="123">
        <f t="shared" ref="W118:W132" si="60">I118*P118</f>
        <v>0</v>
      </c>
      <c r="X118" s="123">
        <f t="shared" ref="X118:X132" si="61">W118*C118</f>
        <v>0</v>
      </c>
      <c r="Y118" s="123">
        <f t="shared" si="42"/>
        <v>0</v>
      </c>
      <c r="Z118" s="123">
        <f t="shared" si="48"/>
        <v>0</v>
      </c>
      <c r="AA118" s="124">
        <v>58.05</v>
      </c>
      <c r="AB118" s="123">
        <f t="shared" si="38"/>
        <v>-11610</v>
      </c>
      <c r="AC118" s="123">
        <f t="shared" si="44"/>
        <v>-11610</v>
      </c>
      <c r="AD118" s="124">
        <v>58.05</v>
      </c>
      <c r="AE118" s="123">
        <f t="shared" si="39"/>
        <v>-11610</v>
      </c>
      <c r="AF118" s="123">
        <f t="shared" si="45"/>
        <v>-11610</v>
      </c>
      <c r="AO118" s="123"/>
      <c r="AP118" s="123"/>
      <c r="AQ118" s="123"/>
      <c r="AR118" s="123"/>
      <c r="AS118" s="122"/>
      <c r="AT118" s="122"/>
    </row>
    <row r="119" spans="1:46" s="69" customFormat="1">
      <c r="A119" s="29" t="s">
        <v>1553</v>
      </c>
      <c r="B119" s="120">
        <f>B118+30</f>
        <v>44895</v>
      </c>
      <c r="C119" s="121">
        <v>1</v>
      </c>
      <c r="D119" s="123"/>
      <c r="E119" s="122"/>
      <c r="F119" s="122"/>
      <c r="G119" s="122"/>
      <c r="H119" s="122">
        <v>0</v>
      </c>
      <c r="I119" s="122">
        <v>0</v>
      </c>
      <c r="J119" s="122">
        <v>0</v>
      </c>
      <c r="K119" s="122"/>
      <c r="L119" s="122"/>
      <c r="O119" s="123">
        <v>100</v>
      </c>
      <c r="P119" s="123">
        <f t="shared" si="40"/>
        <v>200</v>
      </c>
      <c r="Q119" s="123">
        <f t="shared" si="41"/>
        <v>100</v>
      </c>
      <c r="R119" s="123">
        <f t="shared" si="37"/>
        <v>200</v>
      </c>
      <c r="S119" s="123">
        <f t="shared" si="59"/>
        <v>0</v>
      </c>
      <c r="T119" s="123">
        <f t="shared" si="56"/>
        <v>0</v>
      </c>
      <c r="U119" s="123">
        <f t="shared" si="53"/>
        <v>0</v>
      </c>
      <c r="V119" s="123">
        <f t="shared" si="57"/>
        <v>0</v>
      </c>
      <c r="W119" s="123">
        <f t="shared" si="60"/>
        <v>0</v>
      </c>
      <c r="X119" s="123">
        <f t="shared" si="61"/>
        <v>0</v>
      </c>
      <c r="Y119" s="123">
        <f t="shared" si="42"/>
        <v>0</v>
      </c>
      <c r="Z119" s="123">
        <f t="shared" si="48"/>
        <v>0</v>
      </c>
      <c r="AA119" s="124">
        <v>59.05</v>
      </c>
      <c r="AB119" s="123">
        <f t="shared" si="38"/>
        <v>-11810</v>
      </c>
      <c r="AC119" s="123">
        <f t="shared" si="44"/>
        <v>-11810</v>
      </c>
      <c r="AD119" s="124">
        <v>59.05</v>
      </c>
      <c r="AE119" s="123">
        <f t="shared" si="39"/>
        <v>-11810</v>
      </c>
      <c r="AF119" s="123">
        <f t="shared" si="45"/>
        <v>-11810</v>
      </c>
      <c r="AO119" s="123"/>
      <c r="AP119" s="123"/>
      <c r="AQ119" s="123"/>
      <c r="AR119" s="123"/>
      <c r="AS119" s="122"/>
      <c r="AT119" s="122"/>
    </row>
    <row r="120" spans="1:46" s="69" customFormat="1">
      <c r="A120" s="29" t="s">
        <v>1553</v>
      </c>
      <c r="B120" s="120">
        <f>B119+31</f>
        <v>44926</v>
      </c>
      <c r="C120" s="121">
        <v>1</v>
      </c>
      <c r="D120" s="123"/>
      <c r="E120" s="122"/>
      <c r="F120" s="122"/>
      <c r="G120" s="122"/>
      <c r="H120" s="122">
        <v>0</v>
      </c>
      <c r="I120" s="122">
        <v>0</v>
      </c>
      <c r="J120" s="122">
        <v>0</v>
      </c>
      <c r="K120" s="122"/>
      <c r="L120" s="122"/>
      <c r="O120" s="123">
        <v>100</v>
      </c>
      <c r="P120" s="123">
        <f t="shared" si="40"/>
        <v>200</v>
      </c>
      <c r="Q120" s="123">
        <f t="shared" si="41"/>
        <v>100</v>
      </c>
      <c r="R120" s="123">
        <f t="shared" si="37"/>
        <v>200</v>
      </c>
      <c r="S120" s="123">
        <f t="shared" si="59"/>
        <v>0</v>
      </c>
      <c r="T120" s="123">
        <f t="shared" si="56"/>
        <v>0</v>
      </c>
      <c r="U120" s="123">
        <f t="shared" si="53"/>
        <v>0</v>
      </c>
      <c r="V120" s="123">
        <f t="shared" si="57"/>
        <v>0</v>
      </c>
      <c r="W120" s="123">
        <f t="shared" si="60"/>
        <v>0</v>
      </c>
      <c r="X120" s="123">
        <f t="shared" si="61"/>
        <v>0</v>
      </c>
      <c r="Y120" s="123">
        <f t="shared" si="42"/>
        <v>0</v>
      </c>
      <c r="Z120" s="123">
        <f t="shared" si="48"/>
        <v>0</v>
      </c>
      <c r="AA120" s="124">
        <v>60.05</v>
      </c>
      <c r="AB120" s="123">
        <f t="shared" si="38"/>
        <v>-12010</v>
      </c>
      <c r="AC120" s="123">
        <f t="shared" si="44"/>
        <v>-12010</v>
      </c>
      <c r="AD120" s="124">
        <v>60.05</v>
      </c>
      <c r="AE120" s="123">
        <f t="shared" si="39"/>
        <v>-12010</v>
      </c>
      <c r="AF120" s="123">
        <f t="shared" si="45"/>
        <v>-12010</v>
      </c>
      <c r="AO120" s="123"/>
      <c r="AP120" s="123"/>
      <c r="AQ120" s="123"/>
      <c r="AR120" s="123"/>
      <c r="AS120" s="122"/>
      <c r="AT120" s="122"/>
    </row>
    <row r="121" spans="1:46" s="69" customFormat="1">
      <c r="A121" s="29" t="s">
        <v>1553</v>
      </c>
      <c r="B121" s="120">
        <f>B120+31</f>
        <v>44957</v>
      </c>
      <c r="C121" s="121">
        <v>1</v>
      </c>
      <c r="D121" s="123"/>
      <c r="E121" s="122"/>
      <c r="F121" s="122"/>
      <c r="G121" s="122"/>
      <c r="H121" s="122">
        <v>0</v>
      </c>
      <c r="I121" s="122">
        <v>0</v>
      </c>
      <c r="J121" s="122">
        <v>0</v>
      </c>
      <c r="K121" s="122"/>
      <c r="L121" s="122"/>
      <c r="O121" s="123">
        <v>100</v>
      </c>
      <c r="P121" s="123">
        <f t="shared" si="40"/>
        <v>200</v>
      </c>
      <c r="Q121" s="123">
        <f t="shared" si="41"/>
        <v>100</v>
      </c>
      <c r="R121" s="123">
        <f t="shared" si="37"/>
        <v>200</v>
      </c>
      <c r="S121" s="123">
        <f t="shared" si="59"/>
        <v>0</v>
      </c>
      <c r="T121" s="123">
        <f t="shared" si="56"/>
        <v>0</v>
      </c>
      <c r="U121" s="123">
        <f t="shared" si="53"/>
        <v>0</v>
      </c>
      <c r="V121" s="123">
        <f t="shared" si="57"/>
        <v>0</v>
      </c>
      <c r="W121" s="123">
        <f t="shared" si="60"/>
        <v>0</v>
      </c>
      <c r="X121" s="123">
        <f t="shared" si="61"/>
        <v>0</v>
      </c>
      <c r="Y121" s="123">
        <f t="shared" si="42"/>
        <v>0</v>
      </c>
      <c r="Z121" s="123">
        <f t="shared" si="48"/>
        <v>0</v>
      </c>
      <c r="AA121" s="124">
        <v>61.05</v>
      </c>
      <c r="AB121" s="123">
        <f t="shared" si="38"/>
        <v>-12210</v>
      </c>
      <c r="AC121" s="123">
        <f t="shared" si="44"/>
        <v>-12210</v>
      </c>
      <c r="AD121" s="124">
        <v>61.05</v>
      </c>
      <c r="AE121" s="123">
        <f t="shared" si="39"/>
        <v>-12210</v>
      </c>
      <c r="AF121" s="123">
        <f t="shared" si="45"/>
        <v>-12210</v>
      </c>
      <c r="AO121" s="123"/>
      <c r="AP121" s="123"/>
      <c r="AQ121" s="123"/>
      <c r="AR121" s="123"/>
      <c r="AS121" s="122"/>
      <c r="AT121" s="122"/>
    </row>
    <row r="122" spans="1:46" s="69" customFormat="1">
      <c r="A122" s="29" t="s">
        <v>1553</v>
      </c>
      <c r="B122" s="120">
        <f>B121+28</f>
        <v>44985</v>
      </c>
      <c r="C122" s="121">
        <v>1</v>
      </c>
      <c r="D122" s="123"/>
      <c r="E122" s="122"/>
      <c r="F122" s="122"/>
      <c r="G122" s="122"/>
      <c r="H122" s="122">
        <v>0</v>
      </c>
      <c r="I122" s="122">
        <v>0</v>
      </c>
      <c r="J122" s="122">
        <v>0</v>
      </c>
      <c r="K122" s="122"/>
      <c r="L122" s="122"/>
      <c r="O122" s="123">
        <v>100</v>
      </c>
      <c r="P122" s="123">
        <f t="shared" si="40"/>
        <v>200</v>
      </c>
      <c r="Q122" s="123">
        <f t="shared" si="41"/>
        <v>100</v>
      </c>
      <c r="R122" s="123">
        <f t="shared" si="37"/>
        <v>200</v>
      </c>
      <c r="S122" s="123">
        <f t="shared" si="59"/>
        <v>0</v>
      </c>
      <c r="T122" s="123">
        <f t="shared" si="56"/>
        <v>0</v>
      </c>
      <c r="U122" s="123">
        <f t="shared" si="53"/>
        <v>0</v>
      </c>
      <c r="V122" s="123">
        <f t="shared" si="57"/>
        <v>0</v>
      </c>
      <c r="W122" s="123">
        <f t="shared" si="60"/>
        <v>0</v>
      </c>
      <c r="X122" s="123">
        <f t="shared" si="61"/>
        <v>0</v>
      </c>
      <c r="Y122" s="123">
        <f t="shared" si="42"/>
        <v>0</v>
      </c>
      <c r="Z122" s="123">
        <f t="shared" si="48"/>
        <v>0</v>
      </c>
      <c r="AA122" s="124">
        <v>62.05</v>
      </c>
      <c r="AB122" s="123">
        <f t="shared" si="38"/>
        <v>-12410</v>
      </c>
      <c r="AC122" s="123">
        <f t="shared" si="44"/>
        <v>-12410</v>
      </c>
      <c r="AD122" s="124">
        <v>62.05</v>
      </c>
      <c r="AE122" s="123">
        <f t="shared" si="39"/>
        <v>-12410</v>
      </c>
      <c r="AF122" s="123">
        <f t="shared" si="45"/>
        <v>-12410</v>
      </c>
      <c r="AO122" s="123"/>
      <c r="AP122" s="123"/>
      <c r="AQ122" s="123"/>
      <c r="AR122" s="123"/>
      <c r="AS122" s="122"/>
      <c r="AT122" s="122"/>
    </row>
    <row r="123" spans="1:46" s="69" customFormat="1">
      <c r="A123" s="29" t="s">
        <v>1553</v>
      </c>
      <c r="B123" s="120">
        <f>B122+31</f>
        <v>45016</v>
      </c>
      <c r="C123" s="121">
        <v>1</v>
      </c>
      <c r="D123" s="123"/>
      <c r="E123" s="122"/>
      <c r="F123" s="122"/>
      <c r="G123" s="122"/>
      <c r="H123" s="122">
        <v>0</v>
      </c>
      <c r="I123" s="122">
        <v>0</v>
      </c>
      <c r="J123" s="122">
        <v>0</v>
      </c>
      <c r="K123" s="122"/>
      <c r="L123" s="122"/>
      <c r="O123" s="123">
        <v>100</v>
      </c>
      <c r="P123" s="123">
        <f t="shared" si="40"/>
        <v>200</v>
      </c>
      <c r="Q123" s="123">
        <f t="shared" si="41"/>
        <v>100</v>
      </c>
      <c r="R123" s="123">
        <f t="shared" si="37"/>
        <v>200</v>
      </c>
      <c r="S123" s="123">
        <f t="shared" si="59"/>
        <v>0</v>
      </c>
      <c r="T123" s="123">
        <f t="shared" si="56"/>
        <v>0</v>
      </c>
      <c r="U123" s="123">
        <f t="shared" ref="U123:U132" si="62">P122*H122/365*(B123-B121)</f>
        <v>0</v>
      </c>
      <c r="V123" s="123">
        <f t="shared" si="57"/>
        <v>0</v>
      </c>
      <c r="W123" s="123">
        <f t="shared" si="60"/>
        <v>0</v>
      </c>
      <c r="X123" s="123">
        <f t="shared" si="61"/>
        <v>0</v>
      </c>
      <c r="Y123" s="123">
        <f t="shared" si="42"/>
        <v>0</v>
      </c>
      <c r="Z123" s="123">
        <f t="shared" si="48"/>
        <v>0</v>
      </c>
      <c r="AA123" s="124">
        <v>63.05</v>
      </c>
      <c r="AB123" s="123">
        <f t="shared" si="38"/>
        <v>-12610</v>
      </c>
      <c r="AC123" s="123">
        <f t="shared" si="44"/>
        <v>-12610</v>
      </c>
      <c r="AD123" s="124">
        <v>63.05</v>
      </c>
      <c r="AE123" s="123">
        <f t="shared" si="39"/>
        <v>-12610</v>
      </c>
      <c r="AF123" s="123">
        <f t="shared" si="45"/>
        <v>-12610</v>
      </c>
      <c r="AO123" s="123"/>
      <c r="AP123" s="123"/>
      <c r="AQ123" s="123"/>
      <c r="AR123" s="123"/>
      <c r="AS123" s="122"/>
      <c r="AT123" s="122"/>
    </row>
    <row r="124" spans="1:46" s="69" customFormat="1">
      <c r="A124" s="29" t="s">
        <v>1553</v>
      </c>
      <c r="B124" s="120">
        <f>B123+30</f>
        <v>45046</v>
      </c>
      <c r="C124" s="121">
        <v>1</v>
      </c>
      <c r="D124" s="123"/>
      <c r="E124" s="122"/>
      <c r="F124" s="122"/>
      <c r="G124" s="122"/>
      <c r="H124" s="122">
        <v>0</v>
      </c>
      <c r="I124" s="122">
        <v>0</v>
      </c>
      <c r="J124" s="122">
        <v>0</v>
      </c>
      <c r="K124" s="122"/>
      <c r="L124" s="122"/>
      <c r="O124" s="123">
        <v>100</v>
      </c>
      <c r="P124" s="123">
        <f t="shared" si="40"/>
        <v>200</v>
      </c>
      <c r="Q124" s="123">
        <f t="shared" si="41"/>
        <v>100</v>
      </c>
      <c r="R124" s="123">
        <f t="shared" si="37"/>
        <v>200</v>
      </c>
      <c r="S124" s="123">
        <f t="shared" si="59"/>
        <v>0</v>
      </c>
      <c r="T124" s="123">
        <f t="shared" si="56"/>
        <v>0</v>
      </c>
      <c r="U124" s="123">
        <f t="shared" si="62"/>
        <v>0</v>
      </c>
      <c r="V124" s="123">
        <f t="shared" si="57"/>
        <v>0</v>
      </c>
      <c r="W124" s="123">
        <f t="shared" si="60"/>
        <v>0</v>
      </c>
      <c r="X124" s="123">
        <f t="shared" si="61"/>
        <v>0</v>
      </c>
      <c r="Y124" s="123">
        <f t="shared" si="42"/>
        <v>0</v>
      </c>
      <c r="Z124" s="123">
        <f t="shared" si="48"/>
        <v>0</v>
      </c>
      <c r="AA124" s="124">
        <v>64.05</v>
      </c>
      <c r="AB124" s="123">
        <f t="shared" si="38"/>
        <v>-12810</v>
      </c>
      <c r="AC124" s="123">
        <f t="shared" si="44"/>
        <v>-12810</v>
      </c>
      <c r="AD124" s="124">
        <v>64.05</v>
      </c>
      <c r="AE124" s="123">
        <f t="shared" si="39"/>
        <v>-12810</v>
      </c>
      <c r="AF124" s="123">
        <f t="shared" si="45"/>
        <v>-12810</v>
      </c>
      <c r="AO124" s="123"/>
      <c r="AP124" s="123"/>
      <c r="AQ124" s="123"/>
      <c r="AR124" s="123"/>
      <c r="AS124" s="122"/>
      <c r="AT124" s="122"/>
    </row>
    <row r="125" spans="1:46" s="69" customFormat="1">
      <c r="A125" s="29" t="s">
        <v>1553</v>
      </c>
      <c r="B125" s="120">
        <f>B124+31</f>
        <v>45077</v>
      </c>
      <c r="C125" s="121">
        <v>1</v>
      </c>
      <c r="D125" s="123"/>
      <c r="E125" s="122"/>
      <c r="F125" s="122"/>
      <c r="G125" s="122"/>
      <c r="H125" s="122">
        <v>0</v>
      </c>
      <c r="I125" s="122">
        <v>0</v>
      </c>
      <c r="J125" s="122">
        <v>0</v>
      </c>
      <c r="K125" s="122"/>
      <c r="L125" s="122"/>
      <c r="O125" s="123">
        <v>100</v>
      </c>
      <c r="P125" s="123">
        <f t="shared" si="40"/>
        <v>200</v>
      </c>
      <c r="Q125" s="123">
        <f t="shared" si="41"/>
        <v>100</v>
      </c>
      <c r="R125" s="123">
        <f t="shared" ref="R125:R188" si="63">P125*C125</f>
        <v>200</v>
      </c>
      <c r="S125" s="123">
        <f t="shared" si="59"/>
        <v>0</v>
      </c>
      <c r="T125" s="123">
        <f t="shared" si="56"/>
        <v>0</v>
      </c>
      <c r="U125" s="123">
        <f t="shared" si="62"/>
        <v>0</v>
      </c>
      <c r="V125" s="123">
        <f t="shared" si="57"/>
        <v>0</v>
      </c>
      <c r="W125" s="123">
        <f t="shared" si="60"/>
        <v>0</v>
      </c>
      <c r="X125" s="123">
        <f t="shared" si="61"/>
        <v>0</v>
      </c>
      <c r="Y125" s="123">
        <f t="shared" si="42"/>
        <v>0</v>
      </c>
      <c r="Z125" s="123">
        <f t="shared" si="48"/>
        <v>0</v>
      </c>
      <c r="AA125" s="124">
        <v>65.05</v>
      </c>
      <c r="AB125" s="123">
        <f t="shared" ref="AB125:AB132" si="64">-AA125*P125</f>
        <v>-13010</v>
      </c>
      <c r="AC125" s="123">
        <f t="shared" si="44"/>
        <v>-13010</v>
      </c>
      <c r="AD125" s="124">
        <v>65.05</v>
      </c>
      <c r="AE125" s="123">
        <f t="shared" ref="AE125:AE132" si="65">-AD125*P125</f>
        <v>-13010</v>
      </c>
      <c r="AF125" s="123">
        <f t="shared" si="45"/>
        <v>-13010</v>
      </c>
      <c r="AO125" s="123"/>
      <c r="AP125" s="123"/>
      <c r="AQ125" s="123"/>
      <c r="AR125" s="123"/>
      <c r="AS125" s="122"/>
      <c r="AT125" s="122"/>
    </row>
    <row r="126" spans="1:46" s="69" customFormat="1">
      <c r="A126" s="29" t="s">
        <v>1553</v>
      </c>
      <c r="B126" s="120">
        <f>B125+30</f>
        <v>45107</v>
      </c>
      <c r="C126" s="121">
        <v>1</v>
      </c>
      <c r="D126" s="123"/>
      <c r="E126" s="122"/>
      <c r="F126" s="122"/>
      <c r="G126" s="122"/>
      <c r="H126" s="122">
        <v>0</v>
      </c>
      <c r="I126" s="122">
        <v>0</v>
      </c>
      <c r="J126" s="122">
        <v>0</v>
      </c>
      <c r="K126" s="122"/>
      <c r="L126" s="122"/>
      <c r="O126" s="123">
        <v>100</v>
      </c>
      <c r="P126" s="123">
        <f t="shared" ref="P126:P132" si="66">O126+O125</f>
        <v>200</v>
      </c>
      <c r="Q126" s="123">
        <f t="shared" si="41"/>
        <v>100</v>
      </c>
      <c r="R126" s="123">
        <f t="shared" si="63"/>
        <v>200</v>
      </c>
      <c r="S126" s="123">
        <f t="shared" si="59"/>
        <v>0</v>
      </c>
      <c r="T126" s="123">
        <f t="shared" si="56"/>
        <v>0</v>
      </c>
      <c r="U126" s="123">
        <f t="shared" si="62"/>
        <v>0</v>
      </c>
      <c r="V126" s="123">
        <f t="shared" si="57"/>
        <v>0</v>
      </c>
      <c r="W126" s="123">
        <f t="shared" si="60"/>
        <v>0</v>
      </c>
      <c r="X126" s="123">
        <f t="shared" si="61"/>
        <v>0</v>
      </c>
      <c r="Y126" s="123">
        <f t="shared" si="42"/>
        <v>0</v>
      </c>
      <c r="Z126" s="123">
        <f t="shared" si="48"/>
        <v>0</v>
      </c>
      <c r="AA126" s="124">
        <v>66.05</v>
      </c>
      <c r="AB126" s="123">
        <f t="shared" si="64"/>
        <v>-13210</v>
      </c>
      <c r="AC126" s="123">
        <f t="shared" si="44"/>
        <v>-13210</v>
      </c>
      <c r="AD126" s="124">
        <v>66.05</v>
      </c>
      <c r="AE126" s="123">
        <f t="shared" si="65"/>
        <v>-13210</v>
      </c>
      <c r="AF126" s="123">
        <f t="shared" si="45"/>
        <v>-13210</v>
      </c>
      <c r="AO126" s="123"/>
      <c r="AP126" s="123"/>
      <c r="AQ126" s="123"/>
      <c r="AR126" s="123"/>
      <c r="AS126" s="122"/>
      <c r="AT126" s="122"/>
    </row>
    <row r="127" spans="1:46" s="69" customFormat="1">
      <c r="A127" s="29" t="s">
        <v>1553</v>
      </c>
      <c r="B127" s="120">
        <f>B126+31</f>
        <v>45138</v>
      </c>
      <c r="C127" s="121">
        <v>1</v>
      </c>
      <c r="D127" s="123"/>
      <c r="E127" s="122"/>
      <c r="F127" s="122"/>
      <c r="G127" s="122"/>
      <c r="H127" s="122">
        <v>0</v>
      </c>
      <c r="I127" s="122">
        <v>0</v>
      </c>
      <c r="J127" s="122">
        <v>0</v>
      </c>
      <c r="K127" s="122"/>
      <c r="L127" s="122"/>
      <c r="O127" s="123">
        <v>100</v>
      </c>
      <c r="P127" s="123">
        <f t="shared" si="66"/>
        <v>200</v>
      </c>
      <c r="Q127" s="123">
        <f t="shared" si="41"/>
        <v>100</v>
      </c>
      <c r="R127" s="123">
        <f t="shared" si="63"/>
        <v>200</v>
      </c>
      <c r="S127" s="123">
        <f t="shared" si="59"/>
        <v>0</v>
      </c>
      <c r="T127" s="123">
        <f t="shared" si="56"/>
        <v>0</v>
      </c>
      <c r="U127" s="123">
        <f t="shared" si="62"/>
        <v>0</v>
      </c>
      <c r="V127" s="123">
        <f t="shared" si="57"/>
        <v>0</v>
      </c>
      <c r="W127" s="123">
        <f t="shared" si="60"/>
        <v>0</v>
      </c>
      <c r="X127" s="123">
        <f t="shared" si="61"/>
        <v>0</v>
      </c>
      <c r="Y127" s="123">
        <f t="shared" si="42"/>
        <v>0</v>
      </c>
      <c r="Z127" s="123">
        <f t="shared" si="48"/>
        <v>0</v>
      </c>
      <c r="AA127" s="124">
        <v>67.05</v>
      </c>
      <c r="AB127" s="123">
        <f t="shared" si="64"/>
        <v>-13410</v>
      </c>
      <c r="AC127" s="123">
        <f t="shared" si="44"/>
        <v>-13410</v>
      </c>
      <c r="AD127" s="124">
        <v>67.05</v>
      </c>
      <c r="AE127" s="123">
        <f t="shared" si="65"/>
        <v>-13410</v>
      </c>
      <c r="AF127" s="123">
        <f t="shared" si="45"/>
        <v>-13410</v>
      </c>
      <c r="AO127" s="123"/>
      <c r="AP127" s="123"/>
      <c r="AQ127" s="123"/>
      <c r="AR127" s="123"/>
      <c r="AS127" s="122"/>
      <c r="AT127" s="122"/>
    </row>
    <row r="128" spans="1:46" s="69" customFormat="1">
      <c r="A128" s="29" t="s">
        <v>1553</v>
      </c>
      <c r="B128" s="120">
        <f t="shared" ref="B128" si="67">B127+31</f>
        <v>45169</v>
      </c>
      <c r="C128" s="121">
        <v>1</v>
      </c>
      <c r="D128" s="123"/>
      <c r="E128" s="122"/>
      <c r="F128" s="122"/>
      <c r="G128" s="122"/>
      <c r="H128" s="122">
        <v>0</v>
      </c>
      <c r="I128" s="122">
        <v>0</v>
      </c>
      <c r="J128" s="122">
        <v>0</v>
      </c>
      <c r="K128" s="122"/>
      <c r="L128" s="122"/>
      <c r="O128" s="123">
        <v>100</v>
      </c>
      <c r="P128" s="123">
        <f t="shared" si="66"/>
        <v>200</v>
      </c>
      <c r="Q128" s="123">
        <f t="shared" si="41"/>
        <v>100</v>
      </c>
      <c r="R128" s="123">
        <f t="shared" si="63"/>
        <v>200</v>
      </c>
      <c r="S128" s="123">
        <f t="shared" si="59"/>
        <v>0</v>
      </c>
      <c r="T128" s="123">
        <f t="shared" si="56"/>
        <v>0</v>
      </c>
      <c r="U128" s="123">
        <f t="shared" si="62"/>
        <v>0</v>
      </c>
      <c r="V128" s="123">
        <f t="shared" si="57"/>
        <v>0</v>
      </c>
      <c r="W128" s="123">
        <f t="shared" si="60"/>
        <v>0</v>
      </c>
      <c r="X128" s="123">
        <f t="shared" si="61"/>
        <v>0</v>
      </c>
      <c r="Y128" s="123">
        <f t="shared" si="42"/>
        <v>0</v>
      </c>
      <c r="Z128" s="123">
        <f t="shared" si="48"/>
        <v>0</v>
      </c>
      <c r="AA128" s="124">
        <v>68.05</v>
      </c>
      <c r="AB128" s="123">
        <f t="shared" si="64"/>
        <v>-13610</v>
      </c>
      <c r="AC128" s="123">
        <f t="shared" si="44"/>
        <v>-13610</v>
      </c>
      <c r="AD128" s="124">
        <v>68.05</v>
      </c>
      <c r="AE128" s="123">
        <f t="shared" si="65"/>
        <v>-13610</v>
      </c>
      <c r="AF128" s="123">
        <f t="shared" si="45"/>
        <v>-13610</v>
      </c>
      <c r="AO128" s="123"/>
      <c r="AP128" s="123"/>
      <c r="AQ128" s="123"/>
      <c r="AR128" s="123"/>
      <c r="AS128" s="122"/>
      <c r="AT128" s="122"/>
    </row>
    <row r="129" spans="1:46" s="69" customFormat="1">
      <c r="A129" s="29" t="s">
        <v>1553</v>
      </c>
      <c r="B129" s="120">
        <f>B128+30</f>
        <v>45199</v>
      </c>
      <c r="C129" s="121">
        <v>1</v>
      </c>
      <c r="D129" s="123"/>
      <c r="E129" s="122"/>
      <c r="F129" s="122"/>
      <c r="G129" s="122"/>
      <c r="H129" s="122">
        <v>0</v>
      </c>
      <c r="I129" s="122">
        <v>0</v>
      </c>
      <c r="J129" s="122">
        <v>0</v>
      </c>
      <c r="K129" s="122"/>
      <c r="L129" s="122"/>
      <c r="O129" s="123">
        <v>100</v>
      </c>
      <c r="P129" s="123">
        <f t="shared" si="66"/>
        <v>200</v>
      </c>
      <c r="Q129" s="123">
        <f t="shared" si="41"/>
        <v>100</v>
      </c>
      <c r="R129" s="123">
        <f t="shared" si="63"/>
        <v>200</v>
      </c>
      <c r="S129" s="123">
        <f t="shared" si="59"/>
        <v>0</v>
      </c>
      <c r="T129" s="123">
        <f t="shared" si="56"/>
        <v>0</v>
      </c>
      <c r="U129" s="123">
        <f t="shared" si="62"/>
        <v>0</v>
      </c>
      <c r="V129" s="123">
        <f t="shared" si="57"/>
        <v>0</v>
      </c>
      <c r="W129" s="123">
        <f t="shared" si="60"/>
        <v>0</v>
      </c>
      <c r="X129" s="123">
        <f t="shared" si="61"/>
        <v>0</v>
      </c>
      <c r="Y129" s="123">
        <f t="shared" si="42"/>
        <v>0</v>
      </c>
      <c r="Z129" s="123">
        <f t="shared" si="48"/>
        <v>0</v>
      </c>
      <c r="AA129" s="124">
        <v>69.05</v>
      </c>
      <c r="AB129" s="123">
        <f t="shared" si="64"/>
        <v>-13810</v>
      </c>
      <c r="AC129" s="123">
        <f t="shared" si="44"/>
        <v>-13810</v>
      </c>
      <c r="AD129" s="124">
        <v>69.05</v>
      </c>
      <c r="AE129" s="123">
        <f t="shared" si="65"/>
        <v>-13810</v>
      </c>
      <c r="AF129" s="123">
        <f t="shared" si="45"/>
        <v>-13810</v>
      </c>
      <c r="AO129" s="123"/>
      <c r="AP129" s="123"/>
      <c r="AQ129" s="123"/>
      <c r="AR129" s="123"/>
      <c r="AS129" s="122"/>
      <c r="AT129" s="122"/>
    </row>
    <row r="130" spans="1:46" s="69" customFormat="1">
      <c r="A130" s="29" t="s">
        <v>1553</v>
      </c>
      <c r="B130" s="120">
        <f>B129+31</f>
        <v>45230</v>
      </c>
      <c r="C130" s="121">
        <v>1</v>
      </c>
      <c r="D130" s="123"/>
      <c r="E130" s="122"/>
      <c r="F130" s="122"/>
      <c r="G130" s="122"/>
      <c r="H130" s="122">
        <v>0</v>
      </c>
      <c r="I130" s="122">
        <v>0</v>
      </c>
      <c r="J130" s="122">
        <v>0</v>
      </c>
      <c r="K130" s="122"/>
      <c r="L130" s="122"/>
      <c r="O130" s="123">
        <v>100</v>
      </c>
      <c r="P130" s="123">
        <f t="shared" si="66"/>
        <v>200</v>
      </c>
      <c r="Q130" s="123">
        <f t="shared" si="41"/>
        <v>100</v>
      </c>
      <c r="R130" s="123">
        <f t="shared" si="63"/>
        <v>200</v>
      </c>
      <c r="S130" s="123">
        <f t="shared" si="59"/>
        <v>0</v>
      </c>
      <c r="T130" s="123">
        <f t="shared" si="56"/>
        <v>0</v>
      </c>
      <c r="U130" s="123">
        <f t="shared" si="62"/>
        <v>0</v>
      </c>
      <c r="V130" s="123">
        <f t="shared" si="57"/>
        <v>0</v>
      </c>
      <c r="W130" s="123">
        <f t="shared" si="60"/>
        <v>0</v>
      </c>
      <c r="X130" s="123">
        <f t="shared" si="61"/>
        <v>0</v>
      </c>
      <c r="Y130" s="123">
        <f t="shared" si="42"/>
        <v>0</v>
      </c>
      <c r="Z130" s="123">
        <f t="shared" si="48"/>
        <v>0</v>
      </c>
      <c r="AA130" s="124">
        <v>70.05</v>
      </c>
      <c r="AB130" s="123">
        <f t="shared" si="64"/>
        <v>-14010</v>
      </c>
      <c r="AC130" s="123">
        <f t="shared" si="44"/>
        <v>-14010</v>
      </c>
      <c r="AD130" s="124">
        <v>70.05</v>
      </c>
      <c r="AE130" s="123">
        <f t="shared" si="65"/>
        <v>-14010</v>
      </c>
      <c r="AF130" s="123">
        <f t="shared" si="45"/>
        <v>-14010</v>
      </c>
      <c r="AO130" s="123"/>
      <c r="AP130" s="123"/>
      <c r="AQ130" s="123"/>
      <c r="AR130" s="123"/>
      <c r="AS130" s="122"/>
      <c r="AT130" s="122"/>
    </row>
    <row r="131" spans="1:46" s="69" customFormat="1">
      <c r="A131" s="29" t="s">
        <v>1553</v>
      </c>
      <c r="B131" s="120">
        <f>B130+30</f>
        <v>45260</v>
      </c>
      <c r="C131" s="121">
        <v>1</v>
      </c>
      <c r="D131" s="123"/>
      <c r="E131" s="122"/>
      <c r="F131" s="122"/>
      <c r="G131" s="122"/>
      <c r="H131" s="122">
        <v>0</v>
      </c>
      <c r="I131" s="122">
        <v>0</v>
      </c>
      <c r="J131" s="122">
        <v>0</v>
      </c>
      <c r="K131" s="122"/>
      <c r="L131" s="122"/>
      <c r="O131" s="123">
        <v>100</v>
      </c>
      <c r="P131" s="123">
        <f t="shared" si="66"/>
        <v>200</v>
      </c>
      <c r="Q131" s="123">
        <f t="shared" ref="Q131:Q194" si="68">O131*C131</f>
        <v>100</v>
      </c>
      <c r="R131" s="123">
        <f t="shared" si="63"/>
        <v>200</v>
      </c>
      <c r="S131" s="123">
        <f t="shared" si="59"/>
        <v>0</v>
      </c>
      <c r="T131" s="123">
        <f t="shared" si="56"/>
        <v>0</v>
      </c>
      <c r="U131" s="123">
        <f t="shared" si="62"/>
        <v>0</v>
      </c>
      <c r="V131" s="123">
        <f t="shared" si="57"/>
        <v>0</v>
      </c>
      <c r="W131" s="123">
        <f t="shared" si="60"/>
        <v>0</v>
      </c>
      <c r="X131" s="123">
        <f t="shared" si="61"/>
        <v>0</v>
      </c>
      <c r="Y131" s="123">
        <f t="shared" ref="Y131:Y194" si="69">-P131*J131</f>
        <v>0</v>
      </c>
      <c r="Z131" s="123">
        <f t="shared" si="48"/>
        <v>0</v>
      </c>
      <c r="AA131" s="124">
        <v>71.05</v>
      </c>
      <c r="AB131" s="123">
        <f t="shared" si="64"/>
        <v>-14210</v>
      </c>
      <c r="AC131" s="123">
        <f t="shared" si="44"/>
        <v>-14210</v>
      </c>
      <c r="AD131" s="124">
        <v>71.05</v>
      </c>
      <c r="AE131" s="123">
        <f t="shared" si="65"/>
        <v>-14210</v>
      </c>
      <c r="AF131" s="123">
        <f t="shared" si="45"/>
        <v>-14210</v>
      </c>
      <c r="AO131" s="123"/>
      <c r="AP131" s="123"/>
      <c r="AQ131" s="123"/>
      <c r="AR131" s="123"/>
      <c r="AS131" s="122"/>
      <c r="AT131" s="122"/>
    </row>
    <row r="132" spans="1:46" s="69" customFormat="1">
      <c r="A132" s="29" t="s">
        <v>1553</v>
      </c>
      <c r="B132" s="120">
        <f>B131+31</f>
        <v>45291</v>
      </c>
      <c r="C132" s="121">
        <v>1</v>
      </c>
      <c r="D132" s="123"/>
      <c r="E132" s="122"/>
      <c r="F132" s="122"/>
      <c r="G132" s="122"/>
      <c r="H132" s="122">
        <v>0</v>
      </c>
      <c r="I132" s="122">
        <v>0</v>
      </c>
      <c r="J132" s="122">
        <v>0</v>
      </c>
      <c r="K132" s="122"/>
      <c r="L132" s="122"/>
      <c r="O132" s="123">
        <v>100</v>
      </c>
      <c r="P132" s="123">
        <f t="shared" si="66"/>
        <v>200</v>
      </c>
      <c r="Q132" s="123">
        <f t="shared" si="68"/>
        <v>100</v>
      </c>
      <c r="R132" s="123">
        <f t="shared" si="63"/>
        <v>200</v>
      </c>
      <c r="S132" s="123">
        <f t="shared" si="59"/>
        <v>0</v>
      </c>
      <c r="T132" s="123">
        <f t="shared" si="56"/>
        <v>0</v>
      </c>
      <c r="U132" s="123">
        <f t="shared" si="62"/>
        <v>0</v>
      </c>
      <c r="V132" s="123">
        <f t="shared" si="57"/>
        <v>0</v>
      </c>
      <c r="W132" s="123">
        <f t="shared" si="60"/>
        <v>0</v>
      </c>
      <c r="X132" s="123">
        <f t="shared" si="61"/>
        <v>0</v>
      </c>
      <c r="Y132" s="123">
        <f t="shared" si="69"/>
        <v>0</v>
      </c>
      <c r="Z132" s="123">
        <f t="shared" si="48"/>
        <v>0</v>
      </c>
      <c r="AA132" s="124">
        <v>72.05</v>
      </c>
      <c r="AB132" s="123">
        <f t="shared" si="64"/>
        <v>-14410</v>
      </c>
      <c r="AC132" s="123">
        <f t="shared" ref="AC132:AC195" si="70">AB132*C132</f>
        <v>-14410</v>
      </c>
      <c r="AD132" s="124">
        <v>72.05</v>
      </c>
      <c r="AE132" s="123">
        <f t="shared" si="65"/>
        <v>-14410</v>
      </c>
      <c r="AF132" s="123">
        <f t="shared" ref="AF132:AF195" si="71">AE132*C132</f>
        <v>-14410</v>
      </c>
      <c r="AO132" s="123"/>
      <c r="AP132" s="123"/>
      <c r="AQ132" s="123"/>
      <c r="AR132" s="123"/>
      <c r="AS132" s="122"/>
      <c r="AT132" s="122"/>
    </row>
    <row r="133" spans="1:46" s="70" customFormat="1">
      <c r="A133" s="4" t="s">
        <v>877</v>
      </c>
      <c r="B133" s="125">
        <v>43539</v>
      </c>
      <c r="C133" s="126">
        <f>VLOOKUP(CF_дог!B133,USD!A:B,2,TRUE)</f>
        <v>65.402100000000004</v>
      </c>
      <c r="D133" s="128"/>
      <c r="E133" s="127"/>
      <c r="F133" s="127"/>
      <c r="G133" s="127"/>
      <c r="H133" s="127">
        <v>5.1999999999999998E-2</v>
      </c>
      <c r="I133" s="127">
        <v>5.0000000000000001E-3</v>
      </c>
      <c r="J133" s="127">
        <v>1E-3</v>
      </c>
      <c r="K133" s="127"/>
      <c r="L133" s="128"/>
      <c r="O133" s="128">
        <v>-6000</v>
      </c>
      <c r="P133" s="128">
        <f>-O133</f>
        <v>6000</v>
      </c>
      <c r="Q133" s="128">
        <f t="shared" si="68"/>
        <v>-392412.60000000003</v>
      </c>
      <c r="R133" s="128">
        <f t="shared" si="63"/>
        <v>392412.60000000003</v>
      </c>
      <c r="S133" s="128"/>
      <c r="T133" s="128">
        <f t="shared" si="56"/>
        <v>0</v>
      </c>
      <c r="U133" s="128"/>
      <c r="V133" s="128">
        <f t="shared" si="57"/>
        <v>0</v>
      </c>
      <c r="W133" s="128"/>
      <c r="X133" s="128"/>
      <c r="Y133" s="128">
        <f t="shared" si="69"/>
        <v>-6</v>
      </c>
      <c r="Z133" s="128">
        <f t="shared" si="48"/>
        <v>-392.4126</v>
      </c>
      <c r="AA133" s="129">
        <v>0.05</v>
      </c>
      <c r="AB133" s="128">
        <f t="shared" si="12"/>
        <v>-300</v>
      </c>
      <c r="AC133" s="128">
        <f t="shared" si="70"/>
        <v>-19620.63</v>
      </c>
      <c r="AD133" s="129">
        <v>0.02</v>
      </c>
      <c r="AE133" s="128">
        <f t="shared" si="5"/>
        <v>-120</v>
      </c>
      <c r="AF133" s="128">
        <f t="shared" si="71"/>
        <v>-7848.2520000000004</v>
      </c>
      <c r="AO133" s="128"/>
      <c r="AP133" s="128"/>
      <c r="AQ133" s="128"/>
      <c r="AR133" s="128"/>
      <c r="AS133" s="127">
        <v>0.2</v>
      </c>
      <c r="AT133" s="127">
        <v>0.4</v>
      </c>
    </row>
    <row r="134" spans="1:46" s="70" customFormat="1">
      <c r="A134" s="4" t="s">
        <v>877</v>
      </c>
      <c r="B134" s="125">
        <v>43830</v>
      </c>
      <c r="C134" s="126">
        <f>VLOOKUP(CF_дог!B134,USD!A:B,2,TRUE)</f>
        <v>61.905700000000003</v>
      </c>
      <c r="D134" s="128"/>
      <c r="E134" s="127"/>
      <c r="F134" s="127"/>
      <c r="G134" s="127"/>
      <c r="H134" s="127">
        <v>5.1999999999999998E-2</v>
      </c>
      <c r="I134" s="127">
        <v>5.0000000000000001E-3</v>
      </c>
      <c r="J134" s="127">
        <v>1E-3</v>
      </c>
      <c r="K134" s="127"/>
      <c r="L134" s="128"/>
      <c r="O134" s="128"/>
      <c r="P134" s="128">
        <f t="shared" ref="P134:P143" si="72">P133-O134</f>
        <v>6000</v>
      </c>
      <c r="Q134" s="128">
        <f t="shared" si="68"/>
        <v>0</v>
      </c>
      <c r="R134" s="128">
        <f t="shared" si="63"/>
        <v>371434.2</v>
      </c>
      <c r="S134" s="128">
        <f t="shared" ref="S134:S143" si="73">P133*H133/365*(B134-B133)+S133-U134</f>
        <v>248.74520547945207</v>
      </c>
      <c r="T134" s="128">
        <f t="shared" si="56"/>
        <v>15398.746066849317</v>
      </c>
      <c r="U134" s="128"/>
      <c r="V134" s="128">
        <f t="shared" si="57"/>
        <v>0</v>
      </c>
      <c r="W134" s="128">
        <f t="shared" ref="W134:W143" si="74">I134*P133</f>
        <v>30</v>
      </c>
      <c r="X134" s="128">
        <f t="shared" ref="X134:X143" si="75">W134*C134</f>
        <v>1857.171</v>
      </c>
      <c r="Y134" s="128">
        <f t="shared" si="69"/>
        <v>-6</v>
      </c>
      <c r="Z134" s="128">
        <f t="shared" si="48"/>
        <v>-371.43420000000003</v>
      </c>
      <c r="AA134" s="129">
        <v>0.05</v>
      </c>
      <c r="AB134" s="128">
        <f t="shared" si="12"/>
        <v>-300</v>
      </c>
      <c r="AC134" s="128">
        <f t="shared" si="70"/>
        <v>-18571.71</v>
      </c>
      <c r="AD134" s="129">
        <v>0.02</v>
      </c>
      <c r="AE134" s="128">
        <f t="shared" si="5"/>
        <v>-120</v>
      </c>
      <c r="AF134" s="128">
        <f t="shared" si="71"/>
        <v>-7428.6840000000002</v>
      </c>
      <c r="AO134" s="128"/>
      <c r="AP134" s="128"/>
      <c r="AQ134" s="128"/>
      <c r="AR134" s="128"/>
      <c r="AS134" s="127">
        <v>0.2</v>
      </c>
      <c r="AT134" s="127">
        <v>0.4</v>
      </c>
    </row>
    <row r="135" spans="1:46" s="70" customFormat="1">
      <c r="A135" s="4" t="s">
        <v>877</v>
      </c>
      <c r="B135" s="125">
        <f>B133+366</f>
        <v>43905</v>
      </c>
      <c r="C135" s="126">
        <f>VLOOKUP(CF_дог!B135,USD!A:B,2,TRUE)</f>
        <v>73.188199999999995</v>
      </c>
      <c r="D135" s="128"/>
      <c r="E135" s="127"/>
      <c r="F135" s="127"/>
      <c r="G135" s="127"/>
      <c r="H135" s="127">
        <v>5.1999999999999998E-2</v>
      </c>
      <c r="I135" s="127">
        <v>5.0000000000000001E-3</v>
      </c>
      <c r="J135" s="127">
        <v>1E-3</v>
      </c>
      <c r="K135" s="127"/>
      <c r="L135" s="128"/>
      <c r="O135" s="128">
        <v>1200</v>
      </c>
      <c r="P135" s="128">
        <f t="shared" si="72"/>
        <v>4800</v>
      </c>
      <c r="Q135" s="128">
        <f t="shared" si="68"/>
        <v>87825.84</v>
      </c>
      <c r="R135" s="128">
        <f t="shared" si="63"/>
        <v>351303.36</v>
      </c>
      <c r="S135" s="128">
        <f t="shared" si="73"/>
        <v>0</v>
      </c>
      <c r="T135" s="128">
        <f t="shared" si="56"/>
        <v>0</v>
      </c>
      <c r="U135" s="128">
        <f>P134*H134/365*(B135-B133)</f>
        <v>312.85479452054796</v>
      </c>
      <c r="V135" s="128">
        <f t="shared" si="57"/>
        <v>22897.279272328768</v>
      </c>
      <c r="W135" s="128">
        <f t="shared" si="74"/>
        <v>30</v>
      </c>
      <c r="X135" s="128">
        <f t="shared" si="75"/>
        <v>2195.6459999999997</v>
      </c>
      <c r="Y135" s="128">
        <f t="shared" si="69"/>
        <v>-4.8</v>
      </c>
      <c r="Z135" s="128">
        <f t="shared" si="48"/>
        <v>-351.30335999999994</v>
      </c>
      <c r="AA135" s="129">
        <v>0.05</v>
      </c>
      <c r="AB135" s="128">
        <f t="shared" si="12"/>
        <v>-240</v>
      </c>
      <c r="AC135" s="128">
        <f t="shared" si="70"/>
        <v>-17565.167999999998</v>
      </c>
      <c r="AD135" s="129">
        <v>0.02</v>
      </c>
      <c r="AE135" s="128">
        <f t="shared" si="5"/>
        <v>-96</v>
      </c>
      <c r="AF135" s="128">
        <f t="shared" si="71"/>
        <v>-7026.0671999999995</v>
      </c>
      <c r="AO135" s="128"/>
      <c r="AP135" s="128"/>
      <c r="AQ135" s="128"/>
      <c r="AR135" s="128"/>
      <c r="AS135" s="127">
        <v>0.2</v>
      </c>
      <c r="AT135" s="127">
        <v>0.4</v>
      </c>
    </row>
    <row r="136" spans="1:46" s="70" customFormat="1">
      <c r="A136" s="4" t="s">
        <v>877</v>
      </c>
      <c r="B136" s="125">
        <v>44196</v>
      </c>
      <c r="C136" s="126">
        <f>VLOOKUP(CF_дог!B136,USD!A:B,2,TRUE)</f>
        <v>77</v>
      </c>
      <c r="D136" s="128"/>
      <c r="E136" s="127"/>
      <c r="F136" s="127"/>
      <c r="G136" s="127"/>
      <c r="H136" s="127">
        <v>5.1999999999999998E-2</v>
      </c>
      <c r="I136" s="127">
        <v>5.0000000000000001E-3</v>
      </c>
      <c r="J136" s="127">
        <v>1E-3</v>
      </c>
      <c r="K136" s="127"/>
      <c r="L136" s="128"/>
      <c r="O136" s="128"/>
      <c r="P136" s="128">
        <f t="shared" si="72"/>
        <v>4800</v>
      </c>
      <c r="Q136" s="128">
        <f t="shared" si="68"/>
        <v>0</v>
      </c>
      <c r="R136" s="128">
        <f t="shared" si="63"/>
        <v>369600</v>
      </c>
      <c r="S136" s="128">
        <f t="shared" si="73"/>
        <v>198.99616438356162</v>
      </c>
      <c r="T136" s="128">
        <f t="shared" ref="T136:T155" si="76">S136*C136</f>
        <v>15322.704657534245</v>
      </c>
      <c r="U136" s="128"/>
      <c r="V136" s="128">
        <f t="shared" ref="V136:V167" si="77">U136*C136</f>
        <v>0</v>
      </c>
      <c r="W136" s="128">
        <f t="shared" si="74"/>
        <v>24</v>
      </c>
      <c r="X136" s="128">
        <f t="shared" si="75"/>
        <v>1848</v>
      </c>
      <c r="Y136" s="128">
        <f t="shared" si="69"/>
        <v>-4.8</v>
      </c>
      <c r="Z136" s="128">
        <f t="shared" si="48"/>
        <v>-369.59999999999997</v>
      </c>
      <c r="AA136" s="129">
        <v>0.05</v>
      </c>
      <c r="AB136" s="128">
        <f t="shared" si="12"/>
        <v>-240</v>
      </c>
      <c r="AC136" s="128">
        <f t="shared" si="70"/>
        <v>-18480</v>
      </c>
      <c r="AD136" s="129">
        <v>0.02</v>
      </c>
      <c r="AE136" s="128">
        <f t="shared" si="5"/>
        <v>-96</v>
      </c>
      <c r="AF136" s="128">
        <f t="shared" si="71"/>
        <v>-7392</v>
      </c>
      <c r="AO136" s="128"/>
      <c r="AP136" s="128"/>
      <c r="AQ136" s="128"/>
      <c r="AR136" s="128"/>
      <c r="AS136" s="127">
        <v>0.2</v>
      </c>
      <c r="AT136" s="127">
        <v>0.4</v>
      </c>
    </row>
    <row r="137" spans="1:46" s="70" customFormat="1">
      <c r="A137" s="4" t="s">
        <v>877</v>
      </c>
      <c r="B137" s="125">
        <f>B135+365</f>
        <v>44270</v>
      </c>
      <c r="C137" s="126">
        <f>VLOOKUP(CF_дог!B137,USD!A:B,2,TRUE)</f>
        <v>79.027397260273972</v>
      </c>
      <c r="D137" s="128"/>
      <c r="E137" s="127"/>
      <c r="F137" s="127"/>
      <c r="G137" s="127"/>
      <c r="H137" s="127">
        <v>5.1999999999999998E-2</v>
      </c>
      <c r="I137" s="127">
        <v>5.0000000000000001E-3</v>
      </c>
      <c r="J137" s="127">
        <v>1E-3</v>
      </c>
      <c r="K137" s="127"/>
      <c r="L137" s="128"/>
      <c r="O137" s="128">
        <v>1200</v>
      </c>
      <c r="P137" s="128">
        <f t="shared" si="72"/>
        <v>3600</v>
      </c>
      <c r="Q137" s="128">
        <f t="shared" si="68"/>
        <v>94832.876712328769</v>
      </c>
      <c r="R137" s="128">
        <f t="shared" si="63"/>
        <v>284498.63013698632</v>
      </c>
      <c r="S137" s="128">
        <f t="shared" si="73"/>
        <v>0</v>
      </c>
      <c r="T137" s="128">
        <f t="shared" si="76"/>
        <v>0</v>
      </c>
      <c r="U137" s="128">
        <f>P136*H136/365*(B137-B135)</f>
        <v>249.59999999999997</v>
      </c>
      <c r="V137" s="128">
        <f t="shared" si="77"/>
        <v>19725.23835616438</v>
      </c>
      <c r="W137" s="128">
        <f t="shared" si="74"/>
        <v>24</v>
      </c>
      <c r="X137" s="128">
        <f t="shared" si="75"/>
        <v>1896.6575342465753</v>
      </c>
      <c r="Y137" s="128">
        <f t="shared" si="69"/>
        <v>-3.6</v>
      </c>
      <c r="Z137" s="128">
        <f t="shared" si="48"/>
        <v>-284.49863013698632</v>
      </c>
      <c r="AA137" s="129">
        <v>0.05</v>
      </c>
      <c r="AB137" s="128">
        <f t="shared" si="12"/>
        <v>-180</v>
      </c>
      <c r="AC137" s="128">
        <f t="shared" si="70"/>
        <v>-14224.931506849314</v>
      </c>
      <c r="AD137" s="129">
        <v>0.02</v>
      </c>
      <c r="AE137" s="128">
        <f t="shared" si="5"/>
        <v>-72</v>
      </c>
      <c r="AF137" s="128">
        <f t="shared" si="71"/>
        <v>-5689.9726027397264</v>
      </c>
      <c r="AO137" s="128"/>
      <c r="AP137" s="128"/>
      <c r="AQ137" s="128"/>
      <c r="AR137" s="128"/>
      <c r="AS137" s="127">
        <v>0.2</v>
      </c>
      <c r="AT137" s="127">
        <v>0.4</v>
      </c>
    </row>
    <row r="138" spans="1:46" s="70" customFormat="1">
      <c r="A138" s="4" t="s">
        <v>877</v>
      </c>
      <c r="B138" s="125">
        <v>44561</v>
      </c>
      <c r="C138" s="126">
        <f>VLOOKUP(CF_дог!B138,USD!A:B,2,TRUE)</f>
        <v>87</v>
      </c>
      <c r="D138" s="128"/>
      <c r="E138" s="127"/>
      <c r="F138" s="127"/>
      <c r="G138" s="127"/>
      <c r="H138" s="127">
        <v>5.1999999999999998E-2</v>
      </c>
      <c r="I138" s="127">
        <v>5.0000000000000001E-3</v>
      </c>
      <c r="J138" s="127">
        <v>1E-3</v>
      </c>
      <c r="K138" s="127"/>
      <c r="L138" s="128"/>
      <c r="O138" s="128"/>
      <c r="P138" s="128">
        <f t="shared" si="72"/>
        <v>3600</v>
      </c>
      <c r="Q138" s="128">
        <f t="shared" si="68"/>
        <v>0</v>
      </c>
      <c r="R138" s="128">
        <f t="shared" si="63"/>
        <v>313200</v>
      </c>
      <c r="S138" s="128">
        <f t="shared" si="73"/>
        <v>149.24712328767123</v>
      </c>
      <c r="T138" s="128">
        <f t="shared" si="76"/>
        <v>12984.499726027398</v>
      </c>
      <c r="U138" s="128"/>
      <c r="V138" s="128">
        <f t="shared" si="77"/>
        <v>0</v>
      </c>
      <c r="W138" s="128">
        <f t="shared" si="74"/>
        <v>18</v>
      </c>
      <c r="X138" s="128">
        <f t="shared" si="75"/>
        <v>1566</v>
      </c>
      <c r="Y138" s="128">
        <f t="shared" si="69"/>
        <v>-3.6</v>
      </c>
      <c r="Z138" s="128">
        <f t="shared" si="48"/>
        <v>-313.2</v>
      </c>
      <c r="AA138" s="129">
        <v>0.05</v>
      </c>
      <c r="AB138" s="128">
        <f t="shared" si="12"/>
        <v>-180</v>
      </c>
      <c r="AC138" s="128">
        <f t="shared" si="70"/>
        <v>-15660</v>
      </c>
      <c r="AD138" s="129">
        <v>0.02</v>
      </c>
      <c r="AE138" s="128">
        <f t="shared" si="5"/>
        <v>-72</v>
      </c>
      <c r="AF138" s="128">
        <f t="shared" si="71"/>
        <v>-6264</v>
      </c>
      <c r="AO138" s="128"/>
      <c r="AP138" s="128"/>
      <c r="AQ138" s="128"/>
      <c r="AR138" s="128"/>
      <c r="AS138" s="127">
        <v>0.2</v>
      </c>
      <c r="AT138" s="127">
        <v>0.4</v>
      </c>
    </row>
    <row r="139" spans="1:46" s="70" customFormat="1">
      <c r="A139" s="4" t="s">
        <v>877</v>
      </c>
      <c r="B139" s="125">
        <f>B137+365</f>
        <v>44635</v>
      </c>
      <c r="C139" s="126">
        <f>VLOOKUP(CF_дог!B139,USD!A:B,2,TRUE)</f>
        <v>87.808219178082197</v>
      </c>
      <c r="D139" s="128"/>
      <c r="E139" s="127"/>
      <c r="F139" s="127"/>
      <c r="G139" s="127"/>
      <c r="H139" s="127">
        <v>5.1999999999999998E-2</v>
      </c>
      <c r="I139" s="127">
        <v>5.0000000000000001E-3</v>
      </c>
      <c r="J139" s="127">
        <v>1E-3</v>
      </c>
      <c r="K139" s="127"/>
      <c r="L139" s="128"/>
      <c r="O139" s="128">
        <v>1200</v>
      </c>
      <c r="P139" s="128">
        <f t="shared" si="72"/>
        <v>2400</v>
      </c>
      <c r="Q139" s="128">
        <f t="shared" si="68"/>
        <v>105369.86301369863</v>
      </c>
      <c r="R139" s="128">
        <f t="shared" si="63"/>
        <v>210739.72602739726</v>
      </c>
      <c r="S139" s="128">
        <f t="shared" si="73"/>
        <v>0</v>
      </c>
      <c r="T139" s="128">
        <f t="shared" si="76"/>
        <v>0</v>
      </c>
      <c r="U139" s="128">
        <f>P138*H138/365*(B139-B137)</f>
        <v>187.2</v>
      </c>
      <c r="V139" s="128">
        <f t="shared" si="77"/>
        <v>16437.698630136987</v>
      </c>
      <c r="W139" s="128">
        <f t="shared" si="74"/>
        <v>18</v>
      </c>
      <c r="X139" s="128">
        <f t="shared" si="75"/>
        <v>1580.5479452054797</v>
      </c>
      <c r="Y139" s="128">
        <f t="shared" si="69"/>
        <v>-2.4</v>
      </c>
      <c r="Z139" s="128">
        <f t="shared" si="48"/>
        <v>-210.73972602739727</v>
      </c>
      <c r="AA139" s="129">
        <v>0.05</v>
      </c>
      <c r="AB139" s="128">
        <f t="shared" si="12"/>
        <v>-120</v>
      </c>
      <c r="AC139" s="128">
        <f t="shared" si="70"/>
        <v>-10536.986301369863</v>
      </c>
      <c r="AD139" s="129">
        <v>0.02</v>
      </c>
      <c r="AE139" s="128">
        <f t="shared" si="5"/>
        <v>-48</v>
      </c>
      <c r="AF139" s="128">
        <f t="shared" si="71"/>
        <v>-4214.7945205479455</v>
      </c>
      <c r="AO139" s="128"/>
      <c r="AP139" s="128"/>
      <c r="AQ139" s="128"/>
      <c r="AR139" s="128"/>
      <c r="AS139" s="127">
        <v>0.2</v>
      </c>
      <c r="AT139" s="127">
        <v>0.4</v>
      </c>
    </row>
    <row r="140" spans="1:46" s="70" customFormat="1">
      <c r="A140" s="4" t="s">
        <v>877</v>
      </c>
      <c r="B140" s="125">
        <v>44926</v>
      </c>
      <c r="C140" s="126">
        <f>VLOOKUP(CF_дог!B140,USD!A:B,2,TRUE)</f>
        <v>92</v>
      </c>
      <c r="D140" s="128"/>
      <c r="E140" s="127"/>
      <c r="F140" s="127"/>
      <c r="G140" s="127"/>
      <c r="H140" s="127">
        <v>5.1999999999999998E-2</v>
      </c>
      <c r="I140" s="127">
        <v>5.0000000000000001E-3</v>
      </c>
      <c r="J140" s="127">
        <v>1E-3</v>
      </c>
      <c r="K140" s="127"/>
      <c r="L140" s="128"/>
      <c r="O140" s="128"/>
      <c r="P140" s="128">
        <f t="shared" si="72"/>
        <v>2400</v>
      </c>
      <c r="Q140" s="128">
        <f t="shared" si="68"/>
        <v>0</v>
      </c>
      <c r="R140" s="128">
        <f t="shared" si="63"/>
        <v>220800</v>
      </c>
      <c r="S140" s="128">
        <f t="shared" si="73"/>
        <v>99.49808219178081</v>
      </c>
      <c r="T140" s="128">
        <f t="shared" si="76"/>
        <v>9153.8235616438342</v>
      </c>
      <c r="U140" s="128"/>
      <c r="V140" s="128">
        <f t="shared" si="77"/>
        <v>0</v>
      </c>
      <c r="W140" s="128">
        <f t="shared" si="74"/>
        <v>12</v>
      </c>
      <c r="X140" s="128">
        <f t="shared" si="75"/>
        <v>1104</v>
      </c>
      <c r="Y140" s="128">
        <f t="shared" si="69"/>
        <v>-2.4</v>
      </c>
      <c r="Z140" s="128">
        <f t="shared" si="48"/>
        <v>-220.79999999999998</v>
      </c>
      <c r="AA140" s="129">
        <v>0.05</v>
      </c>
      <c r="AB140" s="128">
        <f t="shared" si="12"/>
        <v>-120</v>
      </c>
      <c r="AC140" s="128">
        <f t="shared" si="70"/>
        <v>-11040</v>
      </c>
      <c r="AD140" s="129">
        <v>0.02</v>
      </c>
      <c r="AE140" s="128">
        <f t="shared" si="5"/>
        <v>-48</v>
      </c>
      <c r="AF140" s="128">
        <f t="shared" si="71"/>
        <v>-4416</v>
      </c>
      <c r="AO140" s="128"/>
      <c r="AP140" s="128"/>
      <c r="AQ140" s="128"/>
      <c r="AR140" s="128"/>
      <c r="AS140" s="127">
        <v>0.2</v>
      </c>
      <c r="AT140" s="127">
        <v>0.4</v>
      </c>
    </row>
    <row r="141" spans="1:46" s="70" customFormat="1">
      <c r="A141" s="4" t="s">
        <v>877</v>
      </c>
      <c r="B141" s="125">
        <f>B139+365</f>
        <v>45000</v>
      </c>
      <c r="C141" s="126">
        <f>VLOOKUP(CF_дог!B141,USD!A:B,2,TRUE)</f>
        <v>92.808219178082197</v>
      </c>
      <c r="D141" s="128"/>
      <c r="E141" s="127"/>
      <c r="F141" s="127"/>
      <c r="G141" s="127"/>
      <c r="H141" s="127">
        <v>5.1999999999999998E-2</v>
      </c>
      <c r="I141" s="127">
        <v>5.0000000000000001E-3</v>
      </c>
      <c r="J141" s="127">
        <v>1E-3</v>
      </c>
      <c r="K141" s="127"/>
      <c r="L141" s="128"/>
      <c r="O141" s="128">
        <v>1200</v>
      </c>
      <c r="P141" s="128">
        <f t="shared" si="72"/>
        <v>1200</v>
      </c>
      <c r="Q141" s="128">
        <f t="shared" si="68"/>
        <v>111369.86301369863</v>
      </c>
      <c r="R141" s="128">
        <f t="shared" si="63"/>
        <v>111369.86301369863</v>
      </c>
      <c r="S141" s="128">
        <f t="shared" si="73"/>
        <v>0</v>
      </c>
      <c r="T141" s="128">
        <f t="shared" si="76"/>
        <v>0</v>
      </c>
      <c r="U141" s="128">
        <f>P140*H140/365*(B141-B139)</f>
        <v>124.79999999999998</v>
      </c>
      <c r="V141" s="128">
        <f t="shared" si="77"/>
        <v>11582.465753424656</v>
      </c>
      <c r="W141" s="128">
        <f t="shared" si="74"/>
        <v>12</v>
      </c>
      <c r="X141" s="128">
        <f t="shared" si="75"/>
        <v>1113.6986301369864</v>
      </c>
      <c r="Y141" s="128">
        <f t="shared" si="69"/>
        <v>-1.2</v>
      </c>
      <c r="Z141" s="128">
        <f t="shared" si="48"/>
        <v>-111.36986301369863</v>
      </c>
      <c r="AA141" s="129">
        <v>0.05</v>
      </c>
      <c r="AB141" s="128">
        <f t="shared" si="12"/>
        <v>-60</v>
      </c>
      <c r="AC141" s="128">
        <f t="shared" si="70"/>
        <v>-5568.4931506849316</v>
      </c>
      <c r="AD141" s="129">
        <v>0.02</v>
      </c>
      <c r="AE141" s="128">
        <f t="shared" si="5"/>
        <v>-24</v>
      </c>
      <c r="AF141" s="128">
        <f t="shared" si="71"/>
        <v>-2227.3972602739727</v>
      </c>
      <c r="AO141" s="128"/>
      <c r="AP141" s="128"/>
      <c r="AQ141" s="128"/>
      <c r="AR141" s="128"/>
      <c r="AS141" s="127">
        <v>0.2</v>
      </c>
      <c r="AT141" s="127">
        <v>0.4</v>
      </c>
    </row>
    <row r="142" spans="1:46" s="70" customFormat="1">
      <c r="A142" s="4" t="s">
        <v>877</v>
      </c>
      <c r="B142" s="125">
        <v>45291</v>
      </c>
      <c r="C142" s="126">
        <f>VLOOKUP(CF_дог!B142,USD!A:B,2,TRUE)</f>
        <v>97</v>
      </c>
      <c r="D142" s="128"/>
      <c r="E142" s="127"/>
      <c r="F142" s="127"/>
      <c r="G142" s="127"/>
      <c r="H142" s="127">
        <v>5.1999999999999998E-2</v>
      </c>
      <c r="I142" s="127">
        <v>5.0000000000000001E-3</v>
      </c>
      <c r="J142" s="127">
        <v>1E-3</v>
      </c>
      <c r="K142" s="127"/>
      <c r="L142" s="128"/>
      <c r="O142" s="128"/>
      <c r="P142" s="128">
        <f t="shared" si="72"/>
        <v>1200</v>
      </c>
      <c r="Q142" s="128">
        <f t="shared" si="68"/>
        <v>0</v>
      </c>
      <c r="R142" s="128">
        <f t="shared" si="63"/>
        <v>116400</v>
      </c>
      <c r="S142" s="128">
        <f t="shared" si="73"/>
        <v>49.749041095890405</v>
      </c>
      <c r="T142" s="128">
        <f t="shared" si="76"/>
        <v>4825.6569863013692</v>
      </c>
      <c r="U142" s="128"/>
      <c r="V142" s="128">
        <f t="shared" si="77"/>
        <v>0</v>
      </c>
      <c r="W142" s="128">
        <f t="shared" si="74"/>
        <v>6</v>
      </c>
      <c r="X142" s="128">
        <f t="shared" si="75"/>
        <v>582</v>
      </c>
      <c r="Y142" s="128">
        <f t="shared" si="69"/>
        <v>-1.2</v>
      </c>
      <c r="Z142" s="128">
        <f t="shared" ref="Z142:Z205" si="78">Y142*C142</f>
        <v>-116.39999999999999</v>
      </c>
      <c r="AA142" s="129">
        <v>0.05</v>
      </c>
      <c r="AB142" s="128">
        <f t="shared" si="12"/>
        <v>-60</v>
      </c>
      <c r="AC142" s="128">
        <f t="shared" si="70"/>
        <v>-5820</v>
      </c>
      <c r="AD142" s="129">
        <v>0.02</v>
      </c>
      <c r="AE142" s="128">
        <f t="shared" ref="AE142:AE205" si="79">-AD142*P142</f>
        <v>-24</v>
      </c>
      <c r="AF142" s="128">
        <f t="shared" si="71"/>
        <v>-2328</v>
      </c>
      <c r="AO142" s="128"/>
      <c r="AP142" s="128"/>
      <c r="AQ142" s="128"/>
      <c r="AR142" s="128"/>
      <c r="AS142" s="127">
        <v>0.2</v>
      </c>
      <c r="AT142" s="127">
        <v>0.4</v>
      </c>
    </row>
    <row r="143" spans="1:46" s="70" customFormat="1">
      <c r="A143" s="4" t="s">
        <v>877</v>
      </c>
      <c r="B143" s="125">
        <v>45366</v>
      </c>
      <c r="C143" s="126">
        <f>VLOOKUP(CF_дог!B143,USD!A:B,2,TRUE)</f>
        <v>97.821917808219183</v>
      </c>
      <c r="D143" s="128"/>
      <c r="E143" s="127"/>
      <c r="F143" s="127"/>
      <c r="G143" s="127"/>
      <c r="H143" s="127">
        <v>5.1999999999999998E-2</v>
      </c>
      <c r="I143" s="127">
        <v>5.0000000000000001E-3</v>
      </c>
      <c r="J143" s="127">
        <v>1E-3</v>
      </c>
      <c r="K143" s="127"/>
      <c r="L143" s="128"/>
      <c r="O143" s="128">
        <v>1200</v>
      </c>
      <c r="P143" s="128">
        <f t="shared" si="72"/>
        <v>0</v>
      </c>
      <c r="Q143" s="128">
        <f t="shared" si="68"/>
        <v>117386.30136986302</v>
      </c>
      <c r="R143" s="128">
        <f t="shared" si="63"/>
        <v>0</v>
      </c>
      <c r="S143" s="128">
        <f t="shared" si="73"/>
        <v>0</v>
      </c>
      <c r="T143" s="128">
        <f t="shared" si="76"/>
        <v>0</v>
      </c>
      <c r="U143" s="128">
        <f>P142*H142/365*(B143-B141)</f>
        <v>62.570958904109581</v>
      </c>
      <c r="V143" s="128">
        <f t="shared" si="77"/>
        <v>6120.8111990992675</v>
      </c>
      <c r="W143" s="128">
        <f t="shared" si="74"/>
        <v>6</v>
      </c>
      <c r="X143" s="128">
        <f t="shared" si="75"/>
        <v>586.93150684931516</v>
      </c>
      <c r="Y143" s="128">
        <f t="shared" si="69"/>
        <v>0</v>
      </c>
      <c r="Z143" s="128">
        <f t="shared" si="78"/>
        <v>0</v>
      </c>
      <c r="AA143" s="129">
        <v>0.05</v>
      </c>
      <c r="AB143" s="128">
        <f t="shared" si="12"/>
        <v>0</v>
      </c>
      <c r="AC143" s="128">
        <f t="shared" si="70"/>
        <v>0</v>
      </c>
      <c r="AD143" s="129">
        <v>0.02</v>
      </c>
      <c r="AE143" s="128">
        <f t="shared" si="79"/>
        <v>0</v>
      </c>
      <c r="AF143" s="128">
        <f t="shared" si="71"/>
        <v>0</v>
      </c>
      <c r="AO143" s="128"/>
      <c r="AP143" s="128"/>
      <c r="AQ143" s="128"/>
      <c r="AR143" s="128"/>
      <c r="AS143" s="127">
        <v>0.2</v>
      </c>
      <c r="AT143" s="127">
        <v>0.4</v>
      </c>
    </row>
    <row r="144" spans="1:46" s="68" customFormat="1">
      <c r="A144" s="3" t="s">
        <v>12</v>
      </c>
      <c r="B144" s="115">
        <v>43281</v>
      </c>
      <c r="C144" s="116">
        <v>1</v>
      </c>
      <c r="D144" s="118"/>
      <c r="E144" s="117"/>
      <c r="F144" s="117"/>
      <c r="G144" s="117"/>
      <c r="H144" s="117">
        <v>8.5000000000000006E-2</v>
      </c>
      <c r="I144" s="117">
        <v>5.0000000000000001E-3</v>
      </c>
      <c r="J144" s="117">
        <v>0.01</v>
      </c>
      <c r="K144" s="117"/>
      <c r="L144" s="118"/>
      <c r="O144" s="118">
        <v>-1300000</v>
      </c>
      <c r="P144" s="118">
        <f>-O144</f>
        <v>1300000</v>
      </c>
      <c r="Q144" s="118">
        <f t="shared" si="68"/>
        <v>-1300000</v>
      </c>
      <c r="R144" s="118">
        <f t="shared" si="63"/>
        <v>1300000</v>
      </c>
      <c r="S144" s="118"/>
      <c r="T144" s="118">
        <f t="shared" si="76"/>
        <v>0</v>
      </c>
      <c r="U144" s="118"/>
      <c r="V144" s="118">
        <f t="shared" si="77"/>
        <v>0</v>
      </c>
      <c r="W144" s="118"/>
      <c r="X144" s="118"/>
      <c r="Y144" s="118">
        <f t="shared" si="69"/>
        <v>-13000</v>
      </c>
      <c r="Z144" s="118">
        <f t="shared" si="78"/>
        <v>-13000</v>
      </c>
      <c r="AA144" s="119">
        <v>0.1</v>
      </c>
      <c r="AB144" s="118">
        <f t="shared" si="12"/>
        <v>-130000</v>
      </c>
      <c r="AC144" s="118">
        <f t="shared" si="70"/>
        <v>-130000</v>
      </c>
      <c r="AD144" s="119">
        <v>0.02</v>
      </c>
      <c r="AE144" s="118">
        <f t="shared" si="79"/>
        <v>-26000</v>
      </c>
      <c r="AF144" s="118">
        <f t="shared" si="71"/>
        <v>-26000</v>
      </c>
      <c r="AO144" s="118"/>
      <c r="AP144" s="118"/>
      <c r="AQ144" s="118"/>
      <c r="AR144" s="118"/>
      <c r="AS144" s="117">
        <v>0.2</v>
      </c>
      <c r="AT144" s="117">
        <v>0.15</v>
      </c>
    </row>
    <row r="145" spans="1:46" s="68" customFormat="1">
      <c r="A145" s="3" t="s">
        <v>12</v>
      </c>
      <c r="B145" s="115">
        <v>43373</v>
      </c>
      <c r="C145" s="116">
        <v>1</v>
      </c>
      <c r="D145" s="118"/>
      <c r="E145" s="117"/>
      <c r="F145" s="117"/>
      <c r="G145" s="117"/>
      <c r="H145" s="117">
        <v>8.5000000000000006E-2</v>
      </c>
      <c r="I145" s="117">
        <v>5.0000000000000001E-3</v>
      </c>
      <c r="J145" s="117">
        <v>0</v>
      </c>
      <c r="K145" s="117"/>
      <c r="L145" s="118"/>
      <c r="O145" s="118">
        <v>0</v>
      </c>
      <c r="P145" s="118">
        <f>P144-O145</f>
        <v>1300000</v>
      </c>
      <c r="Q145" s="118">
        <f t="shared" si="68"/>
        <v>0</v>
      </c>
      <c r="R145" s="118">
        <f t="shared" si="63"/>
        <v>1300000</v>
      </c>
      <c r="S145" s="118">
        <f t="shared" ref="S145:S155" si="80">P144*H144/365*(B145-B144)+S144-U145</f>
        <v>27852.054794520551</v>
      </c>
      <c r="T145" s="118">
        <f t="shared" si="76"/>
        <v>27852.054794520551</v>
      </c>
      <c r="U145" s="118"/>
      <c r="V145" s="118">
        <f t="shared" si="77"/>
        <v>0</v>
      </c>
      <c r="W145" s="118">
        <f t="shared" ref="W145:W156" si="81">I145*P145</f>
        <v>6500</v>
      </c>
      <c r="X145" s="118">
        <f t="shared" ref="X145:X155" si="82">W145*C145</f>
        <v>6500</v>
      </c>
      <c r="Y145" s="118">
        <f t="shared" si="69"/>
        <v>0</v>
      </c>
      <c r="Z145" s="118">
        <f t="shared" si="78"/>
        <v>0</v>
      </c>
      <c r="AA145" s="119">
        <v>0.1</v>
      </c>
      <c r="AB145" s="118">
        <f t="shared" ref="AB145:AB208" si="83">-AA145*P145</f>
        <v>-130000</v>
      </c>
      <c r="AC145" s="118">
        <f t="shared" si="70"/>
        <v>-130000</v>
      </c>
      <c r="AD145" s="119">
        <v>0.02</v>
      </c>
      <c r="AE145" s="118">
        <f t="shared" si="79"/>
        <v>-26000</v>
      </c>
      <c r="AF145" s="118">
        <f t="shared" si="71"/>
        <v>-26000</v>
      </c>
      <c r="AO145" s="118"/>
      <c r="AP145" s="118"/>
      <c r="AQ145" s="118"/>
      <c r="AR145" s="118"/>
      <c r="AS145" s="117">
        <v>0.2</v>
      </c>
      <c r="AT145" s="117">
        <v>0.15</v>
      </c>
    </row>
    <row r="146" spans="1:46" s="68" customFormat="1">
      <c r="A146" s="3" t="s">
        <v>12</v>
      </c>
      <c r="B146" s="115">
        <v>43465</v>
      </c>
      <c r="C146" s="116">
        <v>1</v>
      </c>
      <c r="D146" s="118"/>
      <c r="E146" s="117"/>
      <c r="F146" s="117"/>
      <c r="G146" s="117"/>
      <c r="H146" s="117">
        <v>8.5000000000000006E-2</v>
      </c>
      <c r="I146" s="117">
        <v>5.0000000000000001E-3</v>
      </c>
      <c r="J146" s="117">
        <v>0</v>
      </c>
      <c r="K146" s="117"/>
      <c r="L146" s="118"/>
      <c r="O146" s="118">
        <v>0</v>
      </c>
      <c r="P146" s="118">
        <f t="shared" ref="P146:P155" si="84">P145-O146</f>
        <v>1300000</v>
      </c>
      <c r="Q146" s="118">
        <f t="shared" si="68"/>
        <v>0</v>
      </c>
      <c r="R146" s="118">
        <f t="shared" si="63"/>
        <v>1300000</v>
      </c>
      <c r="S146" s="118">
        <f t="shared" si="80"/>
        <v>55704.109589041102</v>
      </c>
      <c r="T146" s="118">
        <f t="shared" si="76"/>
        <v>55704.109589041102</v>
      </c>
      <c r="U146" s="118"/>
      <c r="V146" s="118">
        <f t="shared" si="77"/>
        <v>0</v>
      </c>
      <c r="W146" s="118">
        <f t="shared" si="81"/>
        <v>6500</v>
      </c>
      <c r="X146" s="118">
        <f t="shared" si="82"/>
        <v>6500</v>
      </c>
      <c r="Y146" s="118">
        <f t="shared" si="69"/>
        <v>0</v>
      </c>
      <c r="Z146" s="118">
        <f t="shared" si="78"/>
        <v>0</v>
      </c>
      <c r="AA146" s="119">
        <v>0.1</v>
      </c>
      <c r="AB146" s="118">
        <f t="shared" si="83"/>
        <v>-130000</v>
      </c>
      <c r="AC146" s="118">
        <f t="shared" si="70"/>
        <v>-130000</v>
      </c>
      <c r="AD146" s="119">
        <v>0.02</v>
      </c>
      <c r="AE146" s="118">
        <f t="shared" si="79"/>
        <v>-26000</v>
      </c>
      <c r="AF146" s="118">
        <f t="shared" si="71"/>
        <v>-26000</v>
      </c>
      <c r="AO146" s="118"/>
      <c r="AP146" s="118"/>
      <c r="AQ146" s="118"/>
      <c r="AR146" s="118"/>
      <c r="AS146" s="117">
        <v>0.2</v>
      </c>
      <c r="AT146" s="117">
        <v>0.15</v>
      </c>
    </row>
    <row r="147" spans="1:46" s="68" customFormat="1">
      <c r="A147" s="3" t="s">
        <v>12</v>
      </c>
      <c r="B147" s="115">
        <v>43646</v>
      </c>
      <c r="C147" s="116">
        <v>1</v>
      </c>
      <c r="D147" s="118"/>
      <c r="E147" s="117"/>
      <c r="F147" s="117"/>
      <c r="G147" s="117"/>
      <c r="H147" s="117">
        <v>8.5000000000000006E-2</v>
      </c>
      <c r="I147" s="117">
        <v>5.0000000000000001E-3</v>
      </c>
      <c r="J147" s="117">
        <v>0</v>
      </c>
      <c r="K147" s="117"/>
      <c r="L147" s="118"/>
      <c r="O147" s="118">
        <f>1300000/5</f>
        <v>260000</v>
      </c>
      <c r="P147" s="118">
        <f t="shared" si="84"/>
        <v>1040000</v>
      </c>
      <c r="Q147" s="118">
        <f t="shared" si="68"/>
        <v>260000</v>
      </c>
      <c r="R147" s="118">
        <f t="shared" si="63"/>
        <v>1040000</v>
      </c>
      <c r="S147" s="118">
        <f t="shared" si="80"/>
        <v>0</v>
      </c>
      <c r="T147" s="118">
        <f t="shared" si="76"/>
        <v>0</v>
      </c>
      <c r="U147" s="118">
        <f>P145*H145/365*(B147-B144)</f>
        <v>110500.00000000001</v>
      </c>
      <c r="V147" s="118">
        <f t="shared" si="77"/>
        <v>110500.00000000001</v>
      </c>
      <c r="W147" s="118">
        <f t="shared" si="81"/>
        <v>5200</v>
      </c>
      <c r="X147" s="118">
        <f t="shared" si="82"/>
        <v>5200</v>
      </c>
      <c r="Y147" s="118">
        <f t="shared" si="69"/>
        <v>0</v>
      </c>
      <c r="Z147" s="118">
        <f t="shared" si="78"/>
        <v>0</v>
      </c>
      <c r="AA147" s="119">
        <v>0.1</v>
      </c>
      <c r="AB147" s="118">
        <f t="shared" si="83"/>
        <v>-104000</v>
      </c>
      <c r="AC147" s="118">
        <f t="shared" si="70"/>
        <v>-104000</v>
      </c>
      <c r="AD147" s="119">
        <v>0.02</v>
      </c>
      <c r="AE147" s="118">
        <f t="shared" si="79"/>
        <v>-20800</v>
      </c>
      <c r="AF147" s="118">
        <f t="shared" si="71"/>
        <v>-20800</v>
      </c>
      <c r="AO147" s="118"/>
      <c r="AP147" s="118"/>
      <c r="AQ147" s="118"/>
      <c r="AR147" s="118"/>
      <c r="AS147" s="117">
        <v>0.2</v>
      </c>
      <c r="AT147" s="117">
        <v>0.15</v>
      </c>
    </row>
    <row r="148" spans="1:46" s="68" customFormat="1">
      <c r="A148" s="3" t="s">
        <v>12</v>
      </c>
      <c r="B148" s="115">
        <v>43829</v>
      </c>
      <c r="C148" s="116">
        <v>1</v>
      </c>
      <c r="D148" s="118"/>
      <c r="E148" s="117"/>
      <c r="F148" s="117"/>
      <c r="G148" s="117"/>
      <c r="H148" s="117">
        <v>8.5000000000000006E-2</v>
      </c>
      <c r="I148" s="117">
        <v>5.0000000000000001E-3</v>
      </c>
      <c r="J148" s="117">
        <v>0</v>
      </c>
      <c r="K148" s="117"/>
      <c r="L148" s="118"/>
      <c r="O148" s="118">
        <v>0</v>
      </c>
      <c r="P148" s="118">
        <f t="shared" si="84"/>
        <v>1040000</v>
      </c>
      <c r="Q148" s="118">
        <f t="shared" si="68"/>
        <v>0</v>
      </c>
      <c r="R148" s="118">
        <f t="shared" si="63"/>
        <v>1040000</v>
      </c>
      <c r="S148" s="118">
        <f t="shared" si="80"/>
        <v>44321.095890410958</v>
      </c>
      <c r="T148" s="118">
        <f t="shared" si="76"/>
        <v>44321.095890410958</v>
      </c>
      <c r="U148" s="118"/>
      <c r="V148" s="118">
        <f t="shared" si="77"/>
        <v>0</v>
      </c>
      <c r="W148" s="118">
        <f t="shared" si="81"/>
        <v>5200</v>
      </c>
      <c r="X148" s="118">
        <f t="shared" si="82"/>
        <v>5200</v>
      </c>
      <c r="Y148" s="118">
        <f t="shared" si="69"/>
        <v>0</v>
      </c>
      <c r="Z148" s="118">
        <f t="shared" si="78"/>
        <v>0</v>
      </c>
      <c r="AA148" s="119">
        <v>0.1</v>
      </c>
      <c r="AB148" s="118">
        <f t="shared" si="83"/>
        <v>-104000</v>
      </c>
      <c r="AC148" s="118">
        <f t="shared" si="70"/>
        <v>-104000</v>
      </c>
      <c r="AD148" s="119">
        <v>0.02</v>
      </c>
      <c r="AE148" s="118">
        <f t="shared" si="79"/>
        <v>-20800</v>
      </c>
      <c r="AF148" s="118">
        <f t="shared" si="71"/>
        <v>-20800</v>
      </c>
      <c r="AO148" s="118"/>
      <c r="AP148" s="118"/>
      <c r="AQ148" s="118"/>
      <c r="AR148" s="118"/>
      <c r="AS148" s="117">
        <v>0.2</v>
      </c>
      <c r="AT148" s="117">
        <v>0.15</v>
      </c>
    </row>
    <row r="149" spans="1:46" s="68" customFormat="1">
      <c r="A149" s="3" t="s">
        <v>12</v>
      </c>
      <c r="B149" s="115">
        <v>44012</v>
      </c>
      <c r="C149" s="116">
        <v>1</v>
      </c>
      <c r="D149" s="118"/>
      <c r="E149" s="117"/>
      <c r="F149" s="117"/>
      <c r="G149" s="117"/>
      <c r="H149" s="117">
        <v>8.5000000000000006E-2</v>
      </c>
      <c r="I149" s="117">
        <v>5.0000000000000001E-3</v>
      </c>
      <c r="J149" s="117">
        <v>0</v>
      </c>
      <c r="K149" s="117"/>
      <c r="L149" s="118"/>
      <c r="O149" s="118">
        <f>1300000/5</f>
        <v>260000</v>
      </c>
      <c r="P149" s="118">
        <f t="shared" si="84"/>
        <v>780000</v>
      </c>
      <c r="Q149" s="118">
        <f t="shared" si="68"/>
        <v>260000</v>
      </c>
      <c r="R149" s="118">
        <f t="shared" si="63"/>
        <v>780000</v>
      </c>
      <c r="S149" s="118">
        <f t="shared" si="80"/>
        <v>0</v>
      </c>
      <c r="T149" s="118">
        <f t="shared" si="76"/>
        <v>0</v>
      </c>
      <c r="U149" s="118">
        <f>P148*H148/365*(B149-B147)</f>
        <v>88642.191780821915</v>
      </c>
      <c r="V149" s="118">
        <f t="shared" si="77"/>
        <v>88642.191780821915</v>
      </c>
      <c r="W149" s="118">
        <f t="shared" si="81"/>
        <v>3900</v>
      </c>
      <c r="X149" s="118">
        <f t="shared" si="82"/>
        <v>3900</v>
      </c>
      <c r="Y149" s="118">
        <f t="shared" si="69"/>
        <v>0</v>
      </c>
      <c r="Z149" s="118">
        <f t="shared" si="78"/>
        <v>0</v>
      </c>
      <c r="AA149" s="119">
        <v>0.1</v>
      </c>
      <c r="AB149" s="118">
        <f t="shared" si="83"/>
        <v>-78000</v>
      </c>
      <c r="AC149" s="118">
        <f t="shared" si="70"/>
        <v>-78000</v>
      </c>
      <c r="AD149" s="119">
        <v>0.02</v>
      </c>
      <c r="AE149" s="118">
        <f t="shared" si="79"/>
        <v>-15600</v>
      </c>
      <c r="AF149" s="118">
        <f t="shared" si="71"/>
        <v>-15600</v>
      </c>
      <c r="AO149" s="118"/>
      <c r="AP149" s="118"/>
      <c r="AQ149" s="118"/>
      <c r="AR149" s="118"/>
      <c r="AS149" s="117">
        <v>0.2</v>
      </c>
      <c r="AT149" s="117">
        <v>0.15</v>
      </c>
    </row>
    <row r="150" spans="1:46" s="68" customFormat="1">
      <c r="A150" s="3" t="s">
        <v>12</v>
      </c>
      <c r="B150" s="115">
        <v>44195</v>
      </c>
      <c r="C150" s="116">
        <v>1</v>
      </c>
      <c r="D150" s="118"/>
      <c r="E150" s="117"/>
      <c r="F150" s="117"/>
      <c r="G150" s="117"/>
      <c r="H150" s="117">
        <v>8.5000000000000006E-2</v>
      </c>
      <c r="I150" s="117">
        <v>5.0000000000000001E-3</v>
      </c>
      <c r="J150" s="117">
        <v>0</v>
      </c>
      <c r="K150" s="117"/>
      <c r="L150" s="118"/>
      <c r="O150" s="118">
        <v>0</v>
      </c>
      <c r="P150" s="118">
        <f t="shared" si="84"/>
        <v>780000</v>
      </c>
      <c r="Q150" s="118">
        <f t="shared" si="68"/>
        <v>0</v>
      </c>
      <c r="R150" s="118">
        <f t="shared" si="63"/>
        <v>780000</v>
      </c>
      <c r="S150" s="118">
        <f t="shared" si="80"/>
        <v>33240.821917808222</v>
      </c>
      <c r="T150" s="118">
        <f t="shared" si="76"/>
        <v>33240.821917808222</v>
      </c>
      <c r="U150" s="118"/>
      <c r="V150" s="118">
        <f t="shared" si="77"/>
        <v>0</v>
      </c>
      <c r="W150" s="118">
        <f t="shared" si="81"/>
        <v>3900</v>
      </c>
      <c r="X150" s="118">
        <f t="shared" si="82"/>
        <v>3900</v>
      </c>
      <c r="Y150" s="118">
        <f t="shared" si="69"/>
        <v>0</v>
      </c>
      <c r="Z150" s="118">
        <f t="shared" si="78"/>
        <v>0</v>
      </c>
      <c r="AA150" s="119">
        <v>0.1</v>
      </c>
      <c r="AB150" s="118">
        <f t="shared" si="83"/>
        <v>-78000</v>
      </c>
      <c r="AC150" s="118">
        <f t="shared" si="70"/>
        <v>-78000</v>
      </c>
      <c r="AD150" s="119">
        <v>0.02</v>
      </c>
      <c r="AE150" s="118">
        <f t="shared" si="79"/>
        <v>-15600</v>
      </c>
      <c r="AF150" s="118">
        <f t="shared" si="71"/>
        <v>-15600</v>
      </c>
      <c r="AO150" s="118"/>
      <c r="AP150" s="118"/>
      <c r="AQ150" s="118"/>
      <c r="AR150" s="118"/>
      <c r="AS150" s="117">
        <v>0.2</v>
      </c>
      <c r="AT150" s="117">
        <v>0.15</v>
      </c>
    </row>
    <row r="151" spans="1:46" s="68" customFormat="1">
      <c r="A151" s="3" t="s">
        <v>12</v>
      </c>
      <c r="B151" s="115">
        <v>44377</v>
      </c>
      <c r="C151" s="116">
        <v>1</v>
      </c>
      <c r="D151" s="118"/>
      <c r="E151" s="117"/>
      <c r="F151" s="117"/>
      <c r="G151" s="117"/>
      <c r="H151" s="117">
        <v>8.5000000000000006E-2</v>
      </c>
      <c r="I151" s="117">
        <v>5.0000000000000001E-3</v>
      </c>
      <c r="J151" s="117">
        <v>0</v>
      </c>
      <c r="K151" s="117"/>
      <c r="L151" s="118"/>
      <c r="O151" s="118">
        <f>1300000/5</f>
        <v>260000</v>
      </c>
      <c r="P151" s="118">
        <f t="shared" si="84"/>
        <v>520000</v>
      </c>
      <c r="Q151" s="118">
        <f t="shared" si="68"/>
        <v>260000</v>
      </c>
      <c r="R151" s="118">
        <f t="shared" si="63"/>
        <v>520000</v>
      </c>
      <c r="S151" s="118">
        <f t="shared" si="80"/>
        <v>0</v>
      </c>
      <c r="T151" s="118">
        <f t="shared" si="76"/>
        <v>0</v>
      </c>
      <c r="U151" s="118">
        <f>P150*H150/365*(B151-B149)</f>
        <v>66300</v>
      </c>
      <c r="V151" s="118">
        <f t="shared" si="77"/>
        <v>66300</v>
      </c>
      <c r="W151" s="118">
        <f t="shared" si="81"/>
        <v>2600</v>
      </c>
      <c r="X151" s="118">
        <f t="shared" si="82"/>
        <v>2600</v>
      </c>
      <c r="Y151" s="118">
        <f t="shared" si="69"/>
        <v>0</v>
      </c>
      <c r="Z151" s="118">
        <f t="shared" si="78"/>
        <v>0</v>
      </c>
      <c r="AA151" s="119">
        <v>0.1</v>
      </c>
      <c r="AB151" s="118">
        <f t="shared" si="83"/>
        <v>-52000</v>
      </c>
      <c r="AC151" s="118">
        <f t="shared" si="70"/>
        <v>-52000</v>
      </c>
      <c r="AD151" s="119">
        <v>0.02</v>
      </c>
      <c r="AE151" s="118">
        <f t="shared" si="79"/>
        <v>-10400</v>
      </c>
      <c r="AF151" s="118">
        <f t="shared" si="71"/>
        <v>-10400</v>
      </c>
      <c r="AO151" s="118"/>
      <c r="AP151" s="118"/>
      <c r="AQ151" s="118"/>
      <c r="AR151" s="118"/>
      <c r="AS151" s="117">
        <v>0.2</v>
      </c>
      <c r="AT151" s="117">
        <v>0.15</v>
      </c>
    </row>
    <row r="152" spans="1:46" s="68" customFormat="1">
      <c r="A152" s="3" t="s">
        <v>12</v>
      </c>
      <c r="B152" s="115">
        <v>44560</v>
      </c>
      <c r="C152" s="116">
        <v>1</v>
      </c>
      <c r="D152" s="118"/>
      <c r="E152" s="117"/>
      <c r="F152" s="117"/>
      <c r="G152" s="117"/>
      <c r="H152" s="117">
        <v>8.5000000000000006E-2</v>
      </c>
      <c r="I152" s="117">
        <v>5.0000000000000001E-3</v>
      </c>
      <c r="J152" s="117">
        <v>0</v>
      </c>
      <c r="K152" s="117"/>
      <c r="L152" s="118"/>
      <c r="O152" s="118">
        <v>0</v>
      </c>
      <c r="P152" s="118">
        <f t="shared" si="84"/>
        <v>520000</v>
      </c>
      <c r="Q152" s="118">
        <f t="shared" si="68"/>
        <v>0</v>
      </c>
      <c r="R152" s="118">
        <f t="shared" si="63"/>
        <v>520000</v>
      </c>
      <c r="S152" s="118">
        <f t="shared" si="80"/>
        <v>22160.547945205479</v>
      </c>
      <c r="T152" s="118">
        <f t="shared" si="76"/>
        <v>22160.547945205479</v>
      </c>
      <c r="U152" s="118"/>
      <c r="V152" s="118">
        <f t="shared" si="77"/>
        <v>0</v>
      </c>
      <c r="W152" s="118">
        <f t="shared" si="81"/>
        <v>2600</v>
      </c>
      <c r="X152" s="118">
        <f t="shared" si="82"/>
        <v>2600</v>
      </c>
      <c r="Y152" s="118">
        <f t="shared" si="69"/>
        <v>0</v>
      </c>
      <c r="Z152" s="118">
        <f t="shared" si="78"/>
        <v>0</v>
      </c>
      <c r="AA152" s="119">
        <v>0.1</v>
      </c>
      <c r="AB152" s="118">
        <f t="shared" si="83"/>
        <v>-52000</v>
      </c>
      <c r="AC152" s="118">
        <f t="shared" si="70"/>
        <v>-52000</v>
      </c>
      <c r="AD152" s="119">
        <v>0.02</v>
      </c>
      <c r="AE152" s="118">
        <f t="shared" si="79"/>
        <v>-10400</v>
      </c>
      <c r="AF152" s="118">
        <f t="shared" si="71"/>
        <v>-10400</v>
      </c>
      <c r="AO152" s="118"/>
      <c r="AP152" s="118"/>
      <c r="AQ152" s="118"/>
      <c r="AR152" s="118"/>
      <c r="AS152" s="117">
        <v>0.2</v>
      </c>
      <c r="AT152" s="117">
        <v>0.15</v>
      </c>
    </row>
    <row r="153" spans="1:46" s="68" customFormat="1">
      <c r="A153" s="3" t="s">
        <v>12</v>
      </c>
      <c r="B153" s="115">
        <v>44742</v>
      </c>
      <c r="C153" s="116">
        <v>1</v>
      </c>
      <c r="D153" s="118"/>
      <c r="E153" s="117"/>
      <c r="F153" s="117"/>
      <c r="G153" s="117"/>
      <c r="H153" s="117">
        <v>8.5000000000000006E-2</v>
      </c>
      <c r="I153" s="117">
        <v>5.0000000000000001E-3</v>
      </c>
      <c r="J153" s="117">
        <v>0</v>
      </c>
      <c r="K153" s="117"/>
      <c r="L153" s="118"/>
      <c r="O153" s="118">
        <f>1300000/5</f>
        <v>260000</v>
      </c>
      <c r="P153" s="118">
        <f t="shared" si="84"/>
        <v>260000</v>
      </c>
      <c r="Q153" s="118">
        <f t="shared" si="68"/>
        <v>260000</v>
      </c>
      <c r="R153" s="118">
        <f t="shared" si="63"/>
        <v>260000</v>
      </c>
      <c r="S153" s="118">
        <f t="shared" si="80"/>
        <v>0</v>
      </c>
      <c r="T153" s="118">
        <f t="shared" si="76"/>
        <v>0</v>
      </c>
      <c r="U153" s="118">
        <f>P152*H152/365*(B153-B151)</f>
        <v>44200</v>
      </c>
      <c r="V153" s="118">
        <f t="shared" si="77"/>
        <v>44200</v>
      </c>
      <c r="W153" s="118">
        <f t="shared" si="81"/>
        <v>1300</v>
      </c>
      <c r="X153" s="118">
        <f t="shared" si="82"/>
        <v>1300</v>
      </c>
      <c r="Y153" s="118">
        <f t="shared" si="69"/>
        <v>0</v>
      </c>
      <c r="Z153" s="118">
        <f t="shared" si="78"/>
        <v>0</v>
      </c>
      <c r="AA153" s="119">
        <v>0.1</v>
      </c>
      <c r="AB153" s="118">
        <f t="shared" si="83"/>
        <v>-26000</v>
      </c>
      <c r="AC153" s="118">
        <f t="shared" si="70"/>
        <v>-26000</v>
      </c>
      <c r="AD153" s="119">
        <v>0.02</v>
      </c>
      <c r="AE153" s="118">
        <f t="shared" si="79"/>
        <v>-5200</v>
      </c>
      <c r="AF153" s="118">
        <f t="shared" si="71"/>
        <v>-5200</v>
      </c>
      <c r="AO153" s="118"/>
      <c r="AP153" s="118"/>
      <c r="AQ153" s="118"/>
      <c r="AR153" s="118"/>
      <c r="AS153" s="117">
        <v>0.2</v>
      </c>
      <c r="AT153" s="117">
        <v>0.15</v>
      </c>
    </row>
    <row r="154" spans="1:46" s="68" customFormat="1">
      <c r="A154" s="3" t="s">
        <v>12</v>
      </c>
      <c r="B154" s="115">
        <v>44925</v>
      </c>
      <c r="C154" s="116">
        <v>1</v>
      </c>
      <c r="D154" s="118"/>
      <c r="E154" s="117"/>
      <c r="F154" s="117"/>
      <c r="G154" s="117"/>
      <c r="H154" s="117">
        <v>8.5000000000000006E-2</v>
      </c>
      <c r="I154" s="117">
        <v>5.0000000000000001E-3</v>
      </c>
      <c r="J154" s="117">
        <v>0</v>
      </c>
      <c r="K154" s="117"/>
      <c r="L154" s="118"/>
      <c r="O154" s="118">
        <v>0</v>
      </c>
      <c r="P154" s="118">
        <f t="shared" si="84"/>
        <v>260000</v>
      </c>
      <c r="Q154" s="118">
        <f t="shared" si="68"/>
        <v>0</v>
      </c>
      <c r="R154" s="118">
        <f t="shared" si="63"/>
        <v>260000</v>
      </c>
      <c r="S154" s="118">
        <f t="shared" si="80"/>
        <v>11080.273972602739</v>
      </c>
      <c r="T154" s="118">
        <f t="shared" si="76"/>
        <v>11080.273972602739</v>
      </c>
      <c r="U154" s="118"/>
      <c r="V154" s="118">
        <f t="shared" si="77"/>
        <v>0</v>
      </c>
      <c r="W154" s="118">
        <f t="shared" si="81"/>
        <v>1300</v>
      </c>
      <c r="X154" s="118">
        <f t="shared" si="82"/>
        <v>1300</v>
      </c>
      <c r="Y154" s="118">
        <f t="shared" si="69"/>
        <v>0</v>
      </c>
      <c r="Z154" s="118">
        <f t="shared" si="78"/>
        <v>0</v>
      </c>
      <c r="AA154" s="119">
        <v>0.1</v>
      </c>
      <c r="AB154" s="118">
        <f t="shared" si="83"/>
        <v>-26000</v>
      </c>
      <c r="AC154" s="118">
        <f t="shared" si="70"/>
        <v>-26000</v>
      </c>
      <c r="AD154" s="119">
        <v>0.02</v>
      </c>
      <c r="AE154" s="118">
        <f t="shared" si="79"/>
        <v>-5200</v>
      </c>
      <c r="AF154" s="118">
        <f t="shared" si="71"/>
        <v>-5200</v>
      </c>
      <c r="AO154" s="118"/>
      <c r="AP154" s="118"/>
      <c r="AQ154" s="118"/>
      <c r="AR154" s="118"/>
      <c r="AS154" s="117">
        <v>0.2</v>
      </c>
      <c r="AT154" s="117">
        <v>0.15</v>
      </c>
    </row>
    <row r="155" spans="1:46" s="68" customFormat="1">
      <c r="A155" s="3" t="s">
        <v>12</v>
      </c>
      <c r="B155" s="115">
        <v>45107</v>
      </c>
      <c r="C155" s="116">
        <v>1</v>
      </c>
      <c r="D155" s="118"/>
      <c r="E155" s="117"/>
      <c r="F155" s="117"/>
      <c r="G155" s="117"/>
      <c r="H155" s="117">
        <v>8.5000000000000006E-2</v>
      </c>
      <c r="I155" s="117">
        <v>5.0000000000000001E-3</v>
      </c>
      <c r="J155" s="117">
        <v>0</v>
      </c>
      <c r="K155" s="117"/>
      <c r="L155" s="118"/>
      <c r="O155" s="118">
        <f>1300000/5</f>
        <v>260000</v>
      </c>
      <c r="P155" s="118">
        <f t="shared" si="84"/>
        <v>0</v>
      </c>
      <c r="Q155" s="118">
        <f t="shared" si="68"/>
        <v>260000</v>
      </c>
      <c r="R155" s="118">
        <f t="shared" si="63"/>
        <v>0</v>
      </c>
      <c r="S155" s="118">
        <f t="shared" si="80"/>
        <v>0</v>
      </c>
      <c r="T155" s="118">
        <f t="shared" si="76"/>
        <v>0</v>
      </c>
      <c r="U155" s="118">
        <f>P154*H154/365*(B155-B153)</f>
        <v>22100</v>
      </c>
      <c r="V155" s="118">
        <f t="shared" si="77"/>
        <v>22100</v>
      </c>
      <c r="W155" s="118">
        <f t="shared" si="81"/>
        <v>0</v>
      </c>
      <c r="X155" s="118">
        <f t="shared" si="82"/>
        <v>0</v>
      </c>
      <c r="Y155" s="118">
        <f t="shared" si="69"/>
        <v>0</v>
      </c>
      <c r="Z155" s="118">
        <f t="shared" si="78"/>
        <v>0</v>
      </c>
      <c r="AA155" s="119">
        <v>0.1</v>
      </c>
      <c r="AB155" s="118">
        <f t="shared" si="83"/>
        <v>0</v>
      </c>
      <c r="AC155" s="118">
        <f t="shared" si="70"/>
        <v>0</v>
      </c>
      <c r="AD155" s="119">
        <v>0.02</v>
      </c>
      <c r="AE155" s="118">
        <f t="shared" si="79"/>
        <v>0</v>
      </c>
      <c r="AF155" s="118">
        <f t="shared" si="71"/>
        <v>0</v>
      </c>
      <c r="AO155" s="118"/>
      <c r="AP155" s="118"/>
      <c r="AQ155" s="118"/>
      <c r="AR155" s="118"/>
      <c r="AS155" s="117">
        <v>0.2</v>
      </c>
      <c r="AT155" s="117">
        <v>0.15</v>
      </c>
    </row>
    <row r="156" spans="1:46" s="70" customFormat="1">
      <c r="A156" s="4" t="s">
        <v>13</v>
      </c>
      <c r="B156" s="125">
        <v>43275</v>
      </c>
      <c r="C156" s="126">
        <f>VLOOKUP(CF_дог!B156,USD!A:B,2,TRUE)</f>
        <v>63.239600000000003</v>
      </c>
      <c r="D156" s="128"/>
      <c r="E156" s="127"/>
      <c r="F156" s="127"/>
      <c r="G156" s="127"/>
      <c r="H156" s="127">
        <v>3.2000000000000001E-2</v>
      </c>
      <c r="I156" s="127">
        <v>0</v>
      </c>
      <c r="J156" s="127">
        <v>0</v>
      </c>
      <c r="K156" s="127"/>
      <c r="L156" s="128"/>
      <c r="O156" s="128">
        <v>-55000</v>
      </c>
      <c r="P156" s="128">
        <f>-O156</f>
        <v>55000</v>
      </c>
      <c r="Q156" s="128">
        <f t="shared" si="68"/>
        <v>-3478178</v>
      </c>
      <c r="R156" s="128">
        <f t="shared" si="63"/>
        <v>3478178</v>
      </c>
      <c r="S156" s="128"/>
      <c r="T156" s="128"/>
      <c r="U156" s="128">
        <v>0</v>
      </c>
      <c r="V156" s="128">
        <f t="shared" si="77"/>
        <v>0</v>
      </c>
      <c r="W156" s="128">
        <f t="shared" si="81"/>
        <v>0</v>
      </c>
      <c r="X156" s="128"/>
      <c r="Y156" s="128">
        <f t="shared" si="69"/>
        <v>0</v>
      </c>
      <c r="Z156" s="128">
        <f t="shared" si="78"/>
        <v>0</v>
      </c>
      <c r="AA156" s="129">
        <v>0.05</v>
      </c>
      <c r="AB156" s="128">
        <f t="shared" si="83"/>
        <v>-2750</v>
      </c>
      <c r="AC156" s="128">
        <f t="shared" si="70"/>
        <v>-173908.9</v>
      </c>
      <c r="AD156" s="129">
        <v>0.02</v>
      </c>
      <c r="AE156" s="128">
        <f t="shared" si="79"/>
        <v>-1100</v>
      </c>
      <c r="AF156" s="128">
        <f t="shared" si="71"/>
        <v>-69563.56</v>
      </c>
      <c r="AO156" s="128"/>
      <c r="AP156" s="128"/>
      <c r="AQ156" s="128"/>
      <c r="AR156" s="128"/>
      <c r="AS156" s="127">
        <v>0.1</v>
      </c>
      <c r="AT156" s="127">
        <v>0.5</v>
      </c>
    </row>
    <row r="157" spans="1:46" s="70" customFormat="1">
      <c r="A157" s="4" t="s">
        <v>13</v>
      </c>
      <c r="B157" s="125">
        <v>43281</v>
      </c>
      <c r="C157" s="126">
        <f>VLOOKUP(CF_дог!B157,USD!A:B,2,TRUE)</f>
        <v>62.756500000000003</v>
      </c>
      <c r="D157" s="128"/>
      <c r="E157" s="127"/>
      <c r="F157" s="127"/>
      <c r="G157" s="127"/>
      <c r="H157" s="127">
        <v>3.2000000000000001E-2</v>
      </c>
      <c r="I157" s="127">
        <v>0</v>
      </c>
      <c r="J157" s="127">
        <v>0</v>
      </c>
      <c r="K157" s="127"/>
      <c r="L157" s="128"/>
      <c r="O157" s="128">
        <v>0</v>
      </c>
      <c r="P157" s="128">
        <f>P156-O157</f>
        <v>55000</v>
      </c>
      <c r="Q157" s="128">
        <f t="shared" si="68"/>
        <v>0</v>
      </c>
      <c r="R157" s="128">
        <f t="shared" si="63"/>
        <v>3451607.5</v>
      </c>
      <c r="S157" s="128">
        <f t="shared" ref="S157:S176" si="85">P156*H156/365*(B157-B156)+S156-U157</f>
        <v>28.931506849315067</v>
      </c>
      <c r="T157" s="128">
        <f t="shared" ref="T157:T176" si="86">S157*C157</f>
        <v>1815.640109589041</v>
      </c>
      <c r="U157" s="128"/>
      <c r="V157" s="128">
        <f t="shared" si="77"/>
        <v>0</v>
      </c>
      <c r="W157" s="128">
        <f>I157*P156</f>
        <v>0</v>
      </c>
      <c r="X157" s="128">
        <f t="shared" ref="X157:X176" si="87">W157*C157</f>
        <v>0</v>
      </c>
      <c r="Y157" s="128">
        <f t="shared" si="69"/>
        <v>0</v>
      </c>
      <c r="Z157" s="128">
        <f t="shared" si="78"/>
        <v>0</v>
      </c>
      <c r="AA157" s="129">
        <v>0.05</v>
      </c>
      <c r="AB157" s="128">
        <f t="shared" si="83"/>
        <v>-2750</v>
      </c>
      <c r="AC157" s="128">
        <f t="shared" si="70"/>
        <v>-172580.375</v>
      </c>
      <c r="AD157" s="129">
        <v>0.02</v>
      </c>
      <c r="AE157" s="128">
        <f t="shared" si="79"/>
        <v>-1100</v>
      </c>
      <c r="AF157" s="128">
        <f t="shared" si="71"/>
        <v>-69032.150000000009</v>
      </c>
      <c r="AO157" s="128"/>
      <c r="AP157" s="128"/>
      <c r="AQ157" s="128"/>
      <c r="AR157" s="128"/>
      <c r="AS157" s="127">
        <v>0.1</v>
      </c>
      <c r="AT157" s="127">
        <v>0.5</v>
      </c>
    </row>
    <row r="158" spans="1:46" s="70" customFormat="1">
      <c r="A158" s="4" t="s">
        <v>13</v>
      </c>
      <c r="B158" s="125">
        <v>43373</v>
      </c>
      <c r="C158" s="126">
        <f>VLOOKUP(CF_дог!B158,USD!A:B,2,TRUE)</f>
        <v>65.590599999999995</v>
      </c>
      <c r="D158" s="128"/>
      <c r="E158" s="127"/>
      <c r="F158" s="127"/>
      <c r="G158" s="127"/>
      <c r="H158" s="127">
        <v>3.2000000000000001E-2</v>
      </c>
      <c r="I158" s="127">
        <v>0</v>
      </c>
      <c r="J158" s="127">
        <v>0</v>
      </c>
      <c r="K158" s="127"/>
      <c r="L158" s="128"/>
      <c r="O158" s="128">
        <v>0</v>
      </c>
      <c r="P158" s="128">
        <f t="shared" ref="P158:P176" si="88">P157-O158</f>
        <v>55000</v>
      </c>
      <c r="Q158" s="128">
        <f t="shared" si="68"/>
        <v>0</v>
      </c>
      <c r="R158" s="128">
        <f t="shared" si="63"/>
        <v>3607482.9999999995</v>
      </c>
      <c r="S158" s="128">
        <f t="shared" si="85"/>
        <v>472.54794520547938</v>
      </c>
      <c r="T158" s="128">
        <f t="shared" si="86"/>
        <v>30994.703254794513</v>
      </c>
      <c r="U158" s="128"/>
      <c r="V158" s="128">
        <f t="shared" si="77"/>
        <v>0</v>
      </c>
      <c r="W158" s="128">
        <f>I158*P156</f>
        <v>0</v>
      </c>
      <c r="X158" s="128">
        <f t="shared" si="87"/>
        <v>0</v>
      </c>
      <c r="Y158" s="128">
        <f t="shared" si="69"/>
        <v>0</v>
      </c>
      <c r="Z158" s="128">
        <f t="shared" si="78"/>
        <v>0</v>
      </c>
      <c r="AA158" s="129">
        <v>0.05</v>
      </c>
      <c r="AB158" s="128">
        <f t="shared" si="83"/>
        <v>-2750</v>
      </c>
      <c r="AC158" s="128">
        <f t="shared" si="70"/>
        <v>-180374.15</v>
      </c>
      <c r="AD158" s="129">
        <v>0.02</v>
      </c>
      <c r="AE158" s="128">
        <f t="shared" si="79"/>
        <v>-1100</v>
      </c>
      <c r="AF158" s="128">
        <f t="shared" si="71"/>
        <v>-72149.659999999989</v>
      </c>
      <c r="AO158" s="128"/>
      <c r="AP158" s="128"/>
      <c r="AQ158" s="128"/>
      <c r="AR158" s="128"/>
      <c r="AS158" s="127">
        <v>0.1</v>
      </c>
      <c r="AT158" s="127">
        <v>0.5</v>
      </c>
    </row>
    <row r="159" spans="1:46" s="70" customFormat="1">
      <c r="A159" s="4" t="s">
        <v>13</v>
      </c>
      <c r="B159" s="125">
        <v>43465</v>
      </c>
      <c r="C159" s="126">
        <f>VLOOKUP(CF_дог!B159,USD!A:B,2,TRUE)</f>
        <v>69.470600000000005</v>
      </c>
      <c r="D159" s="128"/>
      <c r="E159" s="127"/>
      <c r="F159" s="127"/>
      <c r="G159" s="127"/>
      <c r="H159" s="127">
        <v>3.2000000000000001E-2</v>
      </c>
      <c r="I159" s="127">
        <v>0</v>
      </c>
      <c r="J159" s="127">
        <v>0</v>
      </c>
      <c r="K159" s="127"/>
      <c r="L159" s="128"/>
      <c r="O159" s="128">
        <v>0</v>
      </c>
      <c r="P159" s="128">
        <f t="shared" si="88"/>
        <v>55000</v>
      </c>
      <c r="Q159" s="128">
        <f t="shared" si="68"/>
        <v>0</v>
      </c>
      <c r="R159" s="128">
        <f t="shared" si="63"/>
        <v>3820883.0000000005</v>
      </c>
      <c r="S159" s="128">
        <f t="shared" si="85"/>
        <v>916.16438356164372</v>
      </c>
      <c r="T159" s="128">
        <f t="shared" si="86"/>
        <v>63646.489424657528</v>
      </c>
      <c r="U159" s="128"/>
      <c r="V159" s="128">
        <f t="shared" si="77"/>
        <v>0</v>
      </c>
      <c r="W159" s="128">
        <f>I159*P157</f>
        <v>0</v>
      </c>
      <c r="X159" s="128">
        <f t="shared" si="87"/>
        <v>0</v>
      </c>
      <c r="Y159" s="128">
        <f t="shared" si="69"/>
        <v>0</v>
      </c>
      <c r="Z159" s="128">
        <f t="shared" si="78"/>
        <v>0</v>
      </c>
      <c r="AA159" s="129">
        <v>0.05</v>
      </c>
      <c r="AB159" s="128">
        <f t="shared" si="83"/>
        <v>-2750</v>
      </c>
      <c r="AC159" s="128">
        <f t="shared" si="70"/>
        <v>-191044.15000000002</v>
      </c>
      <c r="AD159" s="129">
        <v>0.02</v>
      </c>
      <c r="AE159" s="128">
        <f t="shared" si="79"/>
        <v>-1100</v>
      </c>
      <c r="AF159" s="128">
        <f t="shared" si="71"/>
        <v>-76417.66</v>
      </c>
      <c r="AO159" s="128"/>
      <c r="AP159" s="128"/>
      <c r="AQ159" s="128"/>
      <c r="AR159" s="128"/>
      <c r="AS159" s="127">
        <v>0.1</v>
      </c>
      <c r="AT159" s="127">
        <v>0.5</v>
      </c>
    </row>
    <row r="160" spans="1:46" s="70" customFormat="1">
      <c r="A160" s="4" t="s">
        <v>13</v>
      </c>
      <c r="B160" s="125">
        <v>43640</v>
      </c>
      <c r="C160" s="126">
        <f>VLOOKUP(CF_дог!B160,USD!A:B,2,TRUE)</f>
        <v>63.1295</v>
      </c>
      <c r="D160" s="128"/>
      <c r="E160" s="127"/>
      <c r="F160" s="127"/>
      <c r="G160" s="127"/>
      <c r="H160" s="127">
        <v>3.2000000000000001E-2</v>
      </c>
      <c r="I160" s="127">
        <v>0</v>
      </c>
      <c r="J160" s="127">
        <v>0</v>
      </c>
      <c r="K160" s="127"/>
      <c r="L160" s="128"/>
      <c r="O160" s="128">
        <v>0</v>
      </c>
      <c r="P160" s="128">
        <f t="shared" si="88"/>
        <v>55000</v>
      </c>
      <c r="Q160" s="128">
        <f t="shared" si="68"/>
        <v>0</v>
      </c>
      <c r="R160" s="128">
        <f t="shared" si="63"/>
        <v>3472122.5</v>
      </c>
      <c r="S160" s="128">
        <f t="shared" si="85"/>
        <v>0</v>
      </c>
      <c r="T160" s="128">
        <f t="shared" si="86"/>
        <v>0</v>
      </c>
      <c r="U160" s="128">
        <f>P157*H157/365*(B160-B156)</f>
        <v>1760</v>
      </c>
      <c r="V160" s="128">
        <f t="shared" si="77"/>
        <v>111107.92</v>
      </c>
      <c r="W160" s="128">
        <f>I160*P157</f>
        <v>0</v>
      </c>
      <c r="X160" s="128">
        <f t="shared" si="87"/>
        <v>0</v>
      </c>
      <c r="Y160" s="128">
        <f t="shared" si="69"/>
        <v>0</v>
      </c>
      <c r="Z160" s="128">
        <f t="shared" si="78"/>
        <v>0</v>
      </c>
      <c r="AA160" s="129">
        <v>0.05</v>
      </c>
      <c r="AB160" s="128">
        <f t="shared" si="83"/>
        <v>-2750</v>
      </c>
      <c r="AC160" s="128">
        <f t="shared" si="70"/>
        <v>-173606.125</v>
      </c>
      <c r="AD160" s="129">
        <v>0.02</v>
      </c>
      <c r="AE160" s="128">
        <f t="shared" si="79"/>
        <v>-1100</v>
      </c>
      <c r="AF160" s="128">
        <f t="shared" si="71"/>
        <v>-69442.45</v>
      </c>
      <c r="AO160" s="128"/>
      <c r="AP160" s="128"/>
      <c r="AQ160" s="128"/>
      <c r="AR160" s="128"/>
      <c r="AS160" s="127">
        <v>0.1</v>
      </c>
      <c r="AT160" s="127">
        <v>0.5</v>
      </c>
    </row>
    <row r="161" spans="1:46" s="70" customFormat="1">
      <c r="A161" s="4" t="s">
        <v>13</v>
      </c>
      <c r="B161" s="125">
        <v>43830</v>
      </c>
      <c r="C161" s="126">
        <f>VLOOKUP(CF_дог!B161,USD!A:B,2,TRUE)</f>
        <v>61.905700000000003</v>
      </c>
      <c r="D161" s="128"/>
      <c r="E161" s="127"/>
      <c r="F161" s="127"/>
      <c r="G161" s="127"/>
      <c r="H161" s="127">
        <v>3.2000000000000001E-2</v>
      </c>
      <c r="I161" s="127">
        <v>0</v>
      </c>
      <c r="J161" s="127">
        <v>0</v>
      </c>
      <c r="K161" s="127"/>
      <c r="L161" s="128"/>
      <c r="O161" s="128">
        <v>0</v>
      </c>
      <c r="P161" s="128">
        <f t="shared" si="88"/>
        <v>55000</v>
      </c>
      <c r="Q161" s="128">
        <f t="shared" si="68"/>
        <v>0</v>
      </c>
      <c r="R161" s="128">
        <f t="shared" si="63"/>
        <v>3404813.5</v>
      </c>
      <c r="S161" s="128">
        <f t="shared" si="85"/>
        <v>916.16438356164383</v>
      </c>
      <c r="T161" s="128">
        <f t="shared" si="86"/>
        <v>56715.797479452056</v>
      </c>
      <c r="U161" s="128"/>
      <c r="V161" s="128">
        <f t="shared" si="77"/>
        <v>0</v>
      </c>
      <c r="W161" s="128">
        <f t="shared" ref="W161:W177" si="89">I161*P160</f>
        <v>0</v>
      </c>
      <c r="X161" s="128">
        <f t="shared" si="87"/>
        <v>0</v>
      </c>
      <c r="Y161" s="128">
        <f t="shared" si="69"/>
        <v>0</v>
      </c>
      <c r="Z161" s="128">
        <f t="shared" si="78"/>
        <v>0</v>
      </c>
      <c r="AA161" s="129">
        <v>0.05</v>
      </c>
      <c r="AB161" s="128">
        <f t="shared" si="83"/>
        <v>-2750</v>
      </c>
      <c r="AC161" s="128">
        <f t="shared" si="70"/>
        <v>-170240.67500000002</v>
      </c>
      <c r="AD161" s="129">
        <v>0.02</v>
      </c>
      <c r="AE161" s="128">
        <f t="shared" si="79"/>
        <v>-1100</v>
      </c>
      <c r="AF161" s="128">
        <f t="shared" si="71"/>
        <v>-68096.27</v>
      </c>
      <c r="AO161" s="128"/>
      <c r="AP161" s="128"/>
      <c r="AQ161" s="128"/>
      <c r="AR161" s="128"/>
      <c r="AS161" s="127">
        <v>0.1</v>
      </c>
      <c r="AT161" s="127">
        <v>0.5</v>
      </c>
    </row>
    <row r="162" spans="1:46" s="70" customFormat="1">
      <c r="A162" s="4" t="s">
        <v>13</v>
      </c>
      <c r="B162" s="125">
        <v>44006</v>
      </c>
      <c r="C162" s="126">
        <f>VLOOKUP(CF_дог!B162,USD!A:B,2,TRUE)</f>
        <v>68.837599999999995</v>
      </c>
      <c r="D162" s="128"/>
      <c r="E162" s="127"/>
      <c r="F162" s="127"/>
      <c r="G162" s="127"/>
      <c r="H162" s="127">
        <v>3.2000000000000001E-2</v>
      </c>
      <c r="I162" s="127">
        <v>0</v>
      </c>
      <c r="J162" s="127">
        <v>0</v>
      </c>
      <c r="K162" s="127"/>
      <c r="L162" s="128"/>
      <c r="O162" s="128">
        <v>0</v>
      </c>
      <c r="P162" s="128">
        <f t="shared" si="88"/>
        <v>55000</v>
      </c>
      <c r="Q162" s="128">
        <f t="shared" si="68"/>
        <v>0</v>
      </c>
      <c r="R162" s="128">
        <f t="shared" si="63"/>
        <v>3786067.9999999995</v>
      </c>
      <c r="S162" s="128">
        <f t="shared" si="85"/>
        <v>0</v>
      </c>
      <c r="T162" s="128">
        <f t="shared" si="86"/>
        <v>0</v>
      </c>
      <c r="U162" s="128">
        <f>P161*H161/365*(B162-B160)</f>
        <v>1764.821917808219</v>
      </c>
      <c r="V162" s="128">
        <f t="shared" si="77"/>
        <v>121486.10524931505</v>
      </c>
      <c r="W162" s="128">
        <f t="shared" si="89"/>
        <v>0</v>
      </c>
      <c r="X162" s="128">
        <f t="shared" si="87"/>
        <v>0</v>
      </c>
      <c r="Y162" s="128">
        <f t="shared" si="69"/>
        <v>0</v>
      </c>
      <c r="Z162" s="128">
        <f t="shared" si="78"/>
        <v>0</v>
      </c>
      <c r="AA162" s="129">
        <v>0.05</v>
      </c>
      <c r="AB162" s="128">
        <f t="shared" si="83"/>
        <v>-2750</v>
      </c>
      <c r="AC162" s="128">
        <f t="shared" si="70"/>
        <v>-189303.4</v>
      </c>
      <c r="AD162" s="129">
        <v>0.02</v>
      </c>
      <c r="AE162" s="128">
        <f t="shared" si="79"/>
        <v>-1100</v>
      </c>
      <c r="AF162" s="128">
        <f t="shared" si="71"/>
        <v>-75721.36</v>
      </c>
      <c r="AO162" s="128"/>
      <c r="AP162" s="128"/>
      <c r="AQ162" s="128"/>
      <c r="AR162" s="128"/>
      <c r="AS162" s="127">
        <v>0.1</v>
      </c>
      <c r="AT162" s="127">
        <v>0.5</v>
      </c>
    </row>
    <row r="163" spans="1:46" s="70" customFormat="1">
      <c r="A163" s="4" t="s">
        <v>13</v>
      </c>
      <c r="B163" s="125">
        <v>44196</v>
      </c>
      <c r="C163" s="126">
        <f>VLOOKUP(CF_дог!B163,USD!A:B,2,TRUE)</f>
        <v>77</v>
      </c>
      <c r="D163" s="128"/>
      <c r="E163" s="127"/>
      <c r="F163" s="127"/>
      <c r="G163" s="127"/>
      <c r="H163" s="127">
        <v>3.2000000000000001E-2</v>
      </c>
      <c r="I163" s="127">
        <v>0</v>
      </c>
      <c r="J163" s="127">
        <v>0</v>
      </c>
      <c r="K163" s="127"/>
      <c r="L163" s="128"/>
      <c r="O163" s="128">
        <v>0</v>
      </c>
      <c r="P163" s="128">
        <f t="shared" si="88"/>
        <v>55000</v>
      </c>
      <c r="Q163" s="128">
        <f t="shared" si="68"/>
        <v>0</v>
      </c>
      <c r="R163" s="128">
        <f t="shared" si="63"/>
        <v>4235000</v>
      </c>
      <c r="S163" s="128">
        <f t="shared" si="85"/>
        <v>916.16438356164383</v>
      </c>
      <c r="T163" s="128">
        <f t="shared" si="86"/>
        <v>70544.65753424658</v>
      </c>
      <c r="U163" s="128"/>
      <c r="V163" s="128">
        <f t="shared" si="77"/>
        <v>0</v>
      </c>
      <c r="W163" s="128">
        <f t="shared" si="89"/>
        <v>0</v>
      </c>
      <c r="X163" s="128">
        <f t="shared" si="87"/>
        <v>0</v>
      </c>
      <c r="Y163" s="128">
        <f t="shared" si="69"/>
        <v>0</v>
      </c>
      <c r="Z163" s="128">
        <f t="shared" si="78"/>
        <v>0</v>
      </c>
      <c r="AA163" s="129">
        <v>0.05</v>
      </c>
      <c r="AB163" s="128">
        <f t="shared" si="83"/>
        <v>-2750</v>
      </c>
      <c r="AC163" s="128">
        <f t="shared" si="70"/>
        <v>-211750</v>
      </c>
      <c r="AD163" s="129">
        <v>0.02</v>
      </c>
      <c r="AE163" s="128">
        <f t="shared" si="79"/>
        <v>-1100</v>
      </c>
      <c r="AF163" s="128">
        <f t="shared" si="71"/>
        <v>-84700</v>
      </c>
      <c r="AO163" s="128"/>
      <c r="AP163" s="128"/>
      <c r="AQ163" s="128"/>
      <c r="AR163" s="128"/>
      <c r="AS163" s="127">
        <v>0.1</v>
      </c>
      <c r="AT163" s="127">
        <v>0.5</v>
      </c>
    </row>
    <row r="164" spans="1:46" s="70" customFormat="1">
      <c r="A164" s="4" t="s">
        <v>13</v>
      </c>
      <c r="B164" s="125">
        <v>44371</v>
      </c>
      <c r="C164" s="126">
        <f>VLOOKUP(CF_дог!B164,USD!A:B,2,TRUE)</f>
        <v>81.794520547945211</v>
      </c>
      <c r="D164" s="128"/>
      <c r="E164" s="127"/>
      <c r="F164" s="127"/>
      <c r="G164" s="127"/>
      <c r="H164" s="127">
        <v>3.2000000000000001E-2</v>
      </c>
      <c r="I164" s="127">
        <v>0</v>
      </c>
      <c r="J164" s="127">
        <v>0</v>
      </c>
      <c r="K164" s="127"/>
      <c r="L164" s="128"/>
      <c r="O164" s="128">
        <v>0</v>
      </c>
      <c r="P164" s="128">
        <f t="shared" si="88"/>
        <v>55000</v>
      </c>
      <c r="Q164" s="128">
        <f t="shared" si="68"/>
        <v>0</v>
      </c>
      <c r="R164" s="128">
        <f t="shared" si="63"/>
        <v>4498698.6301369863</v>
      </c>
      <c r="S164" s="128">
        <f t="shared" si="85"/>
        <v>0</v>
      </c>
      <c r="T164" s="128">
        <f t="shared" si="86"/>
        <v>0</v>
      </c>
      <c r="U164" s="128">
        <f>P163*H163/365*(B164-B162)</f>
        <v>1760</v>
      </c>
      <c r="V164" s="128">
        <f t="shared" si="77"/>
        <v>143958.35616438359</v>
      </c>
      <c r="W164" s="128">
        <f t="shared" si="89"/>
        <v>0</v>
      </c>
      <c r="X164" s="128">
        <f t="shared" si="87"/>
        <v>0</v>
      </c>
      <c r="Y164" s="128">
        <f t="shared" si="69"/>
        <v>0</v>
      </c>
      <c r="Z164" s="128">
        <f t="shared" si="78"/>
        <v>0</v>
      </c>
      <c r="AA164" s="129">
        <v>0.05</v>
      </c>
      <c r="AB164" s="128">
        <f t="shared" si="83"/>
        <v>-2750</v>
      </c>
      <c r="AC164" s="128">
        <f t="shared" si="70"/>
        <v>-224934.93150684933</v>
      </c>
      <c r="AD164" s="129">
        <v>0.02</v>
      </c>
      <c r="AE164" s="128">
        <f t="shared" si="79"/>
        <v>-1100</v>
      </c>
      <c r="AF164" s="128">
        <f t="shared" si="71"/>
        <v>-89973.972602739726</v>
      </c>
      <c r="AO164" s="128"/>
      <c r="AP164" s="128"/>
      <c r="AQ164" s="128"/>
      <c r="AR164" s="128"/>
      <c r="AS164" s="127">
        <v>0.1</v>
      </c>
      <c r="AT164" s="127">
        <v>0.5</v>
      </c>
    </row>
    <row r="165" spans="1:46" s="70" customFormat="1">
      <c r="A165" s="4" t="s">
        <v>13</v>
      </c>
      <c r="B165" s="125">
        <v>44561</v>
      </c>
      <c r="C165" s="126">
        <f>VLOOKUP(CF_дог!B165,USD!A:B,2,TRUE)</f>
        <v>87</v>
      </c>
      <c r="D165" s="128"/>
      <c r="E165" s="127"/>
      <c r="F165" s="127"/>
      <c r="G165" s="127"/>
      <c r="H165" s="127">
        <v>3.2000000000000001E-2</v>
      </c>
      <c r="I165" s="127">
        <v>0</v>
      </c>
      <c r="J165" s="127">
        <v>0</v>
      </c>
      <c r="K165" s="127"/>
      <c r="L165" s="128"/>
      <c r="O165" s="128">
        <v>0</v>
      </c>
      <c r="P165" s="128">
        <f t="shared" si="88"/>
        <v>55000</v>
      </c>
      <c r="Q165" s="128">
        <f t="shared" si="68"/>
        <v>0</v>
      </c>
      <c r="R165" s="128">
        <f t="shared" si="63"/>
        <v>4785000</v>
      </c>
      <c r="S165" s="128">
        <f t="shared" si="85"/>
        <v>916.16438356164383</v>
      </c>
      <c r="T165" s="128">
        <f t="shared" si="86"/>
        <v>79706.301369863009</v>
      </c>
      <c r="U165" s="128"/>
      <c r="V165" s="128">
        <f t="shared" si="77"/>
        <v>0</v>
      </c>
      <c r="W165" s="128">
        <f t="shared" si="89"/>
        <v>0</v>
      </c>
      <c r="X165" s="128">
        <f t="shared" si="87"/>
        <v>0</v>
      </c>
      <c r="Y165" s="128">
        <f t="shared" si="69"/>
        <v>0</v>
      </c>
      <c r="Z165" s="128">
        <f t="shared" si="78"/>
        <v>0</v>
      </c>
      <c r="AA165" s="129">
        <v>0.05</v>
      </c>
      <c r="AB165" s="128">
        <f t="shared" si="83"/>
        <v>-2750</v>
      </c>
      <c r="AC165" s="128">
        <f t="shared" si="70"/>
        <v>-239250</v>
      </c>
      <c r="AD165" s="129">
        <v>0.02</v>
      </c>
      <c r="AE165" s="128">
        <f t="shared" si="79"/>
        <v>-1100</v>
      </c>
      <c r="AF165" s="128">
        <f t="shared" si="71"/>
        <v>-95700</v>
      </c>
      <c r="AO165" s="128"/>
      <c r="AP165" s="128"/>
      <c r="AQ165" s="128"/>
      <c r="AR165" s="128"/>
      <c r="AS165" s="127">
        <v>0.1</v>
      </c>
      <c r="AT165" s="127">
        <v>0.5</v>
      </c>
    </row>
    <row r="166" spans="1:46" s="70" customFormat="1">
      <c r="A166" s="4" t="s">
        <v>13</v>
      </c>
      <c r="B166" s="125">
        <v>44736</v>
      </c>
      <c r="C166" s="126">
        <f>VLOOKUP(CF_дог!B166,USD!A:B,2,TRUE)</f>
        <v>89.06849315068493</v>
      </c>
      <c r="D166" s="128"/>
      <c r="E166" s="127"/>
      <c r="F166" s="127"/>
      <c r="G166" s="127"/>
      <c r="H166" s="127">
        <v>3.2000000000000001E-2</v>
      </c>
      <c r="I166" s="127">
        <v>0</v>
      </c>
      <c r="J166" s="127">
        <v>0</v>
      </c>
      <c r="K166" s="127"/>
      <c r="L166" s="128"/>
      <c r="O166" s="128">
        <v>0</v>
      </c>
      <c r="P166" s="128">
        <f t="shared" si="88"/>
        <v>55000</v>
      </c>
      <c r="Q166" s="128">
        <f t="shared" si="68"/>
        <v>0</v>
      </c>
      <c r="R166" s="128">
        <f t="shared" si="63"/>
        <v>4898767.1232876712</v>
      </c>
      <c r="S166" s="128">
        <f t="shared" si="85"/>
        <v>0</v>
      </c>
      <c r="T166" s="128">
        <f t="shared" si="86"/>
        <v>0</v>
      </c>
      <c r="U166" s="128">
        <f>P165*H165/365*(B166-B164)</f>
        <v>1760</v>
      </c>
      <c r="V166" s="128">
        <f t="shared" si="77"/>
        <v>156760.54794520547</v>
      </c>
      <c r="W166" s="128">
        <f t="shared" si="89"/>
        <v>0</v>
      </c>
      <c r="X166" s="128">
        <f t="shared" si="87"/>
        <v>0</v>
      </c>
      <c r="Y166" s="128">
        <f t="shared" si="69"/>
        <v>0</v>
      </c>
      <c r="Z166" s="128">
        <f t="shared" si="78"/>
        <v>0</v>
      </c>
      <c r="AA166" s="129">
        <v>0.05</v>
      </c>
      <c r="AB166" s="128">
        <f t="shared" si="83"/>
        <v>-2750</v>
      </c>
      <c r="AC166" s="128">
        <f t="shared" si="70"/>
        <v>-244938.35616438356</v>
      </c>
      <c r="AD166" s="129">
        <v>0.02</v>
      </c>
      <c r="AE166" s="128">
        <f t="shared" si="79"/>
        <v>-1100</v>
      </c>
      <c r="AF166" s="128">
        <f t="shared" si="71"/>
        <v>-97975.34246575342</v>
      </c>
      <c r="AO166" s="128"/>
      <c r="AP166" s="128"/>
      <c r="AQ166" s="128"/>
      <c r="AR166" s="128"/>
      <c r="AS166" s="127">
        <v>0.1</v>
      </c>
      <c r="AT166" s="127">
        <v>0.5</v>
      </c>
    </row>
    <row r="167" spans="1:46" s="70" customFormat="1">
      <c r="A167" s="4" t="s">
        <v>13</v>
      </c>
      <c r="B167" s="125">
        <v>44926</v>
      </c>
      <c r="C167" s="126">
        <f>VLOOKUP(CF_дог!B167,USD!A:B,2,TRUE)</f>
        <v>92</v>
      </c>
      <c r="D167" s="128"/>
      <c r="E167" s="127"/>
      <c r="F167" s="127"/>
      <c r="G167" s="127"/>
      <c r="H167" s="127">
        <v>3.2000000000000001E-2</v>
      </c>
      <c r="I167" s="127">
        <v>0</v>
      </c>
      <c r="J167" s="127">
        <v>0</v>
      </c>
      <c r="K167" s="127"/>
      <c r="L167" s="128"/>
      <c r="O167" s="128">
        <v>0</v>
      </c>
      <c r="P167" s="128">
        <f t="shared" si="88"/>
        <v>55000</v>
      </c>
      <c r="Q167" s="128">
        <f t="shared" si="68"/>
        <v>0</v>
      </c>
      <c r="R167" s="128">
        <f t="shared" si="63"/>
        <v>5060000</v>
      </c>
      <c r="S167" s="128">
        <f t="shared" si="85"/>
        <v>916.16438356164383</v>
      </c>
      <c r="T167" s="128">
        <f t="shared" si="86"/>
        <v>84287.123287671231</v>
      </c>
      <c r="U167" s="128"/>
      <c r="V167" s="128">
        <f t="shared" si="77"/>
        <v>0</v>
      </c>
      <c r="W167" s="128">
        <f t="shared" si="89"/>
        <v>0</v>
      </c>
      <c r="X167" s="128">
        <f t="shared" si="87"/>
        <v>0</v>
      </c>
      <c r="Y167" s="128">
        <f t="shared" si="69"/>
        <v>0</v>
      </c>
      <c r="Z167" s="128">
        <f t="shared" si="78"/>
        <v>0</v>
      </c>
      <c r="AA167" s="129">
        <v>0.05</v>
      </c>
      <c r="AB167" s="128">
        <f t="shared" si="83"/>
        <v>-2750</v>
      </c>
      <c r="AC167" s="128">
        <f t="shared" si="70"/>
        <v>-253000</v>
      </c>
      <c r="AD167" s="129">
        <v>0.02</v>
      </c>
      <c r="AE167" s="128">
        <f t="shared" si="79"/>
        <v>-1100</v>
      </c>
      <c r="AF167" s="128">
        <f t="shared" si="71"/>
        <v>-101200</v>
      </c>
      <c r="AO167" s="128"/>
      <c r="AP167" s="128"/>
      <c r="AQ167" s="128"/>
      <c r="AR167" s="128"/>
      <c r="AS167" s="127">
        <v>0.1</v>
      </c>
      <c r="AT167" s="127">
        <v>0.5</v>
      </c>
    </row>
    <row r="168" spans="1:46" s="70" customFormat="1">
      <c r="A168" s="4" t="s">
        <v>13</v>
      </c>
      <c r="B168" s="125">
        <v>45101</v>
      </c>
      <c r="C168" s="126">
        <f>VLOOKUP(CF_дог!B168,USD!A:B,2,TRUE)</f>
        <v>94.06849315068493</v>
      </c>
      <c r="D168" s="128"/>
      <c r="E168" s="127"/>
      <c r="F168" s="127"/>
      <c r="G168" s="127"/>
      <c r="H168" s="127">
        <v>3.2000000000000001E-2</v>
      </c>
      <c r="I168" s="127">
        <v>0</v>
      </c>
      <c r="J168" s="127">
        <v>0</v>
      </c>
      <c r="K168" s="127"/>
      <c r="L168" s="128"/>
      <c r="O168" s="128">
        <v>0</v>
      </c>
      <c r="P168" s="128">
        <f t="shared" si="88"/>
        <v>55000</v>
      </c>
      <c r="Q168" s="128">
        <f t="shared" si="68"/>
        <v>0</v>
      </c>
      <c r="R168" s="128">
        <f t="shared" si="63"/>
        <v>5173767.1232876712</v>
      </c>
      <c r="S168" s="128">
        <f t="shared" si="85"/>
        <v>0</v>
      </c>
      <c r="T168" s="128">
        <f t="shared" si="86"/>
        <v>0</v>
      </c>
      <c r="U168" s="128">
        <f>P167*H167/365*(B168-B166)</f>
        <v>1760</v>
      </c>
      <c r="V168" s="128">
        <f t="shared" ref="V168:V199" si="90">U168*C168</f>
        <v>165560.54794520547</v>
      </c>
      <c r="W168" s="128">
        <f t="shared" si="89"/>
        <v>0</v>
      </c>
      <c r="X168" s="128">
        <f t="shared" si="87"/>
        <v>0</v>
      </c>
      <c r="Y168" s="128">
        <f t="shared" si="69"/>
        <v>0</v>
      </c>
      <c r="Z168" s="128">
        <f t="shared" si="78"/>
        <v>0</v>
      </c>
      <c r="AA168" s="129">
        <v>0.05</v>
      </c>
      <c r="AB168" s="128">
        <f t="shared" si="83"/>
        <v>-2750</v>
      </c>
      <c r="AC168" s="128">
        <f t="shared" si="70"/>
        <v>-258688.35616438356</v>
      </c>
      <c r="AD168" s="129">
        <v>0.02</v>
      </c>
      <c r="AE168" s="128">
        <f t="shared" si="79"/>
        <v>-1100</v>
      </c>
      <c r="AF168" s="128">
        <f t="shared" si="71"/>
        <v>-103475.34246575342</v>
      </c>
      <c r="AO168" s="128"/>
      <c r="AP168" s="128"/>
      <c r="AQ168" s="128"/>
      <c r="AR168" s="128"/>
      <c r="AS168" s="127">
        <v>0.1</v>
      </c>
      <c r="AT168" s="127">
        <v>0.5</v>
      </c>
    </row>
    <row r="169" spans="1:46" s="70" customFormat="1">
      <c r="A169" s="4" t="s">
        <v>13</v>
      </c>
      <c r="B169" s="125">
        <v>45291</v>
      </c>
      <c r="C169" s="126">
        <f>VLOOKUP(CF_дог!B169,USD!A:B,2,TRUE)</f>
        <v>97</v>
      </c>
      <c r="D169" s="128"/>
      <c r="E169" s="127"/>
      <c r="F169" s="127"/>
      <c r="G169" s="127"/>
      <c r="H169" s="127">
        <v>3.2000000000000001E-2</v>
      </c>
      <c r="I169" s="127">
        <v>0</v>
      </c>
      <c r="J169" s="127">
        <v>0</v>
      </c>
      <c r="K169" s="127"/>
      <c r="L169" s="128"/>
      <c r="O169" s="128">
        <v>0</v>
      </c>
      <c r="P169" s="128">
        <f t="shared" si="88"/>
        <v>55000</v>
      </c>
      <c r="Q169" s="128">
        <f t="shared" si="68"/>
        <v>0</v>
      </c>
      <c r="R169" s="128">
        <f t="shared" si="63"/>
        <v>5335000</v>
      </c>
      <c r="S169" s="128">
        <f t="shared" si="85"/>
        <v>916.16438356164383</v>
      </c>
      <c r="T169" s="128">
        <f t="shared" si="86"/>
        <v>88867.945205479453</v>
      </c>
      <c r="U169" s="128"/>
      <c r="V169" s="128">
        <f t="shared" si="90"/>
        <v>0</v>
      </c>
      <c r="W169" s="128">
        <f t="shared" si="89"/>
        <v>0</v>
      </c>
      <c r="X169" s="128">
        <f t="shared" si="87"/>
        <v>0</v>
      </c>
      <c r="Y169" s="128">
        <f t="shared" si="69"/>
        <v>0</v>
      </c>
      <c r="Z169" s="128">
        <f t="shared" si="78"/>
        <v>0</v>
      </c>
      <c r="AA169" s="129">
        <v>0.05</v>
      </c>
      <c r="AB169" s="128">
        <f t="shared" si="83"/>
        <v>-2750</v>
      </c>
      <c r="AC169" s="128">
        <f t="shared" si="70"/>
        <v>-266750</v>
      </c>
      <c r="AD169" s="129">
        <v>0.02</v>
      </c>
      <c r="AE169" s="128">
        <f t="shared" si="79"/>
        <v>-1100</v>
      </c>
      <c r="AF169" s="128">
        <f t="shared" si="71"/>
        <v>-106700</v>
      </c>
      <c r="AO169" s="128"/>
      <c r="AP169" s="128"/>
      <c r="AQ169" s="128"/>
      <c r="AR169" s="128"/>
      <c r="AS169" s="127">
        <v>0.1</v>
      </c>
      <c r="AT169" s="127">
        <v>0.5</v>
      </c>
    </row>
    <row r="170" spans="1:46" s="70" customFormat="1">
      <c r="A170" s="4" t="s">
        <v>13</v>
      </c>
      <c r="B170" s="125">
        <v>45467</v>
      </c>
      <c r="C170" s="126">
        <f>VLOOKUP(CF_дог!B170,USD!A:B,2,TRUE)</f>
        <v>99.082191780821915</v>
      </c>
      <c r="D170" s="128"/>
      <c r="E170" s="127"/>
      <c r="F170" s="127"/>
      <c r="G170" s="127"/>
      <c r="H170" s="127">
        <v>3.2000000000000001E-2</v>
      </c>
      <c r="I170" s="127">
        <v>0</v>
      </c>
      <c r="J170" s="127">
        <v>0</v>
      </c>
      <c r="K170" s="127"/>
      <c r="L170" s="128"/>
      <c r="O170" s="128">
        <v>0</v>
      </c>
      <c r="P170" s="128">
        <f t="shared" si="88"/>
        <v>55000</v>
      </c>
      <c r="Q170" s="128">
        <f t="shared" si="68"/>
        <v>0</v>
      </c>
      <c r="R170" s="128">
        <f t="shared" si="63"/>
        <v>5449520.5479452051</v>
      </c>
      <c r="S170" s="128">
        <f t="shared" si="85"/>
        <v>0</v>
      </c>
      <c r="T170" s="128">
        <f t="shared" si="86"/>
        <v>0</v>
      </c>
      <c r="U170" s="128">
        <f>P169*H169/365*(B170-B168)</f>
        <v>1764.821917808219</v>
      </c>
      <c r="V170" s="128">
        <f t="shared" si="90"/>
        <v>174862.4237192719</v>
      </c>
      <c r="W170" s="128">
        <f t="shared" si="89"/>
        <v>0</v>
      </c>
      <c r="X170" s="128">
        <f t="shared" si="87"/>
        <v>0</v>
      </c>
      <c r="Y170" s="128">
        <f t="shared" si="69"/>
        <v>0</v>
      </c>
      <c r="Z170" s="128">
        <f t="shared" si="78"/>
        <v>0</v>
      </c>
      <c r="AA170" s="129">
        <v>0.05</v>
      </c>
      <c r="AB170" s="128">
        <f t="shared" si="83"/>
        <v>-2750</v>
      </c>
      <c r="AC170" s="128">
        <f t="shared" si="70"/>
        <v>-272476.02739726024</v>
      </c>
      <c r="AD170" s="129">
        <v>0.02</v>
      </c>
      <c r="AE170" s="128">
        <f t="shared" si="79"/>
        <v>-1100</v>
      </c>
      <c r="AF170" s="128">
        <f t="shared" si="71"/>
        <v>-108990.4109589041</v>
      </c>
      <c r="AO170" s="128"/>
      <c r="AP170" s="128"/>
      <c r="AQ170" s="128"/>
      <c r="AR170" s="128"/>
      <c r="AS170" s="127">
        <v>0.1</v>
      </c>
      <c r="AT170" s="127">
        <v>0.5</v>
      </c>
    </row>
    <row r="171" spans="1:46" s="70" customFormat="1">
      <c r="A171" s="4" t="s">
        <v>13</v>
      </c>
      <c r="B171" s="125">
        <v>45657</v>
      </c>
      <c r="C171" s="126">
        <f>VLOOKUP(CF_дог!B171,USD!A:B,2,TRUE)</f>
        <v>102</v>
      </c>
      <c r="D171" s="128"/>
      <c r="E171" s="127"/>
      <c r="F171" s="127"/>
      <c r="G171" s="127"/>
      <c r="H171" s="127">
        <v>3.2000000000000001E-2</v>
      </c>
      <c r="I171" s="127">
        <v>0</v>
      </c>
      <c r="J171" s="127">
        <v>0</v>
      </c>
      <c r="K171" s="127"/>
      <c r="L171" s="128"/>
      <c r="O171" s="128">
        <v>0</v>
      </c>
      <c r="P171" s="128">
        <f t="shared" si="88"/>
        <v>55000</v>
      </c>
      <c r="Q171" s="128">
        <f t="shared" si="68"/>
        <v>0</v>
      </c>
      <c r="R171" s="128">
        <f t="shared" si="63"/>
        <v>5610000</v>
      </c>
      <c r="S171" s="128">
        <f t="shared" si="85"/>
        <v>916.16438356164383</v>
      </c>
      <c r="T171" s="128">
        <f t="shared" si="86"/>
        <v>93448.767123287675</v>
      </c>
      <c r="U171" s="128"/>
      <c r="V171" s="128">
        <f t="shared" si="90"/>
        <v>0</v>
      </c>
      <c r="W171" s="128">
        <f t="shared" si="89"/>
        <v>0</v>
      </c>
      <c r="X171" s="128">
        <f t="shared" si="87"/>
        <v>0</v>
      </c>
      <c r="Y171" s="128">
        <f t="shared" si="69"/>
        <v>0</v>
      </c>
      <c r="Z171" s="128">
        <f t="shared" si="78"/>
        <v>0</v>
      </c>
      <c r="AA171" s="129">
        <v>0.05</v>
      </c>
      <c r="AB171" s="128">
        <f t="shared" si="83"/>
        <v>-2750</v>
      </c>
      <c r="AC171" s="128">
        <f t="shared" si="70"/>
        <v>-280500</v>
      </c>
      <c r="AD171" s="129">
        <v>0.02</v>
      </c>
      <c r="AE171" s="128">
        <f t="shared" si="79"/>
        <v>-1100</v>
      </c>
      <c r="AF171" s="128">
        <f t="shared" si="71"/>
        <v>-112200</v>
      </c>
      <c r="AO171" s="128"/>
      <c r="AP171" s="128"/>
      <c r="AQ171" s="128"/>
      <c r="AR171" s="128"/>
      <c r="AS171" s="127">
        <v>0.1</v>
      </c>
      <c r="AT171" s="127">
        <v>0.5</v>
      </c>
    </row>
    <row r="172" spans="1:46" s="70" customFormat="1">
      <c r="A172" s="4" t="s">
        <v>13</v>
      </c>
      <c r="B172" s="125">
        <v>45832</v>
      </c>
      <c r="C172" s="126">
        <f>VLOOKUP(CF_дог!B172,USD!A:B,2,TRUE)</f>
        <v>102.82739726027397</v>
      </c>
      <c r="D172" s="128"/>
      <c r="E172" s="127"/>
      <c r="F172" s="127"/>
      <c r="G172" s="127"/>
      <c r="H172" s="127">
        <v>3.2000000000000001E-2</v>
      </c>
      <c r="I172" s="127">
        <v>0</v>
      </c>
      <c r="J172" s="127">
        <v>0</v>
      </c>
      <c r="K172" s="127"/>
      <c r="L172" s="128"/>
      <c r="O172" s="128">
        <v>0</v>
      </c>
      <c r="P172" s="128">
        <f t="shared" si="88"/>
        <v>55000</v>
      </c>
      <c r="Q172" s="128">
        <f t="shared" si="68"/>
        <v>0</v>
      </c>
      <c r="R172" s="128">
        <f t="shared" si="63"/>
        <v>5655506.8493150687</v>
      </c>
      <c r="S172" s="128">
        <f t="shared" si="85"/>
        <v>0</v>
      </c>
      <c r="T172" s="128">
        <f t="shared" si="86"/>
        <v>0</v>
      </c>
      <c r="U172" s="128">
        <f>P171*H171/365*(B172-B170)</f>
        <v>1760</v>
      </c>
      <c r="V172" s="128">
        <f t="shared" si="90"/>
        <v>180976.21917808219</v>
      </c>
      <c r="W172" s="128">
        <f t="shared" si="89"/>
        <v>0</v>
      </c>
      <c r="X172" s="128">
        <f t="shared" si="87"/>
        <v>0</v>
      </c>
      <c r="Y172" s="128">
        <f t="shared" si="69"/>
        <v>0</v>
      </c>
      <c r="Z172" s="128">
        <f t="shared" si="78"/>
        <v>0</v>
      </c>
      <c r="AA172" s="129">
        <v>0.05</v>
      </c>
      <c r="AB172" s="128">
        <f t="shared" si="83"/>
        <v>-2750</v>
      </c>
      <c r="AC172" s="128">
        <f t="shared" si="70"/>
        <v>-282775.34246575343</v>
      </c>
      <c r="AD172" s="129">
        <v>0.02</v>
      </c>
      <c r="AE172" s="128">
        <f t="shared" si="79"/>
        <v>-1100</v>
      </c>
      <c r="AF172" s="128">
        <f t="shared" si="71"/>
        <v>-113110.13698630137</v>
      </c>
      <c r="AO172" s="128"/>
      <c r="AP172" s="128"/>
      <c r="AQ172" s="128"/>
      <c r="AR172" s="128"/>
      <c r="AS172" s="127">
        <v>0.1</v>
      </c>
      <c r="AT172" s="127">
        <v>0.5</v>
      </c>
    </row>
    <row r="173" spans="1:46" s="70" customFormat="1">
      <c r="A173" s="4" t="s">
        <v>13</v>
      </c>
      <c r="B173" s="125">
        <v>46022</v>
      </c>
      <c r="C173" s="126">
        <f>VLOOKUP(CF_дог!B173,USD!A:B,2,TRUE)</f>
        <v>104</v>
      </c>
      <c r="D173" s="128"/>
      <c r="E173" s="127"/>
      <c r="F173" s="127"/>
      <c r="G173" s="127"/>
      <c r="H173" s="127">
        <v>3.2000000000000001E-2</v>
      </c>
      <c r="I173" s="127">
        <v>0</v>
      </c>
      <c r="J173" s="127">
        <v>0</v>
      </c>
      <c r="K173" s="127"/>
      <c r="L173" s="128"/>
      <c r="O173" s="128">
        <v>0</v>
      </c>
      <c r="P173" s="128">
        <f t="shared" si="88"/>
        <v>55000</v>
      </c>
      <c r="Q173" s="128">
        <f t="shared" si="68"/>
        <v>0</v>
      </c>
      <c r="R173" s="128">
        <f t="shared" si="63"/>
        <v>5720000</v>
      </c>
      <c r="S173" s="128">
        <f t="shared" si="85"/>
        <v>916.16438356164383</v>
      </c>
      <c r="T173" s="128">
        <f t="shared" si="86"/>
        <v>95281.095890410958</v>
      </c>
      <c r="U173" s="128"/>
      <c r="V173" s="128">
        <f t="shared" si="90"/>
        <v>0</v>
      </c>
      <c r="W173" s="128">
        <f t="shared" si="89"/>
        <v>0</v>
      </c>
      <c r="X173" s="128">
        <f t="shared" si="87"/>
        <v>0</v>
      </c>
      <c r="Y173" s="128">
        <f t="shared" si="69"/>
        <v>0</v>
      </c>
      <c r="Z173" s="128">
        <f t="shared" si="78"/>
        <v>0</v>
      </c>
      <c r="AA173" s="129">
        <v>0.05</v>
      </c>
      <c r="AB173" s="128">
        <f t="shared" si="83"/>
        <v>-2750</v>
      </c>
      <c r="AC173" s="128">
        <f t="shared" si="70"/>
        <v>-286000</v>
      </c>
      <c r="AD173" s="129">
        <v>0.02</v>
      </c>
      <c r="AE173" s="128">
        <f t="shared" si="79"/>
        <v>-1100</v>
      </c>
      <c r="AF173" s="128">
        <f t="shared" si="71"/>
        <v>-114400</v>
      </c>
      <c r="AO173" s="128"/>
      <c r="AP173" s="128"/>
      <c r="AQ173" s="128"/>
      <c r="AR173" s="128"/>
      <c r="AS173" s="127">
        <v>0.1</v>
      </c>
      <c r="AT173" s="127">
        <v>0.5</v>
      </c>
    </row>
    <row r="174" spans="1:46" s="70" customFormat="1">
      <c r="A174" s="4" t="s">
        <v>13</v>
      </c>
      <c r="B174" s="125">
        <v>46197</v>
      </c>
      <c r="C174" s="126">
        <f>VLOOKUP(CF_дог!B174,USD!A:B,2,TRUE)</f>
        <v>104.82739726027397</v>
      </c>
      <c r="D174" s="128"/>
      <c r="E174" s="127"/>
      <c r="F174" s="127"/>
      <c r="G174" s="127"/>
      <c r="H174" s="127">
        <v>3.2000000000000001E-2</v>
      </c>
      <c r="I174" s="127">
        <v>0</v>
      </c>
      <c r="J174" s="127">
        <v>0</v>
      </c>
      <c r="K174" s="127"/>
      <c r="L174" s="128"/>
      <c r="O174" s="128">
        <v>0</v>
      </c>
      <c r="P174" s="128">
        <f t="shared" si="88"/>
        <v>55000</v>
      </c>
      <c r="Q174" s="128">
        <f t="shared" si="68"/>
        <v>0</v>
      </c>
      <c r="R174" s="128">
        <f t="shared" si="63"/>
        <v>5765506.8493150687</v>
      </c>
      <c r="S174" s="128">
        <f t="shared" si="85"/>
        <v>0</v>
      </c>
      <c r="T174" s="128">
        <f t="shared" si="86"/>
        <v>0</v>
      </c>
      <c r="U174" s="128">
        <f>P173*H173/365*(B174-B172)</f>
        <v>1760</v>
      </c>
      <c r="V174" s="128">
        <f t="shared" si="90"/>
        <v>184496.21917808219</v>
      </c>
      <c r="W174" s="128">
        <f t="shared" si="89"/>
        <v>0</v>
      </c>
      <c r="X174" s="128">
        <f t="shared" si="87"/>
        <v>0</v>
      </c>
      <c r="Y174" s="128">
        <f t="shared" si="69"/>
        <v>0</v>
      </c>
      <c r="Z174" s="128">
        <f t="shared" si="78"/>
        <v>0</v>
      </c>
      <c r="AA174" s="129">
        <v>0.05</v>
      </c>
      <c r="AB174" s="128">
        <f t="shared" si="83"/>
        <v>-2750</v>
      </c>
      <c r="AC174" s="128">
        <f t="shared" si="70"/>
        <v>-288275.34246575343</v>
      </c>
      <c r="AD174" s="129">
        <v>0.02</v>
      </c>
      <c r="AE174" s="128">
        <f t="shared" si="79"/>
        <v>-1100</v>
      </c>
      <c r="AF174" s="128">
        <f t="shared" si="71"/>
        <v>-115310.13698630137</v>
      </c>
      <c r="AO174" s="128"/>
      <c r="AP174" s="128"/>
      <c r="AQ174" s="128"/>
      <c r="AR174" s="128"/>
      <c r="AS174" s="127">
        <v>0.1</v>
      </c>
      <c r="AT174" s="127">
        <v>0.5</v>
      </c>
    </row>
    <row r="175" spans="1:46" s="70" customFormat="1">
      <c r="A175" s="4" t="s">
        <v>13</v>
      </c>
      <c r="B175" s="125">
        <v>46387</v>
      </c>
      <c r="C175" s="126">
        <f>VLOOKUP(CF_дог!B175,USD!A:B,2,TRUE)</f>
        <v>106</v>
      </c>
      <c r="D175" s="128"/>
      <c r="E175" s="127"/>
      <c r="F175" s="127"/>
      <c r="G175" s="127"/>
      <c r="H175" s="127">
        <v>3.2000000000000001E-2</v>
      </c>
      <c r="I175" s="127">
        <v>0</v>
      </c>
      <c r="J175" s="127">
        <v>0</v>
      </c>
      <c r="K175" s="127"/>
      <c r="L175" s="128"/>
      <c r="O175" s="128">
        <v>0</v>
      </c>
      <c r="P175" s="128">
        <f t="shared" si="88"/>
        <v>55000</v>
      </c>
      <c r="Q175" s="128">
        <f t="shared" si="68"/>
        <v>0</v>
      </c>
      <c r="R175" s="128">
        <f t="shared" si="63"/>
        <v>5830000</v>
      </c>
      <c r="S175" s="128">
        <f t="shared" si="85"/>
        <v>916.16438356164383</v>
      </c>
      <c r="T175" s="128">
        <f t="shared" si="86"/>
        <v>97113.42465753424</v>
      </c>
      <c r="U175" s="128"/>
      <c r="V175" s="128">
        <f t="shared" si="90"/>
        <v>0</v>
      </c>
      <c r="W175" s="128">
        <f t="shared" si="89"/>
        <v>0</v>
      </c>
      <c r="X175" s="128">
        <f t="shared" si="87"/>
        <v>0</v>
      </c>
      <c r="Y175" s="128">
        <f t="shared" si="69"/>
        <v>0</v>
      </c>
      <c r="Z175" s="128">
        <f t="shared" si="78"/>
        <v>0</v>
      </c>
      <c r="AA175" s="129">
        <v>0.05</v>
      </c>
      <c r="AB175" s="128">
        <f t="shared" si="83"/>
        <v>-2750</v>
      </c>
      <c r="AC175" s="128">
        <f t="shared" si="70"/>
        <v>-291500</v>
      </c>
      <c r="AD175" s="129">
        <v>0.02</v>
      </c>
      <c r="AE175" s="128">
        <f t="shared" si="79"/>
        <v>-1100</v>
      </c>
      <c r="AF175" s="128">
        <f t="shared" si="71"/>
        <v>-116600</v>
      </c>
      <c r="AO175" s="128"/>
      <c r="AP175" s="128"/>
      <c r="AQ175" s="128"/>
      <c r="AR175" s="128"/>
      <c r="AS175" s="127">
        <v>0.1</v>
      </c>
      <c r="AT175" s="127">
        <v>0.5</v>
      </c>
    </row>
    <row r="176" spans="1:46" s="70" customFormat="1">
      <c r="A176" s="4" t="s">
        <v>13</v>
      </c>
      <c r="B176" s="125">
        <v>46562</v>
      </c>
      <c r="C176" s="126">
        <f>VLOOKUP(CF_дог!B176,USD!A:B,2,TRUE)</f>
        <v>106.82739726027397</v>
      </c>
      <c r="D176" s="128"/>
      <c r="E176" s="127"/>
      <c r="F176" s="127"/>
      <c r="G176" s="127"/>
      <c r="H176" s="127">
        <v>3.2000000000000001E-2</v>
      </c>
      <c r="I176" s="127">
        <v>0</v>
      </c>
      <c r="J176" s="127">
        <v>0</v>
      </c>
      <c r="K176" s="127"/>
      <c r="L176" s="128"/>
      <c r="O176" s="128">
        <v>55000</v>
      </c>
      <c r="P176" s="128">
        <f t="shared" si="88"/>
        <v>0</v>
      </c>
      <c r="Q176" s="128">
        <f t="shared" si="68"/>
        <v>5875506.8493150687</v>
      </c>
      <c r="R176" s="128">
        <f t="shared" si="63"/>
        <v>0</v>
      </c>
      <c r="S176" s="128">
        <f t="shared" si="85"/>
        <v>0</v>
      </c>
      <c r="T176" s="128">
        <f t="shared" si="86"/>
        <v>0</v>
      </c>
      <c r="U176" s="128">
        <f>P175*H175/365*(B176-B174)</f>
        <v>1760</v>
      </c>
      <c r="V176" s="128">
        <f t="shared" si="90"/>
        <v>188016.21917808219</v>
      </c>
      <c r="W176" s="128">
        <f t="shared" si="89"/>
        <v>0</v>
      </c>
      <c r="X176" s="128">
        <f t="shared" si="87"/>
        <v>0</v>
      </c>
      <c r="Y176" s="128">
        <f t="shared" si="69"/>
        <v>0</v>
      </c>
      <c r="Z176" s="128">
        <f t="shared" si="78"/>
        <v>0</v>
      </c>
      <c r="AA176" s="129">
        <v>0.05</v>
      </c>
      <c r="AB176" s="128">
        <f t="shared" si="83"/>
        <v>0</v>
      </c>
      <c r="AC176" s="128">
        <f t="shared" si="70"/>
        <v>0</v>
      </c>
      <c r="AD176" s="129">
        <v>0.02</v>
      </c>
      <c r="AE176" s="128">
        <f t="shared" si="79"/>
        <v>0</v>
      </c>
      <c r="AF176" s="128">
        <f t="shared" si="71"/>
        <v>0</v>
      </c>
      <c r="AO176" s="128"/>
      <c r="AP176" s="128"/>
      <c r="AQ176" s="128"/>
      <c r="AR176" s="128"/>
      <c r="AS176" s="127">
        <v>0.1</v>
      </c>
      <c r="AT176" s="127">
        <v>0.5</v>
      </c>
    </row>
    <row r="177" spans="1:46" s="68" customFormat="1">
      <c r="A177" s="3" t="s">
        <v>14</v>
      </c>
      <c r="B177" s="130" t="s">
        <v>20</v>
      </c>
      <c r="C177" s="116">
        <v>1</v>
      </c>
      <c r="D177" s="118"/>
      <c r="E177" s="117"/>
      <c r="F177" s="117"/>
      <c r="G177" s="117"/>
      <c r="H177" s="117">
        <v>6.5000000000000002E-2</v>
      </c>
      <c r="I177" s="117">
        <v>0</v>
      </c>
      <c r="J177" s="117">
        <v>0</v>
      </c>
      <c r="K177" s="117"/>
      <c r="L177" s="118"/>
      <c r="O177" s="118">
        <v>-72000</v>
      </c>
      <c r="P177" s="118">
        <f>-O177</f>
        <v>72000</v>
      </c>
      <c r="Q177" s="118">
        <f t="shared" si="68"/>
        <v>-72000</v>
      </c>
      <c r="R177" s="118">
        <f t="shared" si="63"/>
        <v>72000</v>
      </c>
      <c r="S177" s="118"/>
      <c r="T177" s="118"/>
      <c r="U177" s="118"/>
      <c r="V177" s="118">
        <f t="shared" si="90"/>
        <v>0</v>
      </c>
      <c r="W177" s="118">
        <f t="shared" si="89"/>
        <v>0</v>
      </c>
      <c r="X177" s="118"/>
      <c r="Y177" s="118">
        <f t="shared" si="69"/>
        <v>0</v>
      </c>
      <c r="Z177" s="118">
        <f t="shared" si="78"/>
        <v>0</v>
      </c>
      <c r="AA177" s="119">
        <v>0.02</v>
      </c>
      <c r="AB177" s="118">
        <f t="shared" si="83"/>
        <v>-1440</v>
      </c>
      <c r="AC177" s="118">
        <f t="shared" si="70"/>
        <v>-1440</v>
      </c>
      <c r="AD177" s="119">
        <v>0</v>
      </c>
      <c r="AE177" s="118">
        <f t="shared" si="79"/>
        <v>0</v>
      </c>
      <c r="AF177" s="118">
        <f t="shared" si="71"/>
        <v>0</v>
      </c>
      <c r="AO177" s="118"/>
      <c r="AP177" s="118"/>
      <c r="AQ177" s="118"/>
      <c r="AR177" s="118"/>
      <c r="AS177" s="117">
        <v>0.05</v>
      </c>
      <c r="AT177" s="117">
        <v>0.1</v>
      </c>
    </row>
    <row r="178" spans="1:46" s="68" customFormat="1">
      <c r="A178" s="3" t="s">
        <v>14</v>
      </c>
      <c r="B178" s="130" t="s">
        <v>21</v>
      </c>
      <c r="C178" s="116">
        <v>1</v>
      </c>
      <c r="D178" s="118"/>
      <c r="E178" s="117"/>
      <c r="F178" s="117"/>
      <c r="G178" s="117"/>
      <c r="H178" s="117">
        <v>6.5000000000000002E-2</v>
      </c>
      <c r="I178" s="117">
        <v>0</v>
      </c>
      <c r="J178" s="117">
        <v>0</v>
      </c>
      <c r="K178" s="117"/>
      <c r="L178" s="118"/>
      <c r="O178" s="118">
        <v>0</v>
      </c>
      <c r="P178" s="118">
        <f>P177-O178</f>
        <v>72000</v>
      </c>
      <c r="Q178" s="118">
        <f t="shared" si="68"/>
        <v>0</v>
      </c>
      <c r="R178" s="118">
        <f t="shared" si="63"/>
        <v>72000</v>
      </c>
      <c r="S178" s="118">
        <f t="shared" ref="S178:S201" si="91">P177*H177/365*(B178-B177)+S177-U178</f>
        <v>141.04109589041096</v>
      </c>
      <c r="T178" s="118">
        <f t="shared" ref="T178:T201" si="92">S178*C178</f>
        <v>141.04109589041096</v>
      </c>
      <c r="U178" s="118"/>
      <c r="V178" s="118">
        <f t="shared" si="90"/>
        <v>0</v>
      </c>
      <c r="W178" s="118">
        <f t="shared" ref="W178:W202" si="93">I178*P178</f>
        <v>0</v>
      </c>
      <c r="X178" s="118">
        <f t="shared" ref="X178:X208" si="94">W178*C178</f>
        <v>0</v>
      </c>
      <c r="Y178" s="118">
        <f t="shared" si="69"/>
        <v>0</v>
      </c>
      <c r="Z178" s="118">
        <f t="shared" si="78"/>
        <v>0</v>
      </c>
      <c r="AA178" s="119">
        <v>0.02</v>
      </c>
      <c r="AB178" s="118">
        <f t="shared" si="83"/>
        <v>-1440</v>
      </c>
      <c r="AC178" s="118">
        <f t="shared" si="70"/>
        <v>-1440</v>
      </c>
      <c r="AD178" s="119">
        <v>0</v>
      </c>
      <c r="AE178" s="118">
        <f t="shared" si="79"/>
        <v>0</v>
      </c>
      <c r="AF178" s="118">
        <f t="shared" si="71"/>
        <v>0</v>
      </c>
      <c r="AO178" s="118"/>
      <c r="AP178" s="118"/>
      <c r="AQ178" s="118"/>
      <c r="AR178" s="118"/>
      <c r="AS178" s="117">
        <v>0.05</v>
      </c>
      <c r="AT178" s="117">
        <v>0.1</v>
      </c>
    </row>
    <row r="179" spans="1:46" s="68" customFormat="1">
      <c r="A179" s="3" t="s">
        <v>14</v>
      </c>
      <c r="B179" s="130">
        <v>43363</v>
      </c>
      <c r="C179" s="116">
        <v>1</v>
      </c>
      <c r="D179" s="118"/>
      <c r="E179" s="117"/>
      <c r="F179" s="117"/>
      <c r="G179" s="117"/>
      <c r="H179" s="117">
        <v>6.5000000000000002E-2</v>
      </c>
      <c r="I179" s="117">
        <v>0</v>
      </c>
      <c r="J179" s="117">
        <v>0</v>
      </c>
      <c r="K179" s="117"/>
      <c r="L179" s="118"/>
      <c r="O179" s="118">
        <v>6000</v>
      </c>
      <c r="P179" s="118">
        <f t="shared" ref="P179:P201" si="95">P178-O179</f>
        <v>66000</v>
      </c>
      <c r="Q179" s="118">
        <f t="shared" si="68"/>
        <v>6000</v>
      </c>
      <c r="R179" s="118">
        <f t="shared" si="63"/>
        <v>66000</v>
      </c>
      <c r="S179" s="118">
        <f t="shared" si="91"/>
        <v>0</v>
      </c>
      <c r="T179" s="118">
        <f t="shared" si="92"/>
        <v>0</v>
      </c>
      <c r="U179" s="118">
        <f>P178*H178/365*(B179-B177)</f>
        <v>397.47945205479454</v>
      </c>
      <c r="V179" s="118">
        <f t="shared" si="90"/>
        <v>397.47945205479454</v>
      </c>
      <c r="W179" s="118">
        <f t="shared" si="93"/>
        <v>0</v>
      </c>
      <c r="X179" s="118">
        <f t="shared" si="94"/>
        <v>0</v>
      </c>
      <c r="Y179" s="118">
        <f t="shared" si="69"/>
        <v>0</v>
      </c>
      <c r="Z179" s="118">
        <f t="shared" si="78"/>
        <v>0</v>
      </c>
      <c r="AA179" s="119">
        <v>0.02</v>
      </c>
      <c r="AB179" s="118">
        <f t="shared" si="83"/>
        <v>-1320</v>
      </c>
      <c r="AC179" s="118">
        <f t="shared" si="70"/>
        <v>-1320</v>
      </c>
      <c r="AD179" s="119">
        <v>0</v>
      </c>
      <c r="AE179" s="118">
        <f t="shared" si="79"/>
        <v>0</v>
      </c>
      <c r="AF179" s="118">
        <f t="shared" si="71"/>
        <v>0</v>
      </c>
      <c r="AO179" s="118"/>
      <c r="AP179" s="118"/>
      <c r="AQ179" s="118"/>
      <c r="AR179" s="118"/>
      <c r="AS179" s="117">
        <v>0.05</v>
      </c>
      <c r="AT179" s="117">
        <v>0.1</v>
      </c>
    </row>
    <row r="180" spans="1:46" s="68" customFormat="1">
      <c r="A180" s="3" t="s">
        <v>14</v>
      </c>
      <c r="B180" s="130" t="s">
        <v>22</v>
      </c>
      <c r="C180" s="116">
        <v>1</v>
      </c>
      <c r="D180" s="118"/>
      <c r="E180" s="117"/>
      <c r="F180" s="117"/>
      <c r="G180" s="117"/>
      <c r="H180" s="117">
        <v>6.5000000000000002E-2</v>
      </c>
      <c r="I180" s="117">
        <v>0</v>
      </c>
      <c r="J180" s="117">
        <v>0</v>
      </c>
      <c r="K180" s="117"/>
      <c r="L180" s="118"/>
      <c r="O180" s="118">
        <v>0</v>
      </c>
      <c r="P180" s="118">
        <f t="shared" si="95"/>
        <v>66000</v>
      </c>
      <c r="Q180" s="118">
        <f t="shared" si="68"/>
        <v>0</v>
      </c>
      <c r="R180" s="118">
        <f t="shared" si="63"/>
        <v>66000</v>
      </c>
      <c r="S180" s="118">
        <f t="shared" si="91"/>
        <v>117.53424657534246</v>
      </c>
      <c r="T180" s="118">
        <f t="shared" si="92"/>
        <v>117.53424657534246</v>
      </c>
      <c r="U180" s="118"/>
      <c r="V180" s="118">
        <f t="shared" si="90"/>
        <v>0</v>
      </c>
      <c r="W180" s="118">
        <f t="shared" si="93"/>
        <v>0</v>
      </c>
      <c r="X180" s="118">
        <f t="shared" si="94"/>
        <v>0</v>
      </c>
      <c r="Y180" s="118">
        <f t="shared" si="69"/>
        <v>0</v>
      </c>
      <c r="Z180" s="118">
        <f t="shared" si="78"/>
        <v>0</v>
      </c>
      <c r="AA180" s="119">
        <v>0.02</v>
      </c>
      <c r="AB180" s="118">
        <f t="shared" si="83"/>
        <v>-1320</v>
      </c>
      <c r="AC180" s="118">
        <f t="shared" si="70"/>
        <v>-1320</v>
      </c>
      <c r="AD180" s="119">
        <v>0</v>
      </c>
      <c r="AE180" s="118">
        <f t="shared" si="79"/>
        <v>0</v>
      </c>
      <c r="AF180" s="118">
        <f t="shared" si="71"/>
        <v>0</v>
      </c>
      <c r="AO180" s="118"/>
      <c r="AP180" s="118"/>
      <c r="AQ180" s="118"/>
      <c r="AR180" s="118"/>
      <c r="AS180" s="117">
        <v>0.05</v>
      </c>
      <c r="AT180" s="117">
        <v>0.1</v>
      </c>
    </row>
    <row r="181" spans="1:46" s="68" customFormat="1">
      <c r="A181" s="3" t="s">
        <v>14</v>
      </c>
      <c r="B181" s="130">
        <v>43393</v>
      </c>
      <c r="C181" s="116">
        <v>1</v>
      </c>
      <c r="D181" s="118"/>
      <c r="E181" s="117"/>
      <c r="F181" s="117"/>
      <c r="G181" s="117"/>
      <c r="H181" s="117">
        <v>6.5000000000000002E-2</v>
      </c>
      <c r="I181" s="117">
        <v>0</v>
      </c>
      <c r="J181" s="117">
        <v>0</v>
      </c>
      <c r="K181" s="117"/>
      <c r="L181" s="118"/>
      <c r="O181" s="118">
        <v>6000</v>
      </c>
      <c r="P181" s="118">
        <f t="shared" si="95"/>
        <v>60000</v>
      </c>
      <c r="Q181" s="118">
        <f t="shared" si="68"/>
        <v>6000</v>
      </c>
      <c r="R181" s="118">
        <f t="shared" si="63"/>
        <v>60000</v>
      </c>
      <c r="S181" s="118">
        <f t="shared" si="91"/>
        <v>0</v>
      </c>
      <c r="T181" s="118">
        <f t="shared" si="92"/>
        <v>0</v>
      </c>
      <c r="U181" s="118">
        <f>P180*H180/365*(B181-B179)</f>
        <v>352.60273972602738</v>
      </c>
      <c r="V181" s="118">
        <f t="shared" si="90"/>
        <v>352.60273972602738</v>
      </c>
      <c r="W181" s="118">
        <f t="shared" si="93"/>
        <v>0</v>
      </c>
      <c r="X181" s="118">
        <f t="shared" si="94"/>
        <v>0</v>
      </c>
      <c r="Y181" s="118">
        <f t="shared" si="69"/>
        <v>0</v>
      </c>
      <c r="Z181" s="118">
        <f t="shared" si="78"/>
        <v>0</v>
      </c>
      <c r="AA181" s="119">
        <v>0.02</v>
      </c>
      <c r="AB181" s="118">
        <f t="shared" si="83"/>
        <v>-1200</v>
      </c>
      <c r="AC181" s="118">
        <f t="shared" si="70"/>
        <v>-1200</v>
      </c>
      <c r="AD181" s="119">
        <v>0</v>
      </c>
      <c r="AE181" s="118">
        <f t="shared" si="79"/>
        <v>0</v>
      </c>
      <c r="AF181" s="118">
        <f t="shared" si="71"/>
        <v>0</v>
      </c>
      <c r="AO181" s="118"/>
      <c r="AP181" s="118"/>
      <c r="AQ181" s="118"/>
      <c r="AR181" s="118"/>
      <c r="AS181" s="117">
        <v>0.05</v>
      </c>
      <c r="AT181" s="117">
        <v>0.1</v>
      </c>
    </row>
    <row r="182" spans="1:46" s="68" customFormat="1">
      <c r="A182" s="3" t="s">
        <v>14</v>
      </c>
      <c r="B182" s="130" t="s">
        <v>23</v>
      </c>
      <c r="C182" s="116">
        <v>1</v>
      </c>
      <c r="D182" s="118"/>
      <c r="E182" s="117"/>
      <c r="F182" s="117"/>
      <c r="G182" s="117"/>
      <c r="H182" s="117">
        <v>6.5000000000000002E-2</v>
      </c>
      <c r="I182" s="117">
        <v>0</v>
      </c>
      <c r="J182" s="117">
        <v>0</v>
      </c>
      <c r="K182" s="117"/>
      <c r="L182" s="118"/>
      <c r="O182" s="118">
        <v>0</v>
      </c>
      <c r="P182" s="118">
        <f t="shared" si="95"/>
        <v>60000</v>
      </c>
      <c r="Q182" s="118">
        <f t="shared" si="68"/>
        <v>0</v>
      </c>
      <c r="R182" s="118">
        <f t="shared" si="63"/>
        <v>60000</v>
      </c>
      <c r="S182" s="118">
        <f t="shared" si="91"/>
        <v>117.53424657534246</v>
      </c>
      <c r="T182" s="118">
        <f t="shared" si="92"/>
        <v>117.53424657534246</v>
      </c>
      <c r="U182" s="118"/>
      <c r="V182" s="118">
        <f t="shared" si="90"/>
        <v>0</v>
      </c>
      <c r="W182" s="118">
        <f t="shared" si="93"/>
        <v>0</v>
      </c>
      <c r="X182" s="118">
        <f t="shared" si="94"/>
        <v>0</v>
      </c>
      <c r="Y182" s="118">
        <f t="shared" si="69"/>
        <v>0</v>
      </c>
      <c r="Z182" s="118">
        <f t="shared" si="78"/>
        <v>0</v>
      </c>
      <c r="AA182" s="119">
        <v>0.02</v>
      </c>
      <c r="AB182" s="118">
        <f t="shared" si="83"/>
        <v>-1200</v>
      </c>
      <c r="AC182" s="118">
        <f t="shared" si="70"/>
        <v>-1200</v>
      </c>
      <c r="AD182" s="119">
        <v>0</v>
      </c>
      <c r="AE182" s="118">
        <f t="shared" si="79"/>
        <v>0</v>
      </c>
      <c r="AF182" s="118">
        <f t="shared" si="71"/>
        <v>0</v>
      </c>
      <c r="AO182" s="118"/>
      <c r="AP182" s="118"/>
      <c r="AQ182" s="118"/>
      <c r="AR182" s="118"/>
      <c r="AS182" s="117">
        <v>0.05</v>
      </c>
      <c r="AT182" s="117">
        <v>0.1</v>
      </c>
    </row>
    <row r="183" spans="1:46" s="68" customFormat="1">
      <c r="A183" s="3" t="s">
        <v>14</v>
      </c>
      <c r="B183" s="130">
        <v>43424</v>
      </c>
      <c r="C183" s="116">
        <v>1</v>
      </c>
      <c r="D183" s="118"/>
      <c r="E183" s="117"/>
      <c r="F183" s="117"/>
      <c r="G183" s="117"/>
      <c r="H183" s="117">
        <v>6.5000000000000002E-2</v>
      </c>
      <c r="I183" s="117">
        <v>0</v>
      </c>
      <c r="J183" s="117">
        <v>0</v>
      </c>
      <c r="K183" s="117"/>
      <c r="L183" s="118"/>
      <c r="O183" s="118">
        <v>6000</v>
      </c>
      <c r="P183" s="118">
        <f t="shared" si="95"/>
        <v>54000</v>
      </c>
      <c r="Q183" s="118">
        <f t="shared" si="68"/>
        <v>6000</v>
      </c>
      <c r="R183" s="118">
        <f t="shared" si="63"/>
        <v>54000</v>
      </c>
      <c r="S183" s="118">
        <f t="shared" si="91"/>
        <v>0</v>
      </c>
      <c r="T183" s="118">
        <f t="shared" si="92"/>
        <v>0</v>
      </c>
      <c r="U183" s="118">
        <f>P182*H182/365*(B183-B181)</f>
        <v>331.23287671232879</v>
      </c>
      <c r="V183" s="118">
        <f t="shared" si="90"/>
        <v>331.23287671232879</v>
      </c>
      <c r="W183" s="118">
        <f t="shared" si="93"/>
        <v>0</v>
      </c>
      <c r="X183" s="118">
        <f t="shared" si="94"/>
        <v>0</v>
      </c>
      <c r="Y183" s="118">
        <f t="shared" si="69"/>
        <v>0</v>
      </c>
      <c r="Z183" s="118">
        <f t="shared" si="78"/>
        <v>0</v>
      </c>
      <c r="AA183" s="119">
        <v>0.02</v>
      </c>
      <c r="AB183" s="118">
        <f t="shared" si="83"/>
        <v>-1080</v>
      </c>
      <c r="AC183" s="118">
        <f t="shared" si="70"/>
        <v>-1080</v>
      </c>
      <c r="AD183" s="119">
        <v>0</v>
      </c>
      <c r="AE183" s="118">
        <f t="shared" si="79"/>
        <v>0</v>
      </c>
      <c r="AF183" s="118">
        <f t="shared" si="71"/>
        <v>0</v>
      </c>
      <c r="AO183" s="118"/>
      <c r="AP183" s="118"/>
      <c r="AQ183" s="118"/>
      <c r="AR183" s="118"/>
      <c r="AS183" s="117">
        <v>0.05</v>
      </c>
      <c r="AT183" s="117">
        <v>0.1</v>
      </c>
    </row>
    <row r="184" spans="1:46" s="68" customFormat="1">
      <c r="A184" s="3" t="s">
        <v>14</v>
      </c>
      <c r="B184" s="130" t="s">
        <v>24</v>
      </c>
      <c r="C184" s="116">
        <v>1</v>
      </c>
      <c r="D184" s="118"/>
      <c r="E184" s="117"/>
      <c r="F184" s="117"/>
      <c r="G184" s="117"/>
      <c r="H184" s="117">
        <v>6.5000000000000002E-2</v>
      </c>
      <c r="I184" s="117">
        <v>0</v>
      </c>
      <c r="J184" s="117">
        <v>0</v>
      </c>
      <c r="K184" s="117"/>
      <c r="L184" s="118"/>
      <c r="O184" s="118">
        <v>0</v>
      </c>
      <c r="P184" s="118">
        <f t="shared" si="95"/>
        <v>54000</v>
      </c>
      <c r="Q184" s="118">
        <f t="shared" si="68"/>
        <v>0</v>
      </c>
      <c r="R184" s="118">
        <f t="shared" si="63"/>
        <v>54000</v>
      </c>
      <c r="S184" s="118">
        <f t="shared" si="91"/>
        <v>96.164383561643831</v>
      </c>
      <c r="T184" s="118">
        <f t="shared" si="92"/>
        <v>96.164383561643831</v>
      </c>
      <c r="U184" s="118"/>
      <c r="V184" s="118">
        <f t="shared" si="90"/>
        <v>0</v>
      </c>
      <c r="W184" s="118">
        <f t="shared" si="93"/>
        <v>0</v>
      </c>
      <c r="X184" s="118">
        <f t="shared" si="94"/>
        <v>0</v>
      </c>
      <c r="Y184" s="118">
        <f t="shared" si="69"/>
        <v>0</v>
      </c>
      <c r="Z184" s="118">
        <f t="shared" si="78"/>
        <v>0</v>
      </c>
      <c r="AA184" s="119">
        <v>0.02</v>
      </c>
      <c r="AB184" s="118">
        <f t="shared" si="83"/>
        <v>-1080</v>
      </c>
      <c r="AC184" s="118">
        <f t="shared" si="70"/>
        <v>-1080</v>
      </c>
      <c r="AD184" s="119">
        <v>0</v>
      </c>
      <c r="AE184" s="118">
        <f t="shared" si="79"/>
        <v>0</v>
      </c>
      <c r="AF184" s="118">
        <f t="shared" si="71"/>
        <v>0</v>
      </c>
      <c r="AO184" s="118"/>
      <c r="AP184" s="118"/>
      <c r="AQ184" s="118"/>
      <c r="AR184" s="118"/>
      <c r="AS184" s="117">
        <v>0.05</v>
      </c>
      <c r="AT184" s="117">
        <v>0.1</v>
      </c>
    </row>
    <row r="185" spans="1:46" s="68" customFormat="1">
      <c r="A185" s="3" t="s">
        <v>14</v>
      </c>
      <c r="B185" s="130">
        <v>43454</v>
      </c>
      <c r="C185" s="116">
        <v>1</v>
      </c>
      <c r="D185" s="118"/>
      <c r="E185" s="117"/>
      <c r="F185" s="117"/>
      <c r="G185" s="117"/>
      <c r="H185" s="117">
        <v>6.5000000000000002E-2</v>
      </c>
      <c r="I185" s="117">
        <v>0</v>
      </c>
      <c r="J185" s="117">
        <v>0</v>
      </c>
      <c r="K185" s="117"/>
      <c r="L185" s="118"/>
      <c r="O185" s="118">
        <v>6000</v>
      </c>
      <c r="P185" s="118">
        <f t="shared" si="95"/>
        <v>48000</v>
      </c>
      <c r="Q185" s="118">
        <f t="shared" si="68"/>
        <v>6000</v>
      </c>
      <c r="R185" s="118">
        <f t="shared" si="63"/>
        <v>48000</v>
      </c>
      <c r="S185" s="118">
        <f t="shared" si="91"/>
        <v>0</v>
      </c>
      <c r="T185" s="118">
        <f t="shared" si="92"/>
        <v>0</v>
      </c>
      <c r="U185" s="118">
        <f>P184*H184/365*(B185-B183)</f>
        <v>288.49315068493149</v>
      </c>
      <c r="V185" s="118">
        <f t="shared" si="90"/>
        <v>288.49315068493149</v>
      </c>
      <c r="W185" s="118">
        <f t="shared" si="93"/>
        <v>0</v>
      </c>
      <c r="X185" s="118">
        <f t="shared" si="94"/>
        <v>0</v>
      </c>
      <c r="Y185" s="118">
        <f t="shared" si="69"/>
        <v>0</v>
      </c>
      <c r="Z185" s="118">
        <f t="shared" si="78"/>
        <v>0</v>
      </c>
      <c r="AA185" s="119">
        <v>0.02</v>
      </c>
      <c r="AB185" s="118">
        <f t="shared" si="83"/>
        <v>-960</v>
      </c>
      <c r="AC185" s="118">
        <f t="shared" si="70"/>
        <v>-960</v>
      </c>
      <c r="AD185" s="119">
        <v>0</v>
      </c>
      <c r="AE185" s="118">
        <f t="shared" si="79"/>
        <v>0</v>
      </c>
      <c r="AF185" s="118">
        <f t="shared" si="71"/>
        <v>0</v>
      </c>
      <c r="AO185" s="118"/>
      <c r="AP185" s="118"/>
      <c r="AQ185" s="118"/>
      <c r="AR185" s="118"/>
      <c r="AS185" s="117">
        <v>0.05</v>
      </c>
      <c r="AT185" s="117">
        <v>0.1</v>
      </c>
    </row>
    <row r="186" spans="1:46" s="68" customFormat="1">
      <c r="A186" s="3" t="s">
        <v>14</v>
      </c>
      <c r="B186" s="130" t="s">
        <v>19</v>
      </c>
      <c r="C186" s="116">
        <v>1</v>
      </c>
      <c r="D186" s="118"/>
      <c r="E186" s="117"/>
      <c r="F186" s="117"/>
      <c r="G186" s="117"/>
      <c r="H186" s="117">
        <v>6.5000000000000002E-2</v>
      </c>
      <c r="I186" s="117">
        <v>0</v>
      </c>
      <c r="J186" s="117">
        <v>0</v>
      </c>
      <c r="K186" s="117"/>
      <c r="L186" s="118"/>
      <c r="O186" s="118">
        <v>0</v>
      </c>
      <c r="P186" s="118">
        <f t="shared" si="95"/>
        <v>48000</v>
      </c>
      <c r="Q186" s="118">
        <f t="shared" si="68"/>
        <v>0</v>
      </c>
      <c r="R186" s="118">
        <f t="shared" si="63"/>
        <v>48000</v>
      </c>
      <c r="S186" s="118">
        <f t="shared" si="91"/>
        <v>94.027397260273972</v>
      </c>
      <c r="T186" s="118">
        <f t="shared" si="92"/>
        <v>94.027397260273972</v>
      </c>
      <c r="U186" s="118"/>
      <c r="V186" s="118">
        <f t="shared" si="90"/>
        <v>0</v>
      </c>
      <c r="W186" s="118">
        <f t="shared" si="93"/>
        <v>0</v>
      </c>
      <c r="X186" s="118">
        <f t="shared" si="94"/>
        <v>0</v>
      </c>
      <c r="Y186" s="118">
        <f t="shared" si="69"/>
        <v>0</v>
      </c>
      <c r="Z186" s="118">
        <f t="shared" si="78"/>
        <v>0</v>
      </c>
      <c r="AA186" s="119">
        <v>0.02</v>
      </c>
      <c r="AB186" s="118">
        <f t="shared" si="83"/>
        <v>-960</v>
      </c>
      <c r="AC186" s="118">
        <f t="shared" si="70"/>
        <v>-960</v>
      </c>
      <c r="AD186" s="119">
        <v>0</v>
      </c>
      <c r="AE186" s="118">
        <f t="shared" si="79"/>
        <v>0</v>
      </c>
      <c r="AF186" s="118">
        <f t="shared" si="71"/>
        <v>0</v>
      </c>
      <c r="AO186" s="118"/>
      <c r="AP186" s="118"/>
      <c r="AQ186" s="118"/>
      <c r="AR186" s="118"/>
      <c r="AS186" s="117">
        <v>0.05</v>
      </c>
      <c r="AT186" s="117">
        <v>0.1</v>
      </c>
    </row>
    <row r="187" spans="1:46" s="68" customFormat="1">
      <c r="A187" s="3" t="s">
        <v>14</v>
      </c>
      <c r="B187" s="130">
        <v>43485</v>
      </c>
      <c r="C187" s="116">
        <v>1</v>
      </c>
      <c r="D187" s="118"/>
      <c r="E187" s="117"/>
      <c r="F187" s="117"/>
      <c r="G187" s="117"/>
      <c r="H187" s="117">
        <v>6.5000000000000002E-2</v>
      </c>
      <c r="I187" s="117">
        <v>0</v>
      </c>
      <c r="J187" s="117">
        <v>0</v>
      </c>
      <c r="K187" s="117"/>
      <c r="L187" s="118"/>
      <c r="O187" s="118">
        <v>6000</v>
      </c>
      <c r="P187" s="118">
        <f t="shared" si="95"/>
        <v>42000</v>
      </c>
      <c r="Q187" s="118">
        <f t="shared" si="68"/>
        <v>6000</v>
      </c>
      <c r="R187" s="118">
        <f t="shared" si="63"/>
        <v>42000</v>
      </c>
      <c r="S187" s="118">
        <f t="shared" si="91"/>
        <v>0</v>
      </c>
      <c r="T187" s="118">
        <f t="shared" si="92"/>
        <v>0</v>
      </c>
      <c r="U187" s="118">
        <f>P186*H186/365*(B187-B185)</f>
        <v>264.98630136986304</v>
      </c>
      <c r="V187" s="118">
        <f t="shared" si="90"/>
        <v>264.98630136986304</v>
      </c>
      <c r="W187" s="118">
        <f t="shared" si="93"/>
        <v>0</v>
      </c>
      <c r="X187" s="118">
        <f t="shared" si="94"/>
        <v>0</v>
      </c>
      <c r="Y187" s="118">
        <f t="shared" si="69"/>
        <v>0</v>
      </c>
      <c r="Z187" s="118">
        <f t="shared" si="78"/>
        <v>0</v>
      </c>
      <c r="AA187" s="119">
        <v>0.02</v>
      </c>
      <c r="AB187" s="118">
        <f t="shared" si="83"/>
        <v>-840</v>
      </c>
      <c r="AC187" s="118">
        <f t="shared" si="70"/>
        <v>-840</v>
      </c>
      <c r="AD187" s="119">
        <v>0</v>
      </c>
      <c r="AE187" s="118">
        <f t="shared" si="79"/>
        <v>0</v>
      </c>
      <c r="AF187" s="118">
        <f t="shared" si="71"/>
        <v>0</v>
      </c>
      <c r="AO187" s="118"/>
      <c r="AP187" s="118"/>
      <c r="AQ187" s="118"/>
      <c r="AR187" s="118"/>
      <c r="AS187" s="117">
        <v>0.05</v>
      </c>
      <c r="AT187" s="117">
        <v>0.1</v>
      </c>
    </row>
    <row r="188" spans="1:46" s="68" customFormat="1">
      <c r="A188" s="3" t="s">
        <v>14</v>
      </c>
      <c r="B188" s="130" t="s">
        <v>25</v>
      </c>
      <c r="C188" s="116">
        <v>1</v>
      </c>
      <c r="D188" s="118"/>
      <c r="E188" s="117"/>
      <c r="F188" s="117"/>
      <c r="G188" s="117"/>
      <c r="H188" s="117">
        <v>6.5000000000000002E-2</v>
      </c>
      <c r="I188" s="117">
        <v>0</v>
      </c>
      <c r="J188" s="117">
        <v>0</v>
      </c>
      <c r="K188" s="117"/>
      <c r="L188" s="118"/>
      <c r="O188" s="118">
        <v>0</v>
      </c>
      <c r="P188" s="118">
        <f t="shared" si="95"/>
        <v>42000</v>
      </c>
      <c r="Q188" s="118">
        <f t="shared" si="68"/>
        <v>0</v>
      </c>
      <c r="R188" s="118">
        <f t="shared" si="63"/>
        <v>42000</v>
      </c>
      <c r="S188" s="118">
        <f t="shared" si="91"/>
        <v>82.273972602739718</v>
      </c>
      <c r="T188" s="118">
        <f t="shared" si="92"/>
        <v>82.273972602739718</v>
      </c>
      <c r="U188" s="118"/>
      <c r="V188" s="118">
        <f t="shared" si="90"/>
        <v>0</v>
      </c>
      <c r="W188" s="118">
        <f t="shared" si="93"/>
        <v>0</v>
      </c>
      <c r="X188" s="118">
        <f t="shared" si="94"/>
        <v>0</v>
      </c>
      <c r="Y188" s="118">
        <f t="shared" si="69"/>
        <v>0</v>
      </c>
      <c r="Z188" s="118">
        <f t="shared" si="78"/>
        <v>0</v>
      </c>
      <c r="AA188" s="119">
        <v>0.02</v>
      </c>
      <c r="AB188" s="118">
        <f t="shared" si="83"/>
        <v>-840</v>
      </c>
      <c r="AC188" s="118">
        <f t="shared" si="70"/>
        <v>-840</v>
      </c>
      <c r="AD188" s="119">
        <v>0</v>
      </c>
      <c r="AE188" s="118">
        <f t="shared" si="79"/>
        <v>0</v>
      </c>
      <c r="AF188" s="118">
        <f t="shared" si="71"/>
        <v>0</v>
      </c>
      <c r="AO188" s="118"/>
      <c r="AP188" s="118"/>
      <c r="AQ188" s="118"/>
      <c r="AR188" s="118"/>
      <c r="AS188" s="117">
        <v>0.05</v>
      </c>
      <c r="AT188" s="117">
        <v>0.1</v>
      </c>
    </row>
    <row r="189" spans="1:46" s="68" customFormat="1">
      <c r="A189" s="3" t="s">
        <v>14</v>
      </c>
      <c r="B189" s="130">
        <v>43516</v>
      </c>
      <c r="C189" s="116">
        <v>1</v>
      </c>
      <c r="D189" s="118"/>
      <c r="E189" s="117"/>
      <c r="F189" s="117"/>
      <c r="G189" s="117"/>
      <c r="H189" s="117">
        <v>6.5000000000000002E-2</v>
      </c>
      <c r="I189" s="117">
        <v>0</v>
      </c>
      <c r="J189" s="117">
        <v>0</v>
      </c>
      <c r="K189" s="117"/>
      <c r="L189" s="118"/>
      <c r="O189" s="118">
        <v>6000</v>
      </c>
      <c r="P189" s="118">
        <f t="shared" si="95"/>
        <v>36000</v>
      </c>
      <c r="Q189" s="118">
        <f t="shared" si="68"/>
        <v>6000</v>
      </c>
      <c r="R189" s="118">
        <f t="shared" ref="R189:R252" si="96">P189*C189</f>
        <v>36000</v>
      </c>
      <c r="S189" s="118">
        <f t="shared" si="91"/>
        <v>0</v>
      </c>
      <c r="T189" s="118">
        <f t="shared" si="92"/>
        <v>0</v>
      </c>
      <c r="U189" s="118">
        <f>P188*H188/365*(B189-B187)</f>
        <v>231.86301369863014</v>
      </c>
      <c r="V189" s="118">
        <f t="shared" si="90"/>
        <v>231.86301369863014</v>
      </c>
      <c r="W189" s="118">
        <f t="shared" si="93"/>
        <v>0</v>
      </c>
      <c r="X189" s="118">
        <f t="shared" si="94"/>
        <v>0</v>
      </c>
      <c r="Y189" s="118">
        <f t="shared" si="69"/>
        <v>0</v>
      </c>
      <c r="Z189" s="118">
        <f t="shared" si="78"/>
        <v>0</v>
      </c>
      <c r="AA189" s="119">
        <v>0.02</v>
      </c>
      <c r="AB189" s="118">
        <f t="shared" si="83"/>
        <v>-720</v>
      </c>
      <c r="AC189" s="118">
        <f t="shared" si="70"/>
        <v>-720</v>
      </c>
      <c r="AD189" s="119">
        <v>0</v>
      </c>
      <c r="AE189" s="118">
        <f t="shared" si="79"/>
        <v>0</v>
      </c>
      <c r="AF189" s="118">
        <f t="shared" si="71"/>
        <v>0</v>
      </c>
      <c r="AO189" s="118"/>
      <c r="AP189" s="118"/>
      <c r="AQ189" s="118"/>
      <c r="AR189" s="118"/>
      <c r="AS189" s="117">
        <v>0.05</v>
      </c>
      <c r="AT189" s="117">
        <v>0.1</v>
      </c>
    </row>
    <row r="190" spans="1:46" s="68" customFormat="1">
      <c r="A190" s="3" t="s">
        <v>14</v>
      </c>
      <c r="B190" s="130" t="s">
        <v>26</v>
      </c>
      <c r="C190" s="116">
        <v>1</v>
      </c>
      <c r="D190" s="118"/>
      <c r="E190" s="117"/>
      <c r="F190" s="117"/>
      <c r="G190" s="117"/>
      <c r="H190" s="117">
        <v>6.5000000000000002E-2</v>
      </c>
      <c r="I190" s="117">
        <v>0</v>
      </c>
      <c r="J190" s="117">
        <v>0</v>
      </c>
      <c r="K190" s="117"/>
      <c r="L190" s="118"/>
      <c r="O190" s="118">
        <v>0</v>
      </c>
      <c r="P190" s="118">
        <f t="shared" si="95"/>
        <v>36000</v>
      </c>
      <c r="Q190" s="118">
        <f t="shared" si="68"/>
        <v>0</v>
      </c>
      <c r="R190" s="118">
        <f t="shared" si="96"/>
        <v>36000</v>
      </c>
      <c r="S190" s="118">
        <f t="shared" si="91"/>
        <v>51.287671232876711</v>
      </c>
      <c r="T190" s="118">
        <f t="shared" si="92"/>
        <v>51.287671232876711</v>
      </c>
      <c r="U190" s="118"/>
      <c r="V190" s="118">
        <f t="shared" si="90"/>
        <v>0</v>
      </c>
      <c r="W190" s="118">
        <f t="shared" si="93"/>
        <v>0</v>
      </c>
      <c r="X190" s="118">
        <f t="shared" si="94"/>
        <v>0</v>
      </c>
      <c r="Y190" s="118">
        <f t="shared" si="69"/>
        <v>0</v>
      </c>
      <c r="Z190" s="118">
        <f t="shared" si="78"/>
        <v>0</v>
      </c>
      <c r="AA190" s="119">
        <v>0.02</v>
      </c>
      <c r="AB190" s="118">
        <f t="shared" si="83"/>
        <v>-720</v>
      </c>
      <c r="AC190" s="118">
        <f t="shared" si="70"/>
        <v>-720</v>
      </c>
      <c r="AD190" s="119">
        <v>0</v>
      </c>
      <c r="AE190" s="118">
        <f t="shared" si="79"/>
        <v>0</v>
      </c>
      <c r="AF190" s="118">
        <f t="shared" si="71"/>
        <v>0</v>
      </c>
      <c r="AO190" s="118"/>
      <c r="AP190" s="118"/>
      <c r="AQ190" s="118"/>
      <c r="AR190" s="118"/>
      <c r="AS190" s="117">
        <v>0.05</v>
      </c>
      <c r="AT190" s="117">
        <v>0.1</v>
      </c>
    </row>
    <row r="191" spans="1:46" s="68" customFormat="1">
      <c r="A191" s="3" t="s">
        <v>14</v>
      </c>
      <c r="B191" s="130">
        <v>43544</v>
      </c>
      <c r="C191" s="116">
        <v>1</v>
      </c>
      <c r="D191" s="118"/>
      <c r="E191" s="117"/>
      <c r="F191" s="117"/>
      <c r="G191" s="117"/>
      <c r="H191" s="117">
        <v>6.5000000000000002E-2</v>
      </c>
      <c r="I191" s="117">
        <v>0</v>
      </c>
      <c r="J191" s="117">
        <v>0</v>
      </c>
      <c r="K191" s="117"/>
      <c r="L191" s="118"/>
      <c r="O191" s="118">
        <v>6000</v>
      </c>
      <c r="P191" s="118">
        <f t="shared" si="95"/>
        <v>30000</v>
      </c>
      <c r="Q191" s="118">
        <f t="shared" si="68"/>
        <v>6000</v>
      </c>
      <c r="R191" s="118">
        <f t="shared" si="96"/>
        <v>30000</v>
      </c>
      <c r="S191" s="118">
        <f t="shared" si="91"/>
        <v>0</v>
      </c>
      <c r="T191" s="118">
        <f t="shared" si="92"/>
        <v>0</v>
      </c>
      <c r="U191" s="118">
        <f>P190*H190/365*(B191-B189)</f>
        <v>179.50684931506848</v>
      </c>
      <c r="V191" s="118">
        <f t="shared" si="90"/>
        <v>179.50684931506848</v>
      </c>
      <c r="W191" s="118">
        <f t="shared" si="93"/>
        <v>0</v>
      </c>
      <c r="X191" s="118">
        <f t="shared" si="94"/>
        <v>0</v>
      </c>
      <c r="Y191" s="118">
        <f t="shared" si="69"/>
        <v>0</v>
      </c>
      <c r="Z191" s="118">
        <f t="shared" si="78"/>
        <v>0</v>
      </c>
      <c r="AA191" s="119">
        <v>0.02</v>
      </c>
      <c r="AB191" s="118">
        <f t="shared" si="83"/>
        <v>-600</v>
      </c>
      <c r="AC191" s="118">
        <f t="shared" si="70"/>
        <v>-600</v>
      </c>
      <c r="AD191" s="119">
        <v>0</v>
      </c>
      <c r="AE191" s="118">
        <f t="shared" si="79"/>
        <v>0</v>
      </c>
      <c r="AF191" s="118">
        <f t="shared" si="71"/>
        <v>0</v>
      </c>
      <c r="AO191" s="118"/>
      <c r="AP191" s="118"/>
      <c r="AQ191" s="118"/>
      <c r="AR191" s="118"/>
      <c r="AS191" s="117">
        <v>0.05</v>
      </c>
      <c r="AT191" s="117">
        <v>0.1</v>
      </c>
    </row>
    <row r="192" spans="1:46" s="68" customFormat="1">
      <c r="A192" s="3" t="s">
        <v>14</v>
      </c>
      <c r="B192" s="130" t="s">
        <v>27</v>
      </c>
      <c r="C192" s="116">
        <v>1</v>
      </c>
      <c r="D192" s="118"/>
      <c r="E192" s="117"/>
      <c r="F192" s="117"/>
      <c r="G192" s="117"/>
      <c r="H192" s="117">
        <v>6.5000000000000002E-2</v>
      </c>
      <c r="I192" s="117">
        <v>0</v>
      </c>
      <c r="J192" s="117">
        <v>0</v>
      </c>
      <c r="K192" s="117"/>
      <c r="L192" s="118"/>
      <c r="O192" s="118">
        <v>0</v>
      </c>
      <c r="P192" s="118">
        <f t="shared" si="95"/>
        <v>30000</v>
      </c>
      <c r="Q192" s="118">
        <f t="shared" si="68"/>
        <v>0</v>
      </c>
      <c r="R192" s="118">
        <f t="shared" si="96"/>
        <v>30000</v>
      </c>
      <c r="S192" s="118">
        <f t="shared" si="91"/>
        <v>58.767123287671232</v>
      </c>
      <c r="T192" s="118">
        <f t="shared" si="92"/>
        <v>58.767123287671232</v>
      </c>
      <c r="U192" s="118"/>
      <c r="V192" s="118">
        <f t="shared" si="90"/>
        <v>0</v>
      </c>
      <c r="W192" s="118">
        <f t="shared" si="93"/>
        <v>0</v>
      </c>
      <c r="X192" s="118">
        <f t="shared" si="94"/>
        <v>0</v>
      </c>
      <c r="Y192" s="118">
        <f t="shared" si="69"/>
        <v>0</v>
      </c>
      <c r="Z192" s="118">
        <f t="shared" si="78"/>
        <v>0</v>
      </c>
      <c r="AA192" s="119">
        <v>0.02</v>
      </c>
      <c r="AB192" s="118">
        <f t="shared" si="83"/>
        <v>-600</v>
      </c>
      <c r="AC192" s="118">
        <f t="shared" si="70"/>
        <v>-600</v>
      </c>
      <c r="AD192" s="119">
        <v>0</v>
      </c>
      <c r="AE192" s="118">
        <f t="shared" si="79"/>
        <v>0</v>
      </c>
      <c r="AF192" s="118">
        <f t="shared" si="71"/>
        <v>0</v>
      </c>
      <c r="AO192" s="118"/>
      <c r="AP192" s="118"/>
      <c r="AQ192" s="118"/>
      <c r="AR192" s="118"/>
      <c r="AS192" s="117">
        <v>0.05</v>
      </c>
      <c r="AT192" s="117">
        <v>0.1</v>
      </c>
    </row>
    <row r="193" spans="1:46" s="68" customFormat="1">
      <c r="A193" s="3" t="s">
        <v>14</v>
      </c>
      <c r="B193" s="130">
        <v>43575</v>
      </c>
      <c r="C193" s="116">
        <v>1</v>
      </c>
      <c r="D193" s="118"/>
      <c r="E193" s="117"/>
      <c r="F193" s="117"/>
      <c r="G193" s="117"/>
      <c r="H193" s="117">
        <v>6.5000000000000002E-2</v>
      </c>
      <c r="I193" s="117">
        <v>0</v>
      </c>
      <c r="J193" s="117">
        <v>0</v>
      </c>
      <c r="K193" s="117"/>
      <c r="L193" s="118"/>
      <c r="O193" s="118">
        <v>6000</v>
      </c>
      <c r="P193" s="118">
        <f t="shared" si="95"/>
        <v>24000</v>
      </c>
      <c r="Q193" s="118">
        <f t="shared" si="68"/>
        <v>6000</v>
      </c>
      <c r="R193" s="118">
        <f t="shared" si="96"/>
        <v>24000</v>
      </c>
      <c r="S193" s="118">
        <f t="shared" si="91"/>
        <v>0</v>
      </c>
      <c r="T193" s="118">
        <f t="shared" si="92"/>
        <v>0</v>
      </c>
      <c r="U193" s="118">
        <f>P192*H192/365*(B193-B191)</f>
        <v>165.61643835616439</v>
      </c>
      <c r="V193" s="118">
        <f t="shared" si="90"/>
        <v>165.61643835616439</v>
      </c>
      <c r="W193" s="118">
        <f t="shared" si="93"/>
        <v>0</v>
      </c>
      <c r="X193" s="118">
        <f t="shared" si="94"/>
        <v>0</v>
      </c>
      <c r="Y193" s="118">
        <f t="shared" si="69"/>
        <v>0</v>
      </c>
      <c r="Z193" s="118">
        <f t="shared" si="78"/>
        <v>0</v>
      </c>
      <c r="AA193" s="119">
        <v>0.02</v>
      </c>
      <c r="AB193" s="118">
        <f t="shared" si="83"/>
        <v>-480</v>
      </c>
      <c r="AC193" s="118">
        <f t="shared" si="70"/>
        <v>-480</v>
      </c>
      <c r="AD193" s="119">
        <v>0</v>
      </c>
      <c r="AE193" s="118">
        <f t="shared" si="79"/>
        <v>0</v>
      </c>
      <c r="AF193" s="118">
        <f t="shared" si="71"/>
        <v>0</v>
      </c>
      <c r="AO193" s="118"/>
      <c r="AP193" s="118"/>
      <c r="AQ193" s="118"/>
      <c r="AR193" s="118"/>
      <c r="AS193" s="117">
        <v>0.05</v>
      </c>
      <c r="AT193" s="117">
        <v>0.1</v>
      </c>
    </row>
    <row r="194" spans="1:46" s="68" customFormat="1">
      <c r="A194" s="3" t="s">
        <v>14</v>
      </c>
      <c r="B194" s="130" t="s">
        <v>28</v>
      </c>
      <c r="C194" s="116">
        <v>1</v>
      </c>
      <c r="D194" s="118"/>
      <c r="E194" s="117"/>
      <c r="F194" s="117"/>
      <c r="G194" s="117"/>
      <c r="H194" s="117">
        <v>6.5000000000000002E-2</v>
      </c>
      <c r="I194" s="117">
        <v>0</v>
      </c>
      <c r="J194" s="117">
        <v>0</v>
      </c>
      <c r="K194" s="117"/>
      <c r="L194" s="118"/>
      <c r="O194" s="118">
        <v>0</v>
      </c>
      <c r="P194" s="118">
        <f t="shared" si="95"/>
        <v>24000</v>
      </c>
      <c r="Q194" s="118">
        <f t="shared" si="68"/>
        <v>0</v>
      </c>
      <c r="R194" s="118">
        <f t="shared" si="96"/>
        <v>24000</v>
      </c>
      <c r="S194" s="118">
        <f t="shared" si="91"/>
        <v>42.739726027397261</v>
      </c>
      <c r="T194" s="118">
        <f t="shared" si="92"/>
        <v>42.739726027397261</v>
      </c>
      <c r="U194" s="118"/>
      <c r="V194" s="118">
        <f t="shared" si="90"/>
        <v>0</v>
      </c>
      <c r="W194" s="118">
        <f t="shared" si="93"/>
        <v>0</v>
      </c>
      <c r="X194" s="118">
        <f t="shared" si="94"/>
        <v>0</v>
      </c>
      <c r="Y194" s="118">
        <f t="shared" si="69"/>
        <v>0</v>
      </c>
      <c r="Z194" s="118">
        <f t="shared" si="78"/>
        <v>0</v>
      </c>
      <c r="AA194" s="119">
        <v>0.02</v>
      </c>
      <c r="AB194" s="118">
        <f t="shared" si="83"/>
        <v>-480</v>
      </c>
      <c r="AC194" s="118">
        <f t="shared" si="70"/>
        <v>-480</v>
      </c>
      <c r="AD194" s="119">
        <v>0</v>
      </c>
      <c r="AE194" s="118">
        <f t="shared" si="79"/>
        <v>0</v>
      </c>
      <c r="AF194" s="118">
        <f t="shared" si="71"/>
        <v>0</v>
      </c>
      <c r="AO194" s="118"/>
      <c r="AP194" s="118"/>
      <c r="AQ194" s="118"/>
      <c r="AR194" s="118"/>
      <c r="AS194" s="117">
        <v>0.05</v>
      </c>
      <c r="AT194" s="117">
        <v>0.1</v>
      </c>
    </row>
    <row r="195" spans="1:46" s="68" customFormat="1">
      <c r="A195" s="3" t="s">
        <v>14</v>
      </c>
      <c r="B195" s="130">
        <v>43605</v>
      </c>
      <c r="C195" s="116">
        <v>1</v>
      </c>
      <c r="D195" s="118"/>
      <c r="E195" s="117"/>
      <c r="F195" s="117"/>
      <c r="G195" s="117"/>
      <c r="H195" s="117">
        <v>6.5000000000000002E-2</v>
      </c>
      <c r="I195" s="117">
        <v>0</v>
      </c>
      <c r="J195" s="117">
        <v>0</v>
      </c>
      <c r="K195" s="117"/>
      <c r="L195" s="118"/>
      <c r="O195" s="118">
        <v>6000</v>
      </c>
      <c r="P195" s="118">
        <f t="shared" si="95"/>
        <v>18000</v>
      </c>
      <c r="Q195" s="118">
        <f t="shared" ref="Q195:Q258" si="97">O195*C195</f>
        <v>6000</v>
      </c>
      <c r="R195" s="118">
        <f t="shared" si="96"/>
        <v>18000</v>
      </c>
      <c r="S195" s="118">
        <f t="shared" si="91"/>
        <v>0</v>
      </c>
      <c r="T195" s="118">
        <f t="shared" si="92"/>
        <v>0</v>
      </c>
      <c r="U195" s="118">
        <f>P194*H194/365*(B195-B193)</f>
        <v>128.21917808219177</v>
      </c>
      <c r="V195" s="118">
        <f t="shared" si="90"/>
        <v>128.21917808219177</v>
      </c>
      <c r="W195" s="118">
        <f t="shared" si="93"/>
        <v>0</v>
      </c>
      <c r="X195" s="118">
        <f t="shared" si="94"/>
        <v>0</v>
      </c>
      <c r="Y195" s="118">
        <f t="shared" ref="Y195:Y258" si="98">-P195*J195</f>
        <v>0</v>
      </c>
      <c r="Z195" s="118">
        <f t="shared" si="78"/>
        <v>0</v>
      </c>
      <c r="AA195" s="119">
        <v>0.02</v>
      </c>
      <c r="AB195" s="118">
        <f t="shared" si="83"/>
        <v>-360</v>
      </c>
      <c r="AC195" s="118">
        <f t="shared" si="70"/>
        <v>-360</v>
      </c>
      <c r="AD195" s="119">
        <v>0</v>
      </c>
      <c r="AE195" s="118">
        <f t="shared" si="79"/>
        <v>0</v>
      </c>
      <c r="AF195" s="118">
        <f t="shared" si="71"/>
        <v>0</v>
      </c>
      <c r="AO195" s="118"/>
      <c r="AP195" s="118"/>
      <c r="AQ195" s="118"/>
      <c r="AR195" s="118"/>
      <c r="AS195" s="117">
        <v>0.05</v>
      </c>
      <c r="AT195" s="117">
        <v>0.1</v>
      </c>
    </row>
    <row r="196" spans="1:46" s="68" customFormat="1">
      <c r="A196" s="3" t="s">
        <v>14</v>
      </c>
      <c r="B196" s="130" t="s">
        <v>29</v>
      </c>
      <c r="C196" s="116">
        <v>1</v>
      </c>
      <c r="D196" s="118"/>
      <c r="E196" s="117"/>
      <c r="F196" s="117"/>
      <c r="G196" s="117"/>
      <c r="H196" s="117">
        <v>6.5000000000000002E-2</v>
      </c>
      <c r="I196" s="117">
        <v>0</v>
      </c>
      <c r="J196" s="117">
        <v>0</v>
      </c>
      <c r="K196" s="117"/>
      <c r="L196" s="118"/>
      <c r="O196" s="118">
        <v>0</v>
      </c>
      <c r="P196" s="118">
        <f t="shared" si="95"/>
        <v>18000</v>
      </c>
      <c r="Q196" s="118">
        <f t="shared" si="97"/>
        <v>0</v>
      </c>
      <c r="R196" s="118">
        <f t="shared" si="96"/>
        <v>18000</v>
      </c>
      <c r="S196" s="118">
        <f t="shared" si="91"/>
        <v>35.260273972602739</v>
      </c>
      <c r="T196" s="118">
        <f t="shared" si="92"/>
        <v>35.260273972602739</v>
      </c>
      <c r="U196" s="118"/>
      <c r="V196" s="118">
        <f t="shared" si="90"/>
        <v>0</v>
      </c>
      <c r="W196" s="118">
        <f t="shared" si="93"/>
        <v>0</v>
      </c>
      <c r="X196" s="118">
        <f t="shared" si="94"/>
        <v>0</v>
      </c>
      <c r="Y196" s="118">
        <f t="shared" si="98"/>
        <v>0</v>
      </c>
      <c r="Z196" s="118">
        <f t="shared" si="78"/>
        <v>0</v>
      </c>
      <c r="AA196" s="119">
        <v>0.02</v>
      </c>
      <c r="AB196" s="118">
        <f t="shared" si="83"/>
        <v>-360</v>
      </c>
      <c r="AC196" s="118">
        <f t="shared" ref="AC196:AC259" si="99">AB196*C196</f>
        <v>-360</v>
      </c>
      <c r="AD196" s="119">
        <v>0</v>
      </c>
      <c r="AE196" s="118">
        <f t="shared" si="79"/>
        <v>0</v>
      </c>
      <c r="AF196" s="118">
        <f t="shared" ref="AF196:AF259" si="100">AE196*C196</f>
        <v>0</v>
      </c>
      <c r="AO196" s="118"/>
      <c r="AP196" s="118"/>
      <c r="AQ196" s="118"/>
      <c r="AR196" s="118"/>
      <c r="AS196" s="117">
        <v>0.05</v>
      </c>
      <c r="AT196" s="117">
        <v>0.1</v>
      </c>
    </row>
    <row r="197" spans="1:46" s="68" customFormat="1">
      <c r="A197" s="3" t="s">
        <v>14</v>
      </c>
      <c r="B197" s="130">
        <v>43636</v>
      </c>
      <c r="C197" s="116">
        <v>1</v>
      </c>
      <c r="D197" s="118"/>
      <c r="E197" s="117"/>
      <c r="F197" s="117"/>
      <c r="G197" s="117"/>
      <c r="H197" s="117">
        <v>6.5000000000000002E-2</v>
      </c>
      <c r="I197" s="117">
        <v>0</v>
      </c>
      <c r="J197" s="117">
        <v>0</v>
      </c>
      <c r="K197" s="117"/>
      <c r="L197" s="118"/>
      <c r="O197" s="118">
        <v>6000</v>
      </c>
      <c r="P197" s="118">
        <f t="shared" si="95"/>
        <v>12000</v>
      </c>
      <c r="Q197" s="118">
        <f t="shared" si="97"/>
        <v>6000</v>
      </c>
      <c r="R197" s="118">
        <f t="shared" si="96"/>
        <v>12000</v>
      </c>
      <c r="S197" s="118">
        <f t="shared" si="91"/>
        <v>0</v>
      </c>
      <c r="T197" s="118">
        <f t="shared" si="92"/>
        <v>0</v>
      </c>
      <c r="U197" s="118">
        <f>P196*H196/365*(B197-B195)</f>
        <v>99.369863013698634</v>
      </c>
      <c r="V197" s="118">
        <f t="shared" si="90"/>
        <v>99.369863013698634</v>
      </c>
      <c r="W197" s="118">
        <f t="shared" si="93"/>
        <v>0</v>
      </c>
      <c r="X197" s="118">
        <f t="shared" si="94"/>
        <v>0</v>
      </c>
      <c r="Y197" s="118">
        <f t="shared" si="98"/>
        <v>0</v>
      </c>
      <c r="Z197" s="118">
        <f t="shared" si="78"/>
        <v>0</v>
      </c>
      <c r="AA197" s="119">
        <v>0.02</v>
      </c>
      <c r="AB197" s="118">
        <f t="shared" si="83"/>
        <v>-240</v>
      </c>
      <c r="AC197" s="118">
        <f t="shared" si="99"/>
        <v>-240</v>
      </c>
      <c r="AD197" s="119">
        <v>0</v>
      </c>
      <c r="AE197" s="118">
        <f t="shared" si="79"/>
        <v>0</v>
      </c>
      <c r="AF197" s="118">
        <f t="shared" si="100"/>
        <v>0</v>
      </c>
      <c r="AO197" s="118"/>
      <c r="AP197" s="118"/>
      <c r="AQ197" s="118"/>
      <c r="AR197" s="118"/>
      <c r="AS197" s="117">
        <v>0.05</v>
      </c>
      <c r="AT197" s="117">
        <v>0.1</v>
      </c>
    </row>
    <row r="198" spans="1:46" s="68" customFormat="1">
      <c r="A198" s="3" t="s">
        <v>14</v>
      </c>
      <c r="B198" s="130" t="s">
        <v>30</v>
      </c>
      <c r="C198" s="116">
        <v>1</v>
      </c>
      <c r="D198" s="118"/>
      <c r="E198" s="117"/>
      <c r="F198" s="117"/>
      <c r="G198" s="117"/>
      <c r="H198" s="117">
        <v>6.5000000000000002E-2</v>
      </c>
      <c r="I198" s="117">
        <v>0</v>
      </c>
      <c r="J198" s="117">
        <v>0</v>
      </c>
      <c r="K198" s="117"/>
      <c r="L198" s="118"/>
      <c r="O198" s="118">
        <v>0</v>
      </c>
      <c r="P198" s="118">
        <f t="shared" si="95"/>
        <v>12000</v>
      </c>
      <c r="Q198" s="118">
        <f t="shared" si="97"/>
        <v>0</v>
      </c>
      <c r="R198" s="118">
        <f t="shared" si="96"/>
        <v>12000</v>
      </c>
      <c r="S198" s="118">
        <f t="shared" si="91"/>
        <v>21.36986301369863</v>
      </c>
      <c r="T198" s="118">
        <f t="shared" si="92"/>
        <v>21.36986301369863</v>
      </c>
      <c r="U198" s="118"/>
      <c r="V198" s="118">
        <f t="shared" si="90"/>
        <v>0</v>
      </c>
      <c r="W198" s="118">
        <f t="shared" si="93"/>
        <v>0</v>
      </c>
      <c r="X198" s="118">
        <f t="shared" si="94"/>
        <v>0</v>
      </c>
      <c r="Y198" s="118">
        <f t="shared" si="98"/>
        <v>0</v>
      </c>
      <c r="Z198" s="118">
        <f t="shared" si="78"/>
        <v>0</v>
      </c>
      <c r="AA198" s="119">
        <v>0.02</v>
      </c>
      <c r="AB198" s="118">
        <f t="shared" si="83"/>
        <v>-240</v>
      </c>
      <c r="AC198" s="118">
        <f t="shared" si="99"/>
        <v>-240</v>
      </c>
      <c r="AD198" s="119">
        <v>0</v>
      </c>
      <c r="AE198" s="118">
        <f t="shared" si="79"/>
        <v>0</v>
      </c>
      <c r="AF198" s="118">
        <f t="shared" si="100"/>
        <v>0</v>
      </c>
      <c r="AO198" s="118"/>
      <c r="AP198" s="118"/>
      <c r="AQ198" s="118"/>
      <c r="AR198" s="118"/>
      <c r="AS198" s="117">
        <v>0.05</v>
      </c>
      <c r="AT198" s="117">
        <v>0.1</v>
      </c>
    </row>
    <row r="199" spans="1:46" s="68" customFormat="1">
      <c r="A199" s="3" t="s">
        <v>14</v>
      </c>
      <c r="B199" s="130">
        <v>43666</v>
      </c>
      <c r="C199" s="116">
        <v>1</v>
      </c>
      <c r="D199" s="118"/>
      <c r="E199" s="117"/>
      <c r="F199" s="117"/>
      <c r="G199" s="117"/>
      <c r="H199" s="117">
        <v>6.5000000000000002E-2</v>
      </c>
      <c r="I199" s="117">
        <v>0</v>
      </c>
      <c r="J199" s="117">
        <v>0</v>
      </c>
      <c r="K199" s="117"/>
      <c r="L199" s="118"/>
      <c r="O199" s="118">
        <v>6000</v>
      </c>
      <c r="P199" s="118">
        <f t="shared" si="95"/>
        <v>6000</v>
      </c>
      <c r="Q199" s="118">
        <f t="shared" si="97"/>
        <v>6000</v>
      </c>
      <c r="R199" s="118">
        <f t="shared" si="96"/>
        <v>6000</v>
      </c>
      <c r="S199" s="118">
        <f t="shared" si="91"/>
        <v>0</v>
      </c>
      <c r="T199" s="118">
        <f t="shared" si="92"/>
        <v>0</v>
      </c>
      <c r="U199" s="118">
        <f>P198*H198/365*(B199-B197)</f>
        <v>64.109589041095887</v>
      </c>
      <c r="V199" s="118">
        <f t="shared" si="90"/>
        <v>64.109589041095887</v>
      </c>
      <c r="W199" s="118">
        <f t="shared" si="93"/>
        <v>0</v>
      </c>
      <c r="X199" s="118">
        <f t="shared" si="94"/>
        <v>0</v>
      </c>
      <c r="Y199" s="118">
        <f t="shared" si="98"/>
        <v>0</v>
      </c>
      <c r="Z199" s="118">
        <f t="shared" si="78"/>
        <v>0</v>
      </c>
      <c r="AA199" s="119">
        <v>0.02</v>
      </c>
      <c r="AB199" s="118">
        <f t="shared" si="83"/>
        <v>-120</v>
      </c>
      <c r="AC199" s="118">
        <f t="shared" si="99"/>
        <v>-120</v>
      </c>
      <c r="AD199" s="119">
        <v>0</v>
      </c>
      <c r="AE199" s="118">
        <f t="shared" si="79"/>
        <v>0</v>
      </c>
      <c r="AF199" s="118">
        <f t="shared" si="100"/>
        <v>0</v>
      </c>
      <c r="AO199" s="118"/>
      <c r="AP199" s="118"/>
      <c r="AQ199" s="118"/>
      <c r="AR199" s="118"/>
      <c r="AS199" s="117">
        <v>0.05</v>
      </c>
      <c r="AT199" s="117">
        <v>0.1</v>
      </c>
    </row>
    <row r="200" spans="1:46" s="68" customFormat="1">
      <c r="A200" s="3" t="s">
        <v>14</v>
      </c>
      <c r="B200" s="130" t="s">
        <v>31</v>
      </c>
      <c r="C200" s="116">
        <v>1</v>
      </c>
      <c r="D200" s="118"/>
      <c r="E200" s="117"/>
      <c r="F200" s="117"/>
      <c r="G200" s="117"/>
      <c r="H200" s="117">
        <v>6.5000000000000002E-2</v>
      </c>
      <c r="I200" s="117">
        <v>0</v>
      </c>
      <c r="J200" s="117">
        <v>0</v>
      </c>
      <c r="K200" s="117"/>
      <c r="L200" s="118"/>
      <c r="O200" s="118">
        <v>0</v>
      </c>
      <c r="P200" s="118">
        <f t="shared" si="95"/>
        <v>6000</v>
      </c>
      <c r="Q200" s="118">
        <f t="shared" si="97"/>
        <v>0</v>
      </c>
      <c r="R200" s="118">
        <f t="shared" si="96"/>
        <v>6000</v>
      </c>
      <c r="S200" s="118">
        <f t="shared" si="91"/>
        <v>11.753424657534246</v>
      </c>
      <c r="T200" s="118">
        <f t="shared" si="92"/>
        <v>11.753424657534246</v>
      </c>
      <c r="U200" s="118"/>
      <c r="V200" s="118">
        <f t="shared" ref="V200:V202" si="101">U200*C200</f>
        <v>0</v>
      </c>
      <c r="W200" s="118">
        <f t="shared" si="93"/>
        <v>0</v>
      </c>
      <c r="X200" s="118">
        <f t="shared" si="94"/>
        <v>0</v>
      </c>
      <c r="Y200" s="118">
        <f t="shared" si="98"/>
        <v>0</v>
      </c>
      <c r="Z200" s="118">
        <f t="shared" si="78"/>
        <v>0</v>
      </c>
      <c r="AA200" s="119">
        <v>0.02</v>
      </c>
      <c r="AB200" s="118">
        <f t="shared" si="83"/>
        <v>-120</v>
      </c>
      <c r="AC200" s="118">
        <f t="shared" si="99"/>
        <v>-120</v>
      </c>
      <c r="AD200" s="119">
        <v>0</v>
      </c>
      <c r="AE200" s="118">
        <f t="shared" si="79"/>
        <v>0</v>
      </c>
      <c r="AF200" s="118">
        <f t="shared" si="100"/>
        <v>0</v>
      </c>
      <c r="AO200" s="118"/>
      <c r="AP200" s="118"/>
      <c r="AQ200" s="118"/>
      <c r="AR200" s="118"/>
      <c r="AS200" s="117">
        <v>0.05</v>
      </c>
      <c r="AT200" s="117">
        <v>0.1</v>
      </c>
    </row>
    <row r="201" spans="1:46" s="68" customFormat="1">
      <c r="A201" s="3" t="s">
        <v>14</v>
      </c>
      <c r="B201" s="130" t="s">
        <v>32</v>
      </c>
      <c r="C201" s="116">
        <v>1</v>
      </c>
      <c r="D201" s="118"/>
      <c r="E201" s="117"/>
      <c r="F201" s="117"/>
      <c r="G201" s="117"/>
      <c r="H201" s="117">
        <v>6.5000000000000002E-2</v>
      </c>
      <c r="I201" s="117">
        <v>0</v>
      </c>
      <c r="J201" s="117">
        <v>0</v>
      </c>
      <c r="K201" s="117"/>
      <c r="L201" s="118"/>
      <c r="O201" s="118">
        <v>6000</v>
      </c>
      <c r="P201" s="118">
        <f t="shared" si="95"/>
        <v>0</v>
      </c>
      <c r="Q201" s="118">
        <f t="shared" si="97"/>
        <v>6000</v>
      </c>
      <c r="R201" s="118">
        <f t="shared" si="96"/>
        <v>0</v>
      </c>
      <c r="S201" s="118">
        <f t="shared" si="91"/>
        <v>0</v>
      </c>
      <c r="T201" s="118">
        <f t="shared" si="92"/>
        <v>0</v>
      </c>
      <c r="U201" s="118">
        <f>P200*H200/365*(B201-B199)</f>
        <v>33.12328767123288</v>
      </c>
      <c r="V201" s="118">
        <f t="shared" si="101"/>
        <v>33.12328767123288</v>
      </c>
      <c r="W201" s="118">
        <f t="shared" si="93"/>
        <v>0</v>
      </c>
      <c r="X201" s="118">
        <f t="shared" si="94"/>
        <v>0</v>
      </c>
      <c r="Y201" s="118">
        <f t="shared" si="98"/>
        <v>0</v>
      </c>
      <c r="Z201" s="118">
        <f t="shared" si="78"/>
        <v>0</v>
      </c>
      <c r="AA201" s="119">
        <v>0.02</v>
      </c>
      <c r="AB201" s="118">
        <f t="shared" si="83"/>
        <v>0</v>
      </c>
      <c r="AC201" s="118">
        <f t="shared" si="99"/>
        <v>0</v>
      </c>
      <c r="AD201" s="119">
        <v>0</v>
      </c>
      <c r="AE201" s="118">
        <f t="shared" si="79"/>
        <v>0</v>
      </c>
      <c r="AF201" s="118">
        <f t="shared" si="100"/>
        <v>0</v>
      </c>
      <c r="AO201" s="118"/>
      <c r="AP201" s="118"/>
      <c r="AQ201" s="118"/>
      <c r="AR201" s="118"/>
      <c r="AS201" s="117">
        <v>0.05</v>
      </c>
      <c r="AT201" s="117">
        <v>0.1</v>
      </c>
    </row>
    <row r="202" spans="1:46" s="70" customFormat="1">
      <c r="A202" s="4" t="s">
        <v>15</v>
      </c>
      <c r="B202" s="125">
        <v>43432</v>
      </c>
      <c r="C202" s="131">
        <v>1</v>
      </c>
      <c r="D202" s="128"/>
      <c r="E202" s="127"/>
      <c r="F202" s="127"/>
      <c r="G202" s="127"/>
      <c r="H202" s="127">
        <v>5.5E-2</v>
      </c>
      <c r="I202" s="127">
        <v>0</v>
      </c>
      <c r="J202" s="127">
        <v>0</v>
      </c>
      <c r="K202" s="127"/>
      <c r="L202" s="128"/>
      <c r="O202" s="128">
        <v>-309900</v>
      </c>
      <c r="P202" s="128">
        <f>-O202</f>
        <v>309900</v>
      </c>
      <c r="Q202" s="128">
        <f t="shared" si="97"/>
        <v>-309900</v>
      </c>
      <c r="R202" s="128">
        <f t="shared" si="96"/>
        <v>309900</v>
      </c>
      <c r="S202" s="128"/>
      <c r="T202" s="128"/>
      <c r="U202" s="128">
        <v>0</v>
      </c>
      <c r="V202" s="128">
        <f t="shared" si="101"/>
        <v>0</v>
      </c>
      <c r="W202" s="128">
        <f t="shared" si="93"/>
        <v>0</v>
      </c>
      <c r="X202" s="128">
        <f t="shared" si="94"/>
        <v>0</v>
      </c>
      <c r="Y202" s="128">
        <f t="shared" si="98"/>
        <v>0</v>
      </c>
      <c r="Z202" s="128">
        <f t="shared" si="78"/>
        <v>0</v>
      </c>
      <c r="AA202" s="129">
        <v>0.02</v>
      </c>
      <c r="AB202" s="128">
        <f t="shared" si="83"/>
        <v>-6198</v>
      </c>
      <c r="AC202" s="128">
        <f t="shared" si="99"/>
        <v>-6198</v>
      </c>
      <c r="AD202" s="129">
        <v>0</v>
      </c>
      <c r="AE202" s="128">
        <f t="shared" si="79"/>
        <v>0</v>
      </c>
      <c r="AF202" s="128">
        <f t="shared" si="100"/>
        <v>0</v>
      </c>
      <c r="AO202" s="128"/>
      <c r="AP202" s="128"/>
      <c r="AQ202" s="128"/>
      <c r="AR202" s="128"/>
      <c r="AS202" s="127">
        <v>0.05</v>
      </c>
      <c r="AT202" s="127">
        <v>0.2</v>
      </c>
    </row>
    <row r="203" spans="1:46" s="70" customFormat="1">
      <c r="A203" s="4" t="s">
        <v>15</v>
      </c>
      <c r="B203" s="125">
        <v>43434</v>
      </c>
      <c r="C203" s="131">
        <v>1</v>
      </c>
      <c r="D203" s="128"/>
      <c r="E203" s="127"/>
      <c r="F203" s="127"/>
      <c r="G203" s="127"/>
      <c r="H203" s="127">
        <v>5.5E-2</v>
      </c>
      <c r="I203" s="127">
        <v>0</v>
      </c>
      <c r="J203" s="127">
        <v>0</v>
      </c>
      <c r="K203" s="127"/>
      <c r="L203" s="128"/>
      <c r="O203" s="128">
        <v>0</v>
      </c>
      <c r="P203" s="128">
        <f t="shared" ref="P203:P208" si="102">P202-O203</f>
        <v>309900</v>
      </c>
      <c r="Q203" s="128">
        <f t="shared" si="97"/>
        <v>0</v>
      </c>
      <c r="R203" s="128">
        <f t="shared" si="96"/>
        <v>309900</v>
      </c>
      <c r="S203" s="128">
        <f t="shared" ref="S203:S208" si="103">P202*H202/365*(B203-B202)+S202-U203</f>
        <v>93.394520547945206</v>
      </c>
      <c r="T203" s="128">
        <f t="shared" ref="T203:T208" si="104">S203*C203</f>
        <v>93.394520547945206</v>
      </c>
      <c r="U203" s="128"/>
      <c r="V203" s="128"/>
      <c r="W203" s="128">
        <f t="shared" ref="W203:W209" si="105">I203*P202</f>
        <v>0</v>
      </c>
      <c r="X203" s="128">
        <f t="shared" si="94"/>
        <v>0</v>
      </c>
      <c r="Y203" s="128">
        <f t="shared" si="98"/>
        <v>0</v>
      </c>
      <c r="Z203" s="128">
        <f t="shared" si="78"/>
        <v>0</v>
      </c>
      <c r="AA203" s="129">
        <v>0.02</v>
      </c>
      <c r="AB203" s="128">
        <f t="shared" si="83"/>
        <v>-6198</v>
      </c>
      <c r="AC203" s="128">
        <f t="shared" si="99"/>
        <v>-6198</v>
      </c>
      <c r="AD203" s="129">
        <v>0</v>
      </c>
      <c r="AE203" s="128">
        <f t="shared" si="79"/>
        <v>0</v>
      </c>
      <c r="AF203" s="128">
        <f t="shared" si="100"/>
        <v>0</v>
      </c>
      <c r="AO203" s="128"/>
      <c r="AP203" s="128"/>
      <c r="AQ203" s="128"/>
      <c r="AR203" s="128"/>
      <c r="AS203" s="127">
        <v>0.05</v>
      </c>
      <c r="AT203" s="127">
        <v>0.2</v>
      </c>
    </row>
    <row r="204" spans="1:46" s="70" customFormat="1">
      <c r="A204" s="4" t="s">
        <v>15</v>
      </c>
      <c r="B204" s="125">
        <v>43462</v>
      </c>
      <c r="C204" s="131">
        <v>1</v>
      </c>
      <c r="D204" s="128"/>
      <c r="E204" s="127"/>
      <c r="F204" s="127"/>
      <c r="G204" s="127"/>
      <c r="H204" s="127">
        <v>5.5E-2</v>
      </c>
      <c r="I204" s="127">
        <v>0</v>
      </c>
      <c r="J204" s="127">
        <v>0</v>
      </c>
      <c r="K204" s="127"/>
      <c r="L204" s="128"/>
      <c r="O204" s="128">
        <v>0</v>
      </c>
      <c r="P204" s="128">
        <f t="shared" si="102"/>
        <v>309900</v>
      </c>
      <c r="Q204" s="128">
        <f t="shared" si="97"/>
        <v>0</v>
      </c>
      <c r="R204" s="128">
        <f t="shared" si="96"/>
        <v>309900</v>
      </c>
      <c r="S204" s="128">
        <f t="shared" si="103"/>
        <v>0</v>
      </c>
      <c r="T204" s="128">
        <f t="shared" si="104"/>
        <v>0</v>
      </c>
      <c r="U204" s="128">
        <f>P203*H203/365*(B204-B202)</f>
        <v>1400.9178082191781</v>
      </c>
      <c r="V204" s="128"/>
      <c r="W204" s="128">
        <f t="shared" si="105"/>
        <v>0</v>
      </c>
      <c r="X204" s="128">
        <f t="shared" si="94"/>
        <v>0</v>
      </c>
      <c r="Y204" s="128">
        <f t="shared" si="98"/>
        <v>0</v>
      </c>
      <c r="Z204" s="128">
        <f t="shared" si="78"/>
        <v>0</v>
      </c>
      <c r="AA204" s="129">
        <v>0.02</v>
      </c>
      <c r="AB204" s="128">
        <f t="shared" si="83"/>
        <v>-6198</v>
      </c>
      <c r="AC204" s="128">
        <f t="shared" si="99"/>
        <v>-6198</v>
      </c>
      <c r="AD204" s="129">
        <v>0</v>
      </c>
      <c r="AE204" s="128">
        <f t="shared" si="79"/>
        <v>0</v>
      </c>
      <c r="AF204" s="128">
        <f t="shared" si="100"/>
        <v>0</v>
      </c>
      <c r="AO204" s="128"/>
      <c r="AP204" s="128"/>
      <c r="AQ204" s="128"/>
      <c r="AR204" s="128"/>
      <c r="AS204" s="127">
        <v>0.05</v>
      </c>
      <c r="AT204" s="127">
        <v>0.2</v>
      </c>
    </row>
    <row r="205" spans="1:46" s="70" customFormat="1">
      <c r="A205" s="4" t="s">
        <v>15</v>
      </c>
      <c r="B205" s="125">
        <v>43465</v>
      </c>
      <c r="C205" s="131">
        <v>1</v>
      </c>
      <c r="D205" s="128"/>
      <c r="E205" s="127"/>
      <c r="F205" s="127"/>
      <c r="G205" s="127"/>
      <c r="H205" s="127">
        <v>5.5E-2</v>
      </c>
      <c r="I205" s="127">
        <v>0</v>
      </c>
      <c r="J205" s="127">
        <v>0</v>
      </c>
      <c r="K205" s="127"/>
      <c r="L205" s="128"/>
      <c r="O205" s="128">
        <v>0</v>
      </c>
      <c r="P205" s="128">
        <f t="shared" si="102"/>
        <v>309900</v>
      </c>
      <c r="Q205" s="128">
        <f t="shared" si="97"/>
        <v>0</v>
      </c>
      <c r="R205" s="128">
        <f t="shared" si="96"/>
        <v>309900</v>
      </c>
      <c r="S205" s="128">
        <f t="shared" si="103"/>
        <v>140.09178082191781</v>
      </c>
      <c r="T205" s="128">
        <f t="shared" si="104"/>
        <v>140.09178082191781</v>
      </c>
      <c r="U205" s="128"/>
      <c r="V205" s="128"/>
      <c r="W205" s="128">
        <f t="shared" si="105"/>
        <v>0</v>
      </c>
      <c r="X205" s="128">
        <f t="shared" si="94"/>
        <v>0</v>
      </c>
      <c r="Y205" s="128">
        <f t="shared" si="98"/>
        <v>0</v>
      </c>
      <c r="Z205" s="128">
        <f t="shared" si="78"/>
        <v>0</v>
      </c>
      <c r="AA205" s="129">
        <v>0.02</v>
      </c>
      <c r="AB205" s="128">
        <f t="shared" si="83"/>
        <v>-6198</v>
      </c>
      <c r="AC205" s="128">
        <f t="shared" si="99"/>
        <v>-6198</v>
      </c>
      <c r="AD205" s="129">
        <v>0</v>
      </c>
      <c r="AE205" s="128">
        <f t="shared" si="79"/>
        <v>0</v>
      </c>
      <c r="AF205" s="128">
        <f t="shared" si="100"/>
        <v>0</v>
      </c>
      <c r="AO205" s="128"/>
      <c r="AP205" s="128"/>
      <c r="AQ205" s="128"/>
      <c r="AR205" s="128"/>
      <c r="AS205" s="127">
        <v>0.05</v>
      </c>
      <c r="AT205" s="127">
        <v>0.2</v>
      </c>
    </row>
    <row r="206" spans="1:46" s="70" customFormat="1">
      <c r="A206" s="4" t="s">
        <v>15</v>
      </c>
      <c r="B206" s="125">
        <v>43493</v>
      </c>
      <c r="C206" s="131">
        <v>1</v>
      </c>
      <c r="D206" s="128"/>
      <c r="E206" s="127"/>
      <c r="F206" s="127"/>
      <c r="G206" s="127"/>
      <c r="H206" s="127">
        <v>5.5E-2</v>
      </c>
      <c r="I206" s="127">
        <v>0</v>
      </c>
      <c r="J206" s="127">
        <v>0</v>
      </c>
      <c r="K206" s="127"/>
      <c r="L206" s="128"/>
      <c r="O206" s="128">
        <v>0</v>
      </c>
      <c r="P206" s="128">
        <f t="shared" si="102"/>
        <v>309900</v>
      </c>
      <c r="Q206" s="128">
        <f t="shared" si="97"/>
        <v>0</v>
      </c>
      <c r="R206" s="128">
        <f t="shared" si="96"/>
        <v>309900</v>
      </c>
      <c r="S206" s="128">
        <f t="shared" si="103"/>
        <v>0</v>
      </c>
      <c r="T206" s="128">
        <f t="shared" si="104"/>
        <v>0</v>
      </c>
      <c r="U206" s="128">
        <f>P205*H205/365*(B206-B204)</f>
        <v>1447.6150684931506</v>
      </c>
      <c r="V206" s="128"/>
      <c r="W206" s="128">
        <f t="shared" si="105"/>
        <v>0</v>
      </c>
      <c r="X206" s="128">
        <f t="shared" si="94"/>
        <v>0</v>
      </c>
      <c r="Y206" s="128">
        <f t="shared" si="98"/>
        <v>0</v>
      </c>
      <c r="Z206" s="128">
        <f t="shared" ref="Z206:Z269" si="106">Y206*C206</f>
        <v>0</v>
      </c>
      <c r="AA206" s="129">
        <v>0.02</v>
      </c>
      <c r="AB206" s="128">
        <f t="shared" si="83"/>
        <v>-6198</v>
      </c>
      <c r="AC206" s="128">
        <f t="shared" si="99"/>
        <v>-6198</v>
      </c>
      <c r="AD206" s="129">
        <v>0</v>
      </c>
      <c r="AE206" s="128">
        <f t="shared" ref="AE206:AE269" si="107">-AD206*P206</f>
        <v>0</v>
      </c>
      <c r="AF206" s="128">
        <f t="shared" si="100"/>
        <v>0</v>
      </c>
      <c r="AO206" s="128"/>
      <c r="AP206" s="128"/>
      <c r="AQ206" s="128"/>
      <c r="AR206" s="128"/>
      <c r="AS206" s="127">
        <v>0.05</v>
      </c>
      <c r="AT206" s="127">
        <v>0.2</v>
      </c>
    </row>
    <row r="207" spans="1:46" s="70" customFormat="1">
      <c r="A207" s="4" t="s">
        <v>15</v>
      </c>
      <c r="B207" s="125">
        <v>43496</v>
      </c>
      <c r="C207" s="131">
        <v>1</v>
      </c>
      <c r="D207" s="128"/>
      <c r="E207" s="127"/>
      <c r="F207" s="127"/>
      <c r="G207" s="127"/>
      <c r="H207" s="127">
        <v>5.5E-2</v>
      </c>
      <c r="I207" s="127">
        <v>0</v>
      </c>
      <c r="J207" s="127">
        <v>0</v>
      </c>
      <c r="K207" s="127"/>
      <c r="L207" s="128"/>
      <c r="O207" s="128">
        <v>0</v>
      </c>
      <c r="P207" s="128">
        <f t="shared" si="102"/>
        <v>309900</v>
      </c>
      <c r="Q207" s="128">
        <f t="shared" si="97"/>
        <v>0</v>
      </c>
      <c r="R207" s="128">
        <f t="shared" si="96"/>
        <v>309900</v>
      </c>
      <c r="S207" s="128">
        <f t="shared" si="103"/>
        <v>140.09178082191781</v>
      </c>
      <c r="T207" s="128">
        <f t="shared" si="104"/>
        <v>140.09178082191781</v>
      </c>
      <c r="U207" s="128"/>
      <c r="V207" s="128"/>
      <c r="W207" s="128">
        <f t="shared" si="105"/>
        <v>0</v>
      </c>
      <c r="X207" s="128">
        <f t="shared" si="94"/>
        <v>0</v>
      </c>
      <c r="Y207" s="128">
        <f t="shared" si="98"/>
        <v>0</v>
      </c>
      <c r="Z207" s="128">
        <f t="shared" si="106"/>
        <v>0</v>
      </c>
      <c r="AA207" s="129">
        <v>0.02</v>
      </c>
      <c r="AB207" s="128">
        <f t="shared" si="83"/>
        <v>-6198</v>
      </c>
      <c r="AC207" s="128">
        <f t="shared" si="99"/>
        <v>-6198</v>
      </c>
      <c r="AD207" s="129">
        <v>0</v>
      </c>
      <c r="AE207" s="128">
        <f t="shared" si="107"/>
        <v>0</v>
      </c>
      <c r="AF207" s="128">
        <f t="shared" si="100"/>
        <v>0</v>
      </c>
      <c r="AO207" s="128"/>
      <c r="AP207" s="128"/>
      <c r="AQ207" s="128"/>
      <c r="AR207" s="128"/>
      <c r="AS207" s="127">
        <v>0.05</v>
      </c>
      <c r="AT207" s="127">
        <v>0.2</v>
      </c>
    </row>
    <row r="208" spans="1:46" s="70" customFormat="1">
      <c r="A208" s="4" t="s">
        <v>15</v>
      </c>
      <c r="B208" s="125">
        <v>43524</v>
      </c>
      <c r="C208" s="131">
        <v>1</v>
      </c>
      <c r="D208" s="128"/>
      <c r="E208" s="127"/>
      <c r="F208" s="127"/>
      <c r="G208" s="127"/>
      <c r="H208" s="127">
        <v>5.5E-2</v>
      </c>
      <c r="I208" s="127">
        <v>0</v>
      </c>
      <c r="J208" s="127">
        <v>0</v>
      </c>
      <c r="K208" s="127"/>
      <c r="L208" s="128"/>
      <c r="O208" s="128">
        <v>309900</v>
      </c>
      <c r="P208" s="128">
        <f t="shared" si="102"/>
        <v>0</v>
      </c>
      <c r="Q208" s="128">
        <f t="shared" si="97"/>
        <v>309900</v>
      </c>
      <c r="R208" s="128">
        <f t="shared" si="96"/>
        <v>0</v>
      </c>
      <c r="S208" s="128">
        <f t="shared" si="103"/>
        <v>0</v>
      </c>
      <c r="T208" s="128">
        <f t="shared" si="104"/>
        <v>0</v>
      </c>
      <c r="U208" s="128">
        <f>P207*H207/365*(B208-B206)</f>
        <v>1447.6150684931506</v>
      </c>
      <c r="V208" s="128">
        <f>U208*C208</f>
        <v>1447.6150684931506</v>
      </c>
      <c r="W208" s="128">
        <f t="shared" si="105"/>
        <v>0</v>
      </c>
      <c r="X208" s="128">
        <f t="shared" si="94"/>
        <v>0</v>
      </c>
      <c r="Y208" s="128">
        <f t="shared" si="98"/>
        <v>0</v>
      </c>
      <c r="Z208" s="128">
        <f t="shared" si="106"/>
        <v>0</v>
      </c>
      <c r="AA208" s="129">
        <v>0.02</v>
      </c>
      <c r="AB208" s="128">
        <f t="shared" si="83"/>
        <v>0</v>
      </c>
      <c r="AC208" s="128">
        <f t="shared" si="99"/>
        <v>0</v>
      </c>
      <c r="AD208" s="129">
        <v>0</v>
      </c>
      <c r="AE208" s="128">
        <f t="shared" si="107"/>
        <v>0</v>
      </c>
      <c r="AF208" s="128">
        <f t="shared" si="100"/>
        <v>0</v>
      </c>
      <c r="AO208" s="128"/>
      <c r="AP208" s="128"/>
      <c r="AQ208" s="128"/>
      <c r="AR208" s="128"/>
      <c r="AS208" s="127">
        <v>0.05</v>
      </c>
      <c r="AT208" s="127">
        <v>0.2</v>
      </c>
    </row>
    <row r="209" spans="1:46" s="68" customFormat="1">
      <c r="A209" s="3" t="s">
        <v>16</v>
      </c>
      <c r="B209" s="130">
        <v>43428</v>
      </c>
      <c r="C209" s="132">
        <f>VLOOKUP(CF_дог!B209,USD!A:B,2,TRUE)</f>
        <v>65.666399999999996</v>
      </c>
      <c r="D209" s="118"/>
      <c r="E209" s="117"/>
      <c r="F209" s="117"/>
      <c r="G209" s="117"/>
      <c r="H209" s="117">
        <v>5.5E-2</v>
      </c>
      <c r="I209" s="117">
        <v>0</v>
      </c>
      <c r="J209" s="117">
        <v>0</v>
      </c>
      <c r="K209" s="117"/>
      <c r="L209" s="118"/>
      <c r="O209" s="118">
        <v>-10000</v>
      </c>
      <c r="P209" s="118">
        <f>-O209</f>
        <v>10000</v>
      </c>
      <c r="Q209" s="118">
        <f t="shared" si="97"/>
        <v>-656664</v>
      </c>
      <c r="R209" s="118">
        <f t="shared" si="96"/>
        <v>656664</v>
      </c>
      <c r="S209" s="118"/>
      <c r="T209" s="118"/>
      <c r="U209" s="118">
        <v>0</v>
      </c>
      <c r="V209" s="118">
        <f>U209*C209</f>
        <v>0</v>
      </c>
      <c r="W209" s="118">
        <f t="shared" si="105"/>
        <v>0</v>
      </c>
      <c r="X209" s="118"/>
      <c r="Y209" s="118">
        <f t="shared" si="98"/>
        <v>0</v>
      </c>
      <c r="Z209" s="118">
        <f t="shared" si="106"/>
        <v>0</v>
      </c>
      <c r="AA209" s="119">
        <v>0.2</v>
      </c>
      <c r="AB209" s="118">
        <f t="shared" ref="AB209:AB272" si="108">-AA209*P209</f>
        <v>-2000</v>
      </c>
      <c r="AC209" s="118">
        <f t="shared" si="99"/>
        <v>-131332.79999999999</v>
      </c>
      <c r="AD209" s="119">
        <v>0</v>
      </c>
      <c r="AE209" s="118">
        <f t="shared" si="107"/>
        <v>0</v>
      </c>
      <c r="AF209" s="118">
        <f t="shared" si="100"/>
        <v>0</v>
      </c>
      <c r="AO209" s="118"/>
      <c r="AP209" s="118"/>
      <c r="AQ209" s="118"/>
      <c r="AR209" s="118"/>
      <c r="AS209" s="117">
        <v>0.5</v>
      </c>
      <c r="AT209" s="117">
        <v>1</v>
      </c>
    </row>
    <row r="210" spans="1:46" s="68" customFormat="1">
      <c r="A210" s="3" t="s">
        <v>16</v>
      </c>
      <c r="B210" s="130">
        <v>43465</v>
      </c>
      <c r="C210" s="132">
        <f>VLOOKUP(CF_дог!B210,USD!A:B,2,TRUE)</f>
        <v>69.470600000000005</v>
      </c>
      <c r="D210" s="118"/>
      <c r="E210" s="117"/>
      <c r="F210" s="117"/>
      <c r="G210" s="117"/>
      <c r="H210" s="117">
        <v>5.5E-2</v>
      </c>
      <c r="I210" s="117">
        <v>0</v>
      </c>
      <c r="J210" s="117">
        <v>0</v>
      </c>
      <c r="K210" s="117"/>
      <c r="L210" s="118"/>
      <c r="O210" s="118">
        <v>0</v>
      </c>
      <c r="P210" s="118">
        <f>P209-O210</f>
        <v>10000</v>
      </c>
      <c r="Q210" s="118">
        <f t="shared" si="97"/>
        <v>0</v>
      </c>
      <c r="R210" s="118">
        <f t="shared" si="96"/>
        <v>694706</v>
      </c>
      <c r="S210" s="118">
        <f t="shared" ref="S210:S220" si="109">P209*H209/365*(B210-B209)+S209-U210</f>
        <v>55.753424657534246</v>
      </c>
      <c r="T210" s="118">
        <f t="shared" ref="T210:T220" si="110">S210*C210</f>
        <v>3873.223863013699</v>
      </c>
      <c r="U210" s="118"/>
      <c r="V210" s="118"/>
      <c r="W210" s="118">
        <f t="shared" ref="W210:W221" si="111">I210*P210</f>
        <v>0</v>
      </c>
      <c r="X210" s="118">
        <f t="shared" ref="X210:X220" si="112">W210*C210</f>
        <v>0</v>
      </c>
      <c r="Y210" s="118">
        <f t="shared" si="98"/>
        <v>0</v>
      </c>
      <c r="Z210" s="118">
        <f t="shared" si="106"/>
        <v>0</v>
      </c>
      <c r="AA210" s="119">
        <v>0.2</v>
      </c>
      <c r="AB210" s="118">
        <f t="shared" si="108"/>
        <v>-2000</v>
      </c>
      <c r="AC210" s="118">
        <f t="shared" si="99"/>
        <v>-138941.20000000001</v>
      </c>
      <c r="AD210" s="119">
        <v>0</v>
      </c>
      <c r="AE210" s="118">
        <f t="shared" si="107"/>
        <v>0</v>
      </c>
      <c r="AF210" s="118">
        <f t="shared" si="100"/>
        <v>0</v>
      </c>
      <c r="AO210" s="118"/>
      <c r="AP210" s="118"/>
      <c r="AQ210" s="118"/>
      <c r="AR210" s="118"/>
      <c r="AS210" s="117">
        <v>0.5</v>
      </c>
      <c r="AT210" s="117">
        <v>1</v>
      </c>
    </row>
    <row r="211" spans="1:46" s="68" customFormat="1">
      <c r="A211" s="3" t="s">
        <v>16</v>
      </c>
      <c r="B211" s="130">
        <v>43830</v>
      </c>
      <c r="C211" s="132">
        <f>VLOOKUP(CF_дог!B211,USD!A:B,2,TRUE)</f>
        <v>61.905700000000003</v>
      </c>
      <c r="D211" s="118"/>
      <c r="E211" s="117"/>
      <c r="F211" s="117"/>
      <c r="G211" s="117"/>
      <c r="H211" s="117">
        <v>5.5E-2</v>
      </c>
      <c r="I211" s="117">
        <v>0</v>
      </c>
      <c r="J211" s="117">
        <v>0</v>
      </c>
      <c r="K211" s="117"/>
      <c r="L211" s="118"/>
      <c r="O211" s="118">
        <v>0</v>
      </c>
      <c r="P211" s="118">
        <f t="shared" ref="P211:P220" si="113">P210-O211</f>
        <v>10000</v>
      </c>
      <c r="Q211" s="118">
        <f t="shared" si="97"/>
        <v>0</v>
      </c>
      <c r="R211" s="118">
        <f t="shared" si="96"/>
        <v>619057</v>
      </c>
      <c r="S211" s="118">
        <f t="shared" si="109"/>
        <v>605.7534246575342</v>
      </c>
      <c r="T211" s="118">
        <f t="shared" si="110"/>
        <v>37499.589780821916</v>
      </c>
      <c r="U211" s="118"/>
      <c r="V211" s="118"/>
      <c r="W211" s="118">
        <f t="shared" si="111"/>
        <v>0</v>
      </c>
      <c r="X211" s="118">
        <f t="shared" si="112"/>
        <v>0</v>
      </c>
      <c r="Y211" s="118">
        <f t="shared" si="98"/>
        <v>0</v>
      </c>
      <c r="Z211" s="118">
        <f t="shared" si="106"/>
        <v>0</v>
      </c>
      <c r="AA211" s="119">
        <v>0.2</v>
      </c>
      <c r="AB211" s="118">
        <f t="shared" si="108"/>
        <v>-2000</v>
      </c>
      <c r="AC211" s="118">
        <f t="shared" si="99"/>
        <v>-123811.40000000001</v>
      </c>
      <c r="AD211" s="119">
        <v>0</v>
      </c>
      <c r="AE211" s="118">
        <f t="shared" si="107"/>
        <v>0</v>
      </c>
      <c r="AF211" s="118">
        <f t="shared" si="100"/>
        <v>0</v>
      </c>
      <c r="AO211" s="118"/>
      <c r="AP211" s="118"/>
      <c r="AQ211" s="118"/>
      <c r="AR211" s="118"/>
      <c r="AS211" s="117">
        <v>0.5</v>
      </c>
      <c r="AT211" s="117">
        <v>1</v>
      </c>
    </row>
    <row r="212" spans="1:46" s="68" customFormat="1">
      <c r="A212" s="3" t="s">
        <v>16</v>
      </c>
      <c r="B212" s="130">
        <v>44196</v>
      </c>
      <c r="C212" s="132">
        <f>VLOOKUP(CF_дог!B212,USD!A:B,2,TRUE)</f>
        <v>77</v>
      </c>
      <c r="D212" s="118"/>
      <c r="E212" s="117"/>
      <c r="F212" s="117"/>
      <c r="G212" s="117"/>
      <c r="H212" s="117">
        <v>5.5E-2</v>
      </c>
      <c r="I212" s="117">
        <v>0</v>
      </c>
      <c r="J212" s="117">
        <v>0</v>
      </c>
      <c r="K212" s="117"/>
      <c r="L212" s="118"/>
      <c r="O212" s="118">
        <v>0</v>
      </c>
      <c r="P212" s="118">
        <f t="shared" si="113"/>
        <v>10000</v>
      </c>
      <c r="Q212" s="118">
        <f t="shared" si="97"/>
        <v>0</v>
      </c>
      <c r="R212" s="118">
        <f t="shared" si="96"/>
        <v>770000</v>
      </c>
      <c r="S212" s="118">
        <f t="shared" si="109"/>
        <v>1157.2602739726026</v>
      </c>
      <c r="T212" s="118">
        <f t="shared" si="110"/>
        <v>89109.041095890396</v>
      </c>
      <c r="U212" s="118"/>
      <c r="V212" s="118"/>
      <c r="W212" s="118">
        <f t="shared" si="111"/>
        <v>0</v>
      </c>
      <c r="X212" s="118">
        <f t="shared" si="112"/>
        <v>0</v>
      </c>
      <c r="Y212" s="118">
        <f t="shared" si="98"/>
        <v>0</v>
      </c>
      <c r="Z212" s="118">
        <f t="shared" si="106"/>
        <v>0</v>
      </c>
      <c r="AA212" s="119">
        <v>0.2</v>
      </c>
      <c r="AB212" s="118">
        <f t="shared" si="108"/>
        <v>-2000</v>
      </c>
      <c r="AC212" s="118">
        <f t="shared" si="99"/>
        <v>-154000</v>
      </c>
      <c r="AD212" s="119">
        <v>0</v>
      </c>
      <c r="AE212" s="118">
        <f t="shared" si="107"/>
        <v>0</v>
      </c>
      <c r="AF212" s="118">
        <f t="shared" si="100"/>
        <v>0</v>
      </c>
      <c r="AO212" s="118"/>
      <c r="AP212" s="118"/>
      <c r="AQ212" s="118"/>
      <c r="AR212" s="118"/>
      <c r="AS212" s="117">
        <v>0.5</v>
      </c>
      <c r="AT212" s="117">
        <v>1</v>
      </c>
    </row>
    <row r="213" spans="1:46" s="68" customFormat="1">
      <c r="A213" s="3" t="s">
        <v>16</v>
      </c>
      <c r="B213" s="130">
        <v>44561</v>
      </c>
      <c r="C213" s="132">
        <f>VLOOKUP(CF_дог!B213,USD!A:B,2,TRUE)</f>
        <v>87</v>
      </c>
      <c r="D213" s="118"/>
      <c r="E213" s="117"/>
      <c r="F213" s="117"/>
      <c r="G213" s="117"/>
      <c r="H213" s="117">
        <v>5.5E-2</v>
      </c>
      <c r="I213" s="117">
        <v>0</v>
      </c>
      <c r="J213" s="117">
        <v>0</v>
      </c>
      <c r="K213" s="117"/>
      <c r="L213" s="118"/>
      <c r="O213" s="118">
        <v>0</v>
      </c>
      <c r="P213" s="118">
        <f t="shared" si="113"/>
        <v>10000</v>
      </c>
      <c r="Q213" s="118">
        <f t="shared" si="97"/>
        <v>0</v>
      </c>
      <c r="R213" s="118">
        <f t="shared" si="96"/>
        <v>870000</v>
      </c>
      <c r="S213" s="118">
        <f t="shared" si="109"/>
        <v>1707.2602739726026</v>
      </c>
      <c r="T213" s="118">
        <f t="shared" si="110"/>
        <v>148531.64383561641</v>
      </c>
      <c r="U213" s="118"/>
      <c r="V213" s="118"/>
      <c r="W213" s="118">
        <f t="shared" si="111"/>
        <v>0</v>
      </c>
      <c r="X213" s="118">
        <f t="shared" si="112"/>
        <v>0</v>
      </c>
      <c r="Y213" s="118">
        <f t="shared" si="98"/>
        <v>0</v>
      </c>
      <c r="Z213" s="118">
        <f t="shared" si="106"/>
        <v>0</v>
      </c>
      <c r="AA213" s="119">
        <v>0.2</v>
      </c>
      <c r="AB213" s="118">
        <f t="shared" si="108"/>
        <v>-2000</v>
      </c>
      <c r="AC213" s="118">
        <f t="shared" si="99"/>
        <v>-174000</v>
      </c>
      <c r="AD213" s="119">
        <v>0</v>
      </c>
      <c r="AE213" s="118">
        <f t="shared" si="107"/>
        <v>0</v>
      </c>
      <c r="AF213" s="118">
        <f t="shared" si="100"/>
        <v>0</v>
      </c>
      <c r="AO213" s="118"/>
      <c r="AP213" s="118"/>
      <c r="AQ213" s="118"/>
      <c r="AR213" s="118"/>
      <c r="AS213" s="117">
        <v>0.5</v>
      </c>
      <c r="AT213" s="117">
        <v>1</v>
      </c>
    </row>
    <row r="214" spans="1:46" s="68" customFormat="1">
      <c r="A214" s="3" t="s">
        <v>16</v>
      </c>
      <c r="B214" s="130">
        <v>44926</v>
      </c>
      <c r="C214" s="132">
        <f>VLOOKUP(CF_дог!B214,USD!A:B,2,TRUE)</f>
        <v>92</v>
      </c>
      <c r="D214" s="118"/>
      <c r="E214" s="117"/>
      <c r="F214" s="117"/>
      <c r="G214" s="117"/>
      <c r="H214" s="117">
        <v>5.5E-2</v>
      </c>
      <c r="I214" s="117">
        <v>0</v>
      </c>
      <c r="J214" s="117">
        <v>0</v>
      </c>
      <c r="K214" s="117"/>
      <c r="L214" s="118"/>
      <c r="O214" s="118">
        <v>0</v>
      </c>
      <c r="P214" s="118">
        <f t="shared" si="113"/>
        <v>10000</v>
      </c>
      <c r="Q214" s="118">
        <f t="shared" si="97"/>
        <v>0</v>
      </c>
      <c r="R214" s="118">
        <f t="shared" si="96"/>
        <v>920000</v>
      </c>
      <c r="S214" s="118">
        <f t="shared" si="109"/>
        <v>2257.2602739726026</v>
      </c>
      <c r="T214" s="118">
        <f t="shared" si="110"/>
        <v>207667.94520547945</v>
      </c>
      <c r="U214" s="118"/>
      <c r="V214" s="118"/>
      <c r="W214" s="118">
        <f t="shared" si="111"/>
        <v>0</v>
      </c>
      <c r="X214" s="118">
        <f t="shared" si="112"/>
        <v>0</v>
      </c>
      <c r="Y214" s="118">
        <f t="shared" si="98"/>
        <v>0</v>
      </c>
      <c r="Z214" s="118">
        <f t="shared" si="106"/>
        <v>0</v>
      </c>
      <c r="AA214" s="119">
        <v>0.2</v>
      </c>
      <c r="AB214" s="118">
        <f t="shared" si="108"/>
        <v>-2000</v>
      </c>
      <c r="AC214" s="118">
        <f t="shared" si="99"/>
        <v>-184000</v>
      </c>
      <c r="AD214" s="119">
        <v>0</v>
      </c>
      <c r="AE214" s="118">
        <f t="shared" si="107"/>
        <v>0</v>
      </c>
      <c r="AF214" s="118">
        <f t="shared" si="100"/>
        <v>0</v>
      </c>
      <c r="AO214" s="118"/>
      <c r="AP214" s="118"/>
      <c r="AQ214" s="118"/>
      <c r="AR214" s="118"/>
      <c r="AS214" s="117">
        <v>0.5</v>
      </c>
      <c r="AT214" s="117">
        <v>1</v>
      </c>
    </row>
    <row r="215" spans="1:46" s="68" customFormat="1">
      <c r="A215" s="3" t="s">
        <v>16</v>
      </c>
      <c r="B215" s="130">
        <v>45291</v>
      </c>
      <c r="C215" s="132">
        <f>VLOOKUP(CF_дог!B215,USD!A:B,2,TRUE)</f>
        <v>97</v>
      </c>
      <c r="D215" s="118"/>
      <c r="E215" s="117"/>
      <c r="F215" s="117"/>
      <c r="G215" s="117"/>
      <c r="H215" s="117">
        <v>5.5E-2</v>
      </c>
      <c r="I215" s="117">
        <v>0</v>
      </c>
      <c r="J215" s="117">
        <v>0</v>
      </c>
      <c r="K215" s="117"/>
      <c r="L215" s="118"/>
      <c r="O215" s="118">
        <v>0</v>
      </c>
      <c r="P215" s="118">
        <f t="shared" si="113"/>
        <v>10000</v>
      </c>
      <c r="Q215" s="118">
        <f t="shared" si="97"/>
        <v>0</v>
      </c>
      <c r="R215" s="118">
        <f t="shared" si="96"/>
        <v>970000</v>
      </c>
      <c r="S215" s="118">
        <f t="shared" si="109"/>
        <v>2807.2602739726026</v>
      </c>
      <c r="T215" s="118">
        <f t="shared" si="110"/>
        <v>272304.24657534243</v>
      </c>
      <c r="U215" s="118"/>
      <c r="V215" s="118"/>
      <c r="W215" s="118">
        <f t="shared" si="111"/>
        <v>0</v>
      </c>
      <c r="X215" s="118">
        <f t="shared" si="112"/>
        <v>0</v>
      </c>
      <c r="Y215" s="118">
        <f t="shared" si="98"/>
        <v>0</v>
      </c>
      <c r="Z215" s="118">
        <f t="shared" si="106"/>
        <v>0</v>
      </c>
      <c r="AA215" s="119">
        <v>0.2</v>
      </c>
      <c r="AB215" s="118">
        <f t="shared" si="108"/>
        <v>-2000</v>
      </c>
      <c r="AC215" s="118">
        <f t="shared" si="99"/>
        <v>-194000</v>
      </c>
      <c r="AD215" s="119">
        <v>0</v>
      </c>
      <c r="AE215" s="118">
        <f t="shared" si="107"/>
        <v>0</v>
      </c>
      <c r="AF215" s="118">
        <f t="shared" si="100"/>
        <v>0</v>
      </c>
      <c r="AO215" s="118"/>
      <c r="AP215" s="118"/>
      <c r="AQ215" s="118"/>
      <c r="AR215" s="118"/>
      <c r="AS215" s="117">
        <v>0.5</v>
      </c>
      <c r="AT215" s="117">
        <v>1</v>
      </c>
    </row>
    <row r="216" spans="1:46" s="68" customFormat="1">
      <c r="A216" s="3" t="s">
        <v>16</v>
      </c>
      <c r="B216" s="130">
        <v>45657</v>
      </c>
      <c r="C216" s="132">
        <f>VLOOKUP(CF_дог!B216,USD!A:B,2,TRUE)</f>
        <v>102</v>
      </c>
      <c r="D216" s="118"/>
      <c r="E216" s="117"/>
      <c r="F216" s="117"/>
      <c r="G216" s="117"/>
      <c r="H216" s="117">
        <v>5.5E-2</v>
      </c>
      <c r="I216" s="117">
        <v>0</v>
      </c>
      <c r="J216" s="117">
        <v>0</v>
      </c>
      <c r="K216" s="117"/>
      <c r="L216" s="118"/>
      <c r="O216" s="118">
        <v>0</v>
      </c>
      <c r="P216" s="118">
        <f t="shared" si="113"/>
        <v>10000</v>
      </c>
      <c r="Q216" s="118">
        <f t="shared" si="97"/>
        <v>0</v>
      </c>
      <c r="R216" s="118">
        <f t="shared" si="96"/>
        <v>1020000</v>
      </c>
      <c r="S216" s="118">
        <f t="shared" si="109"/>
        <v>3358.767123287671</v>
      </c>
      <c r="T216" s="118">
        <f t="shared" si="110"/>
        <v>342594.24657534243</v>
      </c>
      <c r="U216" s="118"/>
      <c r="V216" s="118"/>
      <c r="W216" s="118">
        <f t="shared" si="111"/>
        <v>0</v>
      </c>
      <c r="X216" s="118">
        <f t="shared" si="112"/>
        <v>0</v>
      </c>
      <c r="Y216" s="118">
        <f t="shared" si="98"/>
        <v>0</v>
      </c>
      <c r="Z216" s="118">
        <f t="shared" si="106"/>
        <v>0</v>
      </c>
      <c r="AA216" s="119">
        <v>0.2</v>
      </c>
      <c r="AB216" s="118">
        <f t="shared" si="108"/>
        <v>-2000</v>
      </c>
      <c r="AC216" s="118">
        <f t="shared" si="99"/>
        <v>-204000</v>
      </c>
      <c r="AD216" s="119">
        <v>0</v>
      </c>
      <c r="AE216" s="118">
        <f t="shared" si="107"/>
        <v>0</v>
      </c>
      <c r="AF216" s="118">
        <f t="shared" si="100"/>
        <v>0</v>
      </c>
      <c r="AO216" s="118"/>
      <c r="AP216" s="118"/>
      <c r="AQ216" s="118"/>
      <c r="AR216" s="118"/>
      <c r="AS216" s="117">
        <v>0.5</v>
      </c>
      <c r="AT216" s="117">
        <v>1</v>
      </c>
    </row>
    <row r="217" spans="1:46" s="68" customFormat="1">
      <c r="A217" s="3" t="s">
        <v>16</v>
      </c>
      <c r="B217" s="130">
        <v>46022</v>
      </c>
      <c r="C217" s="132">
        <f>VLOOKUP(CF_дог!B217,USD!A:B,2,TRUE)</f>
        <v>104</v>
      </c>
      <c r="D217" s="118"/>
      <c r="E217" s="117"/>
      <c r="F217" s="117"/>
      <c r="G217" s="117"/>
      <c r="H217" s="117">
        <v>5.5E-2</v>
      </c>
      <c r="I217" s="117">
        <v>0</v>
      </c>
      <c r="J217" s="117">
        <v>0</v>
      </c>
      <c r="K217" s="117"/>
      <c r="L217" s="118"/>
      <c r="O217" s="118">
        <v>0</v>
      </c>
      <c r="P217" s="118">
        <f t="shared" si="113"/>
        <v>10000</v>
      </c>
      <c r="Q217" s="118">
        <f t="shared" si="97"/>
        <v>0</v>
      </c>
      <c r="R217" s="118">
        <f t="shared" si="96"/>
        <v>1040000</v>
      </c>
      <c r="S217" s="118">
        <f t="shared" si="109"/>
        <v>3908.767123287671</v>
      </c>
      <c r="T217" s="118">
        <f t="shared" si="110"/>
        <v>406511.78082191781</v>
      </c>
      <c r="U217" s="118"/>
      <c r="V217" s="118"/>
      <c r="W217" s="118">
        <f t="shared" si="111"/>
        <v>0</v>
      </c>
      <c r="X217" s="118">
        <f t="shared" si="112"/>
        <v>0</v>
      </c>
      <c r="Y217" s="118">
        <f t="shared" si="98"/>
        <v>0</v>
      </c>
      <c r="Z217" s="118">
        <f t="shared" si="106"/>
        <v>0</v>
      </c>
      <c r="AA217" s="119">
        <v>0.2</v>
      </c>
      <c r="AB217" s="118">
        <f t="shared" si="108"/>
        <v>-2000</v>
      </c>
      <c r="AC217" s="118">
        <f t="shared" si="99"/>
        <v>-208000</v>
      </c>
      <c r="AD217" s="119">
        <v>0</v>
      </c>
      <c r="AE217" s="118">
        <f t="shared" si="107"/>
        <v>0</v>
      </c>
      <c r="AF217" s="118">
        <f t="shared" si="100"/>
        <v>0</v>
      </c>
      <c r="AO217" s="118"/>
      <c r="AP217" s="118"/>
      <c r="AQ217" s="118"/>
      <c r="AR217" s="118"/>
      <c r="AS217" s="117">
        <v>0.5</v>
      </c>
      <c r="AT217" s="117">
        <v>1</v>
      </c>
    </row>
    <row r="218" spans="1:46" s="68" customFormat="1">
      <c r="A218" s="3" t="s">
        <v>16</v>
      </c>
      <c r="B218" s="130">
        <v>46387</v>
      </c>
      <c r="C218" s="132">
        <f>VLOOKUP(CF_дог!B218,USD!A:B,2,TRUE)</f>
        <v>106</v>
      </c>
      <c r="D218" s="118"/>
      <c r="E218" s="117"/>
      <c r="F218" s="117"/>
      <c r="G218" s="117"/>
      <c r="H218" s="117">
        <v>5.5E-2</v>
      </c>
      <c r="I218" s="117">
        <v>0</v>
      </c>
      <c r="J218" s="117">
        <v>0</v>
      </c>
      <c r="K218" s="117"/>
      <c r="L218" s="118"/>
      <c r="O218" s="118">
        <v>0</v>
      </c>
      <c r="P218" s="118">
        <f t="shared" si="113"/>
        <v>10000</v>
      </c>
      <c r="Q218" s="118">
        <f t="shared" si="97"/>
        <v>0</v>
      </c>
      <c r="R218" s="118">
        <f t="shared" si="96"/>
        <v>1060000</v>
      </c>
      <c r="S218" s="118">
        <f t="shared" si="109"/>
        <v>4458.767123287671</v>
      </c>
      <c r="T218" s="118">
        <f t="shared" si="110"/>
        <v>472629.31506849313</v>
      </c>
      <c r="U218" s="118"/>
      <c r="V218" s="118"/>
      <c r="W218" s="118">
        <f t="shared" si="111"/>
        <v>0</v>
      </c>
      <c r="X218" s="118">
        <f t="shared" si="112"/>
        <v>0</v>
      </c>
      <c r="Y218" s="118">
        <f t="shared" si="98"/>
        <v>0</v>
      </c>
      <c r="Z218" s="118">
        <f t="shared" si="106"/>
        <v>0</v>
      </c>
      <c r="AA218" s="119">
        <v>0.2</v>
      </c>
      <c r="AB218" s="118">
        <f t="shared" si="108"/>
        <v>-2000</v>
      </c>
      <c r="AC218" s="118">
        <f t="shared" si="99"/>
        <v>-212000</v>
      </c>
      <c r="AD218" s="119">
        <v>0</v>
      </c>
      <c r="AE218" s="118">
        <f t="shared" si="107"/>
        <v>0</v>
      </c>
      <c r="AF218" s="118">
        <f t="shared" si="100"/>
        <v>0</v>
      </c>
      <c r="AO218" s="118"/>
      <c r="AP218" s="118"/>
      <c r="AQ218" s="118"/>
      <c r="AR218" s="118"/>
      <c r="AS218" s="117">
        <v>0.5</v>
      </c>
      <c r="AT218" s="117">
        <v>1</v>
      </c>
    </row>
    <row r="219" spans="1:46" s="68" customFormat="1">
      <c r="A219" s="3" t="s">
        <v>16</v>
      </c>
      <c r="B219" s="130">
        <v>46752</v>
      </c>
      <c r="C219" s="132">
        <f>VLOOKUP(CF_дог!B219,USD!A:B,2,TRUE)</f>
        <v>108</v>
      </c>
      <c r="D219" s="118"/>
      <c r="E219" s="117"/>
      <c r="F219" s="117"/>
      <c r="G219" s="117"/>
      <c r="H219" s="117">
        <v>5.5E-2</v>
      </c>
      <c r="I219" s="117">
        <v>0</v>
      </c>
      <c r="J219" s="117">
        <v>0</v>
      </c>
      <c r="K219" s="117"/>
      <c r="L219" s="118"/>
      <c r="O219" s="118">
        <v>0</v>
      </c>
      <c r="P219" s="118">
        <f t="shared" si="113"/>
        <v>10000</v>
      </c>
      <c r="Q219" s="118">
        <f t="shared" si="97"/>
        <v>0</v>
      </c>
      <c r="R219" s="118">
        <f t="shared" si="96"/>
        <v>1080000</v>
      </c>
      <c r="S219" s="118">
        <f t="shared" si="109"/>
        <v>5008.767123287671</v>
      </c>
      <c r="T219" s="118">
        <f t="shared" si="110"/>
        <v>540946.84931506845</v>
      </c>
      <c r="U219" s="118"/>
      <c r="V219" s="118"/>
      <c r="W219" s="118">
        <f t="shared" si="111"/>
        <v>0</v>
      </c>
      <c r="X219" s="118">
        <f t="shared" si="112"/>
        <v>0</v>
      </c>
      <c r="Y219" s="118">
        <f t="shared" si="98"/>
        <v>0</v>
      </c>
      <c r="Z219" s="118">
        <f t="shared" si="106"/>
        <v>0</v>
      </c>
      <c r="AA219" s="119">
        <v>0.2</v>
      </c>
      <c r="AB219" s="118">
        <f t="shared" si="108"/>
        <v>-2000</v>
      </c>
      <c r="AC219" s="118">
        <f t="shared" si="99"/>
        <v>-216000</v>
      </c>
      <c r="AD219" s="119">
        <v>0</v>
      </c>
      <c r="AE219" s="118">
        <f t="shared" si="107"/>
        <v>0</v>
      </c>
      <c r="AF219" s="118">
        <f t="shared" si="100"/>
        <v>0</v>
      </c>
      <c r="AO219" s="118"/>
      <c r="AP219" s="118"/>
      <c r="AQ219" s="118"/>
      <c r="AR219" s="118"/>
      <c r="AS219" s="117">
        <v>0.5</v>
      </c>
      <c r="AT219" s="117">
        <v>1</v>
      </c>
    </row>
    <row r="220" spans="1:46" s="68" customFormat="1">
      <c r="A220" s="3" t="s">
        <v>16</v>
      </c>
      <c r="B220" s="130">
        <v>47081</v>
      </c>
      <c r="C220" s="132">
        <f>VLOOKUP(CF_дог!B220,USD!A:B,2,TRUE)</f>
        <v>109.67123287671232</v>
      </c>
      <c r="D220" s="118"/>
      <c r="E220" s="117"/>
      <c r="F220" s="117"/>
      <c r="G220" s="117"/>
      <c r="H220" s="117">
        <v>5.5E-2</v>
      </c>
      <c r="I220" s="117">
        <v>0</v>
      </c>
      <c r="J220" s="117">
        <v>0</v>
      </c>
      <c r="K220" s="117"/>
      <c r="L220" s="118"/>
      <c r="O220" s="118">
        <v>10000</v>
      </c>
      <c r="P220" s="118">
        <f t="shared" si="113"/>
        <v>0</v>
      </c>
      <c r="Q220" s="118">
        <f t="shared" si="97"/>
        <v>1096712.3287671232</v>
      </c>
      <c r="R220" s="118">
        <f t="shared" si="96"/>
        <v>0</v>
      </c>
      <c r="S220" s="118">
        <f t="shared" si="109"/>
        <v>0</v>
      </c>
      <c r="T220" s="118">
        <f t="shared" si="110"/>
        <v>0</v>
      </c>
      <c r="U220" s="118">
        <f>P219*H219/365*(B220-B209)</f>
        <v>5504.5205479452052</v>
      </c>
      <c r="V220" s="118">
        <f>U220*C220</f>
        <v>603687.5548883467</v>
      </c>
      <c r="W220" s="118">
        <f t="shared" si="111"/>
        <v>0</v>
      </c>
      <c r="X220" s="118">
        <f t="shared" si="112"/>
        <v>0</v>
      </c>
      <c r="Y220" s="118">
        <f t="shared" si="98"/>
        <v>0</v>
      </c>
      <c r="Z220" s="118">
        <f t="shared" si="106"/>
        <v>0</v>
      </c>
      <c r="AA220" s="119">
        <v>0.2</v>
      </c>
      <c r="AB220" s="118">
        <f t="shared" si="108"/>
        <v>0</v>
      </c>
      <c r="AC220" s="118">
        <f t="shared" si="99"/>
        <v>0</v>
      </c>
      <c r="AD220" s="119">
        <v>0</v>
      </c>
      <c r="AE220" s="118">
        <f t="shared" si="107"/>
        <v>0</v>
      </c>
      <c r="AF220" s="118">
        <f t="shared" si="100"/>
        <v>0</v>
      </c>
      <c r="AO220" s="118"/>
      <c r="AP220" s="118"/>
      <c r="AQ220" s="118"/>
      <c r="AR220" s="118"/>
      <c r="AS220" s="117">
        <v>0.5</v>
      </c>
      <c r="AT220" s="117">
        <v>1</v>
      </c>
    </row>
    <row r="221" spans="1:46" s="70" customFormat="1">
      <c r="A221" s="4" t="s">
        <v>17</v>
      </c>
      <c r="B221" s="133" t="s">
        <v>33</v>
      </c>
      <c r="C221" s="131">
        <v>1</v>
      </c>
      <c r="D221" s="128"/>
      <c r="E221" s="127"/>
      <c r="F221" s="127"/>
      <c r="G221" s="127"/>
      <c r="H221" s="127">
        <v>0.1</v>
      </c>
      <c r="I221" s="127">
        <v>0</v>
      </c>
      <c r="J221" s="127">
        <v>0</v>
      </c>
      <c r="K221" s="127"/>
      <c r="L221" s="128"/>
      <c r="O221" s="128">
        <v>-150000</v>
      </c>
      <c r="P221" s="128">
        <f>-O221</f>
        <v>150000</v>
      </c>
      <c r="Q221" s="128">
        <f t="shared" si="97"/>
        <v>-150000</v>
      </c>
      <c r="R221" s="128">
        <f t="shared" si="96"/>
        <v>150000</v>
      </c>
      <c r="S221" s="128"/>
      <c r="T221" s="128"/>
      <c r="U221" s="128">
        <v>0</v>
      </c>
      <c r="V221" s="128">
        <f>U221*C221</f>
        <v>0</v>
      </c>
      <c r="W221" s="128">
        <f t="shared" si="111"/>
        <v>0</v>
      </c>
      <c r="X221" s="128"/>
      <c r="Y221" s="128">
        <f t="shared" si="98"/>
        <v>0</v>
      </c>
      <c r="Z221" s="128">
        <f t="shared" si="106"/>
        <v>0</v>
      </c>
      <c r="AA221" s="129">
        <v>0.1</v>
      </c>
      <c r="AB221" s="128">
        <f t="shared" si="108"/>
        <v>-15000</v>
      </c>
      <c r="AC221" s="128">
        <f t="shared" si="99"/>
        <v>-15000</v>
      </c>
      <c r="AD221" s="129">
        <v>0.02</v>
      </c>
      <c r="AE221" s="128">
        <f t="shared" si="107"/>
        <v>-3000</v>
      </c>
      <c r="AF221" s="128">
        <f t="shared" si="100"/>
        <v>-3000</v>
      </c>
      <c r="AO221" s="128"/>
      <c r="AP221" s="128"/>
      <c r="AQ221" s="128"/>
      <c r="AR221" s="128"/>
      <c r="AS221" s="127">
        <v>0.15</v>
      </c>
      <c r="AT221" s="127">
        <v>0.3</v>
      </c>
    </row>
    <row r="222" spans="1:46" s="70" customFormat="1">
      <c r="A222" s="4" t="s">
        <v>17</v>
      </c>
      <c r="B222" s="133" t="s">
        <v>34</v>
      </c>
      <c r="C222" s="131">
        <v>1</v>
      </c>
      <c r="D222" s="128"/>
      <c r="E222" s="127"/>
      <c r="F222" s="127"/>
      <c r="G222" s="127"/>
      <c r="H222" s="127">
        <v>0.1</v>
      </c>
      <c r="I222" s="127">
        <v>0</v>
      </c>
      <c r="J222" s="127">
        <v>0</v>
      </c>
      <c r="K222" s="127"/>
      <c r="L222" s="128"/>
      <c r="O222" s="128">
        <v>0</v>
      </c>
      <c r="P222" s="128">
        <f>P221-O222</f>
        <v>150000</v>
      </c>
      <c r="Q222" s="128">
        <f t="shared" si="97"/>
        <v>0</v>
      </c>
      <c r="R222" s="128">
        <f t="shared" si="96"/>
        <v>150000</v>
      </c>
      <c r="S222" s="128">
        <f t="shared" ref="S222:S237" si="114">P221*H221/365*(B222-B221)+S221-U222</f>
        <v>3041.0958904109589</v>
      </c>
      <c r="T222" s="128">
        <f t="shared" ref="T222:T237" si="115">S222*C222</f>
        <v>3041.0958904109589</v>
      </c>
      <c r="U222" s="128"/>
      <c r="V222" s="128">
        <f>U222*C222</f>
        <v>0</v>
      </c>
      <c r="W222" s="128">
        <f t="shared" ref="W222:W237" si="116">I222*P221</f>
        <v>0</v>
      </c>
      <c r="X222" s="128">
        <f t="shared" ref="X222:X237" si="117">W222*C222</f>
        <v>0</v>
      </c>
      <c r="Y222" s="128">
        <f t="shared" si="98"/>
        <v>0</v>
      </c>
      <c r="Z222" s="128">
        <f t="shared" si="106"/>
        <v>0</v>
      </c>
      <c r="AA222" s="129">
        <v>0.1</v>
      </c>
      <c r="AB222" s="128">
        <f t="shared" si="108"/>
        <v>-15000</v>
      </c>
      <c r="AC222" s="128">
        <f t="shared" si="99"/>
        <v>-15000</v>
      </c>
      <c r="AD222" s="129">
        <v>0.02</v>
      </c>
      <c r="AE222" s="128">
        <f t="shared" si="107"/>
        <v>-3000</v>
      </c>
      <c r="AF222" s="128">
        <f t="shared" si="100"/>
        <v>-3000</v>
      </c>
      <c r="AO222" s="128"/>
      <c r="AP222" s="128"/>
      <c r="AQ222" s="128"/>
      <c r="AR222" s="128"/>
      <c r="AS222" s="127">
        <v>0.15</v>
      </c>
      <c r="AT222" s="127">
        <v>0.3</v>
      </c>
    </row>
    <row r="223" spans="1:46" s="70" customFormat="1">
      <c r="A223" s="4" t="s">
        <v>17</v>
      </c>
      <c r="B223" s="133">
        <v>43206</v>
      </c>
      <c r="C223" s="131">
        <v>1</v>
      </c>
      <c r="D223" s="128"/>
      <c r="E223" s="127"/>
      <c r="F223" s="127"/>
      <c r="G223" s="127"/>
      <c r="H223" s="127">
        <v>0.1</v>
      </c>
      <c r="I223" s="127">
        <v>0</v>
      </c>
      <c r="J223" s="127">
        <v>0</v>
      </c>
      <c r="K223" s="127"/>
      <c r="L223" s="128"/>
      <c r="O223" s="128">
        <f>150000/8</f>
        <v>18750</v>
      </c>
      <c r="P223" s="128">
        <f t="shared" ref="P223:P237" si="118">P222-O223</f>
        <v>131250</v>
      </c>
      <c r="Q223" s="128">
        <f t="shared" si="97"/>
        <v>18750</v>
      </c>
      <c r="R223" s="128">
        <f t="shared" si="96"/>
        <v>131250</v>
      </c>
      <c r="S223" s="128">
        <f t="shared" si="114"/>
        <v>0</v>
      </c>
      <c r="T223" s="128">
        <f t="shared" si="115"/>
        <v>0</v>
      </c>
      <c r="U223" s="128">
        <f>P222*H222/365*(B223-B221)</f>
        <v>3698.6301369863013</v>
      </c>
      <c r="V223" s="128">
        <f>U223*C223</f>
        <v>3698.6301369863013</v>
      </c>
      <c r="W223" s="128">
        <f t="shared" si="116"/>
        <v>0</v>
      </c>
      <c r="X223" s="128">
        <f t="shared" si="117"/>
        <v>0</v>
      </c>
      <c r="Y223" s="128">
        <f t="shared" si="98"/>
        <v>0</v>
      </c>
      <c r="Z223" s="128">
        <f t="shared" si="106"/>
        <v>0</v>
      </c>
      <c r="AA223" s="129">
        <v>0.1</v>
      </c>
      <c r="AB223" s="128">
        <f t="shared" si="108"/>
        <v>-13125</v>
      </c>
      <c r="AC223" s="128">
        <f t="shared" si="99"/>
        <v>-13125</v>
      </c>
      <c r="AD223" s="129">
        <v>0.02</v>
      </c>
      <c r="AE223" s="128">
        <f t="shared" si="107"/>
        <v>-2625</v>
      </c>
      <c r="AF223" s="128">
        <f t="shared" si="100"/>
        <v>-2625</v>
      </c>
      <c r="AO223" s="128"/>
      <c r="AP223" s="128"/>
      <c r="AQ223" s="128"/>
      <c r="AR223" s="128"/>
      <c r="AS223" s="127">
        <v>0.15</v>
      </c>
      <c r="AT223" s="127">
        <v>0.3</v>
      </c>
    </row>
    <row r="224" spans="1:46" s="70" customFormat="1">
      <c r="A224" s="4" t="s">
        <v>17</v>
      </c>
      <c r="B224" s="133" t="s">
        <v>35</v>
      </c>
      <c r="C224" s="131">
        <v>1</v>
      </c>
      <c r="D224" s="128"/>
      <c r="E224" s="127"/>
      <c r="F224" s="127"/>
      <c r="G224" s="127"/>
      <c r="H224" s="127">
        <v>0.1</v>
      </c>
      <c r="I224" s="127">
        <v>0</v>
      </c>
      <c r="J224" s="127">
        <v>0</v>
      </c>
      <c r="K224" s="127"/>
      <c r="L224" s="128"/>
      <c r="O224" s="128">
        <v>0</v>
      </c>
      <c r="P224" s="128">
        <f t="shared" si="118"/>
        <v>131250</v>
      </c>
      <c r="Q224" s="128">
        <f t="shared" si="97"/>
        <v>0</v>
      </c>
      <c r="R224" s="128">
        <f t="shared" si="96"/>
        <v>131250</v>
      </c>
      <c r="S224" s="128">
        <f t="shared" si="114"/>
        <v>2696.9178082191784</v>
      </c>
      <c r="T224" s="128">
        <f t="shared" si="115"/>
        <v>2696.9178082191784</v>
      </c>
      <c r="U224" s="128"/>
      <c r="V224" s="128"/>
      <c r="W224" s="128">
        <f t="shared" si="116"/>
        <v>0</v>
      </c>
      <c r="X224" s="128">
        <f t="shared" si="117"/>
        <v>0</v>
      </c>
      <c r="Y224" s="128">
        <f t="shared" si="98"/>
        <v>0</v>
      </c>
      <c r="Z224" s="128">
        <f t="shared" si="106"/>
        <v>0</v>
      </c>
      <c r="AA224" s="129">
        <v>0.1</v>
      </c>
      <c r="AB224" s="128">
        <f t="shared" si="108"/>
        <v>-13125</v>
      </c>
      <c r="AC224" s="128">
        <f t="shared" si="99"/>
        <v>-13125</v>
      </c>
      <c r="AD224" s="129">
        <v>0.02</v>
      </c>
      <c r="AE224" s="128">
        <f t="shared" si="107"/>
        <v>-2625</v>
      </c>
      <c r="AF224" s="128">
        <f t="shared" si="100"/>
        <v>-2625</v>
      </c>
      <c r="AO224" s="128"/>
      <c r="AP224" s="128"/>
      <c r="AQ224" s="128"/>
      <c r="AR224" s="128"/>
      <c r="AS224" s="127">
        <v>0.15</v>
      </c>
      <c r="AT224" s="127">
        <v>0.3</v>
      </c>
    </row>
    <row r="225" spans="1:46" s="70" customFormat="1">
      <c r="A225" s="4" t="s">
        <v>17</v>
      </c>
      <c r="B225" s="133">
        <v>43297</v>
      </c>
      <c r="C225" s="131">
        <v>1</v>
      </c>
      <c r="D225" s="128"/>
      <c r="E225" s="127"/>
      <c r="F225" s="127"/>
      <c r="G225" s="127"/>
      <c r="H225" s="127">
        <v>0.1</v>
      </c>
      <c r="I225" s="127">
        <v>0</v>
      </c>
      <c r="J225" s="127">
        <v>0</v>
      </c>
      <c r="K225" s="127"/>
      <c r="L225" s="128"/>
      <c r="O225" s="128">
        <f>150000/8</f>
        <v>18750</v>
      </c>
      <c r="P225" s="128">
        <f t="shared" si="118"/>
        <v>112500</v>
      </c>
      <c r="Q225" s="128">
        <f t="shared" si="97"/>
        <v>18750</v>
      </c>
      <c r="R225" s="128">
        <f t="shared" si="96"/>
        <v>112500</v>
      </c>
      <c r="S225" s="128">
        <f t="shared" si="114"/>
        <v>0</v>
      </c>
      <c r="T225" s="128">
        <f t="shared" si="115"/>
        <v>0</v>
      </c>
      <c r="U225" s="128">
        <f>P224*H224/365*(B225-B223)</f>
        <v>3272.260273972603</v>
      </c>
      <c r="V225" s="128">
        <f>U225*C225</f>
        <v>3272.260273972603</v>
      </c>
      <c r="W225" s="128">
        <f t="shared" si="116"/>
        <v>0</v>
      </c>
      <c r="X225" s="128">
        <f t="shared" si="117"/>
        <v>0</v>
      </c>
      <c r="Y225" s="128">
        <f t="shared" si="98"/>
        <v>0</v>
      </c>
      <c r="Z225" s="128">
        <f t="shared" si="106"/>
        <v>0</v>
      </c>
      <c r="AA225" s="129">
        <v>0.1</v>
      </c>
      <c r="AB225" s="128">
        <f t="shared" si="108"/>
        <v>-11250</v>
      </c>
      <c r="AC225" s="128">
        <f t="shared" si="99"/>
        <v>-11250</v>
      </c>
      <c r="AD225" s="129">
        <v>0.02</v>
      </c>
      <c r="AE225" s="128">
        <f t="shared" si="107"/>
        <v>-2250</v>
      </c>
      <c r="AF225" s="128">
        <f t="shared" si="100"/>
        <v>-2250</v>
      </c>
      <c r="AO225" s="128"/>
      <c r="AP225" s="128"/>
      <c r="AQ225" s="128"/>
      <c r="AR225" s="128"/>
      <c r="AS225" s="127">
        <v>0.15</v>
      </c>
      <c r="AT225" s="127">
        <v>0.3</v>
      </c>
    </row>
    <row r="226" spans="1:46" s="70" customFormat="1">
      <c r="A226" s="4" t="s">
        <v>17</v>
      </c>
      <c r="B226" s="133" t="s">
        <v>22</v>
      </c>
      <c r="C226" s="131">
        <v>1</v>
      </c>
      <c r="D226" s="128"/>
      <c r="E226" s="127"/>
      <c r="F226" s="127"/>
      <c r="G226" s="127"/>
      <c r="H226" s="127">
        <v>0.1</v>
      </c>
      <c r="I226" s="127">
        <v>0</v>
      </c>
      <c r="J226" s="127">
        <v>0</v>
      </c>
      <c r="K226" s="127"/>
      <c r="L226" s="128"/>
      <c r="O226" s="128">
        <v>0</v>
      </c>
      <c r="P226" s="128">
        <f t="shared" si="118"/>
        <v>112500</v>
      </c>
      <c r="Q226" s="128">
        <f t="shared" si="97"/>
        <v>0</v>
      </c>
      <c r="R226" s="128">
        <f t="shared" si="96"/>
        <v>112500</v>
      </c>
      <c r="S226" s="128">
        <f t="shared" si="114"/>
        <v>2342.4657534246576</v>
      </c>
      <c r="T226" s="128">
        <f t="shared" si="115"/>
        <v>2342.4657534246576</v>
      </c>
      <c r="U226" s="128"/>
      <c r="V226" s="128"/>
      <c r="W226" s="128">
        <f t="shared" si="116"/>
        <v>0</v>
      </c>
      <c r="X226" s="128">
        <f t="shared" si="117"/>
        <v>0</v>
      </c>
      <c r="Y226" s="128">
        <f t="shared" si="98"/>
        <v>0</v>
      </c>
      <c r="Z226" s="128">
        <f t="shared" si="106"/>
        <v>0</v>
      </c>
      <c r="AA226" s="129">
        <v>0.1</v>
      </c>
      <c r="AB226" s="128">
        <f t="shared" si="108"/>
        <v>-11250</v>
      </c>
      <c r="AC226" s="128">
        <f t="shared" si="99"/>
        <v>-11250</v>
      </c>
      <c r="AD226" s="129">
        <v>0.02</v>
      </c>
      <c r="AE226" s="128">
        <f t="shared" si="107"/>
        <v>-2250</v>
      </c>
      <c r="AF226" s="128">
        <f t="shared" si="100"/>
        <v>-2250</v>
      </c>
      <c r="AO226" s="128"/>
      <c r="AP226" s="128"/>
      <c r="AQ226" s="128"/>
      <c r="AR226" s="128"/>
      <c r="AS226" s="127">
        <v>0.15</v>
      </c>
      <c r="AT226" s="127">
        <v>0.3</v>
      </c>
    </row>
    <row r="227" spans="1:46" s="70" customFormat="1">
      <c r="A227" s="4" t="s">
        <v>17</v>
      </c>
      <c r="B227" s="133">
        <v>43389</v>
      </c>
      <c r="C227" s="131">
        <v>1</v>
      </c>
      <c r="D227" s="128"/>
      <c r="E227" s="127"/>
      <c r="F227" s="127"/>
      <c r="G227" s="127"/>
      <c r="H227" s="127">
        <v>0.1</v>
      </c>
      <c r="I227" s="127">
        <v>0</v>
      </c>
      <c r="J227" s="127">
        <v>0</v>
      </c>
      <c r="K227" s="127"/>
      <c r="L227" s="128"/>
      <c r="O227" s="128">
        <f>150000/8</f>
        <v>18750</v>
      </c>
      <c r="P227" s="128">
        <f t="shared" si="118"/>
        <v>93750</v>
      </c>
      <c r="Q227" s="128">
        <f t="shared" si="97"/>
        <v>18750</v>
      </c>
      <c r="R227" s="128">
        <f t="shared" si="96"/>
        <v>93750</v>
      </c>
      <c r="S227" s="128">
        <f t="shared" si="114"/>
        <v>0</v>
      </c>
      <c r="T227" s="128">
        <f t="shared" si="115"/>
        <v>0</v>
      </c>
      <c r="U227" s="128">
        <f>P226*H226/365*(B227-B225)</f>
        <v>2835.6164383561645</v>
      </c>
      <c r="V227" s="128">
        <f>U227*C227</f>
        <v>2835.6164383561645</v>
      </c>
      <c r="W227" s="128">
        <f t="shared" si="116"/>
        <v>0</v>
      </c>
      <c r="X227" s="128">
        <f t="shared" si="117"/>
        <v>0</v>
      </c>
      <c r="Y227" s="128">
        <f t="shared" si="98"/>
        <v>0</v>
      </c>
      <c r="Z227" s="128">
        <f t="shared" si="106"/>
        <v>0</v>
      </c>
      <c r="AA227" s="129">
        <v>0.1</v>
      </c>
      <c r="AB227" s="128">
        <f t="shared" si="108"/>
        <v>-9375</v>
      </c>
      <c r="AC227" s="128">
        <f t="shared" si="99"/>
        <v>-9375</v>
      </c>
      <c r="AD227" s="129">
        <v>0.02</v>
      </c>
      <c r="AE227" s="128">
        <f t="shared" si="107"/>
        <v>-1875</v>
      </c>
      <c r="AF227" s="128">
        <f t="shared" si="100"/>
        <v>-1875</v>
      </c>
      <c r="AO227" s="128"/>
      <c r="AP227" s="128"/>
      <c r="AQ227" s="128"/>
      <c r="AR227" s="128"/>
      <c r="AS227" s="127">
        <v>0.15</v>
      </c>
      <c r="AT227" s="127">
        <v>0.3</v>
      </c>
    </row>
    <row r="228" spans="1:46" s="70" customFormat="1">
      <c r="A228" s="4" t="s">
        <v>17</v>
      </c>
      <c r="B228" s="133" t="s">
        <v>19</v>
      </c>
      <c r="C228" s="131">
        <v>1</v>
      </c>
      <c r="D228" s="128"/>
      <c r="E228" s="127"/>
      <c r="F228" s="127"/>
      <c r="G228" s="127"/>
      <c r="H228" s="127">
        <v>0.1</v>
      </c>
      <c r="I228" s="127">
        <v>0</v>
      </c>
      <c r="J228" s="127">
        <v>0</v>
      </c>
      <c r="K228" s="127"/>
      <c r="L228" s="128"/>
      <c r="O228" s="128">
        <v>0</v>
      </c>
      <c r="P228" s="128">
        <f t="shared" si="118"/>
        <v>93750</v>
      </c>
      <c r="Q228" s="128">
        <f t="shared" si="97"/>
        <v>0</v>
      </c>
      <c r="R228" s="128">
        <f t="shared" si="96"/>
        <v>93750</v>
      </c>
      <c r="S228" s="128">
        <f t="shared" si="114"/>
        <v>1952.0547945205478</v>
      </c>
      <c r="T228" s="128">
        <f t="shared" si="115"/>
        <v>1952.0547945205478</v>
      </c>
      <c r="U228" s="128"/>
      <c r="V228" s="128"/>
      <c r="W228" s="128">
        <f t="shared" si="116"/>
        <v>0</v>
      </c>
      <c r="X228" s="128">
        <f t="shared" si="117"/>
        <v>0</v>
      </c>
      <c r="Y228" s="128">
        <f t="shared" si="98"/>
        <v>0</v>
      </c>
      <c r="Z228" s="128">
        <f t="shared" si="106"/>
        <v>0</v>
      </c>
      <c r="AA228" s="129">
        <v>0.1</v>
      </c>
      <c r="AB228" s="128">
        <f t="shared" si="108"/>
        <v>-9375</v>
      </c>
      <c r="AC228" s="128">
        <f t="shared" si="99"/>
        <v>-9375</v>
      </c>
      <c r="AD228" s="129">
        <v>0.02</v>
      </c>
      <c r="AE228" s="128">
        <f t="shared" si="107"/>
        <v>-1875</v>
      </c>
      <c r="AF228" s="128">
        <f t="shared" si="100"/>
        <v>-1875</v>
      </c>
      <c r="AO228" s="128"/>
      <c r="AP228" s="128"/>
      <c r="AQ228" s="128"/>
      <c r="AR228" s="128"/>
      <c r="AS228" s="127">
        <v>0.15</v>
      </c>
      <c r="AT228" s="127">
        <v>0.3</v>
      </c>
    </row>
    <row r="229" spans="1:46" s="70" customFormat="1">
      <c r="A229" s="4" t="s">
        <v>17</v>
      </c>
      <c r="B229" s="133">
        <v>43481</v>
      </c>
      <c r="C229" s="131">
        <v>1</v>
      </c>
      <c r="D229" s="128"/>
      <c r="E229" s="127"/>
      <c r="F229" s="127"/>
      <c r="G229" s="127"/>
      <c r="H229" s="127">
        <v>0.1</v>
      </c>
      <c r="I229" s="127">
        <v>0</v>
      </c>
      <c r="J229" s="127">
        <v>0</v>
      </c>
      <c r="K229" s="127"/>
      <c r="L229" s="128"/>
      <c r="O229" s="128">
        <f>150000/8</f>
        <v>18750</v>
      </c>
      <c r="P229" s="128">
        <f t="shared" si="118"/>
        <v>75000</v>
      </c>
      <c r="Q229" s="128">
        <f t="shared" si="97"/>
        <v>18750</v>
      </c>
      <c r="R229" s="128">
        <f t="shared" si="96"/>
        <v>75000</v>
      </c>
      <c r="S229" s="128">
        <f t="shared" si="114"/>
        <v>0</v>
      </c>
      <c r="T229" s="128">
        <f t="shared" si="115"/>
        <v>0</v>
      </c>
      <c r="U229" s="128">
        <f>P228*H228/365*(B229-B227)</f>
        <v>2363.0136986301368</v>
      </c>
      <c r="V229" s="128">
        <f>U229*C229</f>
        <v>2363.0136986301368</v>
      </c>
      <c r="W229" s="128">
        <f t="shared" si="116"/>
        <v>0</v>
      </c>
      <c r="X229" s="128">
        <f t="shared" si="117"/>
        <v>0</v>
      </c>
      <c r="Y229" s="128">
        <f t="shared" si="98"/>
        <v>0</v>
      </c>
      <c r="Z229" s="128">
        <f t="shared" si="106"/>
        <v>0</v>
      </c>
      <c r="AA229" s="129">
        <v>0.1</v>
      </c>
      <c r="AB229" s="128">
        <f t="shared" si="108"/>
        <v>-7500</v>
      </c>
      <c r="AC229" s="128">
        <f t="shared" si="99"/>
        <v>-7500</v>
      </c>
      <c r="AD229" s="129">
        <v>0.02</v>
      </c>
      <c r="AE229" s="128">
        <f t="shared" si="107"/>
        <v>-1500</v>
      </c>
      <c r="AF229" s="128">
        <f t="shared" si="100"/>
        <v>-1500</v>
      </c>
      <c r="AO229" s="128"/>
      <c r="AP229" s="128"/>
      <c r="AQ229" s="128"/>
      <c r="AR229" s="128"/>
      <c r="AS229" s="127">
        <v>0.15</v>
      </c>
      <c r="AT229" s="127">
        <v>0.3</v>
      </c>
    </row>
    <row r="230" spans="1:46" s="70" customFormat="1">
      <c r="A230" s="4" t="s">
        <v>17</v>
      </c>
      <c r="B230" s="133" t="s">
        <v>27</v>
      </c>
      <c r="C230" s="131">
        <v>1</v>
      </c>
      <c r="D230" s="128"/>
      <c r="E230" s="127"/>
      <c r="F230" s="127"/>
      <c r="G230" s="127"/>
      <c r="H230" s="127">
        <v>0.1</v>
      </c>
      <c r="I230" s="127">
        <v>0</v>
      </c>
      <c r="J230" s="127">
        <v>0</v>
      </c>
      <c r="K230" s="127"/>
      <c r="L230" s="128"/>
      <c r="O230" s="128">
        <v>0</v>
      </c>
      <c r="P230" s="128">
        <f t="shared" si="118"/>
        <v>75000</v>
      </c>
      <c r="Q230" s="128">
        <f t="shared" si="97"/>
        <v>0</v>
      </c>
      <c r="R230" s="128">
        <f t="shared" si="96"/>
        <v>75000</v>
      </c>
      <c r="S230" s="128">
        <f t="shared" si="114"/>
        <v>1520.5479452054794</v>
      </c>
      <c r="T230" s="128">
        <f t="shared" si="115"/>
        <v>1520.5479452054794</v>
      </c>
      <c r="U230" s="128"/>
      <c r="V230" s="128"/>
      <c r="W230" s="128">
        <f t="shared" si="116"/>
        <v>0</v>
      </c>
      <c r="X230" s="128">
        <f t="shared" si="117"/>
        <v>0</v>
      </c>
      <c r="Y230" s="128">
        <f t="shared" si="98"/>
        <v>0</v>
      </c>
      <c r="Z230" s="128">
        <f t="shared" si="106"/>
        <v>0</v>
      </c>
      <c r="AA230" s="129">
        <v>0.1</v>
      </c>
      <c r="AB230" s="128">
        <f t="shared" si="108"/>
        <v>-7500</v>
      </c>
      <c r="AC230" s="128">
        <f t="shared" si="99"/>
        <v>-7500</v>
      </c>
      <c r="AD230" s="129">
        <v>0.02</v>
      </c>
      <c r="AE230" s="128">
        <f t="shared" si="107"/>
        <v>-1500</v>
      </c>
      <c r="AF230" s="128">
        <f t="shared" si="100"/>
        <v>-1500</v>
      </c>
      <c r="AO230" s="128"/>
      <c r="AP230" s="128"/>
      <c r="AQ230" s="128"/>
      <c r="AR230" s="128"/>
      <c r="AS230" s="127">
        <v>0.15</v>
      </c>
      <c r="AT230" s="127">
        <v>0.3</v>
      </c>
    </row>
    <row r="231" spans="1:46" s="70" customFormat="1">
      <c r="A231" s="4" t="s">
        <v>17</v>
      </c>
      <c r="B231" s="133">
        <v>43571</v>
      </c>
      <c r="C231" s="131">
        <v>1</v>
      </c>
      <c r="D231" s="128"/>
      <c r="E231" s="127"/>
      <c r="F231" s="127"/>
      <c r="G231" s="127"/>
      <c r="H231" s="127">
        <v>0.1</v>
      </c>
      <c r="I231" s="127">
        <v>0</v>
      </c>
      <c r="J231" s="127">
        <v>0</v>
      </c>
      <c r="K231" s="127"/>
      <c r="L231" s="128"/>
      <c r="O231" s="128">
        <f>150000/8</f>
        <v>18750</v>
      </c>
      <c r="P231" s="128">
        <f t="shared" si="118"/>
        <v>56250</v>
      </c>
      <c r="Q231" s="128">
        <f t="shared" si="97"/>
        <v>18750</v>
      </c>
      <c r="R231" s="128">
        <f t="shared" si="96"/>
        <v>56250</v>
      </c>
      <c r="S231" s="128">
        <f t="shared" si="114"/>
        <v>0</v>
      </c>
      <c r="T231" s="128">
        <f t="shared" si="115"/>
        <v>0</v>
      </c>
      <c r="U231" s="128">
        <f>P230*H230/365*(B231-B229)</f>
        <v>1849.3150684931506</v>
      </c>
      <c r="V231" s="128">
        <f>U231*C231</f>
        <v>1849.3150684931506</v>
      </c>
      <c r="W231" s="128">
        <f t="shared" si="116"/>
        <v>0</v>
      </c>
      <c r="X231" s="128">
        <f t="shared" si="117"/>
        <v>0</v>
      </c>
      <c r="Y231" s="128">
        <f t="shared" si="98"/>
        <v>0</v>
      </c>
      <c r="Z231" s="128">
        <f t="shared" si="106"/>
        <v>0</v>
      </c>
      <c r="AA231" s="129">
        <v>0.1</v>
      </c>
      <c r="AB231" s="128">
        <f t="shared" si="108"/>
        <v>-5625</v>
      </c>
      <c r="AC231" s="128">
        <f t="shared" si="99"/>
        <v>-5625</v>
      </c>
      <c r="AD231" s="129">
        <v>0.02</v>
      </c>
      <c r="AE231" s="128">
        <f t="shared" si="107"/>
        <v>-1125</v>
      </c>
      <c r="AF231" s="128">
        <f t="shared" si="100"/>
        <v>-1125</v>
      </c>
      <c r="AO231" s="128"/>
      <c r="AP231" s="128"/>
      <c r="AQ231" s="128"/>
      <c r="AR231" s="128"/>
      <c r="AS231" s="127">
        <v>0.15</v>
      </c>
      <c r="AT231" s="127">
        <v>0.3</v>
      </c>
    </row>
    <row r="232" spans="1:46" s="70" customFormat="1">
      <c r="A232" s="4" t="s">
        <v>17</v>
      </c>
      <c r="B232" s="133" t="s">
        <v>30</v>
      </c>
      <c r="C232" s="131">
        <v>1</v>
      </c>
      <c r="D232" s="128"/>
      <c r="E232" s="127"/>
      <c r="F232" s="127"/>
      <c r="G232" s="127"/>
      <c r="H232" s="127">
        <v>0.1</v>
      </c>
      <c r="I232" s="127">
        <v>0</v>
      </c>
      <c r="J232" s="127">
        <v>0</v>
      </c>
      <c r="K232" s="127"/>
      <c r="L232" s="128"/>
      <c r="O232" s="128">
        <v>0</v>
      </c>
      <c r="P232" s="128">
        <f t="shared" si="118"/>
        <v>56250</v>
      </c>
      <c r="Q232" s="128">
        <f t="shared" si="97"/>
        <v>0</v>
      </c>
      <c r="R232" s="128">
        <f t="shared" si="96"/>
        <v>56250</v>
      </c>
      <c r="S232" s="128">
        <f t="shared" si="114"/>
        <v>1155.8219178082193</v>
      </c>
      <c r="T232" s="128">
        <f t="shared" si="115"/>
        <v>1155.8219178082193</v>
      </c>
      <c r="U232" s="128"/>
      <c r="V232" s="128"/>
      <c r="W232" s="128">
        <f t="shared" si="116"/>
        <v>0</v>
      </c>
      <c r="X232" s="128">
        <f t="shared" si="117"/>
        <v>0</v>
      </c>
      <c r="Y232" s="128">
        <f t="shared" si="98"/>
        <v>0</v>
      </c>
      <c r="Z232" s="128">
        <f t="shared" si="106"/>
        <v>0</v>
      </c>
      <c r="AA232" s="129">
        <v>0.1</v>
      </c>
      <c r="AB232" s="128">
        <f t="shared" si="108"/>
        <v>-5625</v>
      </c>
      <c r="AC232" s="128">
        <f t="shared" si="99"/>
        <v>-5625</v>
      </c>
      <c r="AD232" s="129">
        <v>0.02</v>
      </c>
      <c r="AE232" s="128">
        <f t="shared" si="107"/>
        <v>-1125</v>
      </c>
      <c r="AF232" s="128">
        <f t="shared" si="100"/>
        <v>-1125</v>
      </c>
      <c r="AO232" s="128"/>
      <c r="AP232" s="128"/>
      <c r="AQ232" s="128"/>
      <c r="AR232" s="128"/>
      <c r="AS232" s="127">
        <v>0.15</v>
      </c>
      <c r="AT232" s="127">
        <v>0.3</v>
      </c>
    </row>
    <row r="233" spans="1:46" s="70" customFormat="1">
      <c r="A233" s="4" t="s">
        <v>17</v>
      </c>
      <c r="B233" s="133">
        <v>43662</v>
      </c>
      <c r="C233" s="131">
        <v>1</v>
      </c>
      <c r="D233" s="128"/>
      <c r="E233" s="127"/>
      <c r="F233" s="127"/>
      <c r="G233" s="127"/>
      <c r="H233" s="127">
        <v>0.1</v>
      </c>
      <c r="I233" s="127">
        <v>0</v>
      </c>
      <c r="J233" s="127">
        <v>0</v>
      </c>
      <c r="K233" s="127"/>
      <c r="L233" s="128"/>
      <c r="O233" s="128">
        <f>150000/8</f>
        <v>18750</v>
      </c>
      <c r="P233" s="128">
        <f t="shared" si="118"/>
        <v>37500</v>
      </c>
      <c r="Q233" s="128">
        <f t="shared" si="97"/>
        <v>18750</v>
      </c>
      <c r="R233" s="128">
        <f t="shared" si="96"/>
        <v>37500</v>
      </c>
      <c r="S233" s="128">
        <f t="shared" si="114"/>
        <v>0</v>
      </c>
      <c r="T233" s="128">
        <f t="shared" si="115"/>
        <v>0</v>
      </c>
      <c r="U233" s="128">
        <f>P232*H232/365*(B233-B231)</f>
        <v>1402.3972602739727</v>
      </c>
      <c r="V233" s="128">
        <f>U233*C233</f>
        <v>1402.3972602739727</v>
      </c>
      <c r="W233" s="128">
        <f t="shared" si="116"/>
        <v>0</v>
      </c>
      <c r="X233" s="128">
        <f t="shared" si="117"/>
        <v>0</v>
      </c>
      <c r="Y233" s="128">
        <f t="shared" si="98"/>
        <v>0</v>
      </c>
      <c r="Z233" s="128">
        <f t="shared" si="106"/>
        <v>0</v>
      </c>
      <c r="AA233" s="129">
        <v>0.1</v>
      </c>
      <c r="AB233" s="128">
        <f t="shared" si="108"/>
        <v>-3750</v>
      </c>
      <c r="AC233" s="128">
        <f t="shared" si="99"/>
        <v>-3750</v>
      </c>
      <c r="AD233" s="129">
        <v>0.02</v>
      </c>
      <c r="AE233" s="128">
        <f t="shared" si="107"/>
        <v>-750</v>
      </c>
      <c r="AF233" s="128">
        <f t="shared" si="100"/>
        <v>-750</v>
      </c>
      <c r="AO233" s="128"/>
      <c r="AP233" s="128"/>
      <c r="AQ233" s="128"/>
      <c r="AR233" s="128"/>
      <c r="AS233" s="127">
        <v>0.15</v>
      </c>
      <c r="AT233" s="127">
        <v>0.3</v>
      </c>
    </row>
    <row r="234" spans="1:46" s="70" customFormat="1">
      <c r="A234" s="4" t="s">
        <v>17</v>
      </c>
      <c r="B234" s="133" t="s">
        <v>36</v>
      </c>
      <c r="C234" s="131">
        <v>1</v>
      </c>
      <c r="D234" s="128"/>
      <c r="E234" s="127"/>
      <c r="F234" s="127"/>
      <c r="G234" s="127"/>
      <c r="H234" s="127">
        <v>0.1</v>
      </c>
      <c r="I234" s="127">
        <v>0</v>
      </c>
      <c r="J234" s="127">
        <v>0</v>
      </c>
      <c r="K234" s="127"/>
      <c r="L234" s="128"/>
      <c r="O234" s="128">
        <v>0</v>
      </c>
      <c r="P234" s="128">
        <f t="shared" si="118"/>
        <v>37500</v>
      </c>
      <c r="Q234" s="128">
        <f t="shared" si="97"/>
        <v>0</v>
      </c>
      <c r="R234" s="128">
        <f t="shared" si="96"/>
        <v>37500</v>
      </c>
      <c r="S234" s="128">
        <f t="shared" si="114"/>
        <v>780.82191780821915</v>
      </c>
      <c r="T234" s="128">
        <f t="shared" si="115"/>
        <v>780.82191780821915</v>
      </c>
      <c r="U234" s="128"/>
      <c r="V234" s="128"/>
      <c r="W234" s="128">
        <f t="shared" si="116"/>
        <v>0</v>
      </c>
      <c r="X234" s="128">
        <f t="shared" si="117"/>
        <v>0</v>
      </c>
      <c r="Y234" s="128">
        <f t="shared" si="98"/>
        <v>0</v>
      </c>
      <c r="Z234" s="128">
        <f t="shared" si="106"/>
        <v>0</v>
      </c>
      <c r="AA234" s="129">
        <v>0.1</v>
      </c>
      <c r="AB234" s="128">
        <f t="shared" si="108"/>
        <v>-3750</v>
      </c>
      <c r="AC234" s="128">
        <f t="shared" si="99"/>
        <v>-3750</v>
      </c>
      <c r="AD234" s="129">
        <v>0.02</v>
      </c>
      <c r="AE234" s="128">
        <f t="shared" si="107"/>
        <v>-750</v>
      </c>
      <c r="AF234" s="128">
        <f t="shared" si="100"/>
        <v>-750</v>
      </c>
      <c r="AO234" s="128"/>
      <c r="AP234" s="128"/>
      <c r="AQ234" s="128"/>
      <c r="AR234" s="128"/>
      <c r="AS234" s="127">
        <v>0.15</v>
      </c>
      <c r="AT234" s="127">
        <v>0.3</v>
      </c>
    </row>
    <row r="235" spans="1:46" s="70" customFormat="1">
      <c r="A235" s="4" t="s">
        <v>17</v>
      </c>
      <c r="B235" s="133">
        <v>43754</v>
      </c>
      <c r="C235" s="131">
        <v>1</v>
      </c>
      <c r="D235" s="128"/>
      <c r="E235" s="127"/>
      <c r="F235" s="127"/>
      <c r="G235" s="127"/>
      <c r="H235" s="127">
        <v>0.1</v>
      </c>
      <c r="I235" s="127">
        <v>0</v>
      </c>
      <c r="J235" s="127">
        <v>0</v>
      </c>
      <c r="K235" s="127"/>
      <c r="L235" s="128"/>
      <c r="O235" s="128">
        <f>150000/8</f>
        <v>18750</v>
      </c>
      <c r="P235" s="128">
        <f t="shared" si="118"/>
        <v>18750</v>
      </c>
      <c r="Q235" s="128">
        <f t="shared" si="97"/>
        <v>18750</v>
      </c>
      <c r="R235" s="128">
        <f t="shared" si="96"/>
        <v>18750</v>
      </c>
      <c r="S235" s="128">
        <f t="shared" si="114"/>
        <v>0</v>
      </c>
      <c r="T235" s="128">
        <f t="shared" si="115"/>
        <v>0</v>
      </c>
      <c r="U235" s="128">
        <f>P234*H234/365*(B235-B233)</f>
        <v>945.20547945205476</v>
      </c>
      <c r="V235" s="128">
        <f>U235*C235</f>
        <v>945.20547945205476</v>
      </c>
      <c r="W235" s="128">
        <f t="shared" si="116"/>
        <v>0</v>
      </c>
      <c r="X235" s="128">
        <f t="shared" si="117"/>
        <v>0</v>
      </c>
      <c r="Y235" s="128">
        <f t="shared" si="98"/>
        <v>0</v>
      </c>
      <c r="Z235" s="128">
        <f t="shared" si="106"/>
        <v>0</v>
      </c>
      <c r="AA235" s="129">
        <v>0.1</v>
      </c>
      <c r="AB235" s="128">
        <f t="shared" si="108"/>
        <v>-1875</v>
      </c>
      <c r="AC235" s="128">
        <f t="shared" si="99"/>
        <v>-1875</v>
      </c>
      <c r="AD235" s="129">
        <v>0.02</v>
      </c>
      <c r="AE235" s="128">
        <f t="shared" si="107"/>
        <v>-375</v>
      </c>
      <c r="AF235" s="128">
        <f t="shared" si="100"/>
        <v>-375</v>
      </c>
      <c r="AO235" s="128"/>
      <c r="AP235" s="128"/>
      <c r="AQ235" s="128"/>
      <c r="AR235" s="128"/>
      <c r="AS235" s="127">
        <v>0.15</v>
      </c>
      <c r="AT235" s="127">
        <v>0.3</v>
      </c>
    </row>
    <row r="236" spans="1:46" s="70" customFormat="1">
      <c r="A236" s="4" t="s">
        <v>17</v>
      </c>
      <c r="B236" s="133" t="s">
        <v>18</v>
      </c>
      <c r="C236" s="131">
        <v>1</v>
      </c>
      <c r="D236" s="128"/>
      <c r="E236" s="127"/>
      <c r="F236" s="127"/>
      <c r="G236" s="127"/>
      <c r="H236" s="127">
        <v>0.1</v>
      </c>
      <c r="I236" s="127">
        <v>0</v>
      </c>
      <c r="J236" s="127">
        <v>0</v>
      </c>
      <c r="K236" s="127"/>
      <c r="L236" s="128"/>
      <c r="O236" s="128">
        <v>0</v>
      </c>
      <c r="P236" s="128">
        <f t="shared" si="118"/>
        <v>18750</v>
      </c>
      <c r="Q236" s="128">
        <f t="shared" si="97"/>
        <v>0</v>
      </c>
      <c r="R236" s="128">
        <f t="shared" si="96"/>
        <v>18750</v>
      </c>
      <c r="S236" s="128">
        <f t="shared" si="114"/>
        <v>390.41095890410958</v>
      </c>
      <c r="T236" s="128">
        <f t="shared" si="115"/>
        <v>390.41095890410958</v>
      </c>
      <c r="U236" s="128"/>
      <c r="V236" s="128"/>
      <c r="W236" s="128">
        <f t="shared" si="116"/>
        <v>0</v>
      </c>
      <c r="X236" s="128">
        <f t="shared" si="117"/>
        <v>0</v>
      </c>
      <c r="Y236" s="128">
        <f t="shared" si="98"/>
        <v>0</v>
      </c>
      <c r="Z236" s="128">
        <f t="shared" si="106"/>
        <v>0</v>
      </c>
      <c r="AA236" s="129">
        <v>0.1</v>
      </c>
      <c r="AB236" s="128">
        <f t="shared" si="108"/>
        <v>-1875</v>
      </c>
      <c r="AC236" s="128">
        <f t="shared" si="99"/>
        <v>-1875</v>
      </c>
      <c r="AD236" s="129">
        <v>0.02</v>
      </c>
      <c r="AE236" s="128">
        <f t="shared" si="107"/>
        <v>-375</v>
      </c>
      <c r="AF236" s="128">
        <f t="shared" si="100"/>
        <v>-375</v>
      </c>
      <c r="AO236" s="128"/>
      <c r="AP236" s="128"/>
      <c r="AQ236" s="128"/>
      <c r="AR236" s="128"/>
      <c r="AS236" s="127">
        <v>0.15</v>
      </c>
      <c r="AT236" s="127">
        <v>0.3</v>
      </c>
    </row>
    <row r="237" spans="1:46" s="70" customFormat="1">
      <c r="A237" s="4" t="s">
        <v>17</v>
      </c>
      <c r="B237" s="133" t="s">
        <v>37</v>
      </c>
      <c r="C237" s="131">
        <v>1</v>
      </c>
      <c r="D237" s="128"/>
      <c r="E237" s="127"/>
      <c r="F237" s="127"/>
      <c r="G237" s="127"/>
      <c r="H237" s="127">
        <v>0.1</v>
      </c>
      <c r="I237" s="127">
        <v>0</v>
      </c>
      <c r="J237" s="127">
        <v>0</v>
      </c>
      <c r="K237" s="127"/>
      <c r="L237" s="128"/>
      <c r="O237" s="128">
        <f>150000/8</f>
        <v>18750</v>
      </c>
      <c r="P237" s="128">
        <f t="shared" si="118"/>
        <v>0</v>
      </c>
      <c r="Q237" s="128">
        <f t="shared" si="97"/>
        <v>18750</v>
      </c>
      <c r="R237" s="128">
        <f t="shared" si="96"/>
        <v>0</v>
      </c>
      <c r="S237" s="128">
        <f t="shared" si="114"/>
        <v>0</v>
      </c>
      <c r="T237" s="128">
        <f t="shared" si="115"/>
        <v>0</v>
      </c>
      <c r="U237" s="128">
        <f>P236*H236/365*(B237-B235)</f>
        <v>472.60273972602738</v>
      </c>
      <c r="V237" s="128">
        <f t="shared" ref="V237:V300" si="119">U237*C237</f>
        <v>472.60273972602738</v>
      </c>
      <c r="W237" s="128">
        <f t="shared" si="116"/>
        <v>0</v>
      </c>
      <c r="X237" s="128">
        <f t="shared" si="117"/>
        <v>0</v>
      </c>
      <c r="Y237" s="128">
        <f t="shared" si="98"/>
        <v>0</v>
      </c>
      <c r="Z237" s="128">
        <f t="shared" si="106"/>
        <v>0</v>
      </c>
      <c r="AA237" s="129">
        <v>0.1</v>
      </c>
      <c r="AB237" s="128">
        <f t="shared" si="108"/>
        <v>0</v>
      </c>
      <c r="AC237" s="128">
        <f t="shared" si="99"/>
        <v>0</v>
      </c>
      <c r="AD237" s="129">
        <v>0.02</v>
      </c>
      <c r="AE237" s="128">
        <f t="shared" si="107"/>
        <v>0</v>
      </c>
      <c r="AF237" s="128">
        <f t="shared" si="100"/>
        <v>0</v>
      </c>
      <c r="AO237" s="128"/>
      <c r="AP237" s="128"/>
      <c r="AQ237" s="128"/>
      <c r="AR237" s="128"/>
      <c r="AS237" s="127">
        <v>0.15</v>
      </c>
      <c r="AT237" s="127">
        <v>0.3</v>
      </c>
    </row>
    <row r="238" spans="1:46" s="68" customFormat="1">
      <c r="A238" s="3" t="s">
        <v>1454</v>
      </c>
      <c r="B238" s="130">
        <v>43281</v>
      </c>
      <c r="C238" s="116">
        <v>1</v>
      </c>
      <c r="D238" s="118"/>
      <c r="E238" s="117"/>
      <c r="F238" s="117"/>
      <c r="G238" s="117"/>
      <c r="H238" s="117">
        <v>0.22</v>
      </c>
      <c r="I238" s="117">
        <v>5.0000000000000001E-3</v>
      </c>
      <c r="J238" s="117">
        <v>0</v>
      </c>
      <c r="K238" s="117"/>
      <c r="L238" s="118"/>
      <c r="O238" s="118">
        <v>-5000</v>
      </c>
      <c r="P238" s="118">
        <f>-O238</f>
        <v>5000</v>
      </c>
      <c r="Q238" s="118">
        <f t="shared" si="97"/>
        <v>-5000</v>
      </c>
      <c r="R238" s="118">
        <f t="shared" si="96"/>
        <v>5000</v>
      </c>
      <c r="S238" s="118"/>
      <c r="T238" s="118"/>
      <c r="U238" s="118">
        <v>0</v>
      </c>
      <c r="V238" s="118">
        <f t="shared" si="119"/>
        <v>0</v>
      </c>
      <c r="W238" s="118"/>
      <c r="X238" s="118"/>
      <c r="Y238" s="118">
        <f t="shared" si="98"/>
        <v>0</v>
      </c>
      <c r="Z238" s="118">
        <f t="shared" si="106"/>
        <v>0</v>
      </c>
      <c r="AA238" s="119">
        <v>0.05</v>
      </c>
      <c r="AB238" s="118">
        <f t="shared" si="108"/>
        <v>-250</v>
      </c>
      <c r="AC238" s="118">
        <f t="shared" si="99"/>
        <v>-250</v>
      </c>
      <c r="AD238" s="119">
        <v>0.02</v>
      </c>
      <c r="AE238" s="118">
        <f t="shared" si="107"/>
        <v>-100</v>
      </c>
      <c r="AF238" s="118">
        <f t="shared" si="100"/>
        <v>-100</v>
      </c>
      <c r="AO238" s="118"/>
      <c r="AP238" s="118"/>
      <c r="AQ238" s="118"/>
      <c r="AR238" s="118"/>
      <c r="AS238" s="117">
        <v>0.1</v>
      </c>
      <c r="AT238" s="117">
        <v>0.4</v>
      </c>
    </row>
    <row r="239" spans="1:46" s="68" customFormat="1">
      <c r="A239" s="3" t="s">
        <v>1454</v>
      </c>
      <c r="B239" s="130">
        <f>B238+31</f>
        <v>43312</v>
      </c>
      <c r="C239" s="116">
        <v>1</v>
      </c>
      <c r="D239" s="118"/>
      <c r="E239" s="117"/>
      <c r="F239" s="117"/>
      <c r="G239" s="117"/>
      <c r="H239" s="117">
        <v>0.22</v>
      </c>
      <c r="I239" s="117">
        <v>5.0000000000000001E-3</v>
      </c>
      <c r="J239" s="117">
        <v>0</v>
      </c>
      <c r="K239" s="117"/>
      <c r="L239" s="118"/>
      <c r="O239" s="118">
        <v>-5000</v>
      </c>
      <c r="P239" s="118">
        <f>P238-O239</f>
        <v>10000</v>
      </c>
      <c r="Q239" s="118">
        <f t="shared" si="97"/>
        <v>-5000</v>
      </c>
      <c r="R239" s="118">
        <f t="shared" si="96"/>
        <v>10000</v>
      </c>
      <c r="S239" s="118">
        <f t="shared" ref="S239:S270" si="120">P238*H238/365*(B239-B238)+S238-U239</f>
        <v>14.013698630136986</v>
      </c>
      <c r="T239" s="118">
        <f t="shared" ref="T239:T270" si="121">S239*C239</f>
        <v>14.013698630136986</v>
      </c>
      <c r="U239" s="118">
        <f>P238*H238/365*(B239-B238)*0.85</f>
        <v>79.410958904109592</v>
      </c>
      <c r="V239" s="118">
        <f t="shared" si="119"/>
        <v>79.410958904109592</v>
      </c>
      <c r="W239" s="134">
        <f t="shared" ref="W239:W270" si="122">I239*P239</f>
        <v>50</v>
      </c>
      <c r="X239" s="118">
        <f t="shared" ref="X239:X270" si="123">W239*C239</f>
        <v>50</v>
      </c>
      <c r="Y239" s="118">
        <f t="shared" si="98"/>
        <v>0</v>
      </c>
      <c r="Z239" s="118">
        <f t="shared" si="106"/>
        <v>0</v>
      </c>
      <c r="AA239" s="119">
        <v>0.05</v>
      </c>
      <c r="AB239" s="118">
        <f t="shared" si="108"/>
        <v>-500</v>
      </c>
      <c r="AC239" s="118">
        <f t="shared" si="99"/>
        <v>-500</v>
      </c>
      <c r="AD239" s="119">
        <v>0.02</v>
      </c>
      <c r="AE239" s="118">
        <f t="shared" si="107"/>
        <v>-200</v>
      </c>
      <c r="AF239" s="118">
        <f t="shared" si="100"/>
        <v>-200</v>
      </c>
      <c r="AO239" s="134"/>
      <c r="AP239" s="118"/>
      <c r="AQ239" s="118"/>
      <c r="AR239" s="118"/>
      <c r="AS239" s="117">
        <v>0.1</v>
      </c>
      <c r="AT239" s="117">
        <v>0.4</v>
      </c>
    </row>
    <row r="240" spans="1:46" s="68" customFormat="1">
      <c r="A240" s="3" t="s">
        <v>1454</v>
      </c>
      <c r="B240" s="130">
        <f>B239+31</f>
        <v>43343</v>
      </c>
      <c r="C240" s="116">
        <v>1</v>
      </c>
      <c r="D240" s="118"/>
      <c r="E240" s="117"/>
      <c r="F240" s="117"/>
      <c r="G240" s="117"/>
      <c r="H240" s="117">
        <v>0.22</v>
      </c>
      <c r="I240" s="117">
        <v>5.0000000000000001E-3</v>
      </c>
      <c r="J240" s="117">
        <v>0</v>
      </c>
      <c r="K240" s="117"/>
      <c r="L240" s="118"/>
      <c r="O240" s="118">
        <v>-5000</v>
      </c>
      <c r="P240" s="118">
        <f t="shared" ref="P240:P260" si="124">P239-O240</f>
        <v>15000</v>
      </c>
      <c r="Q240" s="118">
        <f t="shared" si="97"/>
        <v>-5000</v>
      </c>
      <c r="R240" s="118">
        <f t="shared" si="96"/>
        <v>15000</v>
      </c>
      <c r="S240" s="118">
        <f t="shared" si="120"/>
        <v>14.013698630136986</v>
      </c>
      <c r="T240" s="118">
        <f t="shared" si="121"/>
        <v>14.013698630136986</v>
      </c>
      <c r="U240" s="118">
        <f t="shared" ref="U240:U271" si="125">P239*H239/365*(B240-B239)</f>
        <v>186.84931506849315</v>
      </c>
      <c r="V240" s="118">
        <f t="shared" si="119"/>
        <v>186.84931506849315</v>
      </c>
      <c r="W240" s="118">
        <f t="shared" si="122"/>
        <v>75</v>
      </c>
      <c r="X240" s="118">
        <f t="shared" si="123"/>
        <v>75</v>
      </c>
      <c r="Y240" s="118">
        <f t="shared" si="98"/>
        <v>0</v>
      </c>
      <c r="Z240" s="118">
        <f t="shared" si="106"/>
        <v>0</v>
      </c>
      <c r="AA240" s="119">
        <v>0.05</v>
      </c>
      <c r="AB240" s="118">
        <f t="shared" si="108"/>
        <v>-750</v>
      </c>
      <c r="AC240" s="118">
        <f t="shared" si="99"/>
        <v>-750</v>
      </c>
      <c r="AD240" s="119">
        <v>0.02</v>
      </c>
      <c r="AE240" s="118">
        <f t="shared" si="107"/>
        <v>-300</v>
      </c>
      <c r="AF240" s="118">
        <f t="shared" si="100"/>
        <v>-300</v>
      </c>
      <c r="AO240" s="118"/>
      <c r="AP240" s="118"/>
      <c r="AQ240" s="118"/>
      <c r="AR240" s="118"/>
      <c r="AS240" s="117">
        <v>0.1</v>
      </c>
      <c r="AT240" s="117">
        <v>0.4</v>
      </c>
    </row>
    <row r="241" spans="1:46" s="68" customFormat="1">
      <c r="A241" s="3" t="s">
        <v>1454</v>
      </c>
      <c r="B241" s="130">
        <f>B240+30</f>
        <v>43373</v>
      </c>
      <c r="C241" s="116">
        <v>1</v>
      </c>
      <c r="D241" s="118"/>
      <c r="E241" s="117"/>
      <c r="F241" s="117"/>
      <c r="G241" s="117"/>
      <c r="H241" s="117">
        <v>0.22</v>
      </c>
      <c r="I241" s="117">
        <v>5.0000000000000001E-3</v>
      </c>
      <c r="J241" s="117">
        <v>0</v>
      </c>
      <c r="K241" s="117"/>
      <c r="L241" s="118"/>
      <c r="O241" s="118">
        <v>-5000</v>
      </c>
      <c r="P241" s="118">
        <f t="shared" si="124"/>
        <v>20000</v>
      </c>
      <c r="Q241" s="118">
        <f t="shared" si="97"/>
        <v>-5000</v>
      </c>
      <c r="R241" s="118">
        <f t="shared" si="96"/>
        <v>20000</v>
      </c>
      <c r="S241" s="118">
        <f t="shared" si="120"/>
        <v>14.013698630137014</v>
      </c>
      <c r="T241" s="118">
        <f t="shared" si="121"/>
        <v>14.013698630137014</v>
      </c>
      <c r="U241" s="118">
        <f t="shared" si="125"/>
        <v>271.23287671232879</v>
      </c>
      <c r="V241" s="118">
        <f t="shared" si="119"/>
        <v>271.23287671232879</v>
      </c>
      <c r="W241" s="118">
        <f t="shared" si="122"/>
        <v>100</v>
      </c>
      <c r="X241" s="118">
        <f t="shared" si="123"/>
        <v>100</v>
      </c>
      <c r="Y241" s="118">
        <f t="shared" si="98"/>
        <v>0</v>
      </c>
      <c r="Z241" s="118">
        <f t="shared" si="106"/>
        <v>0</v>
      </c>
      <c r="AA241" s="119">
        <v>0.05</v>
      </c>
      <c r="AB241" s="118">
        <f t="shared" si="108"/>
        <v>-1000</v>
      </c>
      <c r="AC241" s="118">
        <f t="shared" si="99"/>
        <v>-1000</v>
      </c>
      <c r="AD241" s="119">
        <v>0.02</v>
      </c>
      <c r="AE241" s="118">
        <f t="shared" si="107"/>
        <v>-400</v>
      </c>
      <c r="AF241" s="118">
        <f t="shared" si="100"/>
        <v>-400</v>
      </c>
      <c r="AO241" s="118"/>
      <c r="AP241" s="118"/>
      <c r="AQ241" s="118"/>
      <c r="AR241" s="118"/>
      <c r="AS241" s="117">
        <v>0.1</v>
      </c>
      <c r="AT241" s="117">
        <v>0.4</v>
      </c>
    </row>
    <row r="242" spans="1:46" s="68" customFormat="1">
      <c r="A242" s="3" t="s">
        <v>1454</v>
      </c>
      <c r="B242" s="130">
        <f>B241+31</f>
        <v>43404</v>
      </c>
      <c r="C242" s="116">
        <v>1</v>
      </c>
      <c r="D242" s="118"/>
      <c r="E242" s="117"/>
      <c r="F242" s="117"/>
      <c r="G242" s="117"/>
      <c r="H242" s="117">
        <v>0.22</v>
      </c>
      <c r="I242" s="117">
        <v>5.0000000000000001E-3</v>
      </c>
      <c r="J242" s="117">
        <v>0</v>
      </c>
      <c r="K242" s="117"/>
      <c r="L242" s="118"/>
      <c r="O242" s="118">
        <v>-5000</v>
      </c>
      <c r="P242" s="118">
        <f t="shared" si="124"/>
        <v>25000</v>
      </c>
      <c r="Q242" s="118">
        <f t="shared" si="97"/>
        <v>-5000</v>
      </c>
      <c r="R242" s="118">
        <f t="shared" si="96"/>
        <v>25000</v>
      </c>
      <c r="S242" s="118">
        <f t="shared" si="120"/>
        <v>14.013698630137014</v>
      </c>
      <c r="T242" s="118">
        <f t="shared" si="121"/>
        <v>14.013698630137014</v>
      </c>
      <c r="U242" s="118">
        <f t="shared" si="125"/>
        <v>373.69863013698631</v>
      </c>
      <c r="V242" s="118">
        <f t="shared" si="119"/>
        <v>373.69863013698631</v>
      </c>
      <c r="W242" s="118">
        <f t="shared" si="122"/>
        <v>125</v>
      </c>
      <c r="X242" s="118">
        <f t="shared" si="123"/>
        <v>125</v>
      </c>
      <c r="Y242" s="118">
        <f t="shared" si="98"/>
        <v>0</v>
      </c>
      <c r="Z242" s="118">
        <f t="shared" si="106"/>
        <v>0</v>
      </c>
      <c r="AA242" s="119">
        <v>0.05</v>
      </c>
      <c r="AB242" s="118">
        <f t="shared" si="108"/>
        <v>-1250</v>
      </c>
      <c r="AC242" s="118">
        <f t="shared" si="99"/>
        <v>-1250</v>
      </c>
      <c r="AD242" s="119">
        <v>0.02</v>
      </c>
      <c r="AE242" s="118">
        <f t="shared" si="107"/>
        <v>-500</v>
      </c>
      <c r="AF242" s="118">
        <f t="shared" si="100"/>
        <v>-500</v>
      </c>
      <c r="AO242" s="118"/>
      <c r="AP242" s="118"/>
      <c r="AQ242" s="118"/>
      <c r="AR242" s="118"/>
      <c r="AS242" s="117">
        <v>0.1</v>
      </c>
      <c r="AT242" s="117">
        <v>0.4</v>
      </c>
    </row>
    <row r="243" spans="1:46" s="68" customFormat="1">
      <c r="A243" s="3" t="s">
        <v>1454</v>
      </c>
      <c r="B243" s="130">
        <f>B242+30</f>
        <v>43434</v>
      </c>
      <c r="C243" s="116">
        <v>1</v>
      </c>
      <c r="D243" s="118"/>
      <c r="E243" s="117"/>
      <c r="F243" s="117"/>
      <c r="G243" s="117"/>
      <c r="H243" s="117">
        <v>0.2</v>
      </c>
      <c r="I243" s="117">
        <v>5.0000000000000001E-3</v>
      </c>
      <c r="J243" s="117">
        <v>0</v>
      </c>
      <c r="K243" s="117"/>
      <c r="L243" s="118"/>
      <c r="O243" s="118">
        <v>-5000</v>
      </c>
      <c r="P243" s="118">
        <f t="shared" si="124"/>
        <v>30000</v>
      </c>
      <c r="Q243" s="118">
        <f t="shared" si="97"/>
        <v>-5000</v>
      </c>
      <c r="R243" s="118">
        <f t="shared" si="96"/>
        <v>30000</v>
      </c>
      <c r="S243" s="118">
        <f t="shared" si="120"/>
        <v>14.013698630137014</v>
      </c>
      <c r="T243" s="118">
        <f t="shared" si="121"/>
        <v>14.013698630137014</v>
      </c>
      <c r="U243" s="118">
        <f t="shared" si="125"/>
        <v>452.05479452054794</v>
      </c>
      <c r="V243" s="118">
        <f t="shared" si="119"/>
        <v>452.05479452054794</v>
      </c>
      <c r="W243" s="118">
        <f t="shared" si="122"/>
        <v>150</v>
      </c>
      <c r="X243" s="118">
        <f t="shared" si="123"/>
        <v>150</v>
      </c>
      <c r="Y243" s="118">
        <f t="shared" si="98"/>
        <v>0</v>
      </c>
      <c r="Z243" s="118">
        <f t="shared" si="106"/>
        <v>0</v>
      </c>
      <c r="AA243" s="119">
        <v>0.05</v>
      </c>
      <c r="AB243" s="118">
        <f t="shared" si="108"/>
        <v>-1500</v>
      </c>
      <c r="AC243" s="118">
        <f t="shared" si="99"/>
        <v>-1500</v>
      </c>
      <c r="AD243" s="119">
        <v>0.02</v>
      </c>
      <c r="AE243" s="118">
        <f t="shared" si="107"/>
        <v>-600</v>
      </c>
      <c r="AF243" s="118">
        <f t="shared" si="100"/>
        <v>-600</v>
      </c>
      <c r="AO243" s="118"/>
      <c r="AP243" s="118"/>
      <c r="AQ243" s="118"/>
      <c r="AR243" s="118"/>
      <c r="AS243" s="117">
        <v>0.1</v>
      </c>
      <c r="AT243" s="117">
        <v>0.4</v>
      </c>
    </row>
    <row r="244" spans="1:46" s="68" customFormat="1">
      <c r="A244" s="3" t="s">
        <v>1454</v>
      </c>
      <c r="B244" s="130">
        <f>B243+31</f>
        <v>43465</v>
      </c>
      <c r="C244" s="116">
        <v>1</v>
      </c>
      <c r="D244" s="118"/>
      <c r="E244" s="117"/>
      <c r="F244" s="117"/>
      <c r="G244" s="117"/>
      <c r="H244" s="117">
        <v>0.2</v>
      </c>
      <c r="I244" s="117">
        <v>5.0000000000000001E-3</v>
      </c>
      <c r="J244" s="117">
        <v>0</v>
      </c>
      <c r="K244" s="117"/>
      <c r="L244" s="118"/>
      <c r="O244" s="118">
        <v>-5000</v>
      </c>
      <c r="P244" s="118">
        <f t="shared" si="124"/>
        <v>35000</v>
      </c>
      <c r="Q244" s="118">
        <f t="shared" si="97"/>
        <v>-5000</v>
      </c>
      <c r="R244" s="118">
        <f t="shared" si="96"/>
        <v>35000</v>
      </c>
      <c r="S244" s="118">
        <f t="shared" si="120"/>
        <v>14.013698630137014</v>
      </c>
      <c r="T244" s="118">
        <f t="shared" si="121"/>
        <v>14.013698630137014</v>
      </c>
      <c r="U244" s="118">
        <f t="shared" si="125"/>
        <v>509.58904109589048</v>
      </c>
      <c r="V244" s="118">
        <f t="shared" si="119"/>
        <v>509.58904109589048</v>
      </c>
      <c r="W244" s="118">
        <f t="shared" si="122"/>
        <v>175</v>
      </c>
      <c r="X244" s="118">
        <f t="shared" si="123"/>
        <v>175</v>
      </c>
      <c r="Y244" s="118">
        <f t="shared" si="98"/>
        <v>0</v>
      </c>
      <c r="Z244" s="118">
        <f t="shared" si="106"/>
        <v>0</v>
      </c>
      <c r="AA244" s="119">
        <v>0.05</v>
      </c>
      <c r="AB244" s="118">
        <f t="shared" si="108"/>
        <v>-1750</v>
      </c>
      <c r="AC244" s="118">
        <f t="shared" si="99"/>
        <v>-1750</v>
      </c>
      <c r="AD244" s="119">
        <v>0.02</v>
      </c>
      <c r="AE244" s="118">
        <f t="shared" si="107"/>
        <v>-700</v>
      </c>
      <c r="AF244" s="118">
        <f t="shared" si="100"/>
        <v>-700</v>
      </c>
      <c r="AO244" s="118"/>
      <c r="AP244" s="118"/>
      <c r="AQ244" s="118"/>
      <c r="AR244" s="118"/>
      <c r="AS244" s="117">
        <v>0.1</v>
      </c>
      <c r="AT244" s="117">
        <v>0.4</v>
      </c>
    </row>
    <row r="245" spans="1:46" s="68" customFormat="1">
      <c r="A245" s="3" t="s">
        <v>1454</v>
      </c>
      <c r="B245" s="130">
        <f>B244+31</f>
        <v>43496</v>
      </c>
      <c r="C245" s="116">
        <v>1</v>
      </c>
      <c r="D245" s="118"/>
      <c r="E245" s="117"/>
      <c r="F245" s="117"/>
      <c r="G245" s="117"/>
      <c r="H245" s="117">
        <v>0.18</v>
      </c>
      <c r="I245" s="117">
        <v>5.0000000000000001E-3</v>
      </c>
      <c r="J245" s="117">
        <v>0</v>
      </c>
      <c r="K245" s="117"/>
      <c r="L245" s="118"/>
      <c r="O245" s="118">
        <v>-5000</v>
      </c>
      <c r="P245" s="118">
        <f t="shared" si="124"/>
        <v>40000</v>
      </c>
      <c r="Q245" s="118">
        <f t="shared" si="97"/>
        <v>-5000</v>
      </c>
      <c r="R245" s="118">
        <f t="shared" si="96"/>
        <v>40000</v>
      </c>
      <c r="S245" s="118">
        <f t="shared" si="120"/>
        <v>14.013698630137014</v>
      </c>
      <c r="T245" s="118">
        <f t="shared" si="121"/>
        <v>14.013698630137014</v>
      </c>
      <c r="U245" s="118">
        <f t="shared" si="125"/>
        <v>594.52054794520541</v>
      </c>
      <c r="V245" s="118">
        <f t="shared" si="119"/>
        <v>594.52054794520541</v>
      </c>
      <c r="W245" s="118">
        <f t="shared" si="122"/>
        <v>200</v>
      </c>
      <c r="X245" s="118">
        <f t="shared" si="123"/>
        <v>200</v>
      </c>
      <c r="Y245" s="118">
        <f t="shared" si="98"/>
        <v>0</v>
      </c>
      <c r="Z245" s="118">
        <f t="shared" si="106"/>
        <v>0</v>
      </c>
      <c r="AA245" s="119">
        <v>0.05</v>
      </c>
      <c r="AB245" s="118">
        <f t="shared" si="108"/>
        <v>-2000</v>
      </c>
      <c r="AC245" s="118">
        <f t="shared" si="99"/>
        <v>-2000</v>
      </c>
      <c r="AD245" s="119">
        <v>0.02</v>
      </c>
      <c r="AE245" s="118">
        <f t="shared" si="107"/>
        <v>-800</v>
      </c>
      <c r="AF245" s="118">
        <f t="shared" si="100"/>
        <v>-800</v>
      </c>
      <c r="AO245" s="118"/>
      <c r="AP245" s="118"/>
      <c r="AQ245" s="118"/>
      <c r="AR245" s="118"/>
      <c r="AS245" s="117">
        <v>0.1</v>
      </c>
      <c r="AT245" s="117">
        <v>0.4</v>
      </c>
    </row>
    <row r="246" spans="1:46" s="68" customFormat="1">
      <c r="A246" s="3" t="s">
        <v>1454</v>
      </c>
      <c r="B246" s="130">
        <f>B245+28</f>
        <v>43524</v>
      </c>
      <c r="C246" s="116">
        <v>1</v>
      </c>
      <c r="D246" s="118"/>
      <c r="E246" s="117"/>
      <c r="F246" s="117"/>
      <c r="G246" s="117"/>
      <c r="H246" s="117">
        <v>0.18</v>
      </c>
      <c r="I246" s="117">
        <v>5.0000000000000001E-3</v>
      </c>
      <c r="J246" s="117">
        <v>0</v>
      </c>
      <c r="K246" s="117"/>
      <c r="L246" s="118"/>
      <c r="O246" s="118">
        <v>-5000</v>
      </c>
      <c r="P246" s="118">
        <f t="shared" si="124"/>
        <v>45000</v>
      </c>
      <c r="Q246" s="118">
        <f t="shared" si="97"/>
        <v>-5000</v>
      </c>
      <c r="R246" s="118">
        <f t="shared" si="96"/>
        <v>45000</v>
      </c>
      <c r="S246" s="118">
        <f t="shared" si="120"/>
        <v>14.013698630137014</v>
      </c>
      <c r="T246" s="118">
        <f t="shared" si="121"/>
        <v>14.013698630137014</v>
      </c>
      <c r="U246" s="118">
        <f t="shared" si="125"/>
        <v>552.32876712328766</v>
      </c>
      <c r="V246" s="118">
        <f t="shared" si="119"/>
        <v>552.32876712328766</v>
      </c>
      <c r="W246" s="118">
        <f t="shared" si="122"/>
        <v>225</v>
      </c>
      <c r="X246" s="118">
        <f t="shared" si="123"/>
        <v>225</v>
      </c>
      <c r="Y246" s="118">
        <f t="shared" si="98"/>
        <v>0</v>
      </c>
      <c r="Z246" s="118">
        <f t="shared" si="106"/>
        <v>0</v>
      </c>
      <c r="AA246" s="119">
        <v>0.05</v>
      </c>
      <c r="AB246" s="118">
        <f t="shared" si="108"/>
        <v>-2250</v>
      </c>
      <c r="AC246" s="118">
        <f t="shared" si="99"/>
        <v>-2250</v>
      </c>
      <c r="AD246" s="119">
        <v>0.02</v>
      </c>
      <c r="AE246" s="118">
        <f t="shared" si="107"/>
        <v>-900</v>
      </c>
      <c r="AF246" s="118">
        <f t="shared" si="100"/>
        <v>-900</v>
      </c>
      <c r="AO246" s="118"/>
      <c r="AP246" s="118"/>
      <c r="AQ246" s="118"/>
      <c r="AR246" s="118"/>
      <c r="AS246" s="117">
        <v>0.1</v>
      </c>
      <c r="AT246" s="117">
        <v>0.4</v>
      </c>
    </row>
    <row r="247" spans="1:46" s="68" customFormat="1">
      <c r="A247" s="3" t="s">
        <v>1454</v>
      </c>
      <c r="B247" s="130">
        <f>B246+31</f>
        <v>43555</v>
      </c>
      <c r="C247" s="116">
        <v>1</v>
      </c>
      <c r="D247" s="118"/>
      <c r="E247" s="117"/>
      <c r="F247" s="117"/>
      <c r="G247" s="117"/>
      <c r="H247" s="117">
        <v>0.18</v>
      </c>
      <c r="I247" s="117">
        <v>5.0000000000000001E-3</v>
      </c>
      <c r="J247" s="117">
        <v>0</v>
      </c>
      <c r="K247" s="117"/>
      <c r="L247" s="118"/>
      <c r="O247" s="118">
        <v>-5000</v>
      </c>
      <c r="P247" s="118">
        <f t="shared" si="124"/>
        <v>50000</v>
      </c>
      <c r="Q247" s="118">
        <f t="shared" si="97"/>
        <v>-5000</v>
      </c>
      <c r="R247" s="118">
        <f t="shared" si="96"/>
        <v>50000</v>
      </c>
      <c r="S247" s="118">
        <f t="shared" si="120"/>
        <v>14.013698630137014</v>
      </c>
      <c r="T247" s="118">
        <f t="shared" si="121"/>
        <v>14.013698630137014</v>
      </c>
      <c r="U247" s="118">
        <f t="shared" si="125"/>
        <v>687.94520547945206</v>
      </c>
      <c r="V247" s="118">
        <f t="shared" si="119"/>
        <v>687.94520547945206</v>
      </c>
      <c r="W247" s="118">
        <f t="shared" si="122"/>
        <v>250</v>
      </c>
      <c r="X247" s="118">
        <f t="shared" si="123"/>
        <v>250</v>
      </c>
      <c r="Y247" s="118">
        <f t="shared" si="98"/>
        <v>0</v>
      </c>
      <c r="Z247" s="118">
        <f t="shared" si="106"/>
        <v>0</v>
      </c>
      <c r="AA247" s="119">
        <v>0.05</v>
      </c>
      <c r="AB247" s="118">
        <f t="shared" si="108"/>
        <v>-2500</v>
      </c>
      <c r="AC247" s="118">
        <f t="shared" si="99"/>
        <v>-2500</v>
      </c>
      <c r="AD247" s="119">
        <v>0.02</v>
      </c>
      <c r="AE247" s="118">
        <f t="shared" si="107"/>
        <v>-1000</v>
      </c>
      <c r="AF247" s="118">
        <f t="shared" si="100"/>
        <v>-1000</v>
      </c>
      <c r="AO247" s="118"/>
      <c r="AP247" s="118"/>
      <c r="AQ247" s="118"/>
      <c r="AR247" s="118"/>
      <c r="AS247" s="117">
        <v>0.1</v>
      </c>
      <c r="AT247" s="117">
        <v>0.4</v>
      </c>
    </row>
    <row r="248" spans="1:46" s="68" customFormat="1">
      <c r="A248" s="3" t="s">
        <v>1454</v>
      </c>
      <c r="B248" s="130">
        <f>B247+30</f>
        <v>43585</v>
      </c>
      <c r="C248" s="116">
        <v>1</v>
      </c>
      <c r="D248" s="118"/>
      <c r="E248" s="117"/>
      <c r="F248" s="117"/>
      <c r="G248" s="117"/>
      <c r="H248" s="117">
        <v>0.18</v>
      </c>
      <c r="I248" s="117">
        <v>5.0000000000000001E-3</v>
      </c>
      <c r="J248" s="117">
        <v>0</v>
      </c>
      <c r="K248" s="117"/>
      <c r="L248" s="118"/>
      <c r="O248" s="118">
        <v>-5000</v>
      </c>
      <c r="P248" s="118">
        <f t="shared" si="124"/>
        <v>55000</v>
      </c>
      <c r="Q248" s="118">
        <f t="shared" si="97"/>
        <v>-5000</v>
      </c>
      <c r="R248" s="118">
        <f t="shared" si="96"/>
        <v>55000</v>
      </c>
      <c r="S248" s="118">
        <f t="shared" si="120"/>
        <v>14.013698630137014</v>
      </c>
      <c r="T248" s="118">
        <f t="shared" si="121"/>
        <v>14.013698630137014</v>
      </c>
      <c r="U248" s="118">
        <f t="shared" si="125"/>
        <v>739.72602739726028</v>
      </c>
      <c r="V248" s="118">
        <f t="shared" si="119"/>
        <v>739.72602739726028</v>
      </c>
      <c r="W248" s="118">
        <f t="shared" si="122"/>
        <v>275</v>
      </c>
      <c r="X248" s="118">
        <f t="shared" si="123"/>
        <v>275</v>
      </c>
      <c r="Y248" s="118">
        <f t="shared" si="98"/>
        <v>0</v>
      </c>
      <c r="Z248" s="118">
        <f t="shared" si="106"/>
        <v>0</v>
      </c>
      <c r="AA248" s="119">
        <v>0.05</v>
      </c>
      <c r="AB248" s="118">
        <f t="shared" si="108"/>
        <v>-2750</v>
      </c>
      <c r="AC248" s="118">
        <f t="shared" si="99"/>
        <v>-2750</v>
      </c>
      <c r="AD248" s="119">
        <v>0.02</v>
      </c>
      <c r="AE248" s="118">
        <f t="shared" si="107"/>
        <v>-1100</v>
      </c>
      <c r="AF248" s="118">
        <f t="shared" si="100"/>
        <v>-1100</v>
      </c>
      <c r="AO248" s="118"/>
      <c r="AP248" s="118"/>
      <c r="AQ248" s="118"/>
      <c r="AR248" s="118"/>
      <c r="AS248" s="117">
        <v>0.1</v>
      </c>
      <c r="AT248" s="117">
        <v>0.4</v>
      </c>
    </row>
    <row r="249" spans="1:46" s="68" customFormat="1">
      <c r="A249" s="3" t="s">
        <v>1454</v>
      </c>
      <c r="B249" s="130">
        <f>B248+31</f>
        <v>43616</v>
      </c>
      <c r="C249" s="116">
        <v>1</v>
      </c>
      <c r="D249" s="118"/>
      <c r="E249" s="117"/>
      <c r="F249" s="117"/>
      <c r="G249" s="117"/>
      <c r="H249" s="117">
        <v>0.16</v>
      </c>
      <c r="I249" s="117">
        <v>5.0000000000000001E-3</v>
      </c>
      <c r="J249" s="117">
        <v>0</v>
      </c>
      <c r="K249" s="117"/>
      <c r="L249" s="118"/>
      <c r="O249" s="118">
        <v>-5000</v>
      </c>
      <c r="P249" s="118">
        <f t="shared" si="124"/>
        <v>60000</v>
      </c>
      <c r="Q249" s="118">
        <f t="shared" si="97"/>
        <v>-5000</v>
      </c>
      <c r="R249" s="118">
        <f t="shared" si="96"/>
        <v>60000</v>
      </c>
      <c r="S249" s="118">
        <f t="shared" si="120"/>
        <v>14.013698630137014</v>
      </c>
      <c r="T249" s="118">
        <f t="shared" si="121"/>
        <v>14.013698630137014</v>
      </c>
      <c r="U249" s="118">
        <f t="shared" si="125"/>
        <v>840.82191780821915</v>
      </c>
      <c r="V249" s="118">
        <f t="shared" si="119"/>
        <v>840.82191780821915</v>
      </c>
      <c r="W249" s="118">
        <f t="shared" si="122"/>
        <v>300</v>
      </c>
      <c r="X249" s="118">
        <f t="shared" si="123"/>
        <v>300</v>
      </c>
      <c r="Y249" s="118">
        <f t="shared" si="98"/>
        <v>0</v>
      </c>
      <c r="Z249" s="118">
        <f t="shared" si="106"/>
        <v>0</v>
      </c>
      <c r="AA249" s="119">
        <v>0.05</v>
      </c>
      <c r="AB249" s="118">
        <f t="shared" si="108"/>
        <v>-3000</v>
      </c>
      <c r="AC249" s="118">
        <f t="shared" si="99"/>
        <v>-3000</v>
      </c>
      <c r="AD249" s="119">
        <v>0.02</v>
      </c>
      <c r="AE249" s="118">
        <f t="shared" si="107"/>
        <v>-1200</v>
      </c>
      <c r="AF249" s="118">
        <f t="shared" si="100"/>
        <v>-1200</v>
      </c>
      <c r="AO249" s="118"/>
      <c r="AP249" s="118"/>
      <c r="AQ249" s="118"/>
      <c r="AR249" s="118"/>
      <c r="AS249" s="117">
        <v>0.1</v>
      </c>
      <c r="AT249" s="117">
        <v>0.4</v>
      </c>
    </row>
    <row r="250" spans="1:46" s="68" customFormat="1">
      <c r="A250" s="3" t="s">
        <v>1454</v>
      </c>
      <c r="B250" s="130">
        <f>B249+30</f>
        <v>43646</v>
      </c>
      <c r="C250" s="116">
        <v>1</v>
      </c>
      <c r="D250" s="118"/>
      <c r="E250" s="117"/>
      <c r="F250" s="117"/>
      <c r="G250" s="117"/>
      <c r="H250" s="117">
        <v>0.16</v>
      </c>
      <c r="I250" s="117">
        <v>5.0000000000000001E-3</v>
      </c>
      <c r="J250" s="117">
        <v>0</v>
      </c>
      <c r="K250" s="117"/>
      <c r="L250" s="118"/>
      <c r="O250" s="118">
        <v>-5000</v>
      </c>
      <c r="P250" s="118">
        <f t="shared" si="124"/>
        <v>65000</v>
      </c>
      <c r="Q250" s="118">
        <f t="shared" si="97"/>
        <v>-5000</v>
      </c>
      <c r="R250" s="118">
        <f t="shared" si="96"/>
        <v>65000</v>
      </c>
      <c r="S250" s="118">
        <f t="shared" si="120"/>
        <v>14.013698630137014</v>
      </c>
      <c r="T250" s="118">
        <f t="shared" si="121"/>
        <v>14.013698630137014</v>
      </c>
      <c r="U250" s="118">
        <f t="shared" si="125"/>
        <v>789.04109589041093</v>
      </c>
      <c r="V250" s="118">
        <f t="shared" si="119"/>
        <v>789.04109589041093</v>
      </c>
      <c r="W250" s="118">
        <f t="shared" si="122"/>
        <v>325</v>
      </c>
      <c r="X250" s="118">
        <f t="shared" si="123"/>
        <v>325</v>
      </c>
      <c r="Y250" s="118">
        <f t="shared" si="98"/>
        <v>0</v>
      </c>
      <c r="Z250" s="118">
        <f t="shared" si="106"/>
        <v>0</v>
      </c>
      <c r="AA250" s="119">
        <v>0.05</v>
      </c>
      <c r="AB250" s="118">
        <f t="shared" si="108"/>
        <v>-3250</v>
      </c>
      <c r="AC250" s="118">
        <f t="shared" si="99"/>
        <v>-3250</v>
      </c>
      <c r="AD250" s="119">
        <v>0.02</v>
      </c>
      <c r="AE250" s="118">
        <f t="shared" si="107"/>
        <v>-1300</v>
      </c>
      <c r="AF250" s="118">
        <f t="shared" si="100"/>
        <v>-1300</v>
      </c>
      <c r="AO250" s="118"/>
      <c r="AP250" s="118"/>
      <c r="AQ250" s="118"/>
      <c r="AR250" s="118"/>
      <c r="AS250" s="117">
        <v>0.1</v>
      </c>
      <c r="AT250" s="117">
        <v>0.4</v>
      </c>
    </row>
    <row r="251" spans="1:46" s="68" customFormat="1">
      <c r="A251" s="3" t="s">
        <v>1454</v>
      </c>
      <c r="B251" s="130">
        <f>B250+31</f>
        <v>43677</v>
      </c>
      <c r="C251" s="116">
        <v>1</v>
      </c>
      <c r="D251" s="118"/>
      <c r="E251" s="117"/>
      <c r="F251" s="117"/>
      <c r="G251" s="117"/>
      <c r="H251" s="117">
        <v>0.16</v>
      </c>
      <c r="I251" s="117">
        <v>5.0000000000000001E-3</v>
      </c>
      <c r="J251" s="117">
        <v>0</v>
      </c>
      <c r="K251" s="117"/>
      <c r="L251" s="118"/>
      <c r="O251" s="118">
        <v>-5000</v>
      </c>
      <c r="P251" s="118">
        <f t="shared" si="124"/>
        <v>70000</v>
      </c>
      <c r="Q251" s="118">
        <f t="shared" si="97"/>
        <v>-5000</v>
      </c>
      <c r="R251" s="118">
        <f t="shared" si="96"/>
        <v>70000</v>
      </c>
      <c r="S251" s="118">
        <f t="shared" si="120"/>
        <v>14.013698630137014</v>
      </c>
      <c r="T251" s="118">
        <f t="shared" si="121"/>
        <v>14.013698630137014</v>
      </c>
      <c r="U251" s="118">
        <f t="shared" si="125"/>
        <v>883.28767123287673</v>
      </c>
      <c r="V251" s="118">
        <f t="shared" si="119"/>
        <v>883.28767123287673</v>
      </c>
      <c r="W251" s="118">
        <f t="shared" si="122"/>
        <v>350</v>
      </c>
      <c r="X251" s="118">
        <f t="shared" si="123"/>
        <v>350</v>
      </c>
      <c r="Y251" s="118">
        <f t="shared" si="98"/>
        <v>0</v>
      </c>
      <c r="Z251" s="118">
        <f t="shared" si="106"/>
        <v>0</v>
      </c>
      <c r="AA251" s="119">
        <v>0.05</v>
      </c>
      <c r="AB251" s="118">
        <f t="shared" si="108"/>
        <v>-3500</v>
      </c>
      <c r="AC251" s="118">
        <f t="shared" si="99"/>
        <v>-3500</v>
      </c>
      <c r="AD251" s="119">
        <v>0.02</v>
      </c>
      <c r="AE251" s="118">
        <f t="shared" si="107"/>
        <v>-1400</v>
      </c>
      <c r="AF251" s="118">
        <f t="shared" si="100"/>
        <v>-1400</v>
      </c>
      <c r="AO251" s="118"/>
      <c r="AP251" s="118"/>
      <c r="AQ251" s="118"/>
      <c r="AR251" s="118"/>
      <c r="AS251" s="117">
        <v>0.1</v>
      </c>
      <c r="AT251" s="117">
        <v>0.4</v>
      </c>
    </row>
    <row r="252" spans="1:46" s="68" customFormat="1">
      <c r="A252" s="3" t="s">
        <v>1454</v>
      </c>
      <c r="B252" s="130">
        <f>B251+31</f>
        <v>43708</v>
      </c>
      <c r="C252" s="116">
        <v>1</v>
      </c>
      <c r="D252" s="118"/>
      <c r="E252" s="117"/>
      <c r="F252" s="117"/>
      <c r="G252" s="117"/>
      <c r="H252" s="117">
        <v>0.16</v>
      </c>
      <c r="I252" s="117">
        <v>5.0000000000000001E-3</v>
      </c>
      <c r="J252" s="117">
        <v>0</v>
      </c>
      <c r="K252" s="117"/>
      <c r="L252" s="118"/>
      <c r="O252" s="118">
        <v>-5000</v>
      </c>
      <c r="P252" s="118">
        <f t="shared" si="124"/>
        <v>75000</v>
      </c>
      <c r="Q252" s="118">
        <f t="shared" si="97"/>
        <v>-5000</v>
      </c>
      <c r="R252" s="118">
        <f t="shared" si="96"/>
        <v>75000</v>
      </c>
      <c r="S252" s="118">
        <f t="shared" si="120"/>
        <v>14.013698630137014</v>
      </c>
      <c r="T252" s="118">
        <f t="shared" si="121"/>
        <v>14.013698630137014</v>
      </c>
      <c r="U252" s="118">
        <f t="shared" si="125"/>
        <v>951.23287671232868</v>
      </c>
      <c r="V252" s="118">
        <f t="shared" si="119"/>
        <v>951.23287671232868</v>
      </c>
      <c r="W252" s="118">
        <f t="shared" si="122"/>
        <v>375</v>
      </c>
      <c r="X252" s="118">
        <f t="shared" si="123"/>
        <v>375</v>
      </c>
      <c r="Y252" s="118">
        <f t="shared" si="98"/>
        <v>0</v>
      </c>
      <c r="Z252" s="118">
        <f t="shared" si="106"/>
        <v>0</v>
      </c>
      <c r="AA252" s="119">
        <v>0.05</v>
      </c>
      <c r="AB252" s="118">
        <f t="shared" si="108"/>
        <v>-3750</v>
      </c>
      <c r="AC252" s="118">
        <f t="shared" si="99"/>
        <v>-3750</v>
      </c>
      <c r="AD252" s="119">
        <v>0.02</v>
      </c>
      <c r="AE252" s="118">
        <f t="shared" si="107"/>
        <v>-1500</v>
      </c>
      <c r="AF252" s="118">
        <f t="shared" si="100"/>
        <v>-1500</v>
      </c>
      <c r="AO252" s="118"/>
      <c r="AP252" s="118"/>
      <c r="AQ252" s="118"/>
      <c r="AR252" s="118"/>
      <c r="AS252" s="117">
        <v>0.1</v>
      </c>
      <c r="AT252" s="117">
        <v>0.4</v>
      </c>
    </row>
    <row r="253" spans="1:46" s="68" customFormat="1">
      <c r="A253" s="3" t="s">
        <v>1454</v>
      </c>
      <c r="B253" s="130">
        <f>B252+30</f>
        <v>43738</v>
      </c>
      <c r="C253" s="116">
        <v>1</v>
      </c>
      <c r="D253" s="118"/>
      <c r="E253" s="117"/>
      <c r="F253" s="117"/>
      <c r="G253" s="117"/>
      <c r="H253" s="117">
        <v>0.15</v>
      </c>
      <c r="I253" s="117">
        <v>5.0000000000000001E-3</v>
      </c>
      <c r="J253" s="117">
        <v>0</v>
      </c>
      <c r="K253" s="117"/>
      <c r="L253" s="118"/>
      <c r="O253" s="118">
        <v>-5000</v>
      </c>
      <c r="P253" s="118">
        <f t="shared" si="124"/>
        <v>80000</v>
      </c>
      <c r="Q253" s="118">
        <f t="shared" si="97"/>
        <v>-5000</v>
      </c>
      <c r="R253" s="118">
        <f t="shared" ref="R253:R316" si="126">P253*C253</f>
        <v>80000</v>
      </c>
      <c r="S253" s="118">
        <f t="shared" si="120"/>
        <v>14.013698630137014</v>
      </c>
      <c r="T253" s="118">
        <f t="shared" si="121"/>
        <v>14.013698630137014</v>
      </c>
      <c r="U253" s="118">
        <f t="shared" si="125"/>
        <v>986.30136986301386</v>
      </c>
      <c r="V253" s="118">
        <f t="shared" si="119"/>
        <v>986.30136986301386</v>
      </c>
      <c r="W253" s="118">
        <f t="shared" si="122"/>
        <v>400</v>
      </c>
      <c r="X253" s="118">
        <f t="shared" si="123"/>
        <v>400</v>
      </c>
      <c r="Y253" s="118">
        <f t="shared" si="98"/>
        <v>0</v>
      </c>
      <c r="Z253" s="118">
        <f t="shared" si="106"/>
        <v>0</v>
      </c>
      <c r="AA253" s="119">
        <v>0.05</v>
      </c>
      <c r="AB253" s="118">
        <f t="shared" si="108"/>
        <v>-4000</v>
      </c>
      <c r="AC253" s="118">
        <f t="shared" si="99"/>
        <v>-4000</v>
      </c>
      <c r="AD253" s="119">
        <v>0.02</v>
      </c>
      <c r="AE253" s="118">
        <f t="shared" si="107"/>
        <v>-1600</v>
      </c>
      <c r="AF253" s="118">
        <f t="shared" si="100"/>
        <v>-1600</v>
      </c>
      <c r="AO253" s="118"/>
      <c r="AP253" s="118"/>
      <c r="AQ253" s="118"/>
      <c r="AR253" s="118"/>
      <c r="AS253" s="117">
        <v>0.1</v>
      </c>
      <c r="AT253" s="117">
        <v>0.4</v>
      </c>
    </row>
    <row r="254" spans="1:46" s="68" customFormat="1">
      <c r="A254" s="3" t="s">
        <v>1454</v>
      </c>
      <c r="B254" s="130">
        <f>B253+31</f>
        <v>43769</v>
      </c>
      <c r="C254" s="116">
        <v>1</v>
      </c>
      <c r="D254" s="118"/>
      <c r="E254" s="117"/>
      <c r="F254" s="117"/>
      <c r="G254" s="117"/>
      <c r="H254" s="117">
        <v>0.15</v>
      </c>
      <c r="I254" s="117">
        <v>5.0000000000000001E-3</v>
      </c>
      <c r="J254" s="117">
        <v>0</v>
      </c>
      <c r="K254" s="117"/>
      <c r="L254" s="118"/>
      <c r="O254" s="118">
        <v>-5000</v>
      </c>
      <c r="P254" s="118">
        <f t="shared" si="124"/>
        <v>85000</v>
      </c>
      <c r="Q254" s="118">
        <f t="shared" si="97"/>
        <v>-5000</v>
      </c>
      <c r="R254" s="118">
        <f t="shared" si="126"/>
        <v>85000</v>
      </c>
      <c r="S254" s="118">
        <f t="shared" si="120"/>
        <v>14.013698630137014</v>
      </c>
      <c r="T254" s="118">
        <f t="shared" si="121"/>
        <v>14.013698630137014</v>
      </c>
      <c r="U254" s="118">
        <f t="shared" si="125"/>
        <v>1019.178082191781</v>
      </c>
      <c r="V254" s="118">
        <f t="shared" si="119"/>
        <v>1019.178082191781</v>
      </c>
      <c r="W254" s="118">
        <f t="shared" si="122"/>
        <v>425</v>
      </c>
      <c r="X254" s="118">
        <f t="shared" si="123"/>
        <v>425</v>
      </c>
      <c r="Y254" s="118">
        <f t="shared" si="98"/>
        <v>0</v>
      </c>
      <c r="Z254" s="118">
        <f t="shared" si="106"/>
        <v>0</v>
      </c>
      <c r="AA254" s="119">
        <v>0.05</v>
      </c>
      <c r="AB254" s="118">
        <f t="shared" si="108"/>
        <v>-4250</v>
      </c>
      <c r="AC254" s="118">
        <f t="shared" si="99"/>
        <v>-4250</v>
      </c>
      <c r="AD254" s="119">
        <v>0.02</v>
      </c>
      <c r="AE254" s="118">
        <f t="shared" si="107"/>
        <v>-1700</v>
      </c>
      <c r="AF254" s="118">
        <f t="shared" si="100"/>
        <v>-1700</v>
      </c>
      <c r="AO254" s="118"/>
      <c r="AP254" s="118"/>
      <c r="AQ254" s="118"/>
      <c r="AR254" s="118"/>
      <c r="AS254" s="117">
        <v>0.1</v>
      </c>
      <c r="AT254" s="117">
        <v>0.4</v>
      </c>
    </row>
    <row r="255" spans="1:46" s="68" customFormat="1">
      <c r="A255" s="3" t="s">
        <v>1454</v>
      </c>
      <c r="B255" s="130">
        <f>B254+30</f>
        <v>43799</v>
      </c>
      <c r="C255" s="116">
        <v>1</v>
      </c>
      <c r="D255" s="118"/>
      <c r="E255" s="117"/>
      <c r="F255" s="117"/>
      <c r="G255" s="117"/>
      <c r="H255" s="117">
        <v>0.15</v>
      </c>
      <c r="I255" s="117">
        <v>5.0000000000000001E-3</v>
      </c>
      <c r="J255" s="117">
        <v>0</v>
      </c>
      <c r="K255" s="117"/>
      <c r="L255" s="118"/>
      <c r="O255" s="118">
        <v>-5000</v>
      </c>
      <c r="P255" s="118">
        <f t="shared" si="124"/>
        <v>90000</v>
      </c>
      <c r="Q255" s="118">
        <f t="shared" si="97"/>
        <v>-5000</v>
      </c>
      <c r="R255" s="118">
        <f t="shared" si="126"/>
        <v>90000</v>
      </c>
      <c r="S255" s="118">
        <f t="shared" si="120"/>
        <v>14.013698630137014</v>
      </c>
      <c r="T255" s="118">
        <f t="shared" si="121"/>
        <v>14.013698630137014</v>
      </c>
      <c r="U255" s="118">
        <f t="shared" si="125"/>
        <v>1047.9452054794522</v>
      </c>
      <c r="V255" s="118">
        <f t="shared" si="119"/>
        <v>1047.9452054794522</v>
      </c>
      <c r="W255" s="118">
        <f t="shared" si="122"/>
        <v>450</v>
      </c>
      <c r="X255" s="118">
        <f t="shared" si="123"/>
        <v>450</v>
      </c>
      <c r="Y255" s="118">
        <f t="shared" si="98"/>
        <v>0</v>
      </c>
      <c r="Z255" s="118">
        <f t="shared" si="106"/>
        <v>0</v>
      </c>
      <c r="AA255" s="119">
        <v>0.05</v>
      </c>
      <c r="AB255" s="118">
        <f t="shared" si="108"/>
        <v>-4500</v>
      </c>
      <c r="AC255" s="118">
        <f t="shared" si="99"/>
        <v>-4500</v>
      </c>
      <c r="AD255" s="119">
        <v>0.02</v>
      </c>
      <c r="AE255" s="118">
        <f t="shared" si="107"/>
        <v>-1800</v>
      </c>
      <c r="AF255" s="118">
        <f t="shared" si="100"/>
        <v>-1800</v>
      </c>
      <c r="AO255" s="118"/>
      <c r="AP255" s="118"/>
      <c r="AQ255" s="118"/>
      <c r="AR255" s="118"/>
      <c r="AS255" s="117">
        <v>0.1</v>
      </c>
      <c r="AT255" s="117">
        <v>0.4</v>
      </c>
    </row>
    <row r="256" spans="1:46" s="68" customFormat="1">
      <c r="A256" s="3" t="s">
        <v>1454</v>
      </c>
      <c r="B256" s="130">
        <f>B255+31</f>
        <v>43830</v>
      </c>
      <c r="C256" s="116">
        <v>1</v>
      </c>
      <c r="D256" s="118"/>
      <c r="E256" s="117"/>
      <c r="F256" s="117"/>
      <c r="G256" s="117"/>
      <c r="H256" s="117">
        <v>0.15</v>
      </c>
      <c r="I256" s="117">
        <v>5.0000000000000001E-3</v>
      </c>
      <c r="J256" s="117">
        <v>0</v>
      </c>
      <c r="K256" s="117"/>
      <c r="L256" s="118"/>
      <c r="O256" s="118">
        <v>-5000</v>
      </c>
      <c r="P256" s="118">
        <f t="shared" si="124"/>
        <v>95000</v>
      </c>
      <c r="Q256" s="118">
        <f t="shared" si="97"/>
        <v>-5000</v>
      </c>
      <c r="R256" s="118">
        <f t="shared" si="126"/>
        <v>95000</v>
      </c>
      <c r="S256" s="118">
        <f t="shared" si="120"/>
        <v>14.013698630137014</v>
      </c>
      <c r="T256" s="118">
        <f t="shared" si="121"/>
        <v>14.013698630137014</v>
      </c>
      <c r="U256" s="118">
        <f t="shared" si="125"/>
        <v>1146.5753424657535</v>
      </c>
      <c r="V256" s="118">
        <f t="shared" si="119"/>
        <v>1146.5753424657535</v>
      </c>
      <c r="W256" s="118">
        <f t="shared" si="122"/>
        <v>475</v>
      </c>
      <c r="X256" s="118">
        <f t="shared" si="123"/>
        <v>475</v>
      </c>
      <c r="Y256" s="118">
        <f t="shared" si="98"/>
        <v>0</v>
      </c>
      <c r="Z256" s="118">
        <f t="shared" si="106"/>
        <v>0</v>
      </c>
      <c r="AA256" s="119">
        <v>0.05</v>
      </c>
      <c r="AB256" s="118">
        <f t="shared" si="108"/>
        <v>-4750</v>
      </c>
      <c r="AC256" s="118">
        <f t="shared" si="99"/>
        <v>-4750</v>
      </c>
      <c r="AD256" s="119">
        <v>0.02</v>
      </c>
      <c r="AE256" s="118">
        <f t="shared" si="107"/>
        <v>-1900</v>
      </c>
      <c r="AF256" s="118">
        <f t="shared" si="100"/>
        <v>-1900</v>
      </c>
      <c r="AO256" s="118"/>
      <c r="AP256" s="118"/>
      <c r="AQ256" s="118"/>
      <c r="AR256" s="118"/>
      <c r="AS256" s="117">
        <v>0.1</v>
      </c>
      <c r="AT256" s="117">
        <v>0.4</v>
      </c>
    </row>
    <row r="257" spans="1:46" s="68" customFormat="1">
      <c r="A257" s="3" t="s">
        <v>1454</v>
      </c>
      <c r="B257" s="130">
        <f>B256+31</f>
        <v>43861</v>
      </c>
      <c r="C257" s="116">
        <v>1</v>
      </c>
      <c r="D257" s="118"/>
      <c r="E257" s="117"/>
      <c r="F257" s="117"/>
      <c r="G257" s="117"/>
      <c r="H257" s="117">
        <v>0.14000000000000001</v>
      </c>
      <c r="I257" s="117">
        <v>5.0000000000000001E-3</v>
      </c>
      <c r="J257" s="117">
        <v>0</v>
      </c>
      <c r="K257" s="117"/>
      <c r="L257" s="118"/>
      <c r="O257" s="118">
        <v>1000</v>
      </c>
      <c r="P257" s="118">
        <f t="shared" si="124"/>
        <v>94000</v>
      </c>
      <c r="Q257" s="118">
        <f t="shared" si="97"/>
        <v>1000</v>
      </c>
      <c r="R257" s="118">
        <f t="shared" si="126"/>
        <v>94000</v>
      </c>
      <c r="S257" s="118">
        <f t="shared" si="120"/>
        <v>14.013698630137014</v>
      </c>
      <c r="T257" s="118">
        <f t="shared" si="121"/>
        <v>14.013698630137014</v>
      </c>
      <c r="U257" s="118">
        <f t="shared" si="125"/>
        <v>1210.2739726027396</v>
      </c>
      <c r="V257" s="118">
        <f t="shared" si="119"/>
        <v>1210.2739726027396</v>
      </c>
      <c r="W257" s="118">
        <f t="shared" si="122"/>
        <v>470</v>
      </c>
      <c r="X257" s="118">
        <f t="shared" si="123"/>
        <v>470</v>
      </c>
      <c r="Y257" s="118">
        <f t="shared" si="98"/>
        <v>0</v>
      </c>
      <c r="Z257" s="118">
        <f t="shared" si="106"/>
        <v>0</v>
      </c>
      <c r="AA257" s="119">
        <v>0.05</v>
      </c>
      <c r="AB257" s="118">
        <f t="shared" si="108"/>
        <v>-4700</v>
      </c>
      <c r="AC257" s="118">
        <f t="shared" si="99"/>
        <v>-4700</v>
      </c>
      <c r="AD257" s="119">
        <v>0.02</v>
      </c>
      <c r="AE257" s="118">
        <f t="shared" si="107"/>
        <v>-1880</v>
      </c>
      <c r="AF257" s="118">
        <f t="shared" si="100"/>
        <v>-1880</v>
      </c>
      <c r="AO257" s="118"/>
      <c r="AP257" s="118"/>
      <c r="AQ257" s="118"/>
      <c r="AR257" s="118"/>
      <c r="AS257" s="117">
        <v>0.1</v>
      </c>
      <c r="AT257" s="117">
        <v>0.4</v>
      </c>
    </row>
    <row r="258" spans="1:46" s="68" customFormat="1">
      <c r="A258" s="3" t="s">
        <v>1454</v>
      </c>
      <c r="B258" s="130">
        <f>B257+29</f>
        <v>43890</v>
      </c>
      <c r="C258" s="116">
        <v>1</v>
      </c>
      <c r="D258" s="118"/>
      <c r="E258" s="117"/>
      <c r="F258" s="117"/>
      <c r="G258" s="117"/>
      <c r="H258" s="117">
        <v>0.14000000000000001</v>
      </c>
      <c r="I258" s="117">
        <v>5.0000000000000001E-3</v>
      </c>
      <c r="J258" s="117">
        <v>0</v>
      </c>
      <c r="K258" s="117"/>
      <c r="L258" s="118"/>
      <c r="O258" s="118">
        <v>1000</v>
      </c>
      <c r="P258" s="118">
        <f t="shared" si="124"/>
        <v>93000</v>
      </c>
      <c r="Q258" s="118">
        <f t="shared" si="97"/>
        <v>1000</v>
      </c>
      <c r="R258" s="118">
        <f t="shared" si="126"/>
        <v>93000</v>
      </c>
      <c r="S258" s="118">
        <f t="shared" si="120"/>
        <v>14.013698630137014</v>
      </c>
      <c r="T258" s="118">
        <f t="shared" si="121"/>
        <v>14.013698630137014</v>
      </c>
      <c r="U258" s="118">
        <f t="shared" si="125"/>
        <v>1045.5890410958905</v>
      </c>
      <c r="V258" s="118">
        <f t="shared" si="119"/>
        <v>1045.5890410958905</v>
      </c>
      <c r="W258" s="118">
        <f t="shared" si="122"/>
        <v>465</v>
      </c>
      <c r="X258" s="118">
        <f t="shared" si="123"/>
        <v>465</v>
      </c>
      <c r="Y258" s="118">
        <f t="shared" si="98"/>
        <v>0</v>
      </c>
      <c r="Z258" s="118">
        <f t="shared" si="106"/>
        <v>0</v>
      </c>
      <c r="AA258" s="119">
        <v>0.05</v>
      </c>
      <c r="AB258" s="118">
        <f t="shared" si="108"/>
        <v>-4650</v>
      </c>
      <c r="AC258" s="118">
        <f t="shared" si="99"/>
        <v>-4650</v>
      </c>
      <c r="AD258" s="119">
        <v>0.02</v>
      </c>
      <c r="AE258" s="118">
        <f t="shared" si="107"/>
        <v>-1860</v>
      </c>
      <c r="AF258" s="118">
        <f t="shared" si="100"/>
        <v>-1860</v>
      </c>
      <c r="AO258" s="118"/>
      <c r="AP258" s="118"/>
      <c r="AQ258" s="118"/>
      <c r="AR258" s="118"/>
      <c r="AS258" s="117">
        <v>0.1</v>
      </c>
      <c r="AT258" s="117">
        <v>0.4</v>
      </c>
    </row>
    <row r="259" spans="1:46" s="68" customFormat="1">
      <c r="A259" s="3" t="s">
        <v>1454</v>
      </c>
      <c r="B259" s="130">
        <f>B258+31</f>
        <v>43921</v>
      </c>
      <c r="C259" s="116">
        <v>1</v>
      </c>
      <c r="D259" s="118"/>
      <c r="E259" s="117"/>
      <c r="F259" s="117"/>
      <c r="G259" s="117"/>
      <c r="H259" s="117">
        <v>0.14000000000000001</v>
      </c>
      <c r="I259" s="117">
        <v>5.0000000000000001E-3</v>
      </c>
      <c r="J259" s="117">
        <v>0</v>
      </c>
      <c r="K259" s="117"/>
      <c r="L259" s="118"/>
      <c r="O259" s="118">
        <v>1000</v>
      </c>
      <c r="P259" s="118">
        <f t="shared" si="124"/>
        <v>92000</v>
      </c>
      <c r="Q259" s="118">
        <f t="shared" ref="Q259:Q322" si="127">O259*C259</f>
        <v>1000</v>
      </c>
      <c r="R259" s="118">
        <f t="shared" si="126"/>
        <v>92000</v>
      </c>
      <c r="S259" s="118">
        <f t="shared" si="120"/>
        <v>14.013698630137014</v>
      </c>
      <c r="T259" s="118">
        <f t="shared" si="121"/>
        <v>14.013698630137014</v>
      </c>
      <c r="U259" s="118">
        <f t="shared" si="125"/>
        <v>1105.8082191780823</v>
      </c>
      <c r="V259" s="118">
        <f t="shared" si="119"/>
        <v>1105.8082191780823</v>
      </c>
      <c r="W259" s="118">
        <f t="shared" si="122"/>
        <v>460</v>
      </c>
      <c r="X259" s="118">
        <f t="shared" si="123"/>
        <v>460</v>
      </c>
      <c r="Y259" s="118">
        <f t="shared" ref="Y259:Y322" si="128">-P259*J259</f>
        <v>0</v>
      </c>
      <c r="Z259" s="118">
        <f t="shared" si="106"/>
        <v>0</v>
      </c>
      <c r="AA259" s="119">
        <v>0.05</v>
      </c>
      <c r="AB259" s="118">
        <f t="shared" si="108"/>
        <v>-4600</v>
      </c>
      <c r="AC259" s="118">
        <f t="shared" si="99"/>
        <v>-4600</v>
      </c>
      <c r="AD259" s="119">
        <v>0.02</v>
      </c>
      <c r="AE259" s="118">
        <f t="shared" si="107"/>
        <v>-1840</v>
      </c>
      <c r="AF259" s="118">
        <f t="shared" si="100"/>
        <v>-1840</v>
      </c>
      <c r="AO259" s="118"/>
      <c r="AP259" s="118"/>
      <c r="AQ259" s="118"/>
      <c r="AR259" s="118"/>
      <c r="AS259" s="117">
        <v>0.1</v>
      </c>
      <c r="AT259" s="117">
        <v>0.4</v>
      </c>
    </row>
    <row r="260" spans="1:46" s="68" customFormat="1">
      <c r="A260" s="3" t="s">
        <v>1454</v>
      </c>
      <c r="B260" s="130">
        <f>B259+30</f>
        <v>43951</v>
      </c>
      <c r="C260" s="116">
        <v>1</v>
      </c>
      <c r="D260" s="118"/>
      <c r="E260" s="117"/>
      <c r="F260" s="117"/>
      <c r="G260" s="117"/>
      <c r="H260" s="117">
        <v>0.14000000000000001</v>
      </c>
      <c r="I260" s="117">
        <v>5.0000000000000001E-3</v>
      </c>
      <c r="J260" s="117">
        <v>0</v>
      </c>
      <c r="K260" s="117"/>
      <c r="L260" s="118"/>
      <c r="O260" s="118">
        <v>1000</v>
      </c>
      <c r="P260" s="118">
        <f t="shared" si="124"/>
        <v>91000</v>
      </c>
      <c r="Q260" s="118">
        <f t="shared" si="127"/>
        <v>1000</v>
      </c>
      <c r="R260" s="118">
        <f t="shared" si="126"/>
        <v>91000</v>
      </c>
      <c r="S260" s="118">
        <f t="shared" si="120"/>
        <v>14.013698630137014</v>
      </c>
      <c r="T260" s="118">
        <f t="shared" si="121"/>
        <v>14.013698630137014</v>
      </c>
      <c r="U260" s="118">
        <f t="shared" si="125"/>
        <v>1058.6301369863015</v>
      </c>
      <c r="V260" s="118">
        <f t="shared" si="119"/>
        <v>1058.6301369863015</v>
      </c>
      <c r="W260" s="118">
        <f t="shared" si="122"/>
        <v>455</v>
      </c>
      <c r="X260" s="118">
        <f t="shared" si="123"/>
        <v>455</v>
      </c>
      <c r="Y260" s="118">
        <f t="shared" si="128"/>
        <v>0</v>
      </c>
      <c r="Z260" s="118">
        <f t="shared" si="106"/>
        <v>0</v>
      </c>
      <c r="AA260" s="119">
        <v>0.05</v>
      </c>
      <c r="AB260" s="118">
        <f t="shared" si="108"/>
        <v>-4550</v>
      </c>
      <c r="AC260" s="118">
        <f t="shared" ref="AC260:AC323" si="129">AB260*C260</f>
        <v>-4550</v>
      </c>
      <c r="AD260" s="119">
        <v>0.02</v>
      </c>
      <c r="AE260" s="118">
        <f t="shared" si="107"/>
        <v>-1820</v>
      </c>
      <c r="AF260" s="118">
        <f t="shared" ref="AF260:AF323" si="130">AE260*C260</f>
        <v>-1820</v>
      </c>
      <c r="AO260" s="118"/>
      <c r="AP260" s="118"/>
      <c r="AQ260" s="118"/>
      <c r="AR260" s="118"/>
      <c r="AS260" s="117">
        <v>0.1</v>
      </c>
      <c r="AT260" s="117">
        <v>0.4</v>
      </c>
    </row>
    <row r="261" spans="1:46" s="68" customFormat="1">
      <c r="A261" s="3" t="s">
        <v>1454</v>
      </c>
      <c r="B261" s="130">
        <f>B260+31</f>
        <v>43982</v>
      </c>
      <c r="C261" s="116">
        <v>1</v>
      </c>
      <c r="D261" s="118"/>
      <c r="E261" s="117"/>
      <c r="F261" s="117"/>
      <c r="G261" s="117"/>
      <c r="H261" s="117">
        <v>0.14000000000000001</v>
      </c>
      <c r="I261" s="117">
        <v>5.0000000000000001E-3</v>
      </c>
      <c r="J261" s="117">
        <v>0</v>
      </c>
      <c r="K261" s="117"/>
      <c r="L261" s="118"/>
      <c r="O261" s="118">
        <v>1000</v>
      </c>
      <c r="P261" s="118">
        <f t="shared" ref="P261:P272" si="131">P260-O261</f>
        <v>90000</v>
      </c>
      <c r="Q261" s="118">
        <f t="shared" si="127"/>
        <v>1000</v>
      </c>
      <c r="R261" s="118">
        <f t="shared" si="126"/>
        <v>90000</v>
      </c>
      <c r="S261" s="118">
        <f t="shared" si="120"/>
        <v>14.013698630137014</v>
      </c>
      <c r="T261" s="118">
        <f t="shared" si="121"/>
        <v>14.013698630137014</v>
      </c>
      <c r="U261" s="118">
        <f t="shared" si="125"/>
        <v>1082.027397260274</v>
      </c>
      <c r="V261" s="118">
        <f t="shared" si="119"/>
        <v>1082.027397260274</v>
      </c>
      <c r="W261" s="118">
        <f t="shared" si="122"/>
        <v>450</v>
      </c>
      <c r="X261" s="118">
        <f t="shared" si="123"/>
        <v>450</v>
      </c>
      <c r="Y261" s="118">
        <f t="shared" si="128"/>
        <v>0</v>
      </c>
      <c r="Z261" s="118">
        <f t="shared" si="106"/>
        <v>0</v>
      </c>
      <c r="AA261" s="119">
        <v>0.05</v>
      </c>
      <c r="AB261" s="118">
        <f t="shared" si="108"/>
        <v>-4500</v>
      </c>
      <c r="AC261" s="118">
        <f t="shared" si="129"/>
        <v>-4500</v>
      </c>
      <c r="AD261" s="119">
        <v>0.02</v>
      </c>
      <c r="AE261" s="118">
        <f t="shared" si="107"/>
        <v>-1800</v>
      </c>
      <c r="AF261" s="118">
        <f t="shared" si="130"/>
        <v>-1800</v>
      </c>
      <c r="AO261" s="118"/>
      <c r="AP261" s="118"/>
      <c r="AQ261" s="118"/>
      <c r="AR261" s="118"/>
      <c r="AS261" s="117">
        <v>0.1</v>
      </c>
      <c r="AT261" s="117">
        <v>0.4</v>
      </c>
    </row>
    <row r="262" spans="1:46" s="68" customFormat="1">
      <c r="A262" s="3" t="s">
        <v>1454</v>
      </c>
      <c r="B262" s="130">
        <f>B261+30</f>
        <v>44012</v>
      </c>
      <c r="C262" s="116">
        <v>1</v>
      </c>
      <c r="D262" s="118"/>
      <c r="E262" s="117"/>
      <c r="F262" s="117"/>
      <c r="G262" s="117"/>
      <c r="H262" s="117">
        <v>0.14000000000000001</v>
      </c>
      <c r="I262" s="117">
        <v>5.0000000000000001E-3</v>
      </c>
      <c r="J262" s="117">
        <v>0</v>
      </c>
      <c r="K262" s="117"/>
      <c r="L262" s="118"/>
      <c r="O262" s="118">
        <v>1000</v>
      </c>
      <c r="P262" s="118">
        <f t="shared" si="131"/>
        <v>89000</v>
      </c>
      <c r="Q262" s="118">
        <f t="shared" si="127"/>
        <v>1000</v>
      </c>
      <c r="R262" s="118">
        <f t="shared" si="126"/>
        <v>89000</v>
      </c>
      <c r="S262" s="118">
        <f t="shared" si="120"/>
        <v>14.013698630137014</v>
      </c>
      <c r="T262" s="118">
        <f t="shared" si="121"/>
        <v>14.013698630137014</v>
      </c>
      <c r="U262" s="118">
        <f t="shared" si="125"/>
        <v>1035.6164383561645</v>
      </c>
      <c r="V262" s="118">
        <f t="shared" si="119"/>
        <v>1035.6164383561645</v>
      </c>
      <c r="W262" s="118">
        <f t="shared" si="122"/>
        <v>445</v>
      </c>
      <c r="X262" s="118">
        <f t="shared" si="123"/>
        <v>445</v>
      </c>
      <c r="Y262" s="118">
        <f t="shared" si="128"/>
        <v>0</v>
      </c>
      <c r="Z262" s="118">
        <f t="shared" si="106"/>
        <v>0</v>
      </c>
      <c r="AA262" s="119">
        <v>0.05</v>
      </c>
      <c r="AB262" s="118">
        <f t="shared" si="108"/>
        <v>-4450</v>
      </c>
      <c r="AC262" s="118">
        <f t="shared" si="129"/>
        <v>-4450</v>
      </c>
      <c r="AD262" s="119">
        <v>0.02</v>
      </c>
      <c r="AE262" s="118">
        <f t="shared" si="107"/>
        <v>-1780</v>
      </c>
      <c r="AF262" s="118">
        <f t="shared" si="130"/>
        <v>-1780</v>
      </c>
      <c r="AO262" s="118"/>
      <c r="AP262" s="118"/>
      <c r="AQ262" s="118"/>
      <c r="AR262" s="118"/>
      <c r="AS262" s="117">
        <v>0.1</v>
      </c>
      <c r="AT262" s="117">
        <v>0.4</v>
      </c>
    </row>
    <row r="263" spans="1:46" s="68" customFormat="1">
      <c r="A263" s="3" t="s">
        <v>1454</v>
      </c>
      <c r="B263" s="130">
        <f>B262+31</f>
        <v>44043</v>
      </c>
      <c r="C263" s="116">
        <v>1</v>
      </c>
      <c r="D263" s="118"/>
      <c r="E263" s="117"/>
      <c r="F263" s="117"/>
      <c r="G263" s="117"/>
      <c r="H263" s="117">
        <v>0.14000000000000001</v>
      </c>
      <c r="I263" s="117">
        <v>5.0000000000000001E-3</v>
      </c>
      <c r="J263" s="117">
        <v>0</v>
      </c>
      <c r="K263" s="117"/>
      <c r="L263" s="118"/>
      <c r="O263" s="118">
        <v>1000</v>
      </c>
      <c r="P263" s="118">
        <f t="shared" si="131"/>
        <v>88000</v>
      </c>
      <c r="Q263" s="118">
        <f t="shared" si="127"/>
        <v>1000</v>
      </c>
      <c r="R263" s="118">
        <f t="shared" si="126"/>
        <v>88000</v>
      </c>
      <c r="S263" s="118">
        <f t="shared" si="120"/>
        <v>14.013698630137014</v>
      </c>
      <c r="T263" s="118">
        <f t="shared" si="121"/>
        <v>14.013698630137014</v>
      </c>
      <c r="U263" s="118">
        <f t="shared" si="125"/>
        <v>1058.2465753424658</v>
      </c>
      <c r="V263" s="118">
        <f t="shared" si="119"/>
        <v>1058.2465753424658</v>
      </c>
      <c r="W263" s="118">
        <f t="shared" si="122"/>
        <v>440</v>
      </c>
      <c r="X263" s="118">
        <f t="shared" si="123"/>
        <v>440</v>
      </c>
      <c r="Y263" s="118">
        <f t="shared" si="128"/>
        <v>0</v>
      </c>
      <c r="Z263" s="118">
        <f t="shared" si="106"/>
        <v>0</v>
      </c>
      <c r="AA263" s="119">
        <v>0.05</v>
      </c>
      <c r="AB263" s="118">
        <f t="shared" si="108"/>
        <v>-4400</v>
      </c>
      <c r="AC263" s="118">
        <f t="shared" si="129"/>
        <v>-4400</v>
      </c>
      <c r="AD263" s="119">
        <v>0.02</v>
      </c>
      <c r="AE263" s="118">
        <f t="shared" si="107"/>
        <v>-1760</v>
      </c>
      <c r="AF263" s="118">
        <f t="shared" si="130"/>
        <v>-1760</v>
      </c>
      <c r="AO263" s="118"/>
      <c r="AP263" s="118"/>
      <c r="AQ263" s="118"/>
      <c r="AR263" s="118"/>
      <c r="AS263" s="117">
        <v>0.1</v>
      </c>
      <c r="AT263" s="117">
        <v>0.4</v>
      </c>
    </row>
    <row r="264" spans="1:46" s="68" customFormat="1">
      <c r="A264" s="3" t="s">
        <v>1454</v>
      </c>
      <c r="B264" s="130">
        <f>B263+31</f>
        <v>44074</v>
      </c>
      <c r="C264" s="116">
        <v>1</v>
      </c>
      <c r="D264" s="118"/>
      <c r="E264" s="117"/>
      <c r="F264" s="117"/>
      <c r="G264" s="117"/>
      <c r="H264" s="117">
        <v>0.14000000000000001</v>
      </c>
      <c r="I264" s="117">
        <v>5.0000000000000001E-3</v>
      </c>
      <c r="J264" s="117">
        <v>0</v>
      </c>
      <c r="K264" s="117"/>
      <c r="L264" s="118"/>
      <c r="O264" s="118">
        <v>1000</v>
      </c>
      <c r="P264" s="118">
        <f t="shared" si="131"/>
        <v>87000</v>
      </c>
      <c r="Q264" s="118">
        <f t="shared" si="127"/>
        <v>1000</v>
      </c>
      <c r="R264" s="118">
        <f t="shared" si="126"/>
        <v>87000</v>
      </c>
      <c r="S264" s="118">
        <f t="shared" si="120"/>
        <v>14.013698630137014</v>
      </c>
      <c r="T264" s="118">
        <f t="shared" si="121"/>
        <v>14.013698630137014</v>
      </c>
      <c r="U264" s="118">
        <f t="shared" si="125"/>
        <v>1046.3561643835619</v>
      </c>
      <c r="V264" s="118">
        <f t="shared" si="119"/>
        <v>1046.3561643835619</v>
      </c>
      <c r="W264" s="118">
        <f t="shared" si="122"/>
        <v>435</v>
      </c>
      <c r="X264" s="118">
        <f t="shared" si="123"/>
        <v>435</v>
      </c>
      <c r="Y264" s="118">
        <f t="shared" si="128"/>
        <v>0</v>
      </c>
      <c r="Z264" s="118">
        <f t="shared" si="106"/>
        <v>0</v>
      </c>
      <c r="AA264" s="119">
        <v>0.05</v>
      </c>
      <c r="AB264" s="118">
        <f t="shared" si="108"/>
        <v>-4350</v>
      </c>
      <c r="AC264" s="118">
        <f t="shared" si="129"/>
        <v>-4350</v>
      </c>
      <c r="AD264" s="119">
        <v>0.02</v>
      </c>
      <c r="AE264" s="118">
        <f t="shared" si="107"/>
        <v>-1740</v>
      </c>
      <c r="AF264" s="118">
        <f t="shared" si="130"/>
        <v>-1740</v>
      </c>
      <c r="AO264" s="118"/>
      <c r="AP264" s="118"/>
      <c r="AQ264" s="118"/>
      <c r="AR264" s="118"/>
      <c r="AS264" s="117">
        <v>0.1</v>
      </c>
      <c r="AT264" s="117">
        <v>0.4</v>
      </c>
    </row>
    <row r="265" spans="1:46" s="68" customFormat="1">
      <c r="A265" s="3" t="s">
        <v>1454</v>
      </c>
      <c r="B265" s="130">
        <f>B264+30</f>
        <v>44104</v>
      </c>
      <c r="C265" s="116">
        <v>1</v>
      </c>
      <c r="D265" s="118"/>
      <c r="E265" s="117"/>
      <c r="F265" s="117"/>
      <c r="G265" s="117"/>
      <c r="H265" s="117">
        <v>0.14000000000000001</v>
      </c>
      <c r="I265" s="117">
        <v>5.0000000000000001E-3</v>
      </c>
      <c r="J265" s="117">
        <v>0</v>
      </c>
      <c r="K265" s="117"/>
      <c r="L265" s="118"/>
      <c r="O265" s="118">
        <v>1000</v>
      </c>
      <c r="P265" s="118">
        <f t="shared" si="131"/>
        <v>86000</v>
      </c>
      <c r="Q265" s="118">
        <f t="shared" si="127"/>
        <v>1000</v>
      </c>
      <c r="R265" s="118">
        <f t="shared" si="126"/>
        <v>86000</v>
      </c>
      <c r="S265" s="118">
        <f t="shared" si="120"/>
        <v>14.013698630137014</v>
      </c>
      <c r="T265" s="118">
        <f t="shared" si="121"/>
        <v>14.013698630137014</v>
      </c>
      <c r="U265" s="118">
        <f t="shared" si="125"/>
        <v>1001.095890410959</v>
      </c>
      <c r="V265" s="118">
        <f t="shared" si="119"/>
        <v>1001.095890410959</v>
      </c>
      <c r="W265" s="118">
        <f t="shared" si="122"/>
        <v>430</v>
      </c>
      <c r="X265" s="118">
        <f t="shared" si="123"/>
        <v>430</v>
      </c>
      <c r="Y265" s="118">
        <f t="shared" si="128"/>
        <v>0</v>
      </c>
      <c r="Z265" s="118">
        <f t="shared" si="106"/>
        <v>0</v>
      </c>
      <c r="AA265" s="119">
        <v>0.05</v>
      </c>
      <c r="AB265" s="118">
        <f t="shared" si="108"/>
        <v>-4300</v>
      </c>
      <c r="AC265" s="118">
        <f t="shared" si="129"/>
        <v>-4300</v>
      </c>
      <c r="AD265" s="119">
        <v>0.02</v>
      </c>
      <c r="AE265" s="118">
        <f t="shared" si="107"/>
        <v>-1720</v>
      </c>
      <c r="AF265" s="118">
        <f t="shared" si="130"/>
        <v>-1720</v>
      </c>
      <c r="AO265" s="118"/>
      <c r="AP265" s="118"/>
      <c r="AQ265" s="118"/>
      <c r="AR265" s="118"/>
      <c r="AS265" s="117">
        <v>0.1</v>
      </c>
      <c r="AT265" s="117">
        <v>0.4</v>
      </c>
    </row>
    <row r="266" spans="1:46" s="68" customFormat="1">
      <c r="A266" s="3" t="s">
        <v>1454</v>
      </c>
      <c r="B266" s="130">
        <f>B265+31</f>
        <v>44135</v>
      </c>
      <c r="C266" s="116">
        <v>1</v>
      </c>
      <c r="D266" s="118"/>
      <c r="E266" s="117"/>
      <c r="F266" s="117"/>
      <c r="G266" s="117"/>
      <c r="H266" s="117">
        <v>0.14000000000000001</v>
      </c>
      <c r="I266" s="117">
        <v>5.0000000000000001E-3</v>
      </c>
      <c r="J266" s="117">
        <v>0</v>
      </c>
      <c r="K266" s="117"/>
      <c r="L266" s="118"/>
      <c r="O266" s="118">
        <v>1000</v>
      </c>
      <c r="P266" s="118">
        <f t="shared" si="131"/>
        <v>85000</v>
      </c>
      <c r="Q266" s="118">
        <f t="shared" si="127"/>
        <v>1000</v>
      </c>
      <c r="R266" s="118">
        <f t="shared" si="126"/>
        <v>85000</v>
      </c>
      <c r="S266" s="118">
        <f t="shared" si="120"/>
        <v>14.013698630137014</v>
      </c>
      <c r="T266" s="118">
        <f t="shared" si="121"/>
        <v>14.013698630137014</v>
      </c>
      <c r="U266" s="118">
        <f t="shared" si="125"/>
        <v>1022.5753424657537</v>
      </c>
      <c r="V266" s="118">
        <f t="shared" si="119"/>
        <v>1022.5753424657537</v>
      </c>
      <c r="W266" s="118">
        <f t="shared" si="122"/>
        <v>425</v>
      </c>
      <c r="X266" s="118">
        <f t="shared" si="123"/>
        <v>425</v>
      </c>
      <c r="Y266" s="118">
        <f t="shared" si="128"/>
        <v>0</v>
      </c>
      <c r="Z266" s="118">
        <f t="shared" si="106"/>
        <v>0</v>
      </c>
      <c r="AA266" s="119">
        <v>0.05</v>
      </c>
      <c r="AB266" s="118">
        <f t="shared" si="108"/>
        <v>-4250</v>
      </c>
      <c r="AC266" s="118">
        <f t="shared" si="129"/>
        <v>-4250</v>
      </c>
      <c r="AD266" s="119">
        <v>0.02</v>
      </c>
      <c r="AE266" s="118">
        <f t="shared" si="107"/>
        <v>-1700</v>
      </c>
      <c r="AF266" s="118">
        <f t="shared" si="130"/>
        <v>-1700</v>
      </c>
      <c r="AO266" s="118"/>
      <c r="AP266" s="118"/>
      <c r="AQ266" s="118"/>
      <c r="AR266" s="118"/>
      <c r="AS266" s="117">
        <v>0.1</v>
      </c>
      <c r="AT266" s="117">
        <v>0.4</v>
      </c>
    </row>
    <row r="267" spans="1:46" s="68" customFormat="1">
      <c r="A267" s="3" t="s">
        <v>1454</v>
      </c>
      <c r="B267" s="130">
        <f>B266+30</f>
        <v>44165</v>
      </c>
      <c r="C267" s="116">
        <v>1</v>
      </c>
      <c r="D267" s="118"/>
      <c r="E267" s="117"/>
      <c r="F267" s="117"/>
      <c r="G267" s="117"/>
      <c r="H267" s="117">
        <v>0.14000000000000001</v>
      </c>
      <c r="I267" s="117">
        <v>5.0000000000000001E-3</v>
      </c>
      <c r="J267" s="117">
        <v>0</v>
      </c>
      <c r="K267" s="117"/>
      <c r="L267" s="118"/>
      <c r="O267" s="118">
        <v>1000</v>
      </c>
      <c r="P267" s="118">
        <f t="shared" si="131"/>
        <v>84000</v>
      </c>
      <c r="Q267" s="118">
        <f t="shared" si="127"/>
        <v>1000</v>
      </c>
      <c r="R267" s="118">
        <f t="shared" si="126"/>
        <v>84000</v>
      </c>
      <c r="S267" s="118">
        <f t="shared" si="120"/>
        <v>14.013698630137014</v>
      </c>
      <c r="T267" s="118">
        <f t="shared" si="121"/>
        <v>14.013698630137014</v>
      </c>
      <c r="U267" s="118">
        <f t="shared" si="125"/>
        <v>978.08219178082209</v>
      </c>
      <c r="V267" s="118">
        <f t="shared" si="119"/>
        <v>978.08219178082209</v>
      </c>
      <c r="W267" s="118">
        <f t="shared" si="122"/>
        <v>420</v>
      </c>
      <c r="X267" s="118">
        <f t="shared" si="123"/>
        <v>420</v>
      </c>
      <c r="Y267" s="118">
        <f t="shared" si="128"/>
        <v>0</v>
      </c>
      <c r="Z267" s="118">
        <f t="shared" si="106"/>
        <v>0</v>
      </c>
      <c r="AA267" s="119">
        <v>0.05</v>
      </c>
      <c r="AB267" s="118">
        <f t="shared" si="108"/>
        <v>-4200</v>
      </c>
      <c r="AC267" s="118">
        <f t="shared" si="129"/>
        <v>-4200</v>
      </c>
      <c r="AD267" s="119">
        <v>0.02</v>
      </c>
      <c r="AE267" s="118">
        <f t="shared" si="107"/>
        <v>-1680</v>
      </c>
      <c r="AF267" s="118">
        <f t="shared" si="130"/>
        <v>-1680</v>
      </c>
      <c r="AO267" s="118"/>
      <c r="AP267" s="118"/>
      <c r="AQ267" s="118"/>
      <c r="AR267" s="118"/>
      <c r="AS267" s="117">
        <v>0.1</v>
      </c>
      <c r="AT267" s="117">
        <v>0.4</v>
      </c>
    </row>
    <row r="268" spans="1:46" s="68" customFormat="1">
      <c r="A268" s="3" t="s">
        <v>1454</v>
      </c>
      <c r="B268" s="130">
        <f>B267+31</f>
        <v>44196</v>
      </c>
      <c r="C268" s="116">
        <v>1</v>
      </c>
      <c r="D268" s="118"/>
      <c r="E268" s="117"/>
      <c r="F268" s="117"/>
      <c r="G268" s="117"/>
      <c r="H268" s="117">
        <v>0.14000000000000001</v>
      </c>
      <c r="I268" s="117">
        <v>5.0000000000000001E-3</v>
      </c>
      <c r="J268" s="117">
        <v>0</v>
      </c>
      <c r="K268" s="117"/>
      <c r="L268" s="118"/>
      <c r="O268" s="118">
        <v>1000</v>
      </c>
      <c r="P268" s="118">
        <f t="shared" si="131"/>
        <v>83000</v>
      </c>
      <c r="Q268" s="118">
        <f t="shared" si="127"/>
        <v>1000</v>
      </c>
      <c r="R268" s="118">
        <f t="shared" si="126"/>
        <v>83000</v>
      </c>
      <c r="S268" s="118">
        <f t="shared" si="120"/>
        <v>14.013698630137014</v>
      </c>
      <c r="T268" s="118">
        <f t="shared" si="121"/>
        <v>14.013698630137014</v>
      </c>
      <c r="U268" s="118">
        <f t="shared" si="125"/>
        <v>998.79452054794547</v>
      </c>
      <c r="V268" s="118">
        <f t="shared" si="119"/>
        <v>998.79452054794547</v>
      </c>
      <c r="W268" s="118">
        <f t="shared" si="122"/>
        <v>415</v>
      </c>
      <c r="X268" s="118">
        <f t="shared" si="123"/>
        <v>415</v>
      </c>
      <c r="Y268" s="118">
        <f t="shared" si="128"/>
        <v>0</v>
      </c>
      <c r="Z268" s="118">
        <f t="shared" si="106"/>
        <v>0</v>
      </c>
      <c r="AA268" s="119">
        <v>0.05</v>
      </c>
      <c r="AB268" s="118">
        <f t="shared" si="108"/>
        <v>-4150</v>
      </c>
      <c r="AC268" s="118">
        <f t="shared" si="129"/>
        <v>-4150</v>
      </c>
      <c r="AD268" s="119">
        <v>0.02</v>
      </c>
      <c r="AE268" s="118">
        <f t="shared" si="107"/>
        <v>-1660</v>
      </c>
      <c r="AF268" s="118">
        <f t="shared" si="130"/>
        <v>-1660</v>
      </c>
      <c r="AO268" s="118"/>
      <c r="AP268" s="118"/>
      <c r="AQ268" s="118"/>
      <c r="AR268" s="118"/>
      <c r="AS268" s="117">
        <v>0.1</v>
      </c>
      <c r="AT268" s="117">
        <v>0.4</v>
      </c>
    </row>
    <row r="269" spans="1:46" s="68" customFormat="1">
      <c r="A269" s="3" t="s">
        <v>1454</v>
      </c>
      <c r="B269" s="130">
        <f>B268+31</f>
        <v>44227</v>
      </c>
      <c r="C269" s="116">
        <v>1</v>
      </c>
      <c r="D269" s="118"/>
      <c r="E269" s="117"/>
      <c r="F269" s="117"/>
      <c r="G269" s="117"/>
      <c r="H269" s="117">
        <v>0.13</v>
      </c>
      <c r="I269" s="117">
        <v>5.0000000000000001E-3</v>
      </c>
      <c r="J269" s="117">
        <v>0</v>
      </c>
      <c r="K269" s="117"/>
      <c r="L269" s="118"/>
      <c r="O269" s="118">
        <v>1000</v>
      </c>
      <c r="P269" s="118">
        <f t="shared" si="131"/>
        <v>82000</v>
      </c>
      <c r="Q269" s="118">
        <f t="shared" si="127"/>
        <v>1000</v>
      </c>
      <c r="R269" s="118">
        <f t="shared" si="126"/>
        <v>82000</v>
      </c>
      <c r="S269" s="118">
        <f t="shared" si="120"/>
        <v>14.013698630137014</v>
      </c>
      <c r="T269" s="118">
        <f t="shared" si="121"/>
        <v>14.013698630137014</v>
      </c>
      <c r="U269" s="118">
        <f t="shared" si="125"/>
        <v>986.90410958904124</v>
      </c>
      <c r="V269" s="118">
        <f t="shared" si="119"/>
        <v>986.90410958904124</v>
      </c>
      <c r="W269" s="118">
        <f t="shared" si="122"/>
        <v>410</v>
      </c>
      <c r="X269" s="118">
        <f t="shared" si="123"/>
        <v>410</v>
      </c>
      <c r="Y269" s="118">
        <f t="shared" si="128"/>
        <v>0</v>
      </c>
      <c r="Z269" s="118">
        <f t="shared" si="106"/>
        <v>0</v>
      </c>
      <c r="AA269" s="119">
        <v>0.05</v>
      </c>
      <c r="AB269" s="118">
        <f t="shared" si="108"/>
        <v>-4100</v>
      </c>
      <c r="AC269" s="118">
        <f t="shared" si="129"/>
        <v>-4100</v>
      </c>
      <c r="AD269" s="119">
        <v>0.02</v>
      </c>
      <c r="AE269" s="118">
        <f t="shared" si="107"/>
        <v>-1640</v>
      </c>
      <c r="AF269" s="118">
        <f t="shared" si="130"/>
        <v>-1640</v>
      </c>
      <c r="AO269" s="118"/>
      <c r="AP269" s="118"/>
      <c r="AQ269" s="118"/>
      <c r="AR269" s="118"/>
      <c r="AS269" s="117">
        <v>0.1</v>
      </c>
      <c r="AT269" s="117">
        <v>0.4</v>
      </c>
    </row>
    <row r="270" spans="1:46" s="68" customFormat="1">
      <c r="A270" s="3" t="s">
        <v>1454</v>
      </c>
      <c r="B270" s="130">
        <f>B269+28</f>
        <v>44255</v>
      </c>
      <c r="C270" s="116">
        <v>1</v>
      </c>
      <c r="D270" s="118"/>
      <c r="E270" s="117"/>
      <c r="F270" s="117"/>
      <c r="G270" s="117"/>
      <c r="H270" s="117">
        <v>0.13</v>
      </c>
      <c r="I270" s="117">
        <v>5.0000000000000001E-3</v>
      </c>
      <c r="J270" s="117">
        <v>0</v>
      </c>
      <c r="K270" s="117"/>
      <c r="L270" s="118"/>
      <c r="O270" s="118">
        <v>1000</v>
      </c>
      <c r="P270" s="118">
        <f t="shared" si="131"/>
        <v>81000</v>
      </c>
      <c r="Q270" s="118">
        <f t="shared" si="127"/>
        <v>1000</v>
      </c>
      <c r="R270" s="118">
        <f t="shared" si="126"/>
        <v>81000</v>
      </c>
      <c r="S270" s="118">
        <f t="shared" si="120"/>
        <v>14.013698630137014</v>
      </c>
      <c r="T270" s="118">
        <f t="shared" si="121"/>
        <v>14.013698630137014</v>
      </c>
      <c r="U270" s="118">
        <f t="shared" si="125"/>
        <v>817.75342465753431</v>
      </c>
      <c r="V270" s="118">
        <f t="shared" si="119"/>
        <v>817.75342465753431</v>
      </c>
      <c r="W270" s="118">
        <f t="shared" si="122"/>
        <v>405</v>
      </c>
      <c r="X270" s="118">
        <f t="shared" si="123"/>
        <v>405</v>
      </c>
      <c r="Y270" s="118">
        <f t="shared" si="128"/>
        <v>0</v>
      </c>
      <c r="Z270" s="118">
        <f t="shared" ref="Z270:Z333" si="132">Y270*C270</f>
        <v>0</v>
      </c>
      <c r="AA270" s="119">
        <v>0.05</v>
      </c>
      <c r="AB270" s="118">
        <f t="shared" si="108"/>
        <v>-4050</v>
      </c>
      <c r="AC270" s="118">
        <f t="shared" si="129"/>
        <v>-4050</v>
      </c>
      <c r="AD270" s="119">
        <v>0.02</v>
      </c>
      <c r="AE270" s="118">
        <f t="shared" ref="AE270:AE333" si="133">-AD270*P270</f>
        <v>-1620</v>
      </c>
      <c r="AF270" s="118">
        <f t="shared" si="130"/>
        <v>-1620</v>
      </c>
      <c r="AO270" s="118"/>
      <c r="AP270" s="118"/>
      <c r="AQ270" s="118"/>
      <c r="AR270" s="118"/>
      <c r="AS270" s="117">
        <v>0.1</v>
      </c>
      <c r="AT270" s="117">
        <v>0.4</v>
      </c>
    </row>
    <row r="271" spans="1:46" s="68" customFormat="1">
      <c r="A271" s="3" t="s">
        <v>1454</v>
      </c>
      <c r="B271" s="130">
        <f>B270+31</f>
        <v>44286</v>
      </c>
      <c r="C271" s="116">
        <v>1</v>
      </c>
      <c r="D271" s="118"/>
      <c r="E271" s="117"/>
      <c r="F271" s="117"/>
      <c r="G271" s="117"/>
      <c r="H271" s="117">
        <v>0.13</v>
      </c>
      <c r="I271" s="117">
        <v>5.0000000000000001E-3</v>
      </c>
      <c r="J271" s="117">
        <v>0</v>
      </c>
      <c r="K271" s="117"/>
      <c r="L271" s="118"/>
      <c r="O271" s="118">
        <v>1000</v>
      </c>
      <c r="P271" s="118">
        <f t="shared" si="131"/>
        <v>80000</v>
      </c>
      <c r="Q271" s="118">
        <f t="shared" si="127"/>
        <v>1000</v>
      </c>
      <c r="R271" s="118">
        <f t="shared" si="126"/>
        <v>80000</v>
      </c>
      <c r="S271" s="118">
        <f t="shared" ref="S271:S302" si="134">P270*H270/365*(B271-B270)+S270-U271</f>
        <v>14.013698630137014</v>
      </c>
      <c r="T271" s="118">
        <f t="shared" ref="T271:T302" si="135">S271*C271</f>
        <v>14.013698630137014</v>
      </c>
      <c r="U271" s="118">
        <f t="shared" si="125"/>
        <v>894.32876712328766</v>
      </c>
      <c r="V271" s="118">
        <f t="shared" si="119"/>
        <v>894.32876712328766</v>
      </c>
      <c r="W271" s="118">
        <f t="shared" ref="W271:W302" si="136">I271*P271</f>
        <v>400</v>
      </c>
      <c r="X271" s="118">
        <f t="shared" ref="X271:X302" si="137">W271*C271</f>
        <v>400</v>
      </c>
      <c r="Y271" s="118">
        <f t="shared" si="128"/>
        <v>0</v>
      </c>
      <c r="Z271" s="118">
        <f t="shared" si="132"/>
        <v>0</v>
      </c>
      <c r="AA271" s="119">
        <v>0.05</v>
      </c>
      <c r="AB271" s="118">
        <f t="shared" si="108"/>
        <v>-4000</v>
      </c>
      <c r="AC271" s="118">
        <f t="shared" si="129"/>
        <v>-4000</v>
      </c>
      <c r="AD271" s="119">
        <v>0.02</v>
      </c>
      <c r="AE271" s="118">
        <f t="shared" si="133"/>
        <v>-1600</v>
      </c>
      <c r="AF271" s="118">
        <f t="shared" si="130"/>
        <v>-1600</v>
      </c>
      <c r="AO271" s="118"/>
      <c r="AP271" s="118"/>
      <c r="AQ271" s="118"/>
      <c r="AR271" s="118"/>
      <c r="AS271" s="117">
        <v>0.1</v>
      </c>
      <c r="AT271" s="117">
        <v>0.4</v>
      </c>
    </row>
    <row r="272" spans="1:46" s="68" customFormat="1">
      <c r="A272" s="3" t="s">
        <v>1454</v>
      </c>
      <c r="B272" s="130">
        <f>B271+30</f>
        <v>44316</v>
      </c>
      <c r="C272" s="116">
        <v>1</v>
      </c>
      <c r="D272" s="118"/>
      <c r="E272" s="117"/>
      <c r="F272" s="117"/>
      <c r="G272" s="117"/>
      <c r="H272" s="117">
        <v>0.13</v>
      </c>
      <c r="I272" s="117">
        <v>5.0000000000000001E-3</v>
      </c>
      <c r="J272" s="117">
        <v>0</v>
      </c>
      <c r="K272" s="117"/>
      <c r="L272" s="118"/>
      <c r="O272" s="118">
        <v>1000</v>
      </c>
      <c r="P272" s="118">
        <f t="shared" si="131"/>
        <v>79000</v>
      </c>
      <c r="Q272" s="118">
        <f t="shared" si="127"/>
        <v>1000</v>
      </c>
      <c r="R272" s="118">
        <f t="shared" si="126"/>
        <v>79000</v>
      </c>
      <c r="S272" s="118">
        <f t="shared" si="134"/>
        <v>14.013698630137014</v>
      </c>
      <c r="T272" s="118">
        <f t="shared" si="135"/>
        <v>14.013698630137014</v>
      </c>
      <c r="U272" s="118">
        <f t="shared" ref="U272:U303" si="138">P271*H271/365*(B272-B271)</f>
        <v>854.79452054794524</v>
      </c>
      <c r="V272" s="118">
        <f t="shared" si="119"/>
        <v>854.79452054794524</v>
      </c>
      <c r="W272" s="118">
        <f t="shared" si="136"/>
        <v>395</v>
      </c>
      <c r="X272" s="118">
        <f t="shared" si="137"/>
        <v>395</v>
      </c>
      <c r="Y272" s="118">
        <f t="shared" si="128"/>
        <v>0</v>
      </c>
      <c r="Z272" s="118">
        <f t="shared" si="132"/>
        <v>0</v>
      </c>
      <c r="AA272" s="119">
        <v>0.05</v>
      </c>
      <c r="AB272" s="118">
        <f t="shared" si="108"/>
        <v>-3950</v>
      </c>
      <c r="AC272" s="118">
        <f t="shared" si="129"/>
        <v>-3950</v>
      </c>
      <c r="AD272" s="119">
        <v>0.02</v>
      </c>
      <c r="AE272" s="118">
        <f t="shared" si="133"/>
        <v>-1580</v>
      </c>
      <c r="AF272" s="118">
        <f t="shared" si="130"/>
        <v>-1580</v>
      </c>
      <c r="AO272" s="118"/>
      <c r="AP272" s="118"/>
      <c r="AQ272" s="118"/>
      <c r="AR272" s="118"/>
      <c r="AS272" s="117">
        <v>0.1</v>
      </c>
      <c r="AT272" s="117">
        <v>0.4</v>
      </c>
    </row>
    <row r="273" spans="1:46" s="68" customFormat="1">
      <c r="A273" s="3" t="s">
        <v>1454</v>
      </c>
      <c r="B273" s="130">
        <f>B272+31</f>
        <v>44347</v>
      </c>
      <c r="C273" s="116">
        <v>1</v>
      </c>
      <c r="D273" s="118"/>
      <c r="E273" s="117"/>
      <c r="F273" s="117"/>
      <c r="G273" s="117"/>
      <c r="H273" s="117">
        <v>0.13</v>
      </c>
      <c r="I273" s="117">
        <v>5.0000000000000001E-3</v>
      </c>
      <c r="J273" s="117">
        <v>0</v>
      </c>
      <c r="K273" s="117"/>
      <c r="L273" s="118"/>
      <c r="O273" s="118">
        <v>1000</v>
      </c>
      <c r="P273" s="118">
        <f t="shared" ref="P273:P284" si="139">P272-O273</f>
        <v>78000</v>
      </c>
      <c r="Q273" s="118">
        <f t="shared" si="127"/>
        <v>1000</v>
      </c>
      <c r="R273" s="118">
        <f t="shared" si="126"/>
        <v>78000</v>
      </c>
      <c r="S273" s="118">
        <f t="shared" si="134"/>
        <v>14.013698630137014</v>
      </c>
      <c r="T273" s="118">
        <f t="shared" si="135"/>
        <v>14.013698630137014</v>
      </c>
      <c r="U273" s="118">
        <f t="shared" si="138"/>
        <v>872.24657534246569</v>
      </c>
      <c r="V273" s="118">
        <f t="shared" si="119"/>
        <v>872.24657534246569</v>
      </c>
      <c r="W273" s="118">
        <f t="shared" si="136"/>
        <v>390</v>
      </c>
      <c r="X273" s="118">
        <f t="shared" si="137"/>
        <v>390</v>
      </c>
      <c r="Y273" s="118">
        <f t="shared" si="128"/>
        <v>0</v>
      </c>
      <c r="Z273" s="118">
        <f t="shared" si="132"/>
        <v>0</v>
      </c>
      <c r="AA273" s="119">
        <v>0.05</v>
      </c>
      <c r="AB273" s="118">
        <f t="shared" ref="AB273:AB336" si="140">-AA273*P273</f>
        <v>-3900</v>
      </c>
      <c r="AC273" s="118">
        <f t="shared" si="129"/>
        <v>-3900</v>
      </c>
      <c r="AD273" s="119">
        <v>0.02</v>
      </c>
      <c r="AE273" s="118">
        <f t="shared" si="133"/>
        <v>-1560</v>
      </c>
      <c r="AF273" s="118">
        <f t="shared" si="130"/>
        <v>-1560</v>
      </c>
      <c r="AO273" s="118"/>
      <c r="AP273" s="118"/>
      <c r="AQ273" s="118"/>
      <c r="AR273" s="118"/>
      <c r="AS273" s="117">
        <v>0.1</v>
      </c>
      <c r="AT273" s="117">
        <v>0.4</v>
      </c>
    </row>
    <row r="274" spans="1:46" s="68" customFormat="1">
      <c r="A274" s="3" t="s">
        <v>1454</v>
      </c>
      <c r="B274" s="130">
        <f>B273+30</f>
        <v>44377</v>
      </c>
      <c r="C274" s="116">
        <v>1</v>
      </c>
      <c r="D274" s="118"/>
      <c r="E274" s="117"/>
      <c r="F274" s="117"/>
      <c r="G274" s="117"/>
      <c r="H274" s="117">
        <v>0.13</v>
      </c>
      <c r="I274" s="117">
        <v>5.0000000000000001E-3</v>
      </c>
      <c r="J274" s="117">
        <v>0</v>
      </c>
      <c r="K274" s="117"/>
      <c r="L274" s="118"/>
      <c r="O274" s="118">
        <v>1000</v>
      </c>
      <c r="P274" s="118">
        <f t="shared" si="139"/>
        <v>77000</v>
      </c>
      <c r="Q274" s="118">
        <f t="shared" si="127"/>
        <v>1000</v>
      </c>
      <c r="R274" s="118">
        <f t="shared" si="126"/>
        <v>77000</v>
      </c>
      <c r="S274" s="118">
        <f t="shared" si="134"/>
        <v>14.013698630137014</v>
      </c>
      <c r="T274" s="118">
        <f t="shared" si="135"/>
        <v>14.013698630137014</v>
      </c>
      <c r="U274" s="118">
        <f t="shared" si="138"/>
        <v>833.42465753424653</v>
      </c>
      <c r="V274" s="118">
        <f t="shared" si="119"/>
        <v>833.42465753424653</v>
      </c>
      <c r="W274" s="118">
        <f t="shared" si="136"/>
        <v>385</v>
      </c>
      <c r="X274" s="118">
        <f t="shared" si="137"/>
        <v>385</v>
      </c>
      <c r="Y274" s="118">
        <f t="shared" si="128"/>
        <v>0</v>
      </c>
      <c r="Z274" s="118">
        <f t="shared" si="132"/>
        <v>0</v>
      </c>
      <c r="AA274" s="119">
        <v>0.05</v>
      </c>
      <c r="AB274" s="118">
        <f t="shared" si="140"/>
        <v>-3850</v>
      </c>
      <c r="AC274" s="118">
        <f t="shared" si="129"/>
        <v>-3850</v>
      </c>
      <c r="AD274" s="119">
        <v>0.02</v>
      </c>
      <c r="AE274" s="118">
        <f t="shared" si="133"/>
        <v>-1540</v>
      </c>
      <c r="AF274" s="118">
        <f t="shared" si="130"/>
        <v>-1540</v>
      </c>
      <c r="AO274" s="118"/>
      <c r="AP274" s="118"/>
      <c r="AQ274" s="118"/>
      <c r="AR274" s="118"/>
      <c r="AS274" s="117">
        <v>0.1</v>
      </c>
      <c r="AT274" s="117">
        <v>0.4</v>
      </c>
    </row>
    <row r="275" spans="1:46" s="68" customFormat="1">
      <c r="A275" s="3" t="s">
        <v>1454</v>
      </c>
      <c r="B275" s="130">
        <f>B274+31</f>
        <v>44408</v>
      </c>
      <c r="C275" s="116">
        <v>1</v>
      </c>
      <c r="D275" s="118"/>
      <c r="E275" s="117"/>
      <c r="F275" s="117"/>
      <c r="G275" s="117"/>
      <c r="H275" s="117">
        <v>0.13</v>
      </c>
      <c r="I275" s="117">
        <v>5.0000000000000001E-3</v>
      </c>
      <c r="J275" s="117">
        <v>0</v>
      </c>
      <c r="K275" s="117"/>
      <c r="L275" s="118"/>
      <c r="O275" s="118">
        <v>1000</v>
      </c>
      <c r="P275" s="118">
        <f t="shared" si="139"/>
        <v>76000</v>
      </c>
      <c r="Q275" s="118">
        <f t="shared" si="127"/>
        <v>1000</v>
      </c>
      <c r="R275" s="118">
        <f t="shared" si="126"/>
        <v>76000</v>
      </c>
      <c r="S275" s="118">
        <f t="shared" si="134"/>
        <v>14.013698630137014</v>
      </c>
      <c r="T275" s="118">
        <f t="shared" si="135"/>
        <v>14.013698630137014</v>
      </c>
      <c r="U275" s="118">
        <f t="shared" si="138"/>
        <v>850.16438356164383</v>
      </c>
      <c r="V275" s="118">
        <f t="shared" si="119"/>
        <v>850.16438356164383</v>
      </c>
      <c r="W275" s="118">
        <f t="shared" si="136"/>
        <v>380</v>
      </c>
      <c r="X275" s="118">
        <f t="shared" si="137"/>
        <v>380</v>
      </c>
      <c r="Y275" s="118">
        <f t="shared" si="128"/>
        <v>0</v>
      </c>
      <c r="Z275" s="118">
        <f t="shared" si="132"/>
        <v>0</v>
      </c>
      <c r="AA275" s="119">
        <v>0.05</v>
      </c>
      <c r="AB275" s="118">
        <f t="shared" si="140"/>
        <v>-3800</v>
      </c>
      <c r="AC275" s="118">
        <f t="shared" si="129"/>
        <v>-3800</v>
      </c>
      <c r="AD275" s="119">
        <v>0.02</v>
      </c>
      <c r="AE275" s="118">
        <f t="shared" si="133"/>
        <v>-1520</v>
      </c>
      <c r="AF275" s="118">
        <f t="shared" si="130"/>
        <v>-1520</v>
      </c>
      <c r="AO275" s="118"/>
      <c r="AP275" s="118"/>
      <c r="AQ275" s="118"/>
      <c r="AR275" s="118"/>
      <c r="AS275" s="117">
        <v>0.1</v>
      </c>
      <c r="AT275" s="117">
        <v>0.4</v>
      </c>
    </row>
    <row r="276" spans="1:46" s="68" customFormat="1">
      <c r="A276" s="3" t="s">
        <v>1454</v>
      </c>
      <c r="B276" s="130">
        <f>B275+31</f>
        <v>44439</v>
      </c>
      <c r="C276" s="116">
        <v>1</v>
      </c>
      <c r="D276" s="118"/>
      <c r="E276" s="117"/>
      <c r="F276" s="117"/>
      <c r="G276" s="117"/>
      <c r="H276" s="117">
        <v>0.13</v>
      </c>
      <c r="I276" s="117">
        <v>5.0000000000000001E-3</v>
      </c>
      <c r="J276" s="117">
        <v>0</v>
      </c>
      <c r="K276" s="117"/>
      <c r="L276" s="118"/>
      <c r="O276" s="118">
        <v>1000</v>
      </c>
      <c r="P276" s="118">
        <f t="shared" si="139"/>
        <v>75000</v>
      </c>
      <c r="Q276" s="118">
        <f t="shared" si="127"/>
        <v>1000</v>
      </c>
      <c r="R276" s="118">
        <f t="shared" si="126"/>
        <v>75000</v>
      </c>
      <c r="S276" s="118">
        <f t="shared" si="134"/>
        <v>14.013698630137014</v>
      </c>
      <c r="T276" s="118">
        <f t="shared" si="135"/>
        <v>14.013698630137014</v>
      </c>
      <c r="U276" s="118">
        <f t="shared" si="138"/>
        <v>839.1232876712329</v>
      </c>
      <c r="V276" s="118">
        <f t="shared" si="119"/>
        <v>839.1232876712329</v>
      </c>
      <c r="W276" s="118">
        <f t="shared" si="136"/>
        <v>375</v>
      </c>
      <c r="X276" s="118">
        <f t="shared" si="137"/>
        <v>375</v>
      </c>
      <c r="Y276" s="118">
        <f t="shared" si="128"/>
        <v>0</v>
      </c>
      <c r="Z276" s="118">
        <f t="shared" si="132"/>
        <v>0</v>
      </c>
      <c r="AA276" s="119">
        <v>0.05</v>
      </c>
      <c r="AB276" s="118">
        <f t="shared" si="140"/>
        <v>-3750</v>
      </c>
      <c r="AC276" s="118">
        <f t="shared" si="129"/>
        <v>-3750</v>
      </c>
      <c r="AD276" s="119">
        <v>0.02</v>
      </c>
      <c r="AE276" s="118">
        <f t="shared" si="133"/>
        <v>-1500</v>
      </c>
      <c r="AF276" s="118">
        <f t="shared" si="130"/>
        <v>-1500</v>
      </c>
      <c r="AO276" s="118"/>
      <c r="AP276" s="118"/>
      <c r="AQ276" s="118"/>
      <c r="AR276" s="118"/>
      <c r="AS276" s="117">
        <v>0.1</v>
      </c>
      <c r="AT276" s="117">
        <v>0.4</v>
      </c>
    </row>
    <row r="277" spans="1:46" s="68" customFormat="1">
      <c r="A277" s="3" t="s">
        <v>1454</v>
      </c>
      <c r="B277" s="130">
        <f>B276+30</f>
        <v>44469</v>
      </c>
      <c r="C277" s="116">
        <v>1</v>
      </c>
      <c r="D277" s="118"/>
      <c r="E277" s="117"/>
      <c r="F277" s="117"/>
      <c r="G277" s="117"/>
      <c r="H277" s="117">
        <v>0.13</v>
      </c>
      <c r="I277" s="117">
        <v>5.0000000000000001E-3</v>
      </c>
      <c r="J277" s="117">
        <v>0</v>
      </c>
      <c r="K277" s="117"/>
      <c r="L277" s="118"/>
      <c r="O277" s="118">
        <v>1000</v>
      </c>
      <c r="P277" s="118">
        <f t="shared" si="139"/>
        <v>74000</v>
      </c>
      <c r="Q277" s="118">
        <f t="shared" si="127"/>
        <v>1000</v>
      </c>
      <c r="R277" s="118">
        <f t="shared" si="126"/>
        <v>74000</v>
      </c>
      <c r="S277" s="118">
        <f t="shared" si="134"/>
        <v>14.013698630137014</v>
      </c>
      <c r="T277" s="118">
        <f t="shared" si="135"/>
        <v>14.013698630137014</v>
      </c>
      <c r="U277" s="118">
        <f t="shared" si="138"/>
        <v>801.3698630136987</v>
      </c>
      <c r="V277" s="118">
        <f t="shared" si="119"/>
        <v>801.3698630136987</v>
      </c>
      <c r="W277" s="118">
        <f t="shared" si="136"/>
        <v>370</v>
      </c>
      <c r="X277" s="118">
        <f t="shared" si="137"/>
        <v>370</v>
      </c>
      <c r="Y277" s="118">
        <f t="shared" si="128"/>
        <v>0</v>
      </c>
      <c r="Z277" s="118">
        <f t="shared" si="132"/>
        <v>0</v>
      </c>
      <c r="AA277" s="119">
        <v>0.05</v>
      </c>
      <c r="AB277" s="118">
        <f t="shared" si="140"/>
        <v>-3700</v>
      </c>
      <c r="AC277" s="118">
        <f t="shared" si="129"/>
        <v>-3700</v>
      </c>
      <c r="AD277" s="119">
        <v>0.02</v>
      </c>
      <c r="AE277" s="118">
        <f t="shared" si="133"/>
        <v>-1480</v>
      </c>
      <c r="AF277" s="118">
        <f t="shared" si="130"/>
        <v>-1480</v>
      </c>
      <c r="AO277" s="118"/>
      <c r="AP277" s="118"/>
      <c r="AQ277" s="118"/>
      <c r="AR277" s="118"/>
      <c r="AS277" s="117">
        <v>0.1</v>
      </c>
      <c r="AT277" s="117">
        <v>0.4</v>
      </c>
    </row>
    <row r="278" spans="1:46" s="68" customFormat="1">
      <c r="A278" s="3" t="s">
        <v>1454</v>
      </c>
      <c r="B278" s="130">
        <f>B277+31</f>
        <v>44500</v>
      </c>
      <c r="C278" s="116">
        <v>1</v>
      </c>
      <c r="D278" s="118"/>
      <c r="E278" s="117"/>
      <c r="F278" s="117"/>
      <c r="G278" s="117"/>
      <c r="H278" s="117">
        <v>0.13</v>
      </c>
      <c r="I278" s="117">
        <v>5.0000000000000001E-3</v>
      </c>
      <c r="J278" s="117">
        <v>0</v>
      </c>
      <c r="K278" s="117"/>
      <c r="L278" s="118"/>
      <c r="O278" s="118">
        <v>1000</v>
      </c>
      <c r="P278" s="118">
        <f t="shared" si="139"/>
        <v>73000</v>
      </c>
      <c r="Q278" s="118">
        <f t="shared" si="127"/>
        <v>1000</v>
      </c>
      <c r="R278" s="118">
        <f t="shared" si="126"/>
        <v>73000</v>
      </c>
      <c r="S278" s="118">
        <f t="shared" si="134"/>
        <v>14.013698630137014</v>
      </c>
      <c r="T278" s="118">
        <f t="shared" si="135"/>
        <v>14.013698630137014</v>
      </c>
      <c r="U278" s="118">
        <f t="shared" si="138"/>
        <v>817.04109589041093</v>
      </c>
      <c r="V278" s="118">
        <f t="shared" si="119"/>
        <v>817.04109589041093</v>
      </c>
      <c r="W278" s="118">
        <f t="shared" si="136"/>
        <v>365</v>
      </c>
      <c r="X278" s="118">
        <f t="shared" si="137"/>
        <v>365</v>
      </c>
      <c r="Y278" s="118">
        <f t="shared" si="128"/>
        <v>0</v>
      </c>
      <c r="Z278" s="118">
        <f t="shared" si="132"/>
        <v>0</v>
      </c>
      <c r="AA278" s="119">
        <v>0.05</v>
      </c>
      <c r="AB278" s="118">
        <f t="shared" si="140"/>
        <v>-3650</v>
      </c>
      <c r="AC278" s="118">
        <f t="shared" si="129"/>
        <v>-3650</v>
      </c>
      <c r="AD278" s="119">
        <v>0.02</v>
      </c>
      <c r="AE278" s="118">
        <f t="shared" si="133"/>
        <v>-1460</v>
      </c>
      <c r="AF278" s="118">
        <f t="shared" si="130"/>
        <v>-1460</v>
      </c>
      <c r="AO278" s="118"/>
      <c r="AP278" s="118"/>
      <c r="AQ278" s="118"/>
      <c r="AR278" s="118"/>
      <c r="AS278" s="117">
        <v>0.1</v>
      </c>
      <c r="AT278" s="117">
        <v>0.4</v>
      </c>
    </row>
    <row r="279" spans="1:46" s="68" customFormat="1">
      <c r="A279" s="3" t="s">
        <v>1454</v>
      </c>
      <c r="B279" s="130">
        <f>B278+30</f>
        <v>44530</v>
      </c>
      <c r="C279" s="116">
        <v>1</v>
      </c>
      <c r="D279" s="118"/>
      <c r="E279" s="117"/>
      <c r="F279" s="117"/>
      <c r="G279" s="117"/>
      <c r="H279" s="117">
        <v>0.13</v>
      </c>
      <c r="I279" s="117">
        <v>5.0000000000000001E-3</v>
      </c>
      <c r="J279" s="117">
        <v>0</v>
      </c>
      <c r="K279" s="117"/>
      <c r="L279" s="118"/>
      <c r="O279" s="118">
        <v>1000</v>
      </c>
      <c r="P279" s="118">
        <f t="shared" si="139"/>
        <v>72000</v>
      </c>
      <c r="Q279" s="118">
        <f t="shared" si="127"/>
        <v>1000</v>
      </c>
      <c r="R279" s="118">
        <f t="shared" si="126"/>
        <v>72000</v>
      </c>
      <c r="S279" s="118">
        <f t="shared" si="134"/>
        <v>14.013698630137014</v>
      </c>
      <c r="T279" s="118">
        <f t="shared" si="135"/>
        <v>14.013698630137014</v>
      </c>
      <c r="U279" s="118">
        <f t="shared" si="138"/>
        <v>780</v>
      </c>
      <c r="V279" s="118">
        <f t="shared" si="119"/>
        <v>780</v>
      </c>
      <c r="W279" s="118">
        <f t="shared" si="136"/>
        <v>360</v>
      </c>
      <c r="X279" s="118">
        <f t="shared" si="137"/>
        <v>360</v>
      </c>
      <c r="Y279" s="118">
        <f t="shared" si="128"/>
        <v>0</v>
      </c>
      <c r="Z279" s="118">
        <f t="shared" si="132"/>
        <v>0</v>
      </c>
      <c r="AA279" s="119">
        <v>0.05</v>
      </c>
      <c r="AB279" s="118">
        <f t="shared" si="140"/>
        <v>-3600</v>
      </c>
      <c r="AC279" s="118">
        <f t="shared" si="129"/>
        <v>-3600</v>
      </c>
      <c r="AD279" s="119">
        <v>0.02</v>
      </c>
      <c r="AE279" s="118">
        <f t="shared" si="133"/>
        <v>-1440</v>
      </c>
      <c r="AF279" s="118">
        <f t="shared" si="130"/>
        <v>-1440</v>
      </c>
      <c r="AO279" s="118"/>
      <c r="AP279" s="118"/>
      <c r="AQ279" s="118"/>
      <c r="AR279" s="118"/>
      <c r="AS279" s="117">
        <v>0.1</v>
      </c>
      <c r="AT279" s="117">
        <v>0.4</v>
      </c>
    </row>
    <row r="280" spans="1:46" s="68" customFormat="1">
      <c r="A280" s="3" t="s">
        <v>1454</v>
      </c>
      <c r="B280" s="130">
        <f>B279+31</f>
        <v>44561</v>
      </c>
      <c r="C280" s="116">
        <v>1</v>
      </c>
      <c r="D280" s="118"/>
      <c r="E280" s="117"/>
      <c r="F280" s="117"/>
      <c r="G280" s="117"/>
      <c r="H280" s="117">
        <v>0.13</v>
      </c>
      <c r="I280" s="117">
        <v>5.0000000000000001E-3</v>
      </c>
      <c r="J280" s="117">
        <v>0</v>
      </c>
      <c r="K280" s="117"/>
      <c r="L280" s="118"/>
      <c r="O280" s="118">
        <v>1000</v>
      </c>
      <c r="P280" s="118">
        <f t="shared" si="139"/>
        <v>71000</v>
      </c>
      <c r="Q280" s="118">
        <f t="shared" si="127"/>
        <v>1000</v>
      </c>
      <c r="R280" s="118">
        <f t="shared" si="126"/>
        <v>71000</v>
      </c>
      <c r="S280" s="118">
        <f t="shared" si="134"/>
        <v>14.013698630137014</v>
      </c>
      <c r="T280" s="118">
        <f t="shared" si="135"/>
        <v>14.013698630137014</v>
      </c>
      <c r="U280" s="118">
        <f t="shared" si="138"/>
        <v>794.95890410958907</v>
      </c>
      <c r="V280" s="118">
        <f t="shared" si="119"/>
        <v>794.95890410958907</v>
      </c>
      <c r="W280" s="118">
        <f t="shared" si="136"/>
        <v>355</v>
      </c>
      <c r="X280" s="118">
        <f t="shared" si="137"/>
        <v>355</v>
      </c>
      <c r="Y280" s="118">
        <f t="shared" si="128"/>
        <v>0</v>
      </c>
      <c r="Z280" s="118">
        <f t="shared" si="132"/>
        <v>0</v>
      </c>
      <c r="AA280" s="119">
        <v>0.05</v>
      </c>
      <c r="AB280" s="118">
        <f t="shared" si="140"/>
        <v>-3550</v>
      </c>
      <c r="AC280" s="118">
        <f t="shared" si="129"/>
        <v>-3550</v>
      </c>
      <c r="AD280" s="119">
        <v>0.02</v>
      </c>
      <c r="AE280" s="118">
        <f t="shared" si="133"/>
        <v>-1420</v>
      </c>
      <c r="AF280" s="118">
        <f t="shared" si="130"/>
        <v>-1420</v>
      </c>
      <c r="AO280" s="118"/>
      <c r="AP280" s="118"/>
      <c r="AQ280" s="118"/>
      <c r="AR280" s="118"/>
      <c r="AS280" s="117">
        <v>0.1</v>
      </c>
      <c r="AT280" s="117">
        <v>0.4</v>
      </c>
    </row>
    <row r="281" spans="1:46" s="68" customFormat="1">
      <c r="A281" s="3" t="s">
        <v>1454</v>
      </c>
      <c r="B281" s="130">
        <f>B280+31</f>
        <v>44592</v>
      </c>
      <c r="C281" s="116">
        <v>1</v>
      </c>
      <c r="D281" s="118"/>
      <c r="E281" s="117"/>
      <c r="F281" s="117"/>
      <c r="G281" s="117"/>
      <c r="H281" s="117">
        <v>0.12</v>
      </c>
      <c r="I281" s="117">
        <v>5.0000000000000001E-3</v>
      </c>
      <c r="J281" s="117">
        <v>0</v>
      </c>
      <c r="K281" s="117"/>
      <c r="L281" s="118"/>
      <c r="O281" s="118">
        <v>1000</v>
      </c>
      <c r="P281" s="118">
        <f t="shared" si="139"/>
        <v>70000</v>
      </c>
      <c r="Q281" s="118">
        <f t="shared" si="127"/>
        <v>1000</v>
      </c>
      <c r="R281" s="118">
        <f t="shared" si="126"/>
        <v>70000</v>
      </c>
      <c r="S281" s="118">
        <f t="shared" si="134"/>
        <v>14.013698630137014</v>
      </c>
      <c r="T281" s="118">
        <f t="shared" si="135"/>
        <v>14.013698630137014</v>
      </c>
      <c r="U281" s="118">
        <f t="shared" si="138"/>
        <v>783.91780821917803</v>
      </c>
      <c r="V281" s="118">
        <f t="shared" si="119"/>
        <v>783.91780821917803</v>
      </c>
      <c r="W281" s="118">
        <f t="shared" si="136"/>
        <v>350</v>
      </c>
      <c r="X281" s="118">
        <f t="shared" si="137"/>
        <v>350</v>
      </c>
      <c r="Y281" s="118">
        <f t="shared" si="128"/>
        <v>0</v>
      </c>
      <c r="Z281" s="118">
        <f t="shared" si="132"/>
        <v>0</v>
      </c>
      <c r="AA281" s="119">
        <v>0.05</v>
      </c>
      <c r="AB281" s="118">
        <f t="shared" si="140"/>
        <v>-3500</v>
      </c>
      <c r="AC281" s="118">
        <f t="shared" si="129"/>
        <v>-3500</v>
      </c>
      <c r="AD281" s="119">
        <v>0.02</v>
      </c>
      <c r="AE281" s="118">
        <f t="shared" si="133"/>
        <v>-1400</v>
      </c>
      <c r="AF281" s="118">
        <f t="shared" si="130"/>
        <v>-1400</v>
      </c>
      <c r="AO281" s="118"/>
      <c r="AP281" s="118"/>
      <c r="AQ281" s="118"/>
      <c r="AR281" s="118"/>
      <c r="AS281" s="117">
        <v>0.1</v>
      </c>
      <c r="AT281" s="117">
        <v>0.4</v>
      </c>
    </row>
    <row r="282" spans="1:46" s="68" customFormat="1">
      <c r="A282" s="3" t="s">
        <v>1454</v>
      </c>
      <c r="B282" s="130">
        <f>B281+28</f>
        <v>44620</v>
      </c>
      <c r="C282" s="116">
        <v>1</v>
      </c>
      <c r="D282" s="118"/>
      <c r="E282" s="117"/>
      <c r="F282" s="117"/>
      <c r="G282" s="117"/>
      <c r="H282" s="117">
        <v>0.12</v>
      </c>
      <c r="I282" s="117">
        <v>5.0000000000000001E-3</v>
      </c>
      <c r="J282" s="117">
        <v>0</v>
      </c>
      <c r="K282" s="117"/>
      <c r="L282" s="118"/>
      <c r="O282" s="118">
        <v>2000</v>
      </c>
      <c r="P282" s="118">
        <f t="shared" si="139"/>
        <v>68000</v>
      </c>
      <c r="Q282" s="118">
        <f t="shared" si="127"/>
        <v>2000</v>
      </c>
      <c r="R282" s="118">
        <f t="shared" si="126"/>
        <v>68000</v>
      </c>
      <c r="S282" s="118">
        <f t="shared" si="134"/>
        <v>14.013698630137014</v>
      </c>
      <c r="T282" s="118">
        <f t="shared" si="135"/>
        <v>14.013698630137014</v>
      </c>
      <c r="U282" s="118">
        <f t="shared" si="138"/>
        <v>644.38356164383561</v>
      </c>
      <c r="V282" s="118">
        <f t="shared" si="119"/>
        <v>644.38356164383561</v>
      </c>
      <c r="W282" s="118">
        <f t="shared" si="136"/>
        <v>340</v>
      </c>
      <c r="X282" s="118">
        <f t="shared" si="137"/>
        <v>340</v>
      </c>
      <c r="Y282" s="118">
        <f t="shared" si="128"/>
        <v>0</v>
      </c>
      <c r="Z282" s="118">
        <f t="shared" si="132"/>
        <v>0</v>
      </c>
      <c r="AA282" s="119">
        <v>0.05</v>
      </c>
      <c r="AB282" s="118">
        <f t="shared" si="140"/>
        <v>-3400</v>
      </c>
      <c r="AC282" s="118">
        <f t="shared" si="129"/>
        <v>-3400</v>
      </c>
      <c r="AD282" s="119">
        <v>0.02</v>
      </c>
      <c r="AE282" s="118">
        <f t="shared" si="133"/>
        <v>-1360</v>
      </c>
      <c r="AF282" s="118">
        <f t="shared" si="130"/>
        <v>-1360</v>
      </c>
      <c r="AO282" s="118"/>
      <c r="AP282" s="118"/>
      <c r="AQ282" s="118"/>
      <c r="AR282" s="118"/>
      <c r="AS282" s="117">
        <v>0.1</v>
      </c>
      <c r="AT282" s="117">
        <v>0.4</v>
      </c>
    </row>
    <row r="283" spans="1:46" s="68" customFormat="1">
      <c r="A283" s="3" t="s">
        <v>1454</v>
      </c>
      <c r="B283" s="130">
        <f>B282+31</f>
        <v>44651</v>
      </c>
      <c r="C283" s="116">
        <v>1</v>
      </c>
      <c r="D283" s="118"/>
      <c r="E283" s="117"/>
      <c r="F283" s="117"/>
      <c r="G283" s="117"/>
      <c r="H283" s="117">
        <v>0.12</v>
      </c>
      <c r="I283" s="117">
        <v>5.0000000000000001E-3</v>
      </c>
      <c r="J283" s="117">
        <v>0</v>
      </c>
      <c r="K283" s="117"/>
      <c r="L283" s="118"/>
      <c r="O283" s="118">
        <v>2000</v>
      </c>
      <c r="P283" s="118">
        <f t="shared" si="139"/>
        <v>66000</v>
      </c>
      <c r="Q283" s="118">
        <f t="shared" si="127"/>
        <v>2000</v>
      </c>
      <c r="R283" s="118">
        <f t="shared" si="126"/>
        <v>66000</v>
      </c>
      <c r="S283" s="118">
        <f t="shared" si="134"/>
        <v>14.013698630137014</v>
      </c>
      <c r="T283" s="118">
        <f t="shared" si="135"/>
        <v>14.013698630137014</v>
      </c>
      <c r="U283" s="118">
        <f t="shared" si="138"/>
        <v>693.04109589041093</v>
      </c>
      <c r="V283" s="118">
        <f t="shared" si="119"/>
        <v>693.04109589041093</v>
      </c>
      <c r="W283" s="118">
        <f t="shared" si="136"/>
        <v>330</v>
      </c>
      <c r="X283" s="118">
        <f t="shared" si="137"/>
        <v>330</v>
      </c>
      <c r="Y283" s="118">
        <f t="shared" si="128"/>
        <v>0</v>
      </c>
      <c r="Z283" s="118">
        <f t="shared" si="132"/>
        <v>0</v>
      </c>
      <c r="AA283" s="119">
        <v>0.05</v>
      </c>
      <c r="AB283" s="118">
        <f t="shared" si="140"/>
        <v>-3300</v>
      </c>
      <c r="AC283" s="118">
        <f t="shared" si="129"/>
        <v>-3300</v>
      </c>
      <c r="AD283" s="119">
        <v>0.02</v>
      </c>
      <c r="AE283" s="118">
        <f t="shared" si="133"/>
        <v>-1320</v>
      </c>
      <c r="AF283" s="118">
        <f t="shared" si="130"/>
        <v>-1320</v>
      </c>
      <c r="AO283" s="118"/>
      <c r="AP283" s="118"/>
      <c r="AQ283" s="118"/>
      <c r="AR283" s="118"/>
      <c r="AS283" s="117">
        <v>0.1</v>
      </c>
      <c r="AT283" s="117">
        <v>0.4</v>
      </c>
    </row>
    <row r="284" spans="1:46" s="68" customFormat="1">
      <c r="A284" s="3" t="s">
        <v>1454</v>
      </c>
      <c r="B284" s="130">
        <f>B283+30</f>
        <v>44681</v>
      </c>
      <c r="C284" s="116">
        <v>1</v>
      </c>
      <c r="D284" s="118"/>
      <c r="E284" s="117"/>
      <c r="F284" s="117"/>
      <c r="G284" s="117"/>
      <c r="H284" s="117">
        <v>0.12</v>
      </c>
      <c r="I284" s="117">
        <v>5.0000000000000001E-3</v>
      </c>
      <c r="J284" s="117">
        <v>0</v>
      </c>
      <c r="K284" s="117"/>
      <c r="L284" s="118"/>
      <c r="O284" s="118">
        <v>2000</v>
      </c>
      <c r="P284" s="118">
        <f t="shared" si="139"/>
        <v>64000</v>
      </c>
      <c r="Q284" s="118">
        <f t="shared" si="127"/>
        <v>2000</v>
      </c>
      <c r="R284" s="118">
        <f t="shared" si="126"/>
        <v>64000</v>
      </c>
      <c r="S284" s="118">
        <f t="shared" si="134"/>
        <v>14.013698630137014</v>
      </c>
      <c r="T284" s="118">
        <f t="shared" si="135"/>
        <v>14.013698630137014</v>
      </c>
      <c r="U284" s="118">
        <f t="shared" si="138"/>
        <v>650.95890410958907</v>
      </c>
      <c r="V284" s="118">
        <f t="shared" si="119"/>
        <v>650.95890410958907</v>
      </c>
      <c r="W284" s="118">
        <f t="shared" si="136"/>
        <v>320</v>
      </c>
      <c r="X284" s="118">
        <f t="shared" si="137"/>
        <v>320</v>
      </c>
      <c r="Y284" s="118">
        <f t="shared" si="128"/>
        <v>0</v>
      </c>
      <c r="Z284" s="118">
        <f t="shared" si="132"/>
        <v>0</v>
      </c>
      <c r="AA284" s="119">
        <v>0.05</v>
      </c>
      <c r="AB284" s="118">
        <f t="shared" si="140"/>
        <v>-3200</v>
      </c>
      <c r="AC284" s="118">
        <f t="shared" si="129"/>
        <v>-3200</v>
      </c>
      <c r="AD284" s="119">
        <v>0.02</v>
      </c>
      <c r="AE284" s="118">
        <f t="shared" si="133"/>
        <v>-1280</v>
      </c>
      <c r="AF284" s="118">
        <f t="shared" si="130"/>
        <v>-1280</v>
      </c>
      <c r="AO284" s="118"/>
      <c r="AP284" s="118"/>
      <c r="AQ284" s="118"/>
      <c r="AR284" s="118"/>
      <c r="AS284" s="117">
        <v>0.1</v>
      </c>
      <c r="AT284" s="117">
        <v>0.4</v>
      </c>
    </row>
    <row r="285" spans="1:46" s="68" customFormat="1">
      <c r="A285" s="3" t="s">
        <v>1454</v>
      </c>
      <c r="B285" s="130">
        <f>B284+31</f>
        <v>44712</v>
      </c>
      <c r="C285" s="116">
        <v>1</v>
      </c>
      <c r="D285" s="118"/>
      <c r="E285" s="117"/>
      <c r="F285" s="117"/>
      <c r="G285" s="117"/>
      <c r="H285" s="117">
        <v>0.12</v>
      </c>
      <c r="I285" s="117">
        <v>5.0000000000000001E-3</v>
      </c>
      <c r="J285" s="117">
        <v>0</v>
      </c>
      <c r="K285" s="117"/>
      <c r="L285" s="118"/>
      <c r="O285" s="118">
        <v>2000</v>
      </c>
      <c r="P285" s="118">
        <f t="shared" ref="P285:P296" si="141">P284-O285</f>
        <v>62000</v>
      </c>
      <c r="Q285" s="118">
        <f t="shared" si="127"/>
        <v>2000</v>
      </c>
      <c r="R285" s="118">
        <f t="shared" si="126"/>
        <v>62000</v>
      </c>
      <c r="S285" s="118">
        <f t="shared" si="134"/>
        <v>14.013698630137014</v>
      </c>
      <c r="T285" s="118">
        <f t="shared" si="135"/>
        <v>14.013698630137014</v>
      </c>
      <c r="U285" s="118">
        <f t="shared" si="138"/>
        <v>652.27397260273972</v>
      </c>
      <c r="V285" s="118">
        <f t="shared" si="119"/>
        <v>652.27397260273972</v>
      </c>
      <c r="W285" s="118">
        <f t="shared" si="136"/>
        <v>310</v>
      </c>
      <c r="X285" s="118">
        <f t="shared" si="137"/>
        <v>310</v>
      </c>
      <c r="Y285" s="118">
        <f t="shared" si="128"/>
        <v>0</v>
      </c>
      <c r="Z285" s="118">
        <f t="shared" si="132"/>
        <v>0</v>
      </c>
      <c r="AA285" s="119">
        <v>0.05</v>
      </c>
      <c r="AB285" s="118">
        <f t="shared" si="140"/>
        <v>-3100</v>
      </c>
      <c r="AC285" s="118">
        <f t="shared" si="129"/>
        <v>-3100</v>
      </c>
      <c r="AD285" s="119">
        <v>0.02</v>
      </c>
      <c r="AE285" s="118">
        <f t="shared" si="133"/>
        <v>-1240</v>
      </c>
      <c r="AF285" s="118">
        <f t="shared" si="130"/>
        <v>-1240</v>
      </c>
      <c r="AO285" s="118"/>
      <c r="AP285" s="118"/>
      <c r="AQ285" s="118"/>
      <c r="AR285" s="118"/>
      <c r="AS285" s="117">
        <v>0.1</v>
      </c>
      <c r="AT285" s="117">
        <v>0.4</v>
      </c>
    </row>
    <row r="286" spans="1:46" s="68" customFormat="1">
      <c r="A286" s="3" t="s">
        <v>1454</v>
      </c>
      <c r="B286" s="130">
        <f>B285+30</f>
        <v>44742</v>
      </c>
      <c r="C286" s="116">
        <v>1</v>
      </c>
      <c r="D286" s="118"/>
      <c r="E286" s="117"/>
      <c r="F286" s="117"/>
      <c r="G286" s="117"/>
      <c r="H286" s="117">
        <v>0.12</v>
      </c>
      <c r="I286" s="117">
        <v>5.0000000000000001E-3</v>
      </c>
      <c r="J286" s="117">
        <v>0</v>
      </c>
      <c r="K286" s="117"/>
      <c r="L286" s="118"/>
      <c r="O286" s="118">
        <v>2000</v>
      </c>
      <c r="P286" s="118">
        <f t="shared" si="141"/>
        <v>60000</v>
      </c>
      <c r="Q286" s="118">
        <f t="shared" si="127"/>
        <v>2000</v>
      </c>
      <c r="R286" s="118">
        <f t="shared" si="126"/>
        <v>60000</v>
      </c>
      <c r="S286" s="118">
        <f t="shared" si="134"/>
        <v>14.013698630137014</v>
      </c>
      <c r="T286" s="118">
        <f t="shared" si="135"/>
        <v>14.013698630137014</v>
      </c>
      <c r="U286" s="118">
        <f t="shared" si="138"/>
        <v>611.50684931506851</v>
      </c>
      <c r="V286" s="118">
        <f t="shared" si="119"/>
        <v>611.50684931506851</v>
      </c>
      <c r="W286" s="118">
        <f t="shared" si="136"/>
        <v>300</v>
      </c>
      <c r="X286" s="118">
        <f t="shared" si="137"/>
        <v>300</v>
      </c>
      <c r="Y286" s="118">
        <f t="shared" si="128"/>
        <v>0</v>
      </c>
      <c r="Z286" s="118">
        <f t="shared" si="132"/>
        <v>0</v>
      </c>
      <c r="AA286" s="119">
        <v>0.05</v>
      </c>
      <c r="AB286" s="118">
        <f t="shared" si="140"/>
        <v>-3000</v>
      </c>
      <c r="AC286" s="118">
        <f t="shared" si="129"/>
        <v>-3000</v>
      </c>
      <c r="AD286" s="119">
        <v>0.02</v>
      </c>
      <c r="AE286" s="118">
        <f t="shared" si="133"/>
        <v>-1200</v>
      </c>
      <c r="AF286" s="118">
        <f t="shared" si="130"/>
        <v>-1200</v>
      </c>
      <c r="AO286" s="118"/>
      <c r="AP286" s="118"/>
      <c r="AQ286" s="118"/>
      <c r="AR286" s="118"/>
      <c r="AS286" s="117">
        <v>0.1</v>
      </c>
      <c r="AT286" s="117">
        <v>0.4</v>
      </c>
    </row>
    <row r="287" spans="1:46" s="68" customFormat="1">
      <c r="A287" s="3" t="s">
        <v>1454</v>
      </c>
      <c r="B287" s="130">
        <f>B286+31</f>
        <v>44773</v>
      </c>
      <c r="C287" s="116">
        <v>1</v>
      </c>
      <c r="D287" s="118"/>
      <c r="E287" s="117"/>
      <c r="F287" s="117"/>
      <c r="G287" s="117"/>
      <c r="H287" s="117">
        <v>0.12</v>
      </c>
      <c r="I287" s="117">
        <v>5.0000000000000001E-3</v>
      </c>
      <c r="J287" s="117">
        <v>0</v>
      </c>
      <c r="K287" s="117"/>
      <c r="L287" s="118"/>
      <c r="O287" s="118">
        <v>2000</v>
      </c>
      <c r="P287" s="118">
        <f t="shared" si="141"/>
        <v>58000</v>
      </c>
      <c r="Q287" s="118">
        <f t="shared" si="127"/>
        <v>2000</v>
      </c>
      <c r="R287" s="118">
        <f t="shared" si="126"/>
        <v>58000</v>
      </c>
      <c r="S287" s="118">
        <f t="shared" si="134"/>
        <v>14.013698630137014</v>
      </c>
      <c r="T287" s="118">
        <f t="shared" si="135"/>
        <v>14.013698630137014</v>
      </c>
      <c r="U287" s="118">
        <f t="shared" si="138"/>
        <v>611.50684931506851</v>
      </c>
      <c r="V287" s="118">
        <f t="shared" si="119"/>
        <v>611.50684931506851</v>
      </c>
      <c r="W287" s="118">
        <f t="shared" si="136"/>
        <v>290</v>
      </c>
      <c r="X287" s="118">
        <f t="shared" si="137"/>
        <v>290</v>
      </c>
      <c r="Y287" s="118">
        <f t="shared" si="128"/>
        <v>0</v>
      </c>
      <c r="Z287" s="118">
        <f t="shared" si="132"/>
        <v>0</v>
      </c>
      <c r="AA287" s="119">
        <v>0.05</v>
      </c>
      <c r="AB287" s="118">
        <f t="shared" si="140"/>
        <v>-2900</v>
      </c>
      <c r="AC287" s="118">
        <f t="shared" si="129"/>
        <v>-2900</v>
      </c>
      <c r="AD287" s="119">
        <v>0.02</v>
      </c>
      <c r="AE287" s="118">
        <f t="shared" si="133"/>
        <v>-1160</v>
      </c>
      <c r="AF287" s="118">
        <f t="shared" si="130"/>
        <v>-1160</v>
      </c>
      <c r="AO287" s="118"/>
      <c r="AP287" s="118"/>
      <c r="AQ287" s="118"/>
      <c r="AR287" s="118"/>
      <c r="AS287" s="117">
        <v>0.1</v>
      </c>
      <c r="AT287" s="117">
        <v>0.4</v>
      </c>
    </row>
    <row r="288" spans="1:46" s="68" customFormat="1">
      <c r="A288" s="3" t="s">
        <v>1454</v>
      </c>
      <c r="B288" s="130">
        <f>B287+31</f>
        <v>44804</v>
      </c>
      <c r="C288" s="116">
        <v>1</v>
      </c>
      <c r="D288" s="118"/>
      <c r="E288" s="117"/>
      <c r="F288" s="117"/>
      <c r="G288" s="117"/>
      <c r="H288" s="117">
        <v>0.12</v>
      </c>
      <c r="I288" s="117">
        <v>5.0000000000000001E-3</v>
      </c>
      <c r="J288" s="117">
        <v>0</v>
      </c>
      <c r="K288" s="117"/>
      <c r="L288" s="118"/>
      <c r="O288" s="118">
        <v>2000</v>
      </c>
      <c r="P288" s="118">
        <f t="shared" si="141"/>
        <v>56000</v>
      </c>
      <c r="Q288" s="118">
        <f t="shared" si="127"/>
        <v>2000</v>
      </c>
      <c r="R288" s="118">
        <f t="shared" si="126"/>
        <v>56000</v>
      </c>
      <c r="S288" s="118">
        <f t="shared" si="134"/>
        <v>14.013698630137014</v>
      </c>
      <c r="T288" s="118">
        <f t="shared" si="135"/>
        <v>14.013698630137014</v>
      </c>
      <c r="U288" s="118">
        <f t="shared" si="138"/>
        <v>591.1232876712329</v>
      </c>
      <c r="V288" s="118">
        <f t="shared" si="119"/>
        <v>591.1232876712329</v>
      </c>
      <c r="W288" s="118">
        <f t="shared" si="136"/>
        <v>280</v>
      </c>
      <c r="X288" s="118">
        <f t="shared" si="137"/>
        <v>280</v>
      </c>
      <c r="Y288" s="118">
        <f t="shared" si="128"/>
        <v>0</v>
      </c>
      <c r="Z288" s="118">
        <f t="shared" si="132"/>
        <v>0</v>
      </c>
      <c r="AA288" s="119">
        <v>0.05</v>
      </c>
      <c r="AB288" s="118">
        <f t="shared" si="140"/>
        <v>-2800</v>
      </c>
      <c r="AC288" s="118">
        <f t="shared" si="129"/>
        <v>-2800</v>
      </c>
      <c r="AD288" s="119">
        <v>0.02</v>
      </c>
      <c r="AE288" s="118">
        <f t="shared" si="133"/>
        <v>-1120</v>
      </c>
      <c r="AF288" s="118">
        <f t="shared" si="130"/>
        <v>-1120</v>
      </c>
      <c r="AO288" s="118"/>
      <c r="AP288" s="118"/>
      <c r="AQ288" s="118"/>
      <c r="AR288" s="118"/>
      <c r="AS288" s="117">
        <v>0.1</v>
      </c>
      <c r="AT288" s="117">
        <v>0.4</v>
      </c>
    </row>
    <row r="289" spans="1:46" s="68" customFormat="1">
      <c r="A289" s="3" t="s">
        <v>1454</v>
      </c>
      <c r="B289" s="130">
        <f>B288+30</f>
        <v>44834</v>
      </c>
      <c r="C289" s="116">
        <v>1</v>
      </c>
      <c r="D289" s="118"/>
      <c r="E289" s="117"/>
      <c r="F289" s="117"/>
      <c r="G289" s="117"/>
      <c r="H289" s="117">
        <v>0.12</v>
      </c>
      <c r="I289" s="117">
        <v>5.0000000000000001E-3</v>
      </c>
      <c r="J289" s="117">
        <v>0</v>
      </c>
      <c r="K289" s="117"/>
      <c r="L289" s="118"/>
      <c r="O289" s="118">
        <v>2000</v>
      </c>
      <c r="P289" s="118">
        <f t="shared" si="141"/>
        <v>54000</v>
      </c>
      <c r="Q289" s="118">
        <f t="shared" si="127"/>
        <v>2000</v>
      </c>
      <c r="R289" s="118">
        <f t="shared" si="126"/>
        <v>54000</v>
      </c>
      <c r="S289" s="118">
        <f t="shared" si="134"/>
        <v>14.013698630137014</v>
      </c>
      <c r="T289" s="118">
        <f t="shared" si="135"/>
        <v>14.013698630137014</v>
      </c>
      <c r="U289" s="118">
        <f t="shared" si="138"/>
        <v>552.32876712328766</v>
      </c>
      <c r="V289" s="118">
        <f t="shared" si="119"/>
        <v>552.32876712328766</v>
      </c>
      <c r="W289" s="118">
        <f t="shared" si="136"/>
        <v>270</v>
      </c>
      <c r="X289" s="118">
        <f t="shared" si="137"/>
        <v>270</v>
      </c>
      <c r="Y289" s="118">
        <f t="shared" si="128"/>
        <v>0</v>
      </c>
      <c r="Z289" s="118">
        <f t="shared" si="132"/>
        <v>0</v>
      </c>
      <c r="AA289" s="119">
        <v>0.05</v>
      </c>
      <c r="AB289" s="118">
        <f t="shared" si="140"/>
        <v>-2700</v>
      </c>
      <c r="AC289" s="118">
        <f t="shared" si="129"/>
        <v>-2700</v>
      </c>
      <c r="AD289" s="119">
        <v>0.02</v>
      </c>
      <c r="AE289" s="118">
        <f t="shared" si="133"/>
        <v>-1080</v>
      </c>
      <c r="AF289" s="118">
        <f t="shared" si="130"/>
        <v>-1080</v>
      </c>
      <c r="AO289" s="118"/>
      <c r="AP289" s="118"/>
      <c r="AQ289" s="118"/>
      <c r="AR289" s="118"/>
      <c r="AS289" s="117">
        <v>0.1</v>
      </c>
      <c r="AT289" s="117">
        <v>0.4</v>
      </c>
    </row>
    <row r="290" spans="1:46" s="68" customFormat="1">
      <c r="A290" s="3" t="s">
        <v>1454</v>
      </c>
      <c r="B290" s="130">
        <f>B289+31</f>
        <v>44865</v>
      </c>
      <c r="C290" s="116">
        <v>1</v>
      </c>
      <c r="D290" s="118"/>
      <c r="E290" s="117"/>
      <c r="F290" s="117"/>
      <c r="G290" s="117"/>
      <c r="H290" s="117">
        <v>0.12</v>
      </c>
      <c r="I290" s="117">
        <v>5.0000000000000001E-3</v>
      </c>
      <c r="J290" s="117">
        <v>0</v>
      </c>
      <c r="K290" s="117"/>
      <c r="L290" s="118"/>
      <c r="O290" s="118">
        <v>2000</v>
      </c>
      <c r="P290" s="118">
        <f t="shared" si="141"/>
        <v>52000</v>
      </c>
      <c r="Q290" s="118">
        <f t="shared" si="127"/>
        <v>2000</v>
      </c>
      <c r="R290" s="118">
        <f t="shared" si="126"/>
        <v>52000</v>
      </c>
      <c r="S290" s="118">
        <f t="shared" si="134"/>
        <v>14.013698630137014</v>
      </c>
      <c r="T290" s="118">
        <f t="shared" si="135"/>
        <v>14.013698630137014</v>
      </c>
      <c r="U290" s="118">
        <f t="shared" si="138"/>
        <v>550.35616438356169</v>
      </c>
      <c r="V290" s="118">
        <f t="shared" si="119"/>
        <v>550.35616438356169</v>
      </c>
      <c r="W290" s="118">
        <f t="shared" si="136"/>
        <v>260</v>
      </c>
      <c r="X290" s="118">
        <f t="shared" si="137"/>
        <v>260</v>
      </c>
      <c r="Y290" s="118">
        <f t="shared" si="128"/>
        <v>0</v>
      </c>
      <c r="Z290" s="118">
        <f t="shared" si="132"/>
        <v>0</v>
      </c>
      <c r="AA290" s="119">
        <v>0.05</v>
      </c>
      <c r="AB290" s="118">
        <f t="shared" si="140"/>
        <v>-2600</v>
      </c>
      <c r="AC290" s="118">
        <f t="shared" si="129"/>
        <v>-2600</v>
      </c>
      <c r="AD290" s="119">
        <v>0.02</v>
      </c>
      <c r="AE290" s="118">
        <f t="shared" si="133"/>
        <v>-1040</v>
      </c>
      <c r="AF290" s="118">
        <f t="shared" si="130"/>
        <v>-1040</v>
      </c>
      <c r="AO290" s="118"/>
      <c r="AP290" s="118"/>
      <c r="AQ290" s="118"/>
      <c r="AR290" s="118"/>
      <c r="AS290" s="117">
        <v>0.1</v>
      </c>
      <c r="AT290" s="117">
        <v>0.4</v>
      </c>
    </row>
    <row r="291" spans="1:46" s="68" customFormat="1">
      <c r="A291" s="3" t="s">
        <v>1454</v>
      </c>
      <c r="B291" s="130">
        <f>B290+30</f>
        <v>44895</v>
      </c>
      <c r="C291" s="116">
        <v>1</v>
      </c>
      <c r="D291" s="118"/>
      <c r="E291" s="117"/>
      <c r="F291" s="117"/>
      <c r="G291" s="117"/>
      <c r="H291" s="117">
        <v>0.12</v>
      </c>
      <c r="I291" s="117">
        <v>5.0000000000000001E-3</v>
      </c>
      <c r="J291" s="117">
        <v>0</v>
      </c>
      <c r="K291" s="117"/>
      <c r="L291" s="118"/>
      <c r="O291" s="118">
        <v>2000</v>
      </c>
      <c r="P291" s="118">
        <f t="shared" si="141"/>
        <v>50000</v>
      </c>
      <c r="Q291" s="118">
        <f t="shared" si="127"/>
        <v>2000</v>
      </c>
      <c r="R291" s="118">
        <f t="shared" si="126"/>
        <v>50000</v>
      </c>
      <c r="S291" s="118">
        <f t="shared" si="134"/>
        <v>14.013698630137014</v>
      </c>
      <c r="T291" s="118">
        <f t="shared" si="135"/>
        <v>14.013698630137014</v>
      </c>
      <c r="U291" s="118">
        <f t="shared" si="138"/>
        <v>512.8767123287671</v>
      </c>
      <c r="V291" s="118">
        <f t="shared" si="119"/>
        <v>512.8767123287671</v>
      </c>
      <c r="W291" s="118">
        <f t="shared" si="136"/>
        <v>250</v>
      </c>
      <c r="X291" s="118">
        <f t="shared" si="137"/>
        <v>250</v>
      </c>
      <c r="Y291" s="118">
        <f t="shared" si="128"/>
        <v>0</v>
      </c>
      <c r="Z291" s="118">
        <f t="shared" si="132"/>
        <v>0</v>
      </c>
      <c r="AA291" s="119">
        <v>0.05</v>
      </c>
      <c r="AB291" s="118">
        <f t="shared" si="140"/>
        <v>-2500</v>
      </c>
      <c r="AC291" s="118">
        <f t="shared" si="129"/>
        <v>-2500</v>
      </c>
      <c r="AD291" s="119">
        <v>0.02</v>
      </c>
      <c r="AE291" s="118">
        <f t="shared" si="133"/>
        <v>-1000</v>
      </c>
      <c r="AF291" s="118">
        <f t="shared" si="130"/>
        <v>-1000</v>
      </c>
      <c r="AO291" s="118"/>
      <c r="AP291" s="118"/>
      <c r="AQ291" s="118"/>
      <c r="AR291" s="118"/>
      <c r="AS291" s="117">
        <v>0.1</v>
      </c>
      <c r="AT291" s="117">
        <v>0.4</v>
      </c>
    </row>
    <row r="292" spans="1:46" s="68" customFormat="1">
      <c r="A292" s="3" t="s">
        <v>1454</v>
      </c>
      <c r="B292" s="130">
        <f>B291+31</f>
        <v>44926</v>
      </c>
      <c r="C292" s="116">
        <v>1</v>
      </c>
      <c r="D292" s="118"/>
      <c r="E292" s="117"/>
      <c r="F292" s="117"/>
      <c r="G292" s="117"/>
      <c r="H292" s="117">
        <v>0.12</v>
      </c>
      <c r="I292" s="117">
        <v>5.0000000000000001E-3</v>
      </c>
      <c r="J292" s="117">
        <v>0</v>
      </c>
      <c r="K292" s="117"/>
      <c r="L292" s="118"/>
      <c r="O292" s="118">
        <v>2000</v>
      </c>
      <c r="P292" s="118">
        <f t="shared" si="141"/>
        <v>48000</v>
      </c>
      <c r="Q292" s="118">
        <f t="shared" si="127"/>
        <v>2000</v>
      </c>
      <c r="R292" s="118">
        <f t="shared" si="126"/>
        <v>48000</v>
      </c>
      <c r="S292" s="118">
        <f t="shared" si="134"/>
        <v>14.013698630137014</v>
      </c>
      <c r="T292" s="118">
        <f t="shared" si="135"/>
        <v>14.013698630137014</v>
      </c>
      <c r="U292" s="118">
        <f t="shared" si="138"/>
        <v>509.58904109589048</v>
      </c>
      <c r="V292" s="118">
        <f t="shared" si="119"/>
        <v>509.58904109589048</v>
      </c>
      <c r="W292" s="118">
        <f t="shared" si="136"/>
        <v>240</v>
      </c>
      <c r="X292" s="118">
        <f t="shared" si="137"/>
        <v>240</v>
      </c>
      <c r="Y292" s="118">
        <f t="shared" si="128"/>
        <v>0</v>
      </c>
      <c r="Z292" s="118">
        <f t="shared" si="132"/>
        <v>0</v>
      </c>
      <c r="AA292" s="119">
        <v>0.05</v>
      </c>
      <c r="AB292" s="118">
        <f t="shared" si="140"/>
        <v>-2400</v>
      </c>
      <c r="AC292" s="118">
        <f t="shared" si="129"/>
        <v>-2400</v>
      </c>
      <c r="AD292" s="119">
        <v>0.02</v>
      </c>
      <c r="AE292" s="118">
        <f t="shared" si="133"/>
        <v>-960</v>
      </c>
      <c r="AF292" s="118">
        <f t="shared" si="130"/>
        <v>-960</v>
      </c>
      <c r="AO292" s="118"/>
      <c r="AP292" s="118"/>
      <c r="AQ292" s="118"/>
      <c r="AR292" s="118"/>
      <c r="AS292" s="117">
        <v>0.1</v>
      </c>
      <c r="AT292" s="117">
        <v>0.4</v>
      </c>
    </row>
    <row r="293" spans="1:46" s="68" customFormat="1">
      <c r="A293" s="3" t="s">
        <v>1454</v>
      </c>
      <c r="B293" s="130">
        <f>B292+31</f>
        <v>44957</v>
      </c>
      <c r="C293" s="116">
        <v>1</v>
      </c>
      <c r="D293" s="118"/>
      <c r="E293" s="117"/>
      <c r="F293" s="117"/>
      <c r="G293" s="117"/>
      <c r="H293" s="117">
        <v>0.11</v>
      </c>
      <c r="I293" s="117">
        <v>5.0000000000000001E-3</v>
      </c>
      <c r="J293" s="117">
        <v>0</v>
      </c>
      <c r="K293" s="117"/>
      <c r="L293" s="118"/>
      <c r="O293" s="118">
        <v>2000</v>
      </c>
      <c r="P293" s="118">
        <f t="shared" si="141"/>
        <v>46000</v>
      </c>
      <c r="Q293" s="118">
        <f t="shared" si="127"/>
        <v>2000</v>
      </c>
      <c r="R293" s="118">
        <f t="shared" si="126"/>
        <v>46000</v>
      </c>
      <c r="S293" s="118">
        <f t="shared" si="134"/>
        <v>14.013698630137014</v>
      </c>
      <c r="T293" s="118">
        <f t="shared" si="135"/>
        <v>14.013698630137014</v>
      </c>
      <c r="U293" s="118">
        <f t="shared" si="138"/>
        <v>489.20547945205476</v>
      </c>
      <c r="V293" s="118">
        <f t="shared" si="119"/>
        <v>489.20547945205476</v>
      </c>
      <c r="W293" s="118">
        <f t="shared" si="136"/>
        <v>230</v>
      </c>
      <c r="X293" s="118">
        <f t="shared" si="137"/>
        <v>230</v>
      </c>
      <c r="Y293" s="118">
        <f t="shared" si="128"/>
        <v>0</v>
      </c>
      <c r="Z293" s="118">
        <f t="shared" si="132"/>
        <v>0</v>
      </c>
      <c r="AA293" s="119">
        <v>0.05</v>
      </c>
      <c r="AB293" s="118">
        <f t="shared" si="140"/>
        <v>-2300</v>
      </c>
      <c r="AC293" s="118">
        <f t="shared" si="129"/>
        <v>-2300</v>
      </c>
      <c r="AD293" s="119">
        <v>0.02</v>
      </c>
      <c r="AE293" s="118">
        <f t="shared" si="133"/>
        <v>-920</v>
      </c>
      <c r="AF293" s="118">
        <f t="shared" si="130"/>
        <v>-920</v>
      </c>
      <c r="AO293" s="118"/>
      <c r="AP293" s="118"/>
      <c r="AQ293" s="118"/>
      <c r="AR293" s="118"/>
      <c r="AS293" s="117">
        <v>0.1</v>
      </c>
      <c r="AT293" s="117">
        <v>0.4</v>
      </c>
    </row>
    <row r="294" spans="1:46" s="68" customFormat="1">
      <c r="A294" s="3" t="s">
        <v>1454</v>
      </c>
      <c r="B294" s="130">
        <f>B293+28</f>
        <v>44985</v>
      </c>
      <c r="C294" s="116">
        <v>1</v>
      </c>
      <c r="D294" s="118"/>
      <c r="E294" s="117"/>
      <c r="F294" s="117"/>
      <c r="G294" s="117"/>
      <c r="H294" s="117">
        <v>0.11</v>
      </c>
      <c r="I294" s="117">
        <v>5.0000000000000001E-3</v>
      </c>
      <c r="J294" s="117">
        <v>0</v>
      </c>
      <c r="K294" s="117"/>
      <c r="L294" s="118"/>
      <c r="O294" s="118">
        <v>2000</v>
      </c>
      <c r="P294" s="118">
        <f t="shared" si="141"/>
        <v>44000</v>
      </c>
      <c r="Q294" s="118">
        <f t="shared" si="127"/>
        <v>2000</v>
      </c>
      <c r="R294" s="118">
        <f t="shared" si="126"/>
        <v>44000</v>
      </c>
      <c r="S294" s="118">
        <f t="shared" si="134"/>
        <v>14.013698630137014</v>
      </c>
      <c r="T294" s="118">
        <f t="shared" si="135"/>
        <v>14.013698630137014</v>
      </c>
      <c r="U294" s="118">
        <f t="shared" si="138"/>
        <v>388.16438356164383</v>
      </c>
      <c r="V294" s="118">
        <f t="shared" si="119"/>
        <v>388.16438356164383</v>
      </c>
      <c r="W294" s="118">
        <f t="shared" si="136"/>
        <v>220</v>
      </c>
      <c r="X294" s="118">
        <f t="shared" si="137"/>
        <v>220</v>
      </c>
      <c r="Y294" s="118">
        <f t="shared" si="128"/>
        <v>0</v>
      </c>
      <c r="Z294" s="118">
        <f t="shared" si="132"/>
        <v>0</v>
      </c>
      <c r="AA294" s="119">
        <v>0.05</v>
      </c>
      <c r="AB294" s="118">
        <f t="shared" si="140"/>
        <v>-2200</v>
      </c>
      <c r="AC294" s="118">
        <f t="shared" si="129"/>
        <v>-2200</v>
      </c>
      <c r="AD294" s="119">
        <v>0.02</v>
      </c>
      <c r="AE294" s="118">
        <f t="shared" si="133"/>
        <v>-880</v>
      </c>
      <c r="AF294" s="118">
        <f t="shared" si="130"/>
        <v>-880</v>
      </c>
      <c r="AO294" s="118"/>
      <c r="AP294" s="118"/>
      <c r="AQ294" s="118"/>
      <c r="AR294" s="118"/>
      <c r="AS294" s="117">
        <v>0.1</v>
      </c>
      <c r="AT294" s="117">
        <v>0.4</v>
      </c>
    </row>
    <row r="295" spans="1:46" s="68" customFormat="1">
      <c r="A295" s="3" t="s">
        <v>1454</v>
      </c>
      <c r="B295" s="130">
        <f>B294+31</f>
        <v>45016</v>
      </c>
      <c r="C295" s="116">
        <v>1</v>
      </c>
      <c r="D295" s="118"/>
      <c r="E295" s="117"/>
      <c r="F295" s="117"/>
      <c r="G295" s="117"/>
      <c r="H295" s="117">
        <v>0.11</v>
      </c>
      <c r="I295" s="117">
        <v>5.0000000000000001E-3</v>
      </c>
      <c r="J295" s="117">
        <v>0</v>
      </c>
      <c r="K295" s="117"/>
      <c r="L295" s="118"/>
      <c r="O295" s="118">
        <v>2000</v>
      </c>
      <c r="P295" s="118">
        <f t="shared" si="141"/>
        <v>42000</v>
      </c>
      <c r="Q295" s="118">
        <f t="shared" si="127"/>
        <v>2000</v>
      </c>
      <c r="R295" s="118">
        <f t="shared" si="126"/>
        <v>42000</v>
      </c>
      <c r="S295" s="118">
        <f t="shared" si="134"/>
        <v>14.013698630137014</v>
      </c>
      <c r="T295" s="118">
        <f t="shared" si="135"/>
        <v>14.013698630137014</v>
      </c>
      <c r="U295" s="118">
        <f t="shared" si="138"/>
        <v>411.0684931506849</v>
      </c>
      <c r="V295" s="118">
        <f t="shared" si="119"/>
        <v>411.0684931506849</v>
      </c>
      <c r="W295" s="118">
        <f t="shared" si="136"/>
        <v>210</v>
      </c>
      <c r="X295" s="118">
        <f t="shared" si="137"/>
        <v>210</v>
      </c>
      <c r="Y295" s="118">
        <f t="shared" si="128"/>
        <v>0</v>
      </c>
      <c r="Z295" s="118">
        <f t="shared" si="132"/>
        <v>0</v>
      </c>
      <c r="AA295" s="119">
        <v>0.05</v>
      </c>
      <c r="AB295" s="118">
        <f t="shared" si="140"/>
        <v>-2100</v>
      </c>
      <c r="AC295" s="118">
        <f t="shared" si="129"/>
        <v>-2100</v>
      </c>
      <c r="AD295" s="119">
        <v>0.02</v>
      </c>
      <c r="AE295" s="118">
        <f t="shared" si="133"/>
        <v>-840</v>
      </c>
      <c r="AF295" s="118">
        <f t="shared" si="130"/>
        <v>-840</v>
      </c>
      <c r="AO295" s="118"/>
      <c r="AP295" s="118"/>
      <c r="AQ295" s="118"/>
      <c r="AR295" s="118"/>
      <c r="AS295" s="117">
        <v>0.1</v>
      </c>
      <c r="AT295" s="117">
        <v>0.4</v>
      </c>
    </row>
    <row r="296" spans="1:46" s="68" customFormat="1">
      <c r="A296" s="3" t="s">
        <v>1454</v>
      </c>
      <c r="B296" s="130">
        <f>B295+30</f>
        <v>45046</v>
      </c>
      <c r="C296" s="116">
        <v>1</v>
      </c>
      <c r="D296" s="118"/>
      <c r="E296" s="117"/>
      <c r="F296" s="117"/>
      <c r="G296" s="117"/>
      <c r="H296" s="117">
        <v>0.11</v>
      </c>
      <c r="I296" s="117">
        <v>5.0000000000000001E-3</v>
      </c>
      <c r="J296" s="117">
        <v>0</v>
      </c>
      <c r="K296" s="117"/>
      <c r="L296" s="118"/>
      <c r="O296" s="118">
        <v>2000</v>
      </c>
      <c r="P296" s="118">
        <f t="shared" si="141"/>
        <v>40000</v>
      </c>
      <c r="Q296" s="118">
        <f t="shared" si="127"/>
        <v>2000</v>
      </c>
      <c r="R296" s="118">
        <f t="shared" si="126"/>
        <v>40000</v>
      </c>
      <c r="S296" s="118">
        <f t="shared" si="134"/>
        <v>14.013698630137014</v>
      </c>
      <c r="T296" s="118">
        <f t="shared" si="135"/>
        <v>14.013698630137014</v>
      </c>
      <c r="U296" s="118">
        <f t="shared" si="138"/>
        <v>379.72602739726028</v>
      </c>
      <c r="V296" s="118">
        <f t="shared" si="119"/>
        <v>379.72602739726028</v>
      </c>
      <c r="W296" s="118">
        <f t="shared" si="136"/>
        <v>200</v>
      </c>
      <c r="X296" s="118">
        <f t="shared" si="137"/>
        <v>200</v>
      </c>
      <c r="Y296" s="118">
        <f t="shared" si="128"/>
        <v>0</v>
      </c>
      <c r="Z296" s="118">
        <f t="shared" si="132"/>
        <v>0</v>
      </c>
      <c r="AA296" s="119">
        <v>0.05</v>
      </c>
      <c r="AB296" s="118">
        <f t="shared" si="140"/>
        <v>-2000</v>
      </c>
      <c r="AC296" s="118">
        <f t="shared" si="129"/>
        <v>-2000</v>
      </c>
      <c r="AD296" s="119">
        <v>0.02</v>
      </c>
      <c r="AE296" s="118">
        <f t="shared" si="133"/>
        <v>-800</v>
      </c>
      <c r="AF296" s="118">
        <f t="shared" si="130"/>
        <v>-800</v>
      </c>
      <c r="AO296" s="118"/>
      <c r="AP296" s="118"/>
      <c r="AQ296" s="118"/>
      <c r="AR296" s="118"/>
      <c r="AS296" s="117">
        <v>0.1</v>
      </c>
      <c r="AT296" s="117">
        <v>0.4</v>
      </c>
    </row>
    <row r="297" spans="1:46" s="68" customFormat="1">
      <c r="A297" s="3" t="s">
        <v>1454</v>
      </c>
      <c r="B297" s="130">
        <f>B296+31</f>
        <v>45077</v>
      </c>
      <c r="C297" s="116">
        <v>1</v>
      </c>
      <c r="D297" s="118"/>
      <c r="E297" s="117"/>
      <c r="F297" s="117"/>
      <c r="G297" s="117"/>
      <c r="H297" s="117">
        <v>0.11</v>
      </c>
      <c r="I297" s="117">
        <v>5.0000000000000001E-3</v>
      </c>
      <c r="J297" s="117">
        <v>0</v>
      </c>
      <c r="K297" s="117"/>
      <c r="L297" s="118"/>
      <c r="O297" s="118">
        <v>2000</v>
      </c>
      <c r="P297" s="118">
        <f t="shared" ref="P297:P308" si="142">P296-O297</f>
        <v>38000</v>
      </c>
      <c r="Q297" s="118">
        <f t="shared" si="127"/>
        <v>2000</v>
      </c>
      <c r="R297" s="118">
        <f t="shared" si="126"/>
        <v>38000</v>
      </c>
      <c r="S297" s="118">
        <f t="shared" si="134"/>
        <v>14.013698630137014</v>
      </c>
      <c r="T297" s="118">
        <f t="shared" si="135"/>
        <v>14.013698630137014</v>
      </c>
      <c r="U297" s="118">
        <f t="shared" si="138"/>
        <v>373.69863013698631</v>
      </c>
      <c r="V297" s="118">
        <f t="shared" si="119"/>
        <v>373.69863013698631</v>
      </c>
      <c r="W297" s="118">
        <f t="shared" si="136"/>
        <v>190</v>
      </c>
      <c r="X297" s="118">
        <f t="shared" si="137"/>
        <v>190</v>
      </c>
      <c r="Y297" s="118">
        <f t="shared" si="128"/>
        <v>0</v>
      </c>
      <c r="Z297" s="118">
        <f t="shared" si="132"/>
        <v>0</v>
      </c>
      <c r="AA297" s="119">
        <v>0.05</v>
      </c>
      <c r="AB297" s="118">
        <f t="shared" si="140"/>
        <v>-1900</v>
      </c>
      <c r="AC297" s="118">
        <f t="shared" si="129"/>
        <v>-1900</v>
      </c>
      <c r="AD297" s="119">
        <v>0.02</v>
      </c>
      <c r="AE297" s="118">
        <f t="shared" si="133"/>
        <v>-760</v>
      </c>
      <c r="AF297" s="118">
        <f t="shared" si="130"/>
        <v>-760</v>
      </c>
      <c r="AO297" s="118"/>
      <c r="AP297" s="118"/>
      <c r="AQ297" s="118"/>
      <c r="AR297" s="118"/>
      <c r="AS297" s="117">
        <v>0.1</v>
      </c>
      <c r="AT297" s="117">
        <v>0.4</v>
      </c>
    </row>
    <row r="298" spans="1:46" s="68" customFormat="1">
      <c r="A298" s="3" t="s">
        <v>1454</v>
      </c>
      <c r="B298" s="130">
        <f>B297+30</f>
        <v>45107</v>
      </c>
      <c r="C298" s="116">
        <v>1</v>
      </c>
      <c r="D298" s="118"/>
      <c r="E298" s="117"/>
      <c r="F298" s="117"/>
      <c r="G298" s="117"/>
      <c r="H298" s="117">
        <v>0.11</v>
      </c>
      <c r="I298" s="117">
        <v>5.0000000000000001E-3</v>
      </c>
      <c r="J298" s="117">
        <v>0</v>
      </c>
      <c r="K298" s="117"/>
      <c r="L298" s="118"/>
      <c r="O298" s="118">
        <v>2000</v>
      </c>
      <c r="P298" s="118">
        <f t="shared" si="142"/>
        <v>36000</v>
      </c>
      <c r="Q298" s="118">
        <f t="shared" si="127"/>
        <v>2000</v>
      </c>
      <c r="R298" s="118">
        <f t="shared" si="126"/>
        <v>36000</v>
      </c>
      <c r="S298" s="118">
        <f t="shared" si="134"/>
        <v>14.013698630137014</v>
      </c>
      <c r="T298" s="118">
        <f t="shared" si="135"/>
        <v>14.013698630137014</v>
      </c>
      <c r="U298" s="118">
        <f t="shared" si="138"/>
        <v>343.56164383561645</v>
      </c>
      <c r="V298" s="118">
        <f t="shared" si="119"/>
        <v>343.56164383561645</v>
      </c>
      <c r="W298" s="118">
        <f t="shared" si="136"/>
        <v>180</v>
      </c>
      <c r="X298" s="118">
        <f t="shared" si="137"/>
        <v>180</v>
      </c>
      <c r="Y298" s="118">
        <f t="shared" si="128"/>
        <v>0</v>
      </c>
      <c r="Z298" s="118">
        <f t="shared" si="132"/>
        <v>0</v>
      </c>
      <c r="AA298" s="119">
        <v>0.05</v>
      </c>
      <c r="AB298" s="118">
        <f t="shared" si="140"/>
        <v>-1800</v>
      </c>
      <c r="AC298" s="118">
        <f t="shared" si="129"/>
        <v>-1800</v>
      </c>
      <c r="AD298" s="119">
        <v>0.02</v>
      </c>
      <c r="AE298" s="118">
        <f t="shared" si="133"/>
        <v>-720</v>
      </c>
      <c r="AF298" s="118">
        <f t="shared" si="130"/>
        <v>-720</v>
      </c>
      <c r="AO298" s="118"/>
      <c r="AP298" s="118"/>
      <c r="AQ298" s="118"/>
      <c r="AR298" s="118"/>
      <c r="AS298" s="117">
        <v>0.1</v>
      </c>
      <c r="AT298" s="117">
        <v>0.4</v>
      </c>
    </row>
    <row r="299" spans="1:46" s="68" customFormat="1">
      <c r="A299" s="3" t="s">
        <v>1454</v>
      </c>
      <c r="B299" s="130">
        <f>B298+31</f>
        <v>45138</v>
      </c>
      <c r="C299" s="116">
        <v>1</v>
      </c>
      <c r="D299" s="118"/>
      <c r="E299" s="117"/>
      <c r="F299" s="117"/>
      <c r="G299" s="117"/>
      <c r="H299" s="117">
        <v>0.11</v>
      </c>
      <c r="I299" s="117">
        <v>5.0000000000000001E-3</v>
      </c>
      <c r="J299" s="117">
        <v>0</v>
      </c>
      <c r="K299" s="117"/>
      <c r="L299" s="118"/>
      <c r="O299" s="118">
        <v>2000</v>
      </c>
      <c r="P299" s="118">
        <f t="shared" si="142"/>
        <v>34000</v>
      </c>
      <c r="Q299" s="118">
        <f t="shared" si="127"/>
        <v>2000</v>
      </c>
      <c r="R299" s="118">
        <f t="shared" si="126"/>
        <v>34000</v>
      </c>
      <c r="S299" s="118">
        <f t="shared" si="134"/>
        <v>14.013698630137014</v>
      </c>
      <c r="T299" s="118">
        <f t="shared" si="135"/>
        <v>14.013698630137014</v>
      </c>
      <c r="U299" s="118">
        <f t="shared" si="138"/>
        <v>336.32876712328772</v>
      </c>
      <c r="V299" s="118">
        <f t="shared" si="119"/>
        <v>336.32876712328772</v>
      </c>
      <c r="W299" s="118">
        <f t="shared" si="136"/>
        <v>170</v>
      </c>
      <c r="X299" s="118">
        <f t="shared" si="137"/>
        <v>170</v>
      </c>
      <c r="Y299" s="118">
        <f t="shared" si="128"/>
        <v>0</v>
      </c>
      <c r="Z299" s="118">
        <f t="shared" si="132"/>
        <v>0</v>
      </c>
      <c r="AA299" s="119">
        <v>0.05</v>
      </c>
      <c r="AB299" s="118">
        <f t="shared" si="140"/>
        <v>-1700</v>
      </c>
      <c r="AC299" s="118">
        <f t="shared" si="129"/>
        <v>-1700</v>
      </c>
      <c r="AD299" s="119">
        <v>0.02</v>
      </c>
      <c r="AE299" s="118">
        <f t="shared" si="133"/>
        <v>-680</v>
      </c>
      <c r="AF299" s="118">
        <f t="shared" si="130"/>
        <v>-680</v>
      </c>
      <c r="AO299" s="118"/>
      <c r="AP299" s="118"/>
      <c r="AQ299" s="118"/>
      <c r="AR299" s="118"/>
      <c r="AS299" s="117">
        <v>0.1</v>
      </c>
      <c r="AT299" s="117">
        <v>0.4</v>
      </c>
    </row>
    <row r="300" spans="1:46" s="68" customFormat="1">
      <c r="A300" s="3" t="s">
        <v>1454</v>
      </c>
      <c r="B300" s="130">
        <f>B299+31</f>
        <v>45169</v>
      </c>
      <c r="C300" s="116">
        <v>1</v>
      </c>
      <c r="D300" s="118"/>
      <c r="E300" s="117"/>
      <c r="F300" s="117"/>
      <c r="G300" s="117"/>
      <c r="H300" s="117">
        <v>0.11</v>
      </c>
      <c r="I300" s="117">
        <v>5.0000000000000001E-3</v>
      </c>
      <c r="J300" s="117">
        <v>0</v>
      </c>
      <c r="K300" s="117"/>
      <c r="L300" s="118"/>
      <c r="O300" s="118">
        <v>2000</v>
      </c>
      <c r="P300" s="118">
        <f t="shared" si="142"/>
        <v>32000</v>
      </c>
      <c r="Q300" s="118">
        <f t="shared" si="127"/>
        <v>2000</v>
      </c>
      <c r="R300" s="118">
        <f t="shared" si="126"/>
        <v>32000</v>
      </c>
      <c r="S300" s="118">
        <f t="shared" si="134"/>
        <v>14.013698630137014</v>
      </c>
      <c r="T300" s="118">
        <f t="shared" si="135"/>
        <v>14.013698630137014</v>
      </c>
      <c r="U300" s="118">
        <f t="shared" si="138"/>
        <v>317.64383561643837</v>
      </c>
      <c r="V300" s="118">
        <f t="shared" si="119"/>
        <v>317.64383561643837</v>
      </c>
      <c r="W300" s="118">
        <f t="shared" si="136"/>
        <v>160</v>
      </c>
      <c r="X300" s="118">
        <f t="shared" si="137"/>
        <v>160</v>
      </c>
      <c r="Y300" s="118">
        <f t="shared" si="128"/>
        <v>0</v>
      </c>
      <c r="Z300" s="118">
        <f t="shared" si="132"/>
        <v>0</v>
      </c>
      <c r="AA300" s="119">
        <v>0.05</v>
      </c>
      <c r="AB300" s="118">
        <f t="shared" si="140"/>
        <v>-1600</v>
      </c>
      <c r="AC300" s="118">
        <f t="shared" si="129"/>
        <v>-1600</v>
      </c>
      <c r="AD300" s="119">
        <v>0.02</v>
      </c>
      <c r="AE300" s="118">
        <f t="shared" si="133"/>
        <v>-640</v>
      </c>
      <c r="AF300" s="118">
        <f t="shared" si="130"/>
        <v>-640</v>
      </c>
      <c r="AO300" s="118"/>
      <c r="AP300" s="118"/>
      <c r="AQ300" s="118"/>
      <c r="AR300" s="118"/>
      <c r="AS300" s="117">
        <v>0.1</v>
      </c>
      <c r="AT300" s="117">
        <v>0.4</v>
      </c>
    </row>
    <row r="301" spans="1:46" s="68" customFormat="1">
      <c r="A301" s="3" t="s">
        <v>1454</v>
      </c>
      <c r="B301" s="130">
        <f>B300+30</f>
        <v>45199</v>
      </c>
      <c r="C301" s="116">
        <v>1</v>
      </c>
      <c r="D301" s="118"/>
      <c r="E301" s="117"/>
      <c r="F301" s="117"/>
      <c r="G301" s="117"/>
      <c r="H301" s="117">
        <v>0.11</v>
      </c>
      <c r="I301" s="117">
        <v>5.0000000000000001E-3</v>
      </c>
      <c r="J301" s="117">
        <v>0</v>
      </c>
      <c r="K301" s="117"/>
      <c r="L301" s="118"/>
      <c r="O301" s="118">
        <v>2000</v>
      </c>
      <c r="P301" s="118">
        <f t="shared" si="142"/>
        <v>30000</v>
      </c>
      <c r="Q301" s="118">
        <f t="shared" si="127"/>
        <v>2000</v>
      </c>
      <c r="R301" s="118">
        <f t="shared" si="126"/>
        <v>30000</v>
      </c>
      <c r="S301" s="118">
        <f t="shared" si="134"/>
        <v>14.013698630137014</v>
      </c>
      <c r="T301" s="118">
        <f t="shared" si="135"/>
        <v>14.013698630137014</v>
      </c>
      <c r="U301" s="118">
        <f t="shared" si="138"/>
        <v>289.31506849315065</v>
      </c>
      <c r="V301" s="118">
        <f t="shared" ref="V301:V364" si="143">U301*C301</f>
        <v>289.31506849315065</v>
      </c>
      <c r="W301" s="118">
        <f t="shared" si="136"/>
        <v>150</v>
      </c>
      <c r="X301" s="118">
        <f t="shared" si="137"/>
        <v>150</v>
      </c>
      <c r="Y301" s="118">
        <f t="shared" si="128"/>
        <v>0</v>
      </c>
      <c r="Z301" s="118">
        <f t="shared" si="132"/>
        <v>0</v>
      </c>
      <c r="AA301" s="119">
        <v>0.05</v>
      </c>
      <c r="AB301" s="118">
        <f t="shared" si="140"/>
        <v>-1500</v>
      </c>
      <c r="AC301" s="118">
        <f t="shared" si="129"/>
        <v>-1500</v>
      </c>
      <c r="AD301" s="119">
        <v>0.02</v>
      </c>
      <c r="AE301" s="118">
        <f t="shared" si="133"/>
        <v>-600</v>
      </c>
      <c r="AF301" s="118">
        <f t="shared" si="130"/>
        <v>-600</v>
      </c>
      <c r="AO301" s="118"/>
      <c r="AP301" s="118"/>
      <c r="AQ301" s="118"/>
      <c r="AR301" s="118"/>
      <c r="AS301" s="117">
        <v>0.1</v>
      </c>
      <c r="AT301" s="117">
        <v>0.4</v>
      </c>
    </row>
    <row r="302" spans="1:46" s="68" customFormat="1">
      <c r="A302" s="3" t="s">
        <v>1454</v>
      </c>
      <c r="B302" s="130">
        <f>B301+31</f>
        <v>45230</v>
      </c>
      <c r="C302" s="116">
        <v>1</v>
      </c>
      <c r="D302" s="118"/>
      <c r="E302" s="117"/>
      <c r="F302" s="117"/>
      <c r="G302" s="117"/>
      <c r="H302" s="117">
        <v>0.11</v>
      </c>
      <c r="I302" s="117">
        <v>5.0000000000000001E-3</v>
      </c>
      <c r="J302" s="117">
        <v>0</v>
      </c>
      <c r="K302" s="117"/>
      <c r="L302" s="118"/>
      <c r="O302" s="118">
        <v>2000</v>
      </c>
      <c r="P302" s="118">
        <f t="shared" si="142"/>
        <v>28000</v>
      </c>
      <c r="Q302" s="118">
        <f t="shared" si="127"/>
        <v>2000</v>
      </c>
      <c r="R302" s="118">
        <f t="shared" si="126"/>
        <v>28000</v>
      </c>
      <c r="S302" s="118">
        <f t="shared" si="134"/>
        <v>14.013698630137014</v>
      </c>
      <c r="T302" s="118">
        <f t="shared" si="135"/>
        <v>14.013698630137014</v>
      </c>
      <c r="U302" s="118">
        <f t="shared" si="138"/>
        <v>280.27397260273972</v>
      </c>
      <c r="V302" s="118">
        <f t="shared" si="143"/>
        <v>280.27397260273972</v>
      </c>
      <c r="W302" s="118">
        <f t="shared" si="136"/>
        <v>140</v>
      </c>
      <c r="X302" s="118">
        <f t="shared" si="137"/>
        <v>140</v>
      </c>
      <c r="Y302" s="118">
        <f t="shared" si="128"/>
        <v>0</v>
      </c>
      <c r="Z302" s="118">
        <f t="shared" si="132"/>
        <v>0</v>
      </c>
      <c r="AA302" s="119">
        <v>0.05</v>
      </c>
      <c r="AB302" s="118">
        <f t="shared" si="140"/>
        <v>-1400</v>
      </c>
      <c r="AC302" s="118">
        <f t="shared" si="129"/>
        <v>-1400</v>
      </c>
      <c r="AD302" s="119">
        <v>0.02</v>
      </c>
      <c r="AE302" s="118">
        <f t="shared" si="133"/>
        <v>-560</v>
      </c>
      <c r="AF302" s="118">
        <f t="shared" si="130"/>
        <v>-560</v>
      </c>
      <c r="AO302" s="118"/>
      <c r="AP302" s="118"/>
      <c r="AQ302" s="118"/>
      <c r="AR302" s="118"/>
      <c r="AS302" s="117">
        <v>0.1</v>
      </c>
      <c r="AT302" s="117">
        <v>0.4</v>
      </c>
    </row>
    <row r="303" spans="1:46" s="68" customFormat="1">
      <c r="A303" s="3" t="s">
        <v>1454</v>
      </c>
      <c r="B303" s="130">
        <f>B302+30</f>
        <v>45260</v>
      </c>
      <c r="C303" s="116">
        <v>1</v>
      </c>
      <c r="D303" s="118"/>
      <c r="E303" s="117"/>
      <c r="F303" s="117"/>
      <c r="G303" s="117"/>
      <c r="H303" s="117">
        <v>0.11</v>
      </c>
      <c r="I303" s="117">
        <v>5.0000000000000001E-3</v>
      </c>
      <c r="J303" s="117">
        <v>0</v>
      </c>
      <c r="K303" s="117"/>
      <c r="L303" s="118"/>
      <c r="O303" s="118">
        <v>2000</v>
      </c>
      <c r="P303" s="118">
        <f t="shared" si="142"/>
        <v>26000</v>
      </c>
      <c r="Q303" s="118">
        <f t="shared" si="127"/>
        <v>2000</v>
      </c>
      <c r="R303" s="118">
        <f t="shared" si="126"/>
        <v>26000</v>
      </c>
      <c r="S303" s="118">
        <f t="shared" ref="S303:S315" si="144">P302*H302/365*(B303-B302)+S302-U303</f>
        <v>14.013698630136986</v>
      </c>
      <c r="T303" s="118">
        <f t="shared" ref="T303:T315" si="145">S303*C303</f>
        <v>14.013698630136986</v>
      </c>
      <c r="U303" s="118">
        <f t="shared" si="138"/>
        <v>253.15068493150685</v>
      </c>
      <c r="V303" s="118">
        <f t="shared" si="143"/>
        <v>253.15068493150685</v>
      </c>
      <c r="W303" s="118">
        <f t="shared" ref="W303:W316" si="146">I303*P303</f>
        <v>130</v>
      </c>
      <c r="X303" s="118">
        <f t="shared" ref="X303:X316" si="147">W303*C303</f>
        <v>130</v>
      </c>
      <c r="Y303" s="118">
        <f t="shared" si="128"/>
        <v>0</v>
      </c>
      <c r="Z303" s="118">
        <f t="shared" si="132"/>
        <v>0</v>
      </c>
      <c r="AA303" s="119">
        <v>0.05</v>
      </c>
      <c r="AB303" s="118">
        <f t="shared" si="140"/>
        <v>-1300</v>
      </c>
      <c r="AC303" s="118">
        <f t="shared" si="129"/>
        <v>-1300</v>
      </c>
      <c r="AD303" s="119">
        <v>0.02</v>
      </c>
      <c r="AE303" s="118">
        <f t="shared" si="133"/>
        <v>-520</v>
      </c>
      <c r="AF303" s="118">
        <f t="shared" si="130"/>
        <v>-520</v>
      </c>
      <c r="AO303" s="118"/>
      <c r="AP303" s="118"/>
      <c r="AQ303" s="118"/>
      <c r="AR303" s="118"/>
      <c r="AS303" s="117">
        <v>0.1</v>
      </c>
      <c r="AT303" s="117">
        <v>0.4</v>
      </c>
    </row>
    <row r="304" spans="1:46" s="68" customFormat="1">
      <c r="A304" s="3" t="s">
        <v>1454</v>
      </c>
      <c r="B304" s="130">
        <f>B303+31</f>
        <v>45291</v>
      </c>
      <c r="C304" s="116">
        <v>1</v>
      </c>
      <c r="D304" s="118"/>
      <c r="E304" s="117"/>
      <c r="F304" s="117"/>
      <c r="G304" s="117"/>
      <c r="H304" s="117">
        <v>0.11</v>
      </c>
      <c r="I304" s="117">
        <v>5.0000000000000001E-3</v>
      </c>
      <c r="J304" s="117">
        <v>0</v>
      </c>
      <c r="K304" s="117"/>
      <c r="L304" s="118"/>
      <c r="O304" s="118">
        <v>2000</v>
      </c>
      <c r="P304" s="118">
        <f t="shared" si="142"/>
        <v>24000</v>
      </c>
      <c r="Q304" s="118">
        <f t="shared" si="127"/>
        <v>2000</v>
      </c>
      <c r="R304" s="118">
        <f t="shared" si="126"/>
        <v>24000</v>
      </c>
      <c r="S304" s="118">
        <f t="shared" si="144"/>
        <v>14.013698630136986</v>
      </c>
      <c r="T304" s="118">
        <f t="shared" si="145"/>
        <v>14.013698630136986</v>
      </c>
      <c r="U304" s="118">
        <f t="shared" ref="U304:U316" si="148">P303*H303/365*(B304-B303)</f>
        <v>242.9041095890411</v>
      </c>
      <c r="V304" s="118">
        <f t="shared" si="143"/>
        <v>242.9041095890411</v>
      </c>
      <c r="W304" s="118">
        <f t="shared" si="146"/>
        <v>120</v>
      </c>
      <c r="X304" s="118">
        <f t="shared" si="147"/>
        <v>120</v>
      </c>
      <c r="Y304" s="118">
        <f t="shared" si="128"/>
        <v>0</v>
      </c>
      <c r="Z304" s="118">
        <f t="shared" si="132"/>
        <v>0</v>
      </c>
      <c r="AA304" s="119">
        <v>0.05</v>
      </c>
      <c r="AB304" s="118">
        <f t="shared" si="140"/>
        <v>-1200</v>
      </c>
      <c r="AC304" s="118">
        <f t="shared" si="129"/>
        <v>-1200</v>
      </c>
      <c r="AD304" s="119">
        <v>0.02</v>
      </c>
      <c r="AE304" s="118">
        <f t="shared" si="133"/>
        <v>-480</v>
      </c>
      <c r="AF304" s="118">
        <f t="shared" si="130"/>
        <v>-480</v>
      </c>
      <c r="AO304" s="118"/>
      <c r="AP304" s="118"/>
      <c r="AQ304" s="118"/>
      <c r="AR304" s="118"/>
      <c r="AS304" s="117">
        <v>0.1</v>
      </c>
      <c r="AT304" s="117">
        <v>0.4</v>
      </c>
    </row>
    <row r="305" spans="1:46" s="68" customFormat="1">
      <c r="A305" s="3" t="s">
        <v>1454</v>
      </c>
      <c r="B305" s="130">
        <f>B304+31</f>
        <v>45322</v>
      </c>
      <c r="C305" s="116">
        <v>1</v>
      </c>
      <c r="D305" s="118"/>
      <c r="E305" s="117"/>
      <c r="F305" s="117"/>
      <c r="G305" s="117"/>
      <c r="H305" s="117">
        <v>0.1</v>
      </c>
      <c r="I305" s="117">
        <v>5.0000000000000001E-3</v>
      </c>
      <c r="J305" s="117">
        <v>0</v>
      </c>
      <c r="K305" s="117"/>
      <c r="L305" s="118"/>
      <c r="O305" s="118">
        <v>2000</v>
      </c>
      <c r="P305" s="118">
        <f t="shared" si="142"/>
        <v>22000</v>
      </c>
      <c r="Q305" s="118">
        <f t="shared" si="127"/>
        <v>2000</v>
      </c>
      <c r="R305" s="118">
        <f t="shared" si="126"/>
        <v>22000</v>
      </c>
      <c r="S305" s="118">
        <f t="shared" si="144"/>
        <v>14.013698630136986</v>
      </c>
      <c r="T305" s="118">
        <f t="shared" si="145"/>
        <v>14.013698630136986</v>
      </c>
      <c r="U305" s="118">
        <f t="shared" si="148"/>
        <v>224.21917808219177</v>
      </c>
      <c r="V305" s="118">
        <f t="shared" si="143"/>
        <v>224.21917808219177</v>
      </c>
      <c r="W305" s="118">
        <f t="shared" si="146"/>
        <v>110</v>
      </c>
      <c r="X305" s="118">
        <f t="shared" si="147"/>
        <v>110</v>
      </c>
      <c r="Y305" s="118">
        <f t="shared" si="128"/>
        <v>0</v>
      </c>
      <c r="Z305" s="118">
        <f t="shared" si="132"/>
        <v>0</v>
      </c>
      <c r="AA305" s="119">
        <v>0.05</v>
      </c>
      <c r="AB305" s="118">
        <f t="shared" si="140"/>
        <v>-1100</v>
      </c>
      <c r="AC305" s="118">
        <f t="shared" si="129"/>
        <v>-1100</v>
      </c>
      <c r="AD305" s="119">
        <v>0.02</v>
      </c>
      <c r="AE305" s="118">
        <f t="shared" si="133"/>
        <v>-440</v>
      </c>
      <c r="AF305" s="118">
        <f t="shared" si="130"/>
        <v>-440</v>
      </c>
      <c r="AO305" s="118"/>
      <c r="AP305" s="118"/>
      <c r="AQ305" s="118"/>
      <c r="AR305" s="118"/>
      <c r="AS305" s="117">
        <v>0.1</v>
      </c>
      <c r="AT305" s="117">
        <v>0.4</v>
      </c>
    </row>
    <row r="306" spans="1:46" s="68" customFormat="1">
      <c r="A306" s="3" t="s">
        <v>1454</v>
      </c>
      <c r="B306" s="130">
        <f>B305+28</f>
        <v>45350</v>
      </c>
      <c r="C306" s="116">
        <v>1</v>
      </c>
      <c r="D306" s="118"/>
      <c r="E306" s="117"/>
      <c r="F306" s="117"/>
      <c r="G306" s="117"/>
      <c r="H306" s="117">
        <v>0.1</v>
      </c>
      <c r="I306" s="117">
        <v>5.0000000000000001E-3</v>
      </c>
      <c r="J306" s="117">
        <v>0</v>
      </c>
      <c r="K306" s="117"/>
      <c r="L306" s="118"/>
      <c r="O306" s="118">
        <v>2000</v>
      </c>
      <c r="P306" s="118">
        <f t="shared" si="142"/>
        <v>20000</v>
      </c>
      <c r="Q306" s="118">
        <f t="shared" si="127"/>
        <v>2000</v>
      </c>
      <c r="R306" s="118">
        <f t="shared" si="126"/>
        <v>20000</v>
      </c>
      <c r="S306" s="118">
        <f t="shared" si="144"/>
        <v>14.013698630136986</v>
      </c>
      <c r="T306" s="118">
        <f t="shared" si="145"/>
        <v>14.013698630136986</v>
      </c>
      <c r="U306" s="118">
        <f t="shared" si="148"/>
        <v>168.76712328767124</v>
      </c>
      <c r="V306" s="118">
        <f t="shared" si="143"/>
        <v>168.76712328767124</v>
      </c>
      <c r="W306" s="118">
        <f t="shared" si="146"/>
        <v>100</v>
      </c>
      <c r="X306" s="118">
        <f t="shared" si="147"/>
        <v>100</v>
      </c>
      <c r="Y306" s="118">
        <f t="shared" si="128"/>
        <v>0</v>
      </c>
      <c r="Z306" s="118">
        <f t="shared" si="132"/>
        <v>0</v>
      </c>
      <c r="AA306" s="119">
        <v>0.05</v>
      </c>
      <c r="AB306" s="118">
        <f t="shared" si="140"/>
        <v>-1000</v>
      </c>
      <c r="AC306" s="118">
        <f t="shared" si="129"/>
        <v>-1000</v>
      </c>
      <c r="AD306" s="119">
        <v>0.02</v>
      </c>
      <c r="AE306" s="118">
        <f t="shared" si="133"/>
        <v>-400</v>
      </c>
      <c r="AF306" s="118">
        <f t="shared" si="130"/>
        <v>-400</v>
      </c>
      <c r="AO306" s="118"/>
      <c r="AP306" s="118"/>
      <c r="AQ306" s="118"/>
      <c r="AR306" s="118"/>
      <c r="AS306" s="117">
        <v>0.1</v>
      </c>
      <c r="AT306" s="117">
        <v>0.4</v>
      </c>
    </row>
    <row r="307" spans="1:46" s="68" customFormat="1">
      <c r="A307" s="3" t="s">
        <v>1454</v>
      </c>
      <c r="B307" s="130">
        <f>B306+31</f>
        <v>45381</v>
      </c>
      <c r="C307" s="116">
        <v>1</v>
      </c>
      <c r="D307" s="118"/>
      <c r="E307" s="117"/>
      <c r="F307" s="117"/>
      <c r="G307" s="117"/>
      <c r="H307" s="117">
        <v>0.1</v>
      </c>
      <c r="I307" s="117">
        <v>5.0000000000000001E-3</v>
      </c>
      <c r="J307" s="117">
        <v>0</v>
      </c>
      <c r="K307" s="117"/>
      <c r="L307" s="118"/>
      <c r="O307" s="118">
        <v>2000</v>
      </c>
      <c r="P307" s="118">
        <f t="shared" si="142"/>
        <v>18000</v>
      </c>
      <c r="Q307" s="118">
        <f t="shared" si="127"/>
        <v>2000</v>
      </c>
      <c r="R307" s="118">
        <f t="shared" si="126"/>
        <v>18000</v>
      </c>
      <c r="S307" s="118">
        <f t="shared" si="144"/>
        <v>14.013698630136986</v>
      </c>
      <c r="T307" s="118">
        <f t="shared" si="145"/>
        <v>14.013698630136986</v>
      </c>
      <c r="U307" s="118">
        <f t="shared" si="148"/>
        <v>169.86301369863014</v>
      </c>
      <c r="V307" s="118">
        <f t="shared" si="143"/>
        <v>169.86301369863014</v>
      </c>
      <c r="W307" s="118">
        <f t="shared" si="146"/>
        <v>90</v>
      </c>
      <c r="X307" s="118">
        <f t="shared" si="147"/>
        <v>90</v>
      </c>
      <c r="Y307" s="118">
        <f t="shared" si="128"/>
        <v>0</v>
      </c>
      <c r="Z307" s="118">
        <f t="shared" si="132"/>
        <v>0</v>
      </c>
      <c r="AA307" s="119">
        <v>0.05</v>
      </c>
      <c r="AB307" s="118">
        <f t="shared" si="140"/>
        <v>-900</v>
      </c>
      <c r="AC307" s="118">
        <f t="shared" si="129"/>
        <v>-900</v>
      </c>
      <c r="AD307" s="119">
        <v>0.02</v>
      </c>
      <c r="AE307" s="118">
        <f t="shared" si="133"/>
        <v>-360</v>
      </c>
      <c r="AF307" s="118">
        <f t="shared" si="130"/>
        <v>-360</v>
      </c>
      <c r="AO307" s="118"/>
      <c r="AP307" s="118"/>
      <c r="AQ307" s="118"/>
      <c r="AR307" s="118"/>
      <c r="AS307" s="117">
        <v>0.1</v>
      </c>
      <c r="AT307" s="117">
        <v>0.4</v>
      </c>
    </row>
    <row r="308" spans="1:46" s="68" customFormat="1">
      <c r="A308" s="3" t="s">
        <v>1454</v>
      </c>
      <c r="B308" s="130">
        <f>B307+30</f>
        <v>45411</v>
      </c>
      <c r="C308" s="116">
        <v>1</v>
      </c>
      <c r="D308" s="118"/>
      <c r="E308" s="117"/>
      <c r="F308" s="117"/>
      <c r="G308" s="117"/>
      <c r="H308" s="117">
        <v>0.1</v>
      </c>
      <c r="I308" s="117">
        <v>5.0000000000000001E-3</v>
      </c>
      <c r="J308" s="117">
        <v>0</v>
      </c>
      <c r="K308" s="117"/>
      <c r="L308" s="118"/>
      <c r="O308" s="118">
        <v>2000</v>
      </c>
      <c r="P308" s="118">
        <f t="shared" si="142"/>
        <v>16000</v>
      </c>
      <c r="Q308" s="118">
        <f t="shared" si="127"/>
        <v>2000</v>
      </c>
      <c r="R308" s="118">
        <f t="shared" si="126"/>
        <v>16000</v>
      </c>
      <c r="S308" s="118">
        <f t="shared" si="144"/>
        <v>14.013698630136986</v>
      </c>
      <c r="T308" s="118">
        <f t="shared" si="145"/>
        <v>14.013698630136986</v>
      </c>
      <c r="U308" s="118">
        <f t="shared" si="148"/>
        <v>147.94520547945206</v>
      </c>
      <c r="V308" s="118">
        <f t="shared" si="143"/>
        <v>147.94520547945206</v>
      </c>
      <c r="W308" s="118">
        <f t="shared" si="146"/>
        <v>80</v>
      </c>
      <c r="X308" s="118">
        <f t="shared" si="147"/>
        <v>80</v>
      </c>
      <c r="Y308" s="118">
        <f t="shared" si="128"/>
        <v>0</v>
      </c>
      <c r="Z308" s="118">
        <f t="shared" si="132"/>
        <v>0</v>
      </c>
      <c r="AA308" s="119">
        <v>0.05</v>
      </c>
      <c r="AB308" s="118">
        <f t="shared" si="140"/>
        <v>-800</v>
      </c>
      <c r="AC308" s="118">
        <f t="shared" si="129"/>
        <v>-800</v>
      </c>
      <c r="AD308" s="119">
        <v>0.02</v>
      </c>
      <c r="AE308" s="118">
        <f t="shared" si="133"/>
        <v>-320</v>
      </c>
      <c r="AF308" s="118">
        <f t="shared" si="130"/>
        <v>-320</v>
      </c>
      <c r="AO308" s="118"/>
      <c r="AP308" s="118"/>
      <c r="AQ308" s="118"/>
      <c r="AR308" s="118"/>
      <c r="AS308" s="117">
        <v>0.1</v>
      </c>
      <c r="AT308" s="117">
        <v>0.4</v>
      </c>
    </row>
    <row r="309" spans="1:46" s="68" customFormat="1">
      <c r="A309" s="3" t="s">
        <v>1454</v>
      </c>
      <c r="B309" s="130">
        <f>B308+31</f>
        <v>45442</v>
      </c>
      <c r="C309" s="116">
        <v>1</v>
      </c>
      <c r="D309" s="118"/>
      <c r="E309" s="117"/>
      <c r="F309" s="117"/>
      <c r="G309" s="117"/>
      <c r="H309" s="117">
        <v>0.1</v>
      </c>
      <c r="I309" s="117">
        <v>5.0000000000000001E-3</v>
      </c>
      <c r="J309" s="117">
        <v>0</v>
      </c>
      <c r="K309" s="117"/>
      <c r="L309" s="118"/>
      <c r="O309" s="118">
        <v>2000</v>
      </c>
      <c r="P309" s="118">
        <f t="shared" ref="P309:P316" si="149">P308-O309</f>
        <v>14000</v>
      </c>
      <c r="Q309" s="118">
        <f t="shared" si="127"/>
        <v>2000</v>
      </c>
      <c r="R309" s="118">
        <f t="shared" si="126"/>
        <v>14000</v>
      </c>
      <c r="S309" s="118">
        <f t="shared" si="144"/>
        <v>14.013698630136986</v>
      </c>
      <c r="T309" s="118">
        <f t="shared" si="145"/>
        <v>14.013698630136986</v>
      </c>
      <c r="U309" s="118">
        <f t="shared" si="148"/>
        <v>135.89041095890411</v>
      </c>
      <c r="V309" s="118">
        <f t="shared" si="143"/>
        <v>135.89041095890411</v>
      </c>
      <c r="W309" s="118">
        <f t="shared" si="146"/>
        <v>70</v>
      </c>
      <c r="X309" s="118">
        <f t="shared" si="147"/>
        <v>70</v>
      </c>
      <c r="Y309" s="118">
        <f t="shared" si="128"/>
        <v>0</v>
      </c>
      <c r="Z309" s="118">
        <f t="shared" si="132"/>
        <v>0</v>
      </c>
      <c r="AA309" s="119">
        <v>0.05</v>
      </c>
      <c r="AB309" s="118">
        <f t="shared" si="140"/>
        <v>-700</v>
      </c>
      <c r="AC309" s="118">
        <f t="shared" si="129"/>
        <v>-700</v>
      </c>
      <c r="AD309" s="119">
        <v>0.02</v>
      </c>
      <c r="AE309" s="118">
        <f t="shared" si="133"/>
        <v>-280</v>
      </c>
      <c r="AF309" s="118">
        <f t="shared" si="130"/>
        <v>-280</v>
      </c>
      <c r="AO309" s="118"/>
      <c r="AP309" s="118"/>
      <c r="AQ309" s="118"/>
      <c r="AR309" s="118"/>
      <c r="AS309" s="117">
        <v>0.1</v>
      </c>
      <c r="AT309" s="117">
        <v>0.4</v>
      </c>
    </row>
    <row r="310" spans="1:46" s="68" customFormat="1">
      <c r="A310" s="3" t="s">
        <v>1454</v>
      </c>
      <c r="B310" s="130">
        <f>B309+30</f>
        <v>45472</v>
      </c>
      <c r="C310" s="116">
        <v>1</v>
      </c>
      <c r="D310" s="118"/>
      <c r="E310" s="117"/>
      <c r="F310" s="117"/>
      <c r="G310" s="117"/>
      <c r="H310" s="117">
        <v>0.1</v>
      </c>
      <c r="I310" s="117">
        <v>5.0000000000000001E-3</v>
      </c>
      <c r="J310" s="117">
        <v>0</v>
      </c>
      <c r="K310" s="117"/>
      <c r="L310" s="118"/>
      <c r="O310" s="118">
        <v>2000</v>
      </c>
      <c r="P310" s="118">
        <f t="shared" si="149"/>
        <v>12000</v>
      </c>
      <c r="Q310" s="118">
        <f t="shared" si="127"/>
        <v>2000</v>
      </c>
      <c r="R310" s="118">
        <f t="shared" si="126"/>
        <v>12000</v>
      </c>
      <c r="S310" s="118">
        <f t="shared" si="144"/>
        <v>14.013698630136986</v>
      </c>
      <c r="T310" s="118">
        <f t="shared" si="145"/>
        <v>14.013698630136986</v>
      </c>
      <c r="U310" s="118">
        <f t="shared" si="148"/>
        <v>115.06849315068493</v>
      </c>
      <c r="V310" s="118">
        <f t="shared" si="143"/>
        <v>115.06849315068493</v>
      </c>
      <c r="W310" s="118">
        <f t="shared" si="146"/>
        <v>60</v>
      </c>
      <c r="X310" s="118">
        <f t="shared" si="147"/>
        <v>60</v>
      </c>
      <c r="Y310" s="118">
        <f t="shared" si="128"/>
        <v>0</v>
      </c>
      <c r="Z310" s="118">
        <f t="shared" si="132"/>
        <v>0</v>
      </c>
      <c r="AA310" s="119">
        <v>0.05</v>
      </c>
      <c r="AB310" s="118">
        <f t="shared" si="140"/>
        <v>-600</v>
      </c>
      <c r="AC310" s="118">
        <f t="shared" si="129"/>
        <v>-600</v>
      </c>
      <c r="AD310" s="119">
        <v>0.02</v>
      </c>
      <c r="AE310" s="118">
        <f t="shared" si="133"/>
        <v>-240</v>
      </c>
      <c r="AF310" s="118">
        <f t="shared" si="130"/>
        <v>-240</v>
      </c>
      <c r="AO310" s="118"/>
      <c r="AP310" s="118"/>
      <c r="AQ310" s="118"/>
      <c r="AR310" s="118"/>
      <c r="AS310" s="117">
        <v>0.1</v>
      </c>
      <c r="AT310" s="117">
        <v>0.4</v>
      </c>
    </row>
    <row r="311" spans="1:46" s="68" customFormat="1">
      <c r="A311" s="3" t="s">
        <v>1454</v>
      </c>
      <c r="B311" s="130">
        <f>B310+31</f>
        <v>45503</v>
      </c>
      <c r="C311" s="116">
        <v>1</v>
      </c>
      <c r="D311" s="118"/>
      <c r="E311" s="117"/>
      <c r="F311" s="117"/>
      <c r="G311" s="117"/>
      <c r="H311" s="117">
        <v>0.1</v>
      </c>
      <c r="I311" s="117">
        <v>5.0000000000000001E-3</v>
      </c>
      <c r="J311" s="117">
        <v>0</v>
      </c>
      <c r="K311" s="117"/>
      <c r="L311" s="118"/>
      <c r="O311" s="118">
        <v>2000</v>
      </c>
      <c r="P311" s="118">
        <f t="shared" si="149"/>
        <v>10000</v>
      </c>
      <c r="Q311" s="118">
        <f t="shared" si="127"/>
        <v>2000</v>
      </c>
      <c r="R311" s="118">
        <f t="shared" si="126"/>
        <v>10000</v>
      </c>
      <c r="S311" s="118">
        <f t="shared" si="144"/>
        <v>14.013698630136986</v>
      </c>
      <c r="T311" s="118">
        <f t="shared" si="145"/>
        <v>14.013698630136986</v>
      </c>
      <c r="U311" s="118">
        <f t="shared" si="148"/>
        <v>101.91780821917807</v>
      </c>
      <c r="V311" s="118">
        <f t="shared" si="143"/>
        <v>101.91780821917807</v>
      </c>
      <c r="W311" s="118">
        <f t="shared" si="146"/>
        <v>50</v>
      </c>
      <c r="X311" s="118">
        <f t="shared" si="147"/>
        <v>50</v>
      </c>
      <c r="Y311" s="118">
        <f t="shared" si="128"/>
        <v>0</v>
      </c>
      <c r="Z311" s="118">
        <f t="shared" si="132"/>
        <v>0</v>
      </c>
      <c r="AA311" s="119">
        <v>0.05</v>
      </c>
      <c r="AB311" s="118">
        <f t="shared" si="140"/>
        <v>-500</v>
      </c>
      <c r="AC311" s="118">
        <f t="shared" si="129"/>
        <v>-500</v>
      </c>
      <c r="AD311" s="119">
        <v>0.02</v>
      </c>
      <c r="AE311" s="118">
        <f t="shared" si="133"/>
        <v>-200</v>
      </c>
      <c r="AF311" s="118">
        <f t="shared" si="130"/>
        <v>-200</v>
      </c>
      <c r="AO311" s="118"/>
      <c r="AP311" s="118"/>
      <c r="AQ311" s="118"/>
      <c r="AR311" s="118"/>
      <c r="AS311" s="117">
        <v>0.1</v>
      </c>
      <c r="AT311" s="117">
        <v>0.4</v>
      </c>
    </row>
    <row r="312" spans="1:46" s="68" customFormat="1">
      <c r="A312" s="3" t="s">
        <v>1454</v>
      </c>
      <c r="B312" s="130">
        <f>B311+31</f>
        <v>45534</v>
      </c>
      <c r="C312" s="116">
        <v>1</v>
      </c>
      <c r="D312" s="118"/>
      <c r="E312" s="117"/>
      <c r="F312" s="117"/>
      <c r="G312" s="117"/>
      <c r="H312" s="117">
        <v>0.1</v>
      </c>
      <c r="I312" s="117">
        <v>5.0000000000000001E-3</v>
      </c>
      <c r="J312" s="117">
        <v>0</v>
      </c>
      <c r="K312" s="117"/>
      <c r="L312" s="118"/>
      <c r="O312" s="118">
        <v>2000</v>
      </c>
      <c r="P312" s="118">
        <f t="shared" si="149"/>
        <v>8000</v>
      </c>
      <c r="Q312" s="118">
        <f t="shared" si="127"/>
        <v>2000</v>
      </c>
      <c r="R312" s="118">
        <f t="shared" si="126"/>
        <v>8000</v>
      </c>
      <c r="S312" s="118">
        <f t="shared" si="144"/>
        <v>14.013698630136986</v>
      </c>
      <c r="T312" s="118">
        <f t="shared" si="145"/>
        <v>14.013698630136986</v>
      </c>
      <c r="U312" s="118">
        <f t="shared" si="148"/>
        <v>84.93150684931507</v>
      </c>
      <c r="V312" s="118">
        <f t="shared" si="143"/>
        <v>84.93150684931507</v>
      </c>
      <c r="W312" s="118">
        <f t="shared" si="146"/>
        <v>40</v>
      </c>
      <c r="X312" s="118">
        <f t="shared" si="147"/>
        <v>40</v>
      </c>
      <c r="Y312" s="118">
        <f t="shared" si="128"/>
        <v>0</v>
      </c>
      <c r="Z312" s="118">
        <f t="shared" si="132"/>
        <v>0</v>
      </c>
      <c r="AA312" s="119">
        <v>0.05</v>
      </c>
      <c r="AB312" s="118">
        <f t="shared" si="140"/>
        <v>-400</v>
      </c>
      <c r="AC312" s="118">
        <f t="shared" si="129"/>
        <v>-400</v>
      </c>
      <c r="AD312" s="119">
        <v>0.02</v>
      </c>
      <c r="AE312" s="118">
        <f t="shared" si="133"/>
        <v>-160</v>
      </c>
      <c r="AF312" s="118">
        <f t="shared" si="130"/>
        <v>-160</v>
      </c>
      <c r="AO312" s="118"/>
      <c r="AP312" s="118"/>
      <c r="AQ312" s="118"/>
      <c r="AR312" s="118"/>
      <c r="AS312" s="117">
        <v>0.1</v>
      </c>
      <c r="AT312" s="117">
        <v>0.4</v>
      </c>
    </row>
    <row r="313" spans="1:46" s="68" customFormat="1">
      <c r="A313" s="3" t="s">
        <v>1454</v>
      </c>
      <c r="B313" s="130">
        <f>B312+30</f>
        <v>45564</v>
      </c>
      <c r="C313" s="116">
        <v>1</v>
      </c>
      <c r="D313" s="118"/>
      <c r="E313" s="117"/>
      <c r="F313" s="117"/>
      <c r="G313" s="117"/>
      <c r="H313" s="117">
        <v>0.1</v>
      </c>
      <c r="I313" s="117">
        <v>5.0000000000000001E-3</v>
      </c>
      <c r="J313" s="117">
        <v>0</v>
      </c>
      <c r="K313" s="117"/>
      <c r="L313" s="118"/>
      <c r="O313" s="118">
        <v>2000</v>
      </c>
      <c r="P313" s="118">
        <f t="shared" si="149"/>
        <v>6000</v>
      </c>
      <c r="Q313" s="118">
        <f t="shared" si="127"/>
        <v>2000</v>
      </c>
      <c r="R313" s="118">
        <f t="shared" si="126"/>
        <v>6000</v>
      </c>
      <c r="S313" s="118">
        <f t="shared" si="144"/>
        <v>14.013698630136986</v>
      </c>
      <c r="T313" s="118">
        <f t="shared" si="145"/>
        <v>14.013698630136986</v>
      </c>
      <c r="U313" s="118">
        <f t="shared" si="148"/>
        <v>65.753424657534239</v>
      </c>
      <c r="V313" s="118">
        <f t="shared" si="143"/>
        <v>65.753424657534239</v>
      </c>
      <c r="W313" s="118">
        <f t="shared" si="146"/>
        <v>30</v>
      </c>
      <c r="X313" s="118">
        <f t="shared" si="147"/>
        <v>30</v>
      </c>
      <c r="Y313" s="118">
        <f t="shared" si="128"/>
        <v>0</v>
      </c>
      <c r="Z313" s="118">
        <f t="shared" si="132"/>
        <v>0</v>
      </c>
      <c r="AA313" s="119">
        <v>0.05</v>
      </c>
      <c r="AB313" s="118">
        <f t="shared" si="140"/>
        <v>-300</v>
      </c>
      <c r="AC313" s="118">
        <f t="shared" si="129"/>
        <v>-300</v>
      </c>
      <c r="AD313" s="119">
        <v>0.02</v>
      </c>
      <c r="AE313" s="118">
        <f t="shared" si="133"/>
        <v>-120</v>
      </c>
      <c r="AF313" s="118">
        <f t="shared" si="130"/>
        <v>-120</v>
      </c>
      <c r="AO313" s="118"/>
      <c r="AP313" s="118"/>
      <c r="AQ313" s="118"/>
      <c r="AR313" s="118"/>
      <c r="AS313" s="117">
        <v>0.1</v>
      </c>
      <c r="AT313" s="117">
        <v>0.4</v>
      </c>
    </row>
    <row r="314" spans="1:46" s="68" customFormat="1">
      <c r="A314" s="3" t="s">
        <v>1454</v>
      </c>
      <c r="B314" s="130">
        <f>B313+31</f>
        <v>45595</v>
      </c>
      <c r="C314" s="116">
        <v>1</v>
      </c>
      <c r="D314" s="118"/>
      <c r="E314" s="117"/>
      <c r="F314" s="117"/>
      <c r="G314" s="117"/>
      <c r="H314" s="117">
        <v>0.1</v>
      </c>
      <c r="I314" s="117">
        <v>5.0000000000000001E-3</v>
      </c>
      <c r="J314" s="117">
        <v>0</v>
      </c>
      <c r="K314" s="117"/>
      <c r="L314" s="118"/>
      <c r="O314" s="118">
        <v>2000</v>
      </c>
      <c r="P314" s="118">
        <f t="shared" si="149"/>
        <v>4000</v>
      </c>
      <c r="Q314" s="118">
        <f t="shared" si="127"/>
        <v>2000</v>
      </c>
      <c r="R314" s="118">
        <f t="shared" si="126"/>
        <v>4000</v>
      </c>
      <c r="S314" s="118">
        <f t="shared" si="144"/>
        <v>14.013698630136993</v>
      </c>
      <c r="T314" s="118">
        <f t="shared" si="145"/>
        <v>14.013698630136993</v>
      </c>
      <c r="U314" s="118">
        <f t="shared" si="148"/>
        <v>50.958904109589035</v>
      </c>
      <c r="V314" s="118">
        <f t="shared" si="143"/>
        <v>50.958904109589035</v>
      </c>
      <c r="W314" s="118">
        <f t="shared" si="146"/>
        <v>20</v>
      </c>
      <c r="X314" s="118">
        <f t="shared" si="147"/>
        <v>20</v>
      </c>
      <c r="Y314" s="118">
        <f t="shared" si="128"/>
        <v>0</v>
      </c>
      <c r="Z314" s="118">
        <f t="shared" si="132"/>
        <v>0</v>
      </c>
      <c r="AA314" s="119">
        <v>0.05</v>
      </c>
      <c r="AB314" s="118">
        <f t="shared" si="140"/>
        <v>-200</v>
      </c>
      <c r="AC314" s="118">
        <f t="shared" si="129"/>
        <v>-200</v>
      </c>
      <c r="AD314" s="119">
        <v>0.02</v>
      </c>
      <c r="AE314" s="118">
        <f t="shared" si="133"/>
        <v>-80</v>
      </c>
      <c r="AF314" s="118">
        <f t="shared" si="130"/>
        <v>-80</v>
      </c>
      <c r="AO314" s="118"/>
      <c r="AP314" s="118"/>
      <c r="AQ314" s="118"/>
      <c r="AR314" s="118"/>
      <c r="AS314" s="117">
        <v>0.1</v>
      </c>
      <c r="AT314" s="117">
        <v>0.4</v>
      </c>
    </row>
    <row r="315" spans="1:46" s="68" customFormat="1">
      <c r="A315" s="3" t="s">
        <v>1454</v>
      </c>
      <c r="B315" s="130">
        <f>B314+30</f>
        <v>45625</v>
      </c>
      <c r="C315" s="116">
        <v>1</v>
      </c>
      <c r="D315" s="118"/>
      <c r="E315" s="117"/>
      <c r="F315" s="117"/>
      <c r="G315" s="117"/>
      <c r="H315" s="117">
        <v>0.1</v>
      </c>
      <c r="I315" s="117">
        <v>5.0000000000000001E-3</v>
      </c>
      <c r="J315" s="117">
        <v>0</v>
      </c>
      <c r="K315" s="117"/>
      <c r="L315" s="118"/>
      <c r="O315" s="118">
        <v>2000</v>
      </c>
      <c r="P315" s="118">
        <f t="shared" si="149"/>
        <v>2000</v>
      </c>
      <c r="Q315" s="118">
        <f t="shared" si="127"/>
        <v>2000</v>
      </c>
      <c r="R315" s="118">
        <f t="shared" si="126"/>
        <v>2000</v>
      </c>
      <c r="S315" s="118">
        <f t="shared" si="144"/>
        <v>14.013698630136993</v>
      </c>
      <c r="T315" s="118">
        <f t="shared" si="145"/>
        <v>14.013698630136993</v>
      </c>
      <c r="U315" s="118">
        <f t="shared" si="148"/>
        <v>32.87671232876712</v>
      </c>
      <c r="V315" s="118">
        <f t="shared" si="143"/>
        <v>32.87671232876712</v>
      </c>
      <c r="W315" s="118">
        <f t="shared" si="146"/>
        <v>10</v>
      </c>
      <c r="X315" s="118">
        <f t="shared" si="147"/>
        <v>10</v>
      </c>
      <c r="Y315" s="118">
        <f t="shared" si="128"/>
        <v>0</v>
      </c>
      <c r="Z315" s="118">
        <f t="shared" si="132"/>
        <v>0</v>
      </c>
      <c r="AA315" s="119">
        <v>0.05</v>
      </c>
      <c r="AB315" s="118">
        <f t="shared" si="140"/>
        <v>-100</v>
      </c>
      <c r="AC315" s="118">
        <f t="shared" si="129"/>
        <v>-100</v>
      </c>
      <c r="AD315" s="119">
        <v>0.02</v>
      </c>
      <c r="AE315" s="118">
        <f t="shared" si="133"/>
        <v>-40</v>
      </c>
      <c r="AF315" s="118">
        <f t="shared" si="130"/>
        <v>-40</v>
      </c>
      <c r="AO315" s="118"/>
      <c r="AP315" s="118"/>
      <c r="AQ315" s="118"/>
      <c r="AR315" s="118"/>
      <c r="AS315" s="117">
        <v>0.1</v>
      </c>
      <c r="AT315" s="117">
        <v>0.4</v>
      </c>
    </row>
    <row r="316" spans="1:46" s="68" customFormat="1">
      <c r="A316" s="3" t="s">
        <v>1454</v>
      </c>
      <c r="B316" s="130">
        <f>B315+31</f>
        <v>45656</v>
      </c>
      <c r="C316" s="116">
        <v>1</v>
      </c>
      <c r="D316" s="118"/>
      <c r="E316" s="117"/>
      <c r="F316" s="117"/>
      <c r="G316" s="117"/>
      <c r="H316" s="117">
        <v>0.1</v>
      </c>
      <c r="I316" s="117">
        <v>5.0000000000000001E-3</v>
      </c>
      <c r="J316" s="117">
        <v>0</v>
      </c>
      <c r="K316" s="117"/>
      <c r="L316" s="118"/>
      <c r="O316" s="118">
        <v>2000</v>
      </c>
      <c r="P316" s="118">
        <f t="shared" si="149"/>
        <v>0</v>
      </c>
      <c r="Q316" s="118">
        <f t="shared" si="127"/>
        <v>2000</v>
      </c>
      <c r="R316" s="118">
        <f t="shared" si="126"/>
        <v>0</v>
      </c>
      <c r="S316" s="118"/>
      <c r="T316" s="118"/>
      <c r="U316" s="118">
        <f t="shared" si="148"/>
        <v>16.986301369863014</v>
      </c>
      <c r="V316" s="118">
        <f t="shared" si="143"/>
        <v>16.986301369863014</v>
      </c>
      <c r="W316" s="118">
        <f t="shared" si="146"/>
        <v>0</v>
      </c>
      <c r="X316" s="118">
        <f t="shared" si="147"/>
        <v>0</v>
      </c>
      <c r="Y316" s="118">
        <f t="shared" si="128"/>
        <v>0</v>
      </c>
      <c r="Z316" s="118">
        <f t="shared" si="132"/>
        <v>0</v>
      </c>
      <c r="AA316" s="119">
        <v>0.05</v>
      </c>
      <c r="AB316" s="118">
        <f t="shared" si="140"/>
        <v>0</v>
      </c>
      <c r="AC316" s="118">
        <f t="shared" si="129"/>
        <v>0</v>
      </c>
      <c r="AD316" s="119">
        <v>0.02</v>
      </c>
      <c r="AE316" s="118">
        <f t="shared" si="133"/>
        <v>0</v>
      </c>
      <c r="AF316" s="118">
        <f t="shared" si="130"/>
        <v>0</v>
      </c>
      <c r="AO316" s="118"/>
      <c r="AP316" s="118"/>
      <c r="AQ316" s="118"/>
      <c r="AR316" s="118"/>
      <c r="AS316" s="117">
        <v>0.1</v>
      </c>
      <c r="AT316" s="117">
        <v>0.4</v>
      </c>
    </row>
    <row r="317" spans="1:46" s="70" customFormat="1">
      <c r="A317" s="4" t="s">
        <v>1455</v>
      </c>
      <c r="B317" s="133">
        <v>43100</v>
      </c>
      <c r="C317" s="131">
        <v>1</v>
      </c>
      <c r="D317" s="128"/>
      <c r="E317" s="127"/>
      <c r="F317" s="127"/>
      <c r="G317" s="127"/>
      <c r="H317" s="127">
        <v>0.2</v>
      </c>
      <c r="I317" s="127">
        <v>5.0000000000000001E-3</v>
      </c>
      <c r="J317" s="127">
        <v>0</v>
      </c>
      <c r="K317" s="127"/>
      <c r="L317" s="128"/>
      <c r="O317" s="128">
        <v>-2000</v>
      </c>
      <c r="P317" s="128">
        <f>-O317</f>
        <v>2000</v>
      </c>
      <c r="Q317" s="128">
        <f t="shared" si="127"/>
        <v>-2000</v>
      </c>
      <c r="R317" s="128">
        <f t="shared" ref="R317:R380" si="150">P317*C317</f>
        <v>2000</v>
      </c>
      <c r="S317" s="128"/>
      <c r="T317" s="128"/>
      <c r="U317" s="128">
        <v>0</v>
      </c>
      <c r="V317" s="128">
        <f t="shared" si="143"/>
        <v>0</v>
      </c>
      <c r="W317" s="128"/>
      <c r="X317" s="128"/>
      <c r="Y317" s="128">
        <f t="shared" si="128"/>
        <v>0</v>
      </c>
      <c r="Z317" s="128">
        <f t="shared" si="132"/>
        <v>0</v>
      </c>
      <c r="AA317" s="129">
        <v>0.05</v>
      </c>
      <c r="AB317" s="128">
        <f t="shared" si="140"/>
        <v>-100</v>
      </c>
      <c r="AC317" s="128">
        <f t="shared" si="129"/>
        <v>-100</v>
      </c>
      <c r="AD317" s="129">
        <v>0.02</v>
      </c>
      <c r="AE317" s="128">
        <f t="shared" si="133"/>
        <v>-40</v>
      </c>
      <c r="AF317" s="128">
        <f t="shared" si="130"/>
        <v>-40</v>
      </c>
      <c r="AO317" s="128"/>
      <c r="AP317" s="128"/>
      <c r="AQ317" s="128"/>
      <c r="AR317" s="128"/>
      <c r="AS317" s="127">
        <v>0.08</v>
      </c>
      <c r="AT317" s="127">
        <v>0.4</v>
      </c>
    </row>
    <row r="318" spans="1:46" s="70" customFormat="1">
      <c r="A318" s="4" t="s">
        <v>1455</v>
      </c>
      <c r="B318" s="133">
        <f>B317+31</f>
        <v>43131</v>
      </c>
      <c r="C318" s="131">
        <v>1</v>
      </c>
      <c r="D318" s="128"/>
      <c r="E318" s="127"/>
      <c r="F318" s="127"/>
      <c r="G318" s="127"/>
      <c r="H318" s="127">
        <v>0.2</v>
      </c>
      <c r="I318" s="127">
        <v>5.0000000000000001E-3</v>
      </c>
      <c r="J318" s="127">
        <v>0</v>
      </c>
      <c r="K318" s="127"/>
      <c r="L318" s="128"/>
      <c r="O318" s="128">
        <v>-2000</v>
      </c>
      <c r="P318" s="128">
        <f>P317-O318</f>
        <v>4000</v>
      </c>
      <c r="Q318" s="128">
        <f t="shared" si="127"/>
        <v>-2000</v>
      </c>
      <c r="R318" s="128">
        <f t="shared" si="150"/>
        <v>4000</v>
      </c>
      <c r="S318" s="128">
        <f t="shared" ref="S318:S349" si="151">P317*H317/365*(B318-B317)+S317-U318</f>
        <v>10.19178082191781</v>
      </c>
      <c r="T318" s="128">
        <f t="shared" ref="T318:T349" si="152">S318*C318</f>
        <v>10.19178082191781</v>
      </c>
      <c r="U318" s="128">
        <f>P317*H317/365*(B318-B317)*0.7</f>
        <v>23.780821917808218</v>
      </c>
      <c r="V318" s="128">
        <f t="shared" si="143"/>
        <v>23.780821917808218</v>
      </c>
      <c r="W318" s="128">
        <f t="shared" ref="W318:W349" si="153">I318*P317</f>
        <v>10</v>
      </c>
      <c r="X318" s="128">
        <f t="shared" ref="X318:X349" si="154">W318*C318</f>
        <v>10</v>
      </c>
      <c r="Y318" s="128">
        <f t="shared" si="128"/>
        <v>0</v>
      </c>
      <c r="Z318" s="128">
        <f t="shared" si="132"/>
        <v>0</v>
      </c>
      <c r="AA318" s="129">
        <v>0.05</v>
      </c>
      <c r="AB318" s="128">
        <f t="shared" si="140"/>
        <v>-200</v>
      </c>
      <c r="AC318" s="128">
        <f t="shared" si="129"/>
        <v>-200</v>
      </c>
      <c r="AD318" s="129">
        <v>0.02</v>
      </c>
      <c r="AE318" s="128">
        <f t="shared" si="133"/>
        <v>-80</v>
      </c>
      <c r="AF318" s="128">
        <f t="shared" si="130"/>
        <v>-80</v>
      </c>
      <c r="AO318" s="128"/>
      <c r="AP318" s="128"/>
      <c r="AQ318" s="128"/>
      <c r="AR318" s="128"/>
      <c r="AS318" s="127">
        <v>0.08</v>
      </c>
      <c r="AT318" s="127">
        <v>0.4</v>
      </c>
    </row>
    <row r="319" spans="1:46" s="70" customFormat="1">
      <c r="A319" s="4" t="s">
        <v>1455</v>
      </c>
      <c r="B319" s="133">
        <f>B318+28</f>
        <v>43159</v>
      </c>
      <c r="C319" s="131">
        <v>1</v>
      </c>
      <c r="D319" s="128"/>
      <c r="E319" s="127"/>
      <c r="F319" s="127"/>
      <c r="G319" s="127"/>
      <c r="H319" s="127">
        <v>0.2</v>
      </c>
      <c r="I319" s="127">
        <v>5.0000000000000001E-3</v>
      </c>
      <c r="J319" s="127">
        <v>0</v>
      </c>
      <c r="K319" s="127"/>
      <c r="L319" s="128"/>
      <c r="O319" s="128">
        <v>-2000</v>
      </c>
      <c r="P319" s="128">
        <f t="shared" ref="P319:P329" si="155">P318-O319</f>
        <v>6000</v>
      </c>
      <c r="Q319" s="128">
        <f t="shared" si="127"/>
        <v>-2000</v>
      </c>
      <c r="R319" s="128">
        <f t="shared" si="150"/>
        <v>6000</v>
      </c>
      <c r="S319" s="128">
        <f t="shared" si="151"/>
        <v>10.19178082191781</v>
      </c>
      <c r="T319" s="128">
        <f t="shared" si="152"/>
        <v>10.19178082191781</v>
      </c>
      <c r="U319" s="128">
        <f t="shared" ref="U319:U350" si="156">P318*H318/365*(B319-B318)</f>
        <v>61.369863013698627</v>
      </c>
      <c r="V319" s="128">
        <f t="shared" si="143"/>
        <v>61.369863013698627</v>
      </c>
      <c r="W319" s="128">
        <f t="shared" si="153"/>
        <v>20</v>
      </c>
      <c r="X319" s="128">
        <f t="shared" si="154"/>
        <v>20</v>
      </c>
      <c r="Y319" s="128">
        <f t="shared" si="128"/>
        <v>0</v>
      </c>
      <c r="Z319" s="128">
        <f t="shared" si="132"/>
        <v>0</v>
      </c>
      <c r="AA319" s="129">
        <v>0.05</v>
      </c>
      <c r="AB319" s="128">
        <f t="shared" si="140"/>
        <v>-300</v>
      </c>
      <c r="AC319" s="128">
        <f t="shared" si="129"/>
        <v>-300</v>
      </c>
      <c r="AD319" s="129">
        <v>0.02</v>
      </c>
      <c r="AE319" s="128">
        <f t="shared" si="133"/>
        <v>-120</v>
      </c>
      <c r="AF319" s="128">
        <f t="shared" si="130"/>
        <v>-120</v>
      </c>
      <c r="AO319" s="128"/>
      <c r="AP319" s="128"/>
      <c r="AQ319" s="128"/>
      <c r="AR319" s="128"/>
      <c r="AS319" s="127">
        <v>0.08</v>
      </c>
      <c r="AT319" s="127">
        <v>0.4</v>
      </c>
    </row>
    <row r="320" spans="1:46" s="70" customFormat="1">
      <c r="A320" s="4" t="s">
        <v>1455</v>
      </c>
      <c r="B320" s="133">
        <f>B319+31</f>
        <v>43190</v>
      </c>
      <c r="C320" s="131">
        <v>1</v>
      </c>
      <c r="D320" s="128"/>
      <c r="E320" s="127"/>
      <c r="F320" s="127"/>
      <c r="G320" s="127"/>
      <c r="H320" s="127">
        <v>0.2</v>
      </c>
      <c r="I320" s="127">
        <v>5.0000000000000001E-3</v>
      </c>
      <c r="J320" s="127">
        <v>0</v>
      </c>
      <c r="K320" s="127"/>
      <c r="L320" s="128"/>
      <c r="O320" s="128">
        <v>-2000</v>
      </c>
      <c r="P320" s="128">
        <f t="shared" si="155"/>
        <v>8000</v>
      </c>
      <c r="Q320" s="128">
        <f t="shared" si="127"/>
        <v>-2000</v>
      </c>
      <c r="R320" s="128">
        <f t="shared" si="150"/>
        <v>8000</v>
      </c>
      <c r="S320" s="128">
        <f t="shared" si="151"/>
        <v>10.191780821917817</v>
      </c>
      <c r="T320" s="128">
        <f t="shared" si="152"/>
        <v>10.191780821917817</v>
      </c>
      <c r="U320" s="128">
        <f t="shared" si="156"/>
        <v>101.91780821917807</v>
      </c>
      <c r="V320" s="128">
        <f t="shared" si="143"/>
        <v>101.91780821917807</v>
      </c>
      <c r="W320" s="128">
        <f t="shared" si="153"/>
        <v>30</v>
      </c>
      <c r="X320" s="128">
        <f t="shared" si="154"/>
        <v>30</v>
      </c>
      <c r="Y320" s="128">
        <f t="shared" si="128"/>
        <v>0</v>
      </c>
      <c r="Z320" s="128">
        <f t="shared" si="132"/>
        <v>0</v>
      </c>
      <c r="AA320" s="129">
        <v>0.05</v>
      </c>
      <c r="AB320" s="128">
        <f t="shared" si="140"/>
        <v>-400</v>
      </c>
      <c r="AC320" s="128">
        <f t="shared" si="129"/>
        <v>-400</v>
      </c>
      <c r="AD320" s="129">
        <v>0.02</v>
      </c>
      <c r="AE320" s="128">
        <f t="shared" si="133"/>
        <v>-160</v>
      </c>
      <c r="AF320" s="128">
        <f t="shared" si="130"/>
        <v>-160</v>
      </c>
      <c r="AO320" s="128"/>
      <c r="AP320" s="128"/>
      <c r="AQ320" s="128"/>
      <c r="AR320" s="128"/>
      <c r="AS320" s="127">
        <v>0.08</v>
      </c>
      <c r="AT320" s="127">
        <v>0.4</v>
      </c>
    </row>
    <row r="321" spans="1:46" s="70" customFormat="1">
      <c r="A321" s="4" t="s">
        <v>1455</v>
      </c>
      <c r="B321" s="133">
        <f>B320+30</f>
        <v>43220</v>
      </c>
      <c r="C321" s="131">
        <v>1</v>
      </c>
      <c r="D321" s="128"/>
      <c r="E321" s="127"/>
      <c r="F321" s="127"/>
      <c r="G321" s="127"/>
      <c r="H321" s="127">
        <v>0.2</v>
      </c>
      <c r="I321" s="127">
        <v>5.0000000000000001E-3</v>
      </c>
      <c r="J321" s="127">
        <v>0</v>
      </c>
      <c r="K321" s="127"/>
      <c r="L321" s="128"/>
      <c r="O321" s="128">
        <v>-2000</v>
      </c>
      <c r="P321" s="128">
        <f t="shared" si="155"/>
        <v>10000</v>
      </c>
      <c r="Q321" s="128">
        <f t="shared" si="127"/>
        <v>-2000</v>
      </c>
      <c r="R321" s="128">
        <f t="shared" si="150"/>
        <v>10000</v>
      </c>
      <c r="S321" s="128">
        <f t="shared" si="151"/>
        <v>10.191780821917831</v>
      </c>
      <c r="T321" s="128">
        <f t="shared" si="152"/>
        <v>10.191780821917831</v>
      </c>
      <c r="U321" s="128">
        <f t="shared" si="156"/>
        <v>131.50684931506848</v>
      </c>
      <c r="V321" s="128">
        <f t="shared" si="143"/>
        <v>131.50684931506848</v>
      </c>
      <c r="W321" s="128">
        <f t="shared" si="153"/>
        <v>40</v>
      </c>
      <c r="X321" s="128">
        <f t="shared" si="154"/>
        <v>40</v>
      </c>
      <c r="Y321" s="128">
        <f t="shared" si="128"/>
        <v>0</v>
      </c>
      <c r="Z321" s="128">
        <f t="shared" si="132"/>
        <v>0</v>
      </c>
      <c r="AA321" s="129">
        <v>0.05</v>
      </c>
      <c r="AB321" s="128">
        <f t="shared" si="140"/>
        <v>-500</v>
      </c>
      <c r="AC321" s="128">
        <f t="shared" si="129"/>
        <v>-500</v>
      </c>
      <c r="AD321" s="129">
        <v>0.02</v>
      </c>
      <c r="AE321" s="128">
        <f t="shared" si="133"/>
        <v>-200</v>
      </c>
      <c r="AF321" s="128">
        <f t="shared" si="130"/>
        <v>-200</v>
      </c>
      <c r="AO321" s="128"/>
      <c r="AP321" s="128"/>
      <c r="AQ321" s="128"/>
      <c r="AR321" s="128"/>
      <c r="AS321" s="127">
        <v>0.08</v>
      </c>
      <c r="AT321" s="127">
        <v>0.4</v>
      </c>
    </row>
    <row r="322" spans="1:46" s="70" customFormat="1">
      <c r="A322" s="4" t="s">
        <v>1455</v>
      </c>
      <c r="B322" s="133">
        <f>B321+31</f>
        <v>43251</v>
      </c>
      <c r="C322" s="131">
        <v>1</v>
      </c>
      <c r="D322" s="128"/>
      <c r="E322" s="127"/>
      <c r="F322" s="127"/>
      <c r="G322" s="127"/>
      <c r="H322" s="127">
        <v>0.2</v>
      </c>
      <c r="I322" s="127">
        <v>5.0000000000000001E-3</v>
      </c>
      <c r="J322" s="127">
        <v>0</v>
      </c>
      <c r="K322" s="127"/>
      <c r="L322" s="128"/>
      <c r="O322" s="128">
        <v>-2000</v>
      </c>
      <c r="P322" s="128">
        <f t="shared" si="155"/>
        <v>12000</v>
      </c>
      <c r="Q322" s="128">
        <f t="shared" si="127"/>
        <v>-2000</v>
      </c>
      <c r="R322" s="128">
        <f t="shared" si="150"/>
        <v>12000</v>
      </c>
      <c r="S322" s="128">
        <f t="shared" si="151"/>
        <v>10.191780821917831</v>
      </c>
      <c r="T322" s="128">
        <f t="shared" si="152"/>
        <v>10.191780821917831</v>
      </c>
      <c r="U322" s="128">
        <f t="shared" si="156"/>
        <v>169.86301369863014</v>
      </c>
      <c r="V322" s="128">
        <f t="shared" si="143"/>
        <v>169.86301369863014</v>
      </c>
      <c r="W322" s="128">
        <f t="shared" si="153"/>
        <v>50</v>
      </c>
      <c r="X322" s="128">
        <f t="shared" si="154"/>
        <v>50</v>
      </c>
      <c r="Y322" s="128">
        <f t="shared" si="128"/>
        <v>0</v>
      </c>
      <c r="Z322" s="128">
        <f t="shared" si="132"/>
        <v>0</v>
      </c>
      <c r="AA322" s="129">
        <v>0.05</v>
      </c>
      <c r="AB322" s="128">
        <f t="shared" si="140"/>
        <v>-600</v>
      </c>
      <c r="AC322" s="128">
        <f t="shared" si="129"/>
        <v>-600</v>
      </c>
      <c r="AD322" s="129">
        <v>0.02</v>
      </c>
      <c r="AE322" s="128">
        <f t="shared" si="133"/>
        <v>-240</v>
      </c>
      <c r="AF322" s="128">
        <f t="shared" si="130"/>
        <v>-240</v>
      </c>
      <c r="AO322" s="128"/>
      <c r="AP322" s="128"/>
      <c r="AQ322" s="128"/>
      <c r="AR322" s="128"/>
      <c r="AS322" s="127">
        <v>0.08</v>
      </c>
      <c r="AT322" s="127">
        <v>0.4</v>
      </c>
    </row>
    <row r="323" spans="1:46" s="70" customFormat="1">
      <c r="A323" s="4" t="s">
        <v>1455</v>
      </c>
      <c r="B323" s="133">
        <f>B322+30</f>
        <v>43281</v>
      </c>
      <c r="C323" s="131">
        <v>1</v>
      </c>
      <c r="D323" s="128"/>
      <c r="E323" s="127"/>
      <c r="F323" s="127"/>
      <c r="G323" s="127"/>
      <c r="H323" s="127">
        <v>0.2</v>
      </c>
      <c r="I323" s="127">
        <v>5.0000000000000001E-3</v>
      </c>
      <c r="J323" s="127">
        <v>0</v>
      </c>
      <c r="K323" s="127"/>
      <c r="L323" s="128"/>
      <c r="O323" s="128">
        <v>-2000</v>
      </c>
      <c r="P323" s="128">
        <f t="shared" si="155"/>
        <v>14000</v>
      </c>
      <c r="Q323" s="128">
        <f t="shared" ref="Q323:Q386" si="157">O323*C323</f>
        <v>-2000</v>
      </c>
      <c r="R323" s="128">
        <f t="shared" si="150"/>
        <v>14000</v>
      </c>
      <c r="S323" s="128">
        <f t="shared" si="151"/>
        <v>10.191780821917831</v>
      </c>
      <c r="T323" s="128">
        <f t="shared" si="152"/>
        <v>10.191780821917831</v>
      </c>
      <c r="U323" s="128">
        <f t="shared" si="156"/>
        <v>197.26027397260273</v>
      </c>
      <c r="V323" s="128">
        <f t="shared" si="143"/>
        <v>197.26027397260273</v>
      </c>
      <c r="W323" s="128">
        <f t="shared" si="153"/>
        <v>60</v>
      </c>
      <c r="X323" s="128">
        <f t="shared" si="154"/>
        <v>60</v>
      </c>
      <c r="Y323" s="128">
        <f t="shared" ref="Y323:Y386" si="158">-P323*J323</f>
        <v>0</v>
      </c>
      <c r="Z323" s="128">
        <f t="shared" si="132"/>
        <v>0</v>
      </c>
      <c r="AA323" s="129">
        <v>0.05</v>
      </c>
      <c r="AB323" s="128">
        <f t="shared" si="140"/>
        <v>-700</v>
      </c>
      <c r="AC323" s="128">
        <f t="shared" si="129"/>
        <v>-700</v>
      </c>
      <c r="AD323" s="129">
        <v>0.02</v>
      </c>
      <c r="AE323" s="128">
        <f t="shared" si="133"/>
        <v>-280</v>
      </c>
      <c r="AF323" s="128">
        <f t="shared" si="130"/>
        <v>-280</v>
      </c>
      <c r="AO323" s="128"/>
      <c r="AP323" s="128"/>
      <c r="AQ323" s="128"/>
      <c r="AR323" s="128"/>
      <c r="AS323" s="127">
        <v>0.08</v>
      </c>
      <c r="AT323" s="127">
        <v>0.4</v>
      </c>
    </row>
    <row r="324" spans="1:46" s="70" customFormat="1">
      <c r="A324" s="4" t="s">
        <v>1455</v>
      </c>
      <c r="B324" s="133">
        <f>B323+31</f>
        <v>43312</v>
      </c>
      <c r="C324" s="131">
        <v>1</v>
      </c>
      <c r="D324" s="128"/>
      <c r="E324" s="127"/>
      <c r="F324" s="127"/>
      <c r="G324" s="127"/>
      <c r="H324" s="127">
        <v>0.2</v>
      </c>
      <c r="I324" s="127">
        <v>5.0000000000000001E-3</v>
      </c>
      <c r="J324" s="127">
        <v>0</v>
      </c>
      <c r="K324" s="127"/>
      <c r="L324" s="128"/>
      <c r="O324" s="128">
        <v>-2000</v>
      </c>
      <c r="P324" s="128">
        <f t="shared" si="155"/>
        <v>16000</v>
      </c>
      <c r="Q324" s="128">
        <f t="shared" si="157"/>
        <v>-2000</v>
      </c>
      <c r="R324" s="128">
        <f t="shared" si="150"/>
        <v>16000</v>
      </c>
      <c r="S324" s="128">
        <f t="shared" si="151"/>
        <v>10.191780821917831</v>
      </c>
      <c r="T324" s="128">
        <f t="shared" si="152"/>
        <v>10.191780821917831</v>
      </c>
      <c r="U324" s="128">
        <f t="shared" si="156"/>
        <v>237.80821917808217</v>
      </c>
      <c r="V324" s="128">
        <f t="shared" si="143"/>
        <v>237.80821917808217</v>
      </c>
      <c r="W324" s="128">
        <f t="shared" si="153"/>
        <v>70</v>
      </c>
      <c r="X324" s="128">
        <f t="shared" si="154"/>
        <v>70</v>
      </c>
      <c r="Y324" s="128">
        <f t="shared" si="158"/>
        <v>0</v>
      </c>
      <c r="Z324" s="128">
        <f t="shared" si="132"/>
        <v>0</v>
      </c>
      <c r="AA324" s="129">
        <v>0.05</v>
      </c>
      <c r="AB324" s="128">
        <f t="shared" si="140"/>
        <v>-800</v>
      </c>
      <c r="AC324" s="128">
        <f t="shared" ref="AC324:AC387" si="159">AB324*C324</f>
        <v>-800</v>
      </c>
      <c r="AD324" s="129">
        <v>0.02</v>
      </c>
      <c r="AE324" s="128">
        <f t="shared" si="133"/>
        <v>-320</v>
      </c>
      <c r="AF324" s="128">
        <f t="shared" ref="AF324:AF387" si="160">AE324*C324</f>
        <v>-320</v>
      </c>
      <c r="AO324" s="128"/>
      <c r="AP324" s="128"/>
      <c r="AQ324" s="128"/>
      <c r="AR324" s="128"/>
      <c r="AS324" s="127">
        <v>0.08</v>
      </c>
      <c r="AT324" s="127">
        <v>0.4</v>
      </c>
    </row>
    <row r="325" spans="1:46" s="70" customFormat="1">
      <c r="A325" s="4" t="s">
        <v>1455</v>
      </c>
      <c r="B325" s="133">
        <f>B324+31</f>
        <v>43343</v>
      </c>
      <c r="C325" s="131">
        <v>1</v>
      </c>
      <c r="D325" s="128"/>
      <c r="E325" s="127"/>
      <c r="F325" s="127"/>
      <c r="G325" s="127"/>
      <c r="H325" s="127">
        <v>0.2</v>
      </c>
      <c r="I325" s="127">
        <v>5.0000000000000001E-3</v>
      </c>
      <c r="J325" s="127">
        <v>0</v>
      </c>
      <c r="K325" s="127"/>
      <c r="L325" s="128"/>
      <c r="O325" s="128">
        <v>-2000</v>
      </c>
      <c r="P325" s="128">
        <f t="shared" si="155"/>
        <v>18000</v>
      </c>
      <c r="Q325" s="128">
        <f t="shared" si="157"/>
        <v>-2000</v>
      </c>
      <c r="R325" s="128">
        <f t="shared" si="150"/>
        <v>18000</v>
      </c>
      <c r="S325" s="128">
        <f t="shared" si="151"/>
        <v>10.19178082191786</v>
      </c>
      <c r="T325" s="128">
        <f t="shared" si="152"/>
        <v>10.19178082191786</v>
      </c>
      <c r="U325" s="128">
        <f t="shared" si="156"/>
        <v>271.78082191780823</v>
      </c>
      <c r="V325" s="128">
        <f t="shared" si="143"/>
        <v>271.78082191780823</v>
      </c>
      <c r="W325" s="128">
        <f t="shared" si="153"/>
        <v>80</v>
      </c>
      <c r="X325" s="128">
        <f t="shared" si="154"/>
        <v>80</v>
      </c>
      <c r="Y325" s="128">
        <f t="shared" si="158"/>
        <v>0</v>
      </c>
      <c r="Z325" s="128">
        <f t="shared" si="132"/>
        <v>0</v>
      </c>
      <c r="AA325" s="129">
        <v>0.05</v>
      </c>
      <c r="AB325" s="128">
        <f t="shared" si="140"/>
        <v>-900</v>
      </c>
      <c r="AC325" s="128">
        <f t="shared" si="159"/>
        <v>-900</v>
      </c>
      <c r="AD325" s="129">
        <v>0.02</v>
      </c>
      <c r="AE325" s="128">
        <f t="shared" si="133"/>
        <v>-360</v>
      </c>
      <c r="AF325" s="128">
        <f t="shared" si="160"/>
        <v>-360</v>
      </c>
      <c r="AO325" s="128"/>
      <c r="AP325" s="128"/>
      <c r="AQ325" s="128"/>
      <c r="AR325" s="128"/>
      <c r="AS325" s="127">
        <v>0.08</v>
      </c>
      <c r="AT325" s="127">
        <v>0.4</v>
      </c>
    </row>
    <row r="326" spans="1:46" s="70" customFormat="1">
      <c r="A326" s="4" t="s">
        <v>1455</v>
      </c>
      <c r="B326" s="133">
        <f>B325+30</f>
        <v>43373</v>
      </c>
      <c r="C326" s="131">
        <v>1</v>
      </c>
      <c r="D326" s="128"/>
      <c r="E326" s="127"/>
      <c r="F326" s="127"/>
      <c r="G326" s="127"/>
      <c r="H326" s="127">
        <v>0.2</v>
      </c>
      <c r="I326" s="127">
        <v>5.0000000000000001E-3</v>
      </c>
      <c r="J326" s="127">
        <v>0</v>
      </c>
      <c r="K326" s="127"/>
      <c r="L326" s="128"/>
      <c r="O326" s="128">
        <v>-2000</v>
      </c>
      <c r="P326" s="128">
        <f t="shared" si="155"/>
        <v>20000</v>
      </c>
      <c r="Q326" s="128">
        <f t="shared" si="157"/>
        <v>-2000</v>
      </c>
      <c r="R326" s="128">
        <f t="shared" si="150"/>
        <v>20000</v>
      </c>
      <c r="S326" s="128">
        <f t="shared" si="151"/>
        <v>10.19178082191786</v>
      </c>
      <c r="T326" s="128">
        <f t="shared" si="152"/>
        <v>10.19178082191786</v>
      </c>
      <c r="U326" s="128">
        <f t="shared" si="156"/>
        <v>295.89041095890411</v>
      </c>
      <c r="V326" s="128">
        <f t="shared" si="143"/>
        <v>295.89041095890411</v>
      </c>
      <c r="W326" s="128">
        <f t="shared" si="153"/>
        <v>90</v>
      </c>
      <c r="X326" s="128">
        <f t="shared" si="154"/>
        <v>90</v>
      </c>
      <c r="Y326" s="128">
        <f t="shared" si="158"/>
        <v>0</v>
      </c>
      <c r="Z326" s="128">
        <f t="shared" si="132"/>
        <v>0</v>
      </c>
      <c r="AA326" s="129">
        <v>0.05</v>
      </c>
      <c r="AB326" s="128">
        <f t="shared" si="140"/>
        <v>-1000</v>
      </c>
      <c r="AC326" s="128">
        <f t="shared" si="159"/>
        <v>-1000</v>
      </c>
      <c r="AD326" s="129">
        <v>0.02</v>
      </c>
      <c r="AE326" s="128">
        <f t="shared" si="133"/>
        <v>-400</v>
      </c>
      <c r="AF326" s="128">
        <f t="shared" si="160"/>
        <v>-400</v>
      </c>
      <c r="AO326" s="128"/>
      <c r="AP326" s="128"/>
      <c r="AQ326" s="128"/>
      <c r="AR326" s="128"/>
      <c r="AS326" s="127">
        <v>0.08</v>
      </c>
      <c r="AT326" s="127">
        <v>0.4</v>
      </c>
    </row>
    <row r="327" spans="1:46" s="70" customFormat="1">
      <c r="A327" s="4" t="s">
        <v>1455</v>
      </c>
      <c r="B327" s="133">
        <f>B326+31</f>
        <v>43404</v>
      </c>
      <c r="C327" s="131">
        <v>1</v>
      </c>
      <c r="D327" s="128"/>
      <c r="E327" s="127"/>
      <c r="F327" s="127"/>
      <c r="G327" s="127"/>
      <c r="H327" s="127">
        <v>0.2</v>
      </c>
      <c r="I327" s="127">
        <v>5.0000000000000001E-3</v>
      </c>
      <c r="J327" s="127">
        <v>0</v>
      </c>
      <c r="K327" s="127"/>
      <c r="L327" s="128"/>
      <c r="O327" s="128">
        <v>-2000</v>
      </c>
      <c r="P327" s="128">
        <f t="shared" si="155"/>
        <v>22000</v>
      </c>
      <c r="Q327" s="128">
        <f t="shared" si="157"/>
        <v>-2000</v>
      </c>
      <c r="R327" s="128">
        <f t="shared" si="150"/>
        <v>22000</v>
      </c>
      <c r="S327" s="128">
        <f t="shared" si="151"/>
        <v>10.19178082191786</v>
      </c>
      <c r="T327" s="128">
        <f t="shared" si="152"/>
        <v>10.19178082191786</v>
      </c>
      <c r="U327" s="128">
        <f t="shared" si="156"/>
        <v>339.72602739726028</v>
      </c>
      <c r="V327" s="128">
        <f t="shared" si="143"/>
        <v>339.72602739726028</v>
      </c>
      <c r="W327" s="128">
        <f t="shared" si="153"/>
        <v>100</v>
      </c>
      <c r="X327" s="128">
        <f t="shared" si="154"/>
        <v>100</v>
      </c>
      <c r="Y327" s="128">
        <f t="shared" si="158"/>
        <v>0</v>
      </c>
      <c r="Z327" s="128">
        <f t="shared" si="132"/>
        <v>0</v>
      </c>
      <c r="AA327" s="129">
        <v>0.05</v>
      </c>
      <c r="AB327" s="128">
        <f t="shared" si="140"/>
        <v>-1100</v>
      </c>
      <c r="AC327" s="128">
        <f t="shared" si="159"/>
        <v>-1100</v>
      </c>
      <c r="AD327" s="129">
        <v>0.02</v>
      </c>
      <c r="AE327" s="128">
        <f t="shared" si="133"/>
        <v>-440</v>
      </c>
      <c r="AF327" s="128">
        <f t="shared" si="160"/>
        <v>-440</v>
      </c>
      <c r="AO327" s="128"/>
      <c r="AP327" s="128"/>
      <c r="AQ327" s="128"/>
      <c r="AR327" s="128"/>
      <c r="AS327" s="127">
        <v>0.08</v>
      </c>
      <c r="AT327" s="127">
        <v>0.4</v>
      </c>
    </row>
    <row r="328" spans="1:46" s="70" customFormat="1">
      <c r="A328" s="4" t="s">
        <v>1455</v>
      </c>
      <c r="B328" s="133">
        <f>B327+30</f>
        <v>43434</v>
      </c>
      <c r="C328" s="131">
        <v>1</v>
      </c>
      <c r="D328" s="128"/>
      <c r="E328" s="127"/>
      <c r="F328" s="127"/>
      <c r="G328" s="127"/>
      <c r="H328" s="127">
        <v>0.2</v>
      </c>
      <c r="I328" s="127">
        <v>5.0000000000000001E-3</v>
      </c>
      <c r="J328" s="127">
        <v>0</v>
      </c>
      <c r="K328" s="127"/>
      <c r="L328" s="128"/>
      <c r="O328" s="128">
        <v>-2000</v>
      </c>
      <c r="P328" s="128">
        <f t="shared" si="155"/>
        <v>24000</v>
      </c>
      <c r="Q328" s="128">
        <f t="shared" si="157"/>
        <v>-2000</v>
      </c>
      <c r="R328" s="128">
        <f t="shared" si="150"/>
        <v>24000</v>
      </c>
      <c r="S328" s="128">
        <f t="shared" si="151"/>
        <v>10.19178082191786</v>
      </c>
      <c r="T328" s="128">
        <f t="shared" si="152"/>
        <v>10.19178082191786</v>
      </c>
      <c r="U328" s="128">
        <f t="shared" si="156"/>
        <v>361.64383561643837</v>
      </c>
      <c r="V328" s="128">
        <f t="shared" si="143"/>
        <v>361.64383561643837</v>
      </c>
      <c r="W328" s="128">
        <f t="shared" si="153"/>
        <v>110</v>
      </c>
      <c r="X328" s="128">
        <f t="shared" si="154"/>
        <v>110</v>
      </c>
      <c r="Y328" s="128">
        <f t="shared" si="158"/>
        <v>0</v>
      </c>
      <c r="Z328" s="128">
        <f t="shared" si="132"/>
        <v>0</v>
      </c>
      <c r="AA328" s="129">
        <v>0.05</v>
      </c>
      <c r="AB328" s="128">
        <f t="shared" si="140"/>
        <v>-1200</v>
      </c>
      <c r="AC328" s="128">
        <f t="shared" si="159"/>
        <v>-1200</v>
      </c>
      <c r="AD328" s="129">
        <v>0.02</v>
      </c>
      <c r="AE328" s="128">
        <f t="shared" si="133"/>
        <v>-480</v>
      </c>
      <c r="AF328" s="128">
        <f t="shared" si="160"/>
        <v>-480</v>
      </c>
      <c r="AO328" s="128"/>
      <c r="AP328" s="128"/>
      <c r="AQ328" s="128"/>
      <c r="AR328" s="128"/>
      <c r="AS328" s="127">
        <v>0.08</v>
      </c>
      <c r="AT328" s="127">
        <v>0.4</v>
      </c>
    </row>
    <row r="329" spans="1:46" s="70" customFormat="1">
      <c r="A329" s="4" t="s">
        <v>1455</v>
      </c>
      <c r="B329" s="133">
        <f>B328+31</f>
        <v>43465</v>
      </c>
      <c r="C329" s="131">
        <v>1</v>
      </c>
      <c r="D329" s="128"/>
      <c r="E329" s="127"/>
      <c r="F329" s="127"/>
      <c r="G329" s="127"/>
      <c r="H329" s="127">
        <v>0.2</v>
      </c>
      <c r="I329" s="127">
        <v>5.0000000000000001E-3</v>
      </c>
      <c r="J329" s="127">
        <v>0</v>
      </c>
      <c r="K329" s="127"/>
      <c r="L329" s="128"/>
      <c r="O329" s="128">
        <v>-2000</v>
      </c>
      <c r="P329" s="128">
        <f t="shared" si="155"/>
        <v>26000</v>
      </c>
      <c r="Q329" s="128">
        <f t="shared" si="157"/>
        <v>-2000</v>
      </c>
      <c r="R329" s="128">
        <f t="shared" si="150"/>
        <v>26000</v>
      </c>
      <c r="S329" s="128">
        <f t="shared" si="151"/>
        <v>10.19178082191786</v>
      </c>
      <c r="T329" s="128">
        <f t="shared" si="152"/>
        <v>10.19178082191786</v>
      </c>
      <c r="U329" s="128">
        <f t="shared" si="156"/>
        <v>407.67123287671228</v>
      </c>
      <c r="V329" s="128">
        <f t="shared" si="143"/>
        <v>407.67123287671228</v>
      </c>
      <c r="W329" s="128">
        <f t="shared" si="153"/>
        <v>120</v>
      </c>
      <c r="X329" s="128">
        <f t="shared" si="154"/>
        <v>120</v>
      </c>
      <c r="Y329" s="128">
        <f t="shared" si="158"/>
        <v>0</v>
      </c>
      <c r="Z329" s="128">
        <f t="shared" si="132"/>
        <v>0</v>
      </c>
      <c r="AA329" s="129">
        <v>0.05</v>
      </c>
      <c r="AB329" s="128">
        <f t="shared" si="140"/>
        <v>-1300</v>
      </c>
      <c r="AC329" s="128">
        <f t="shared" si="159"/>
        <v>-1300</v>
      </c>
      <c r="AD329" s="129">
        <v>0.02</v>
      </c>
      <c r="AE329" s="128">
        <f t="shared" si="133"/>
        <v>-520</v>
      </c>
      <c r="AF329" s="128">
        <f t="shared" si="160"/>
        <v>-520</v>
      </c>
      <c r="AO329" s="128"/>
      <c r="AP329" s="128"/>
      <c r="AQ329" s="128"/>
      <c r="AR329" s="128"/>
      <c r="AS329" s="127">
        <v>0.08</v>
      </c>
      <c r="AT329" s="127">
        <v>0.4</v>
      </c>
    </row>
    <row r="330" spans="1:46" s="70" customFormat="1">
      <c r="A330" s="4" t="s">
        <v>1455</v>
      </c>
      <c r="B330" s="133">
        <f>B329+31</f>
        <v>43496</v>
      </c>
      <c r="C330" s="131">
        <v>1</v>
      </c>
      <c r="D330" s="128"/>
      <c r="E330" s="127"/>
      <c r="F330" s="127"/>
      <c r="G330" s="127"/>
      <c r="H330" s="127">
        <v>0.18</v>
      </c>
      <c r="I330" s="127">
        <v>5.0000000000000001E-3</v>
      </c>
      <c r="J330" s="127">
        <v>0</v>
      </c>
      <c r="K330" s="127"/>
      <c r="L330" s="128"/>
      <c r="O330" s="128">
        <v>-2000</v>
      </c>
      <c r="P330" s="128">
        <f>P329-O330</f>
        <v>28000</v>
      </c>
      <c r="Q330" s="128">
        <f t="shared" si="157"/>
        <v>-2000</v>
      </c>
      <c r="R330" s="128">
        <f t="shared" si="150"/>
        <v>28000</v>
      </c>
      <c r="S330" s="128">
        <f t="shared" si="151"/>
        <v>10.19178082191786</v>
      </c>
      <c r="T330" s="128">
        <f t="shared" si="152"/>
        <v>10.19178082191786</v>
      </c>
      <c r="U330" s="128">
        <f t="shared" si="156"/>
        <v>441.64383561643837</v>
      </c>
      <c r="V330" s="128">
        <f t="shared" si="143"/>
        <v>441.64383561643837</v>
      </c>
      <c r="W330" s="128">
        <f t="shared" si="153"/>
        <v>130</v>
      </c>
      <c r="X330" s="128">
        <f t="shared" si="154"/>
        <v>130</v>
      </c>
      <c r="Y330" s="128">
        <f t="shared" si="158"/>
        <v>0</v>
      </c>
      <c r="Z330" s="128">
        <f t="shared" si="132"/>
        <v>0</v>
      </c>
      <c r="AA330" s="129">
        <v>0.05</v>
      </c>
      <c r="AB330" s="128">
        <f t="shared" si="140"/>
        <v>-1400</v>
      </c>
      <c r="AC330" s="128">
        <f t="shared" si="159"/>
        <v>-1400</v>
      </c>
      <c r="AD330" s="129">
        <v>0.02</v>
      </c>
      <c r="AE330" s="128">
        <f t="shared" si="133"/>
        <v>-560</v>
      </c>
      <c r="AF330" s="128">
        <f t="shared" si="160"/>
        <v>-560</v>
      </c>
      <c r="AO330" s="128"/>
      <c r="AP330" s="128"/>
      <c r="AQ330" s="128"/>
      <c r="AR330" s="128"/>
      <c r="AS330" s="127">
        <v>0.08</v>
      </c>
      <c r="AT330" s="127">
        <v>0.4</v>
      </c>
    </row>
    <row r="331" spans="1:46" s="70" customFormat="1">
      <c r="A331" s="4" t="s">
        <v>1455</v>
      </c>
      <c r="B331" s="133">
        <f>B330+28</f>
        <v>43524</v>
      </c>
      <c r="C331" s="131">
        <v>1</v>
      </c>
      <c r="D331" s="128"/>
      <c r="E331" s="127"/>
      <c r="F331" s="127"/>
      <c r="G331" s="127"/>
      <c r="H331" s="127">
        <v>0.18</v>
      </c>
      <c r="I331" s="127">
        <v>5.0000000000000001E-3</v>
      </c>
      <c r="J331" s="127">
        <v>0</v>
      </c>
      <c r="K331" s="127"/>
      <c r="L331" s="128"/>
      <c r="O331" s="128">
        <v>-2000</v>
      </c>
      <c r="P331" s="128">
        <f t="shared" ref="P331:P341" si="161">P330-O331</f>
        <v>30000</v>
      </c>
      <c r="Q331" s="128">
        <f t="shared" si="157"/>
        <v>-2000</v>
      </c>
      <c r="R331" s="128">
        <f t="shared" si="150"/>
        <v>30000</v>
      </c>
      <c r="S331" s="128">
        <f t="shared" si="151"/>
        <v>10.19178082191786</v>
      </c>
      <c r="T331" s="128">
        <f t="shared" si="152"/>
        <v>10.19178082191786</v>
      </c>
      <c r="U331" s="128">
        <f t="shared" si="156"/>
        <v>386.63013698630135</v>
      </c>
      <c r="V331" s="128">
        <f t="shared" si="143"/>
        <v>386.63013698630135</v>
      </c>
      <c r="W331" s="128">
        <f t="shared" si="153"/>
        <v>140</v>
      </c>
      <c r="X331" s="128">
        <f t="shared" si="154"/>
        <v>140</v>
      </c>
      <c r="Y331" s="128">
        <f t="shared" si="158"/>
        <v>0</v>
      </c>
      <c r="Z331" s="128">
        <f t="shared" si="132"/>
        <v>0</v>
      </c>
      <c r="AA331" s="129">
        <v>0.05</v>
      </c>
      <c r="AB331" s="128">
        <f t="shared" si="140"/>
        <v>-1500</v>
      </c>
      <c r="AC331" s="128">
        <f t="shared" si="159"/>
        <v>-1500</v>
      </c>
      <c r="AD331" s="129">
        <v>0.02</v>
      </c>
      <c r="AE331" s="128">
        <f t="shared" si="133"/>
        <v>-600</v>
      </c>
      <c r="AF331" s="128">
        <f t="shared" si="160"/>
        <v>-600</v>
      </c>
      <c r="AO331" s="128"/>
      <c r="AP331" s="128"/>
      <c r="AQ331" s="128"/>
      <c r="AR331" s="128"/>
      <c r="AS331" s="127">
        <v>0.08</v>
      </c>
      <c r="AT331" s="127">
        <v>0.4</v>
      </c>
    </row>
    <row r="332" spans="1:46" s="70" customFormat="1">
      <c r="A332" s="4" t="s">
        <v>1455</v>
      </c>
      <c r="B332" s="133">
        <f>B331+31</f>
        <v>43555</v>
      </c>
      <c r="C332" s="131">
        <v>1</v>
      </c>
      <c r="D332" s="128"/>
      <c r="E332" s="127"/>
      <c r="F332" s="127"/>
      <c r="G332" s="127"/>
      <c r="H332" s="127">
        <v>0.18</v>
      </c>
      <c r="I332" s="127">
        <v>5.0000000000000001E-3</v>
      </c>
      <c r="J332" s="127">
        <v>0</v>
      </c>
      <c r="K332" s="127"/>
      <c r="L332" s="128"/>
      <c r="O332" s="128">
        <v>-2000</v>
      </c>
      <c r="P332" s="128">
        <f t="shared" si="161"/>
        <v>32000</v>
      </c>
      <c r="Q332" s="128">
        <f t="shared" si="157"/>
        <v>-2000</v>
      </c>
      <c r="R332" s="128">
        <f t="shared" si="150"/>
        <v>32000</v>
      </c>
      <c r="S332" s="128">
        <f t="shared" si="151"/>
        <v>10.19178082191786</v>
      </c>
      <c r="T332" s="128">
        <f t="shared" si="152"/>
        <v>10.19178082191786</v>
      </c>
      <c r="U332" s="128">
        <f t="shared" si="156"/>
        <v>458.63013698630141</v>
      </c>
      <c r="V332" s="128">
        <f t="shared" si="143"/>
        <v>458.63013698630141</v>
      </c>
      <c r="W332" s="128">
        <f t="shared" si="153"/>
        <v>150</v>
      </c>
      <c r="X332" s="128">
        <f t="shared" si="154"/>
        <v>150</v>
      </c>
      <c r="Y332" s="128">
        <f t="shared" si="158"/>
        <v>0</v>
      </c>
      <c r="Z332" s="128">
        <f t="shared" si="132"/>
        <v>0</v>
      </c>
      <c r="AA332" s="129">
        <v>0.05</v>
      </c>
      <c r="AB332" s="128">
        <f t="shared" si="140"/>
        <v>-1600</v>
      </c>
      <c r="AC332" s="128">
        <f t="shared" si="159"/>
        <v>-1600</v>
      </c>
      <c r="AD332" s="129">
        <v>0.02</v>
      </c>
      <c r="AE332" s="128">
        <f t="shared" si="133"/>
        <v>-640</v>
      </c>
      <c r="AF332" s="128">
        <f t="shared" si="160"/>
        <v>-640</v>
      </c>
      <c r="AO332" s="128"/>
      <c r="AP332" s="128"/>
      <c r="AQ332" s="128"/>
      <c r="AR332" s="128"/>
      <c r="AS332" s="127">
        <v>0.08</v>
      </c>
      <c r="AT332" s="127">
        <v>0.4</v>
      </c>
    </row>
    <row r="333" spans="1:46" s="70" customFormat="1">
      <c r="A333" s="4" t="s">
        <v>1455</v>
      </c>
      <c r="B333" s="133">
        <f>B332+30</f>
        <v>43585</v>
      </c>
      <c r="C333" s="131">
        <v>1</v>
      </c>
      <c r="D333" s="128"/>
      <c r="E333" s="127"/>
      <c r="F333" s="127"/>
      <c r="G333" s="127"/>
      <c r="H333" s="127">
        <v>0.18</v>
      </c>
      <c r="I333" s="127">
        <v>5.0000000000000001E-3</v>
      </c>
      <c r="J333" s="127">
        <v>0</v>
      </c>
      <c r="K333" s="127"/>
      <c r="L333" s="128"/>
      <c r="O333" s="128">
        <v>-2000</v>
      </c>
      <c r="P333" s="128">
        <f t="shared" si="161"/>
        <v>34000</v>
      </c>
      <c r="Q333" s="128">
        <f t="shared" si="157"/>
        <v>-2000</v>
      </c>
      <c r="R333" s="128">
        <f t="shared" si="150"/>
        <v>34000</v>
      </c>
      <c r="S333" s="128">
        <f t="shared" si="151"/>
        <v>10.19178082191786</v>
      </c>
      <c r="T333" s="128">
        <f t="shared" si="152"/>
        <v>10.19178082191786</v>
      </c>
      <c r="U333" s="128">
        <f t="shared" si="156"/>
        <v>473.42465753424653</v>
      </c>
      <c r="V333" s="128">
        <f t="shared" si="143"/>
        <v>473.42465753424653</v>
      </c>
      <c r="W333" s="128">
        <f t="shared" si="153"/>
        <v>160</v>
      </c>
      <c r="X333" s="128">
        <f t="shared" si="154"/>
        <v>160</v>
      </c>
      <c r="Y333" s="128">
        <f t="shared" si="158"/>
        <v>0</v>
      </c>
      <c r="Z333" s="128">
        <f t="shared" si="132"/>
        <v>0</v>
      </c>
      <c r="AA333" s="129">
        <v>0.05</v>
      </c>
      <c r="AB333" s="128">
        <f t="shared" si="140"/>
        <v>-1700</v>
      </c>
      <c r="AC333" s="128">
        <f t="shared" si="159"/>
        <v>-1700</v>
      </c>
      <c r="AD333" s="129">
        <v>0.02</v>
      </c>
      <c r="AE333" s="128">
        <f t="shared" si="133"/>
        <v>-680</v>
      </c>
      <c r="AF333" s="128">
        <f t="shared" si="160"/>
        <v>-680</v>
      </c>
      <c r="AO333" s="128"/>
      <c r="AP333" s="128"/>
      <c r="AQ333" s="128"/>
      <c r="AR333" s="128"/>
      <c r="AS333" s="127">
        <v>0.08</v>
      </c>
      <c r="AT333" s="127">
        <v>0.4</v>
      </c>
    </row>
    <row r="334" spans="1:46" s="70" customFormat="1">
      <c r="A334" s="4" t="s">
        <v>1455</v>
      </c>
      <c r="B334" s="133">
        <f>B333+31</f>
        <v>43616</v>
      </c>
      <c r="C334" s="131">
        <v>1</v>
      </c>
      <c r="D334" s="128"/>
      <c r="E334" s="127"/>
      <c r="F334" s="127"/>
      <c r="G334" s="127"/>
      <c r="H334" s="127">
        <v>0.18</v>
      </c>
      <c r="I334" s="127">
        <v>5.0000000000000001E-3</v>
      </c>
      <c r="J334" s="127">
        <v>0</v>
      </c>
      <c r="K334" s="127"/>
      <c r="L334" s="128"/>
      <c r="O334" s="128">
        <v>-2000</v>
      </c>
      <c r="P334" s="128">
        <f t="shared" si="161"/>
        <v>36000</v>
      </c>
      <c r="Q334" s="128">
        <f t="shared" si="157"/>
        <v>-2000</v>
      </c>
      <c r="R334" s="128">
        <f t="shared" si="150"/>
        <v>36000</v>
      </c>
      <c r="S334" s="128">
        <f t="shared" si="151"/>
        <v>10.19178082191786</v>
      </c>
      <c r="T334" s="128">
        <f t="shared" si="152"/>
        <v>10.19178082191786</v>
      </c>
      <c r="U334" s="128">
        <f t="shared" si="156"/>
        <v>519.78082191780823</v>
      </c>
      <c r="V334" s="128">
        <f t="shared" si="143"/>
        <v>519.78082191780823</v>
      </c>
      <c r="W334" s="128">
        <f t="shared" si="153"/>
        <v>170</v>
      </c>
      <c r="X334" s="128">
        <f t="shared" si="154"/>
        <v>170</v>
      </c>
      <c r="Y334" s="128">
        <f t="shared" si="158"/>
        <v>0</v>
      </c>
      <c r="Z334" s="128">
        <f t="shared" ref="Z334:Z397" si="162">Y334*C334</f>
        <v>0</v>
      </c>
      <c r="AA334" s="129">
        <v>0.05</v>
      </c>
      <c r="AB334" s="128">
        <f t="shared" si="140"/>
        <v>-1800</v>
      </c>
      <c r="AC334" s="128">
        <f t="shared" si="159"/>
        <v>-1800</v>
      </c>
      <c r="AD334" s="129">
        <v>0.02</v>
      </c>
      <c r="AE334" s="128">
        <f t="shared" ref="AE334:AE397" si="163">-AD334*P334</f>
        <v>-720</v>
      </c>
      <c r="AF334" s="128">
        <f t="shared" si="160"/>
        <v>-720</v>
      </c>
      <c r="AO334" s="128"/>
      <c r="AP334" s="128"/>
      <c r="AQ334" s="128"/>
      <c r="AR334" s="128"/>
      <c r="AS334" s="127">
        <v>0.08</v>
      </c>
      <c r="AT334" s="127">
        <v>0.4</v>
      </c>
    </row>
    <row r="335" spans="1:46" s="70" customFormat="1">
      <c r="A335" s="4" t="s">
        <v>1455</v>
      </c>
      <c r="B335" s="133">
        <f>B334+30</f>
        <v>43646</v>
      </c>
      <c r="C335" s="131">
        <v>1</v>
      </c>
      <c r="D335" s="128"/>
      <c r="E335" s="127"/>
      <c r="F335" s="127"/>
      <c r="G335" s="127"/>
      <c r="H335" s="127">
        <v>0.18</v>
      </c>
      <c r="I335" s="127">
        <v>5.0000000000000001E-3</v>
      </c>
      <c r="J335" s="127">
        <v>0</v>
      </c>
      <c r="K335" s="127"/>
      <c r="L335" s="128"/>
      <c r="O335" s="128">
        <v>-2000</v>
      </c>
      <c r="P335" s="128">
        <f t="shared" si="161"/>
        <v>38000</v>
      </c>
      <c r="Q335" s="128">
        <f t="shared" si="157"/>
        <v>-2000</v>
      </c>
      <c r="R335" s="128">
        <f t="shared" si="150"/>
        <v>38000</v>
      </c>
      <c r="S335" s="128">
        <f t="shared" si="151"/>
        <v>10.19178082191786</v>
      </c>
      <c r="T335" s="128">
        <f t="shared" si="152"/>
        <v>10.19178082191786</v>
      </c>
      <c r="U335" s="128">
        <f t="shared" si="156"/>
        <v>532.60273972602738</v>
      </c>
      <c r="V335" s="128">
        <f t="shared" si="143"/>
        <v>532.60273972602738</v>
      </c>
      <c r="W335" s="128">
        <f t="shared" si="153"/>
        <v>180</v>
      </c>
      <c r="X335" s="128">
        <f t="shared" si="154"/>
        <v>180</v>
      </c>
      <c r="Y335" s="128">
        <f t="shared" si="158"/>
        <v>0</v>
      </c>
      <c r="Z335" s="128">
        <f t="shared" si="162"/>
        <v>0</v>
      </c>
      <c r="AA335" s="129">
        <v>0.05</v>
      </c>
      <c r="AB335" s="128">
        <f t="shared" si="140"/>
        <v>-1900</v>
      </c>
      <c r="AC335" s="128">
        <f t="shared" si="159"/>
        <v>-1900</v>
      </c>
      <c r="AD335" s="129">
        <v>0.02</v>
      </c>
      <c r="AE335" s="128">
        <f t="shared" si="163"/>
        <v>-760</v>
      </c>
      <c r="AF335" s="128">
        <f t="shared" si="160"/>
        <v>-760</v>
      </c>
      <c r="AO335" s="128"/>
      <c r="AP335" s="128"/>
      <c r="AQ335" s="128"/>
      <c r="AR335" s="128"/>
      <c r="AS335" s="127">
        <v>0.08</v>
      </c>
      <c r="AT335" s="127">
        <v>0.4</v>
      </c>
    </row>
    <row r="336" spans="1:46" s="70" customFormat="1">
      <c r="A336" s="4" t="s">
        <v>1455</v>
      </c>
      <c r="B336" s="133">
        <f>B335+31</f>
        <v>43677</v>
      </c>
      <c r="C336" s="131">
        <v>1</v>
      </c>
      <c r="D336" s="128"/>
      <c r="E336" s="127"/>
      <c r="F336" s="127"/>
      <c r="G336" s="127"/>
      <c r="H336" s="127">
        <v>0.18</v>
      </c>
      <c r="I336" s="127">
        <v>5.0000000000000001E-3</v>
      </c>
      <c r="J336" s="127">
        <v>0</v>
      </c>
      <c r="K336" s="127"/>
      <c r="L336" s="128"/>
      <c r="O336" s="128">
        <v>-2000</v>
      </c>
      <c r="P336" s="128">
        <f t="shared" si="161"/>
        <v>40000</v>
      </c>
      <c r="Q336" s="128">
        <f t="shared" si="157"/>
        <v>-2000</v>
      </c>
      <c r="R336" s="128">
        <f t="shared" si="150"/>
        <v>40000</v>
      </c>
      <c r="S336" s="128">
        <f t="shared" si="151"/>
        <v>10.19178082191786</v>
      </c>
      <c r="T336" s="128">
        <f t="shared" si="152"/>
        <v>10.19178082191786</v>
      </c>
      <c r="U336" s="128">
        <f t="shared" si="156"/>
        <v>580.93150684931504</v>
      </c>
      <c r="V336" s="128">
        <f t="shared" si="143"/>
        <v>580.93150684931504</v>
      </c>
      <c r="W336" s="128">
        <f t="shared" si="153"/>
        <v>190</v>
      </c>
      <c r="X336" s="128">
        <f t="shared" si="154"/>
        <v>190</v>
      </c>
      <c r="Y336" s="128">
        <f t="shared" si="158"/>
        <v>0</v>
      </c>
      <c r="Z336" s="128">
        <f t="shared" si="162"/>
        <v>0</v>
      </c>
      <c r="AA336" s="129">
        <v>0.05</v>
      </c>
      <c r="AB336" s="128">
        <f t="shared" si="140"/>
        <v>-2000</v>
      </c>
      <c r="AC336" s="128">
        <f t="shared" si="159"/>
        <v>-2000</v>
      </c>
      <c r="AD336" s="129">
        <v>0.02</v>
      </c>
      <c r="AE336" s="128">
        <f t="shared" si="163"/>
        <v>-800</v>
      </c>
      <c r="AF336" s="128">
        <f t="shared" si="160"/>
        <v>-800</v>
      </c>
      <c r="AO336" s="128"/>
      <c r="AP336" s="128"/>
      <c r="AQ336" s="128"/>
      <c r="AR336" s="128"/>
      <c r="AS336" s="127">
        <v>0.08</v>
      </c>
      <c r="AT336" s="127">
        <v>0.4</v>
      </c>
    </row>
    <row r="337" spans="1:46" s="70" customFormat="1">
      <c r="A337" s="4" t="s">
        <v>1455</v>
      </c>
      <c r="B337" s="133">
        <f>B336+31</f>
        <v>43708</v>
      </c>
      <c r="C337" s="131">
        <v>1</v>
      </c>
      <c r="D337" s="128"/>
      <c r="E337" s="127"/>
      <c r="F337" s="127"/>
      <c r="G337" s="127"/>
      <c r="H337" s="127">
        <v>0.18</v>
      </c>
      <c r="I337" s="127">
        <v>5.0000000000000001E-3</v>
      </c>
      <c r="J337" s="127">
        <v>0</v>
      </c>
      <c r="K337" s="127"/>
      <c r="L337" s="128"/>
      <c r="O337" s="128">
        <v>-2000</v>
      </c>
      <c r="P337" s="128">
        <f t="shared" si="161"/>
        <v>42000</v>
      </c>
      <c r="Q337" s="128">
        <f t="shared" si="157"/>
        <v>-2000</v>
      </c>
      <c r="R337" s="128">
        <f t="shared" si="150"/>
        <v>42000</v>
      </c>
      <c r="S337" s="128">
        <f t="shared" si="151"/>
        <v>10.19178082191786</v>
      </c>
      <c r="T337" s="128">
        <f t="shared" si="152"/>
        <v>10.19178082191786</v>
      </c>
      <c r="U337" s="128">
        <f t="shared" si="156"/>
        <v>611.50684931506851</v>
      </c>
      <c r="V337" s="128">
        <f t="shared" si="143"/>
        <v>611.50684931506851</v>
      </c>
      <c r="W337" s="128">
        <f t="shared" si="153"/>
        <v>200</v>
      </c>
      <c r="X337" s="128">
        <f t="shared" si="154"/>
        <v>200</v>
      </c>
      <c r="Y337" s="128">
        <f t="shared" si="158"/>
        <v>0</v>
      </c>
      <c r="Z337" s="128">
        <f t="shared" si="162"/>
        <v>0</v>
      </c>
      <c r="AA337" s="129">
        <v>0.05</v>
      </c>
      <c r="AB337" s="128">
        <f t="shared" ref="AB337:AB400" si="164">-AA337*P337</f>
        <v>-2100</v>
      </c>
      <c r="AC337" s="128">
        <f t="shared" si="159"/>
        <v>-2100</v>
      </c>
      <c r="AD337" s="129">
        <v>0.02</v>
      </c>
      <c r="AE337" s="128">
        <f t="shared" si="163"/>
        <v>-840</v>
      </c>
      <c r="AF337" s="128">
        <f t="shared" si="160"/>
        <v>-840</v>
      </c>
      <c r="AO337" s="128"/>
      <c r="AP337" s="128"/>
      <c r="AQ337" s="128"/>
      <c r="AR337" s="128"/>
      <c r="AS337" s="127">
        <v>0.08</v>
      </c>
      <c r="AT337" s="127">
        <v>0.4</v>
      </c>
    </row>
    <row r="338" spans="1:46" s="70" customFormat="1">
      <c r="A338" s="4" t="s">
        <v>1455</v>
      </c>
      <c r="B338" s="133">
        <f>B337+30</f>
        <v>43738</v>
      </c>
      <c r="C338" s="131">
        <v>1</v>
      </c>
      <c r="D338" s="128"/>
      <c r="E338" s="127"/>
      <c r="F338" s="127"/>
      <c r="G338" s="127"/>
      <c r="H338" s="127">
        <v>0.18</v>
      </c>
      <c r="I338" s="127">
        <v>5.0000000000000001E-3</v>
      </c>
      <c r="J338" s="127">
        <v>0</v>
      </c>
      <c r="K338" s="127"/>
      <c r="L338" s="128"/>
      <c r="O338" s="128">
        <v>-2000</v>
      </c>
      <c r="P338" s="128">
        <f t="shared" si="161"/>
        <v>44000</v>
      </c>
      <c r="Q338" s="128">
        <f t="shared" si="157"/>
        <v>-2000</v>
      </c>
      <c r="R338" s="128">
        <f t="shared" si="150"/>
        <v>44000</v>
      </c>
      <c r="S338" s="128">
        <f t="shared" si="151"/>
        <v>10.19178082191786</v>
      </c>
      <c r="T338" s="128">
        <f t="shared" si="152"/>
        <v>10.19178082191786</v>
      </c>
      <c r="U338" s="128">
        <f t="shared" si="156"/>
        <v>621.3698630136987</v>
      </c>
      <c r="V338" s="128">
        <f t="shared" si="143"/>
        <v>621.3698630136987</v>
      </c>
      <c r="W338" s="128">
        <f t="shared" si="153"/>
        <v>210</v>
      </c>
      <c r="X338" s="128">
        <f t="shared" si="154"/>
        <v>210</v>
      </c>
      <c r="Y338" s="128">
        <f t="shared" si="158"/>
        <v>0</v>
      </c>
      <c r="Z338" s="128">
        <f t="shared" si="162"/>
        <v>0</v>
      </c>
      <c r="AA338" s="129">
        <v>0.05</v>
      </c>
      <c r="AB338" s="128">
        <f t="shared" si="164"/>
        <v>-2200</v>
      </c>
      <c r="AC338" s="128">
        <f t="shared" si="159"/>
        <v>-2200</v>
      </c>
      <c r="AD338" s="129">
        <v>0.02</v>
      </c>
      <c r="AE338" s="128">
        <f t="shared" si="163"/>
        <v>-880</v>
      </c>
      <c r="AF338" s="128">
        <f t="shared" si="160"/>
        <v>-880</v>
      </c>
      <c r="AO338" s="128"/>
      <c r="AP338" s="128"/>
      <c r="AQ338" s="128"/>
      <c r="AR338" s="128"/>
      <c r="AS338" s="127">
        <v>0.08</v>
      </c>
      <c r="AT338" s="127">
        <v>0.4</v>
      </c>
    </row>
    <row r="339" spans="1:46" s="70" customFormat="1">
      <c r="A339" s="4" t="s">
        <v>1455</v>
      </c>
      <c r="B339" s="133">
        <f>B338+31</f>
        <v>43769</v>
      </c>
      <c r="C339" s="131">
        <v>1</v>
      </c>
      <c r="D339" s="128"/>
      <c r="E339" s="127"/>
      <c r="F339" s="127"/>
      <c r="G339" s="127"/>
      <c r="H339" s="127">
        <v>0.18</v>
      </c>
      <c r="I339" s="127">
        <v>5.0000000000000001E-3</v>
      </c>
      <c r="J339" s="127">
        <v>0</v>
      </c>
      <c r="K339" s="127"/>
      <c r="L339" s="128"/>
      <c r="O339" s="128">
        <v>-2000</v>
      </c>
      <c r="P339" s="128">
        <f t="shared" si="161"/>
        <v>46000</v>
      </c>
      <c r="Q339" s="128">
        <f t="shared" si="157"/>
        <v>-2000</v>
      </c>
      <c r="R339" s="128">
        <f t="shared" si="150"/>
        <v>46000</v>
      </c>
      <c r="S339" s="128">
        <f t="shared" si="151"/>
        <v>10.19178082191786</v>
      </c>
      <c r="T339" s="128">
        <f t="shared" si="152"/>
        <v>10.19178082191786</v>
      </c>
      <c r="U339" s="128">
        <f t="shared" si="156"/>
        <v>672.65753424657544</v>
      </c>
      <c r="V339" s="128">
        <f t="shared" si="143"/>
        <v>672.65753424657544</v>
      </c>
      <c r="W339" s="128">
        <f t="shared" si="153"/>
        <v>220</v>
      </c>
      <c r="X339" s="128">
        <f t="shared" si="154"/>
        <v>220</v>
      </c>
      <c r="Y339" s="128">
        <f t="shared" si="158"/>
        <v>0</v>
      </c>
      <c r="Z339" s="128">
        <f t="shared" si="162"/>
        <v>0</v>
      </c>
      <c r="AA339" s="129">
        <v>0.05</v>
      </c>
      <c r="AB339" s="128">
        <f t="shared" si="164"/>
        <v>-2300</v>
      </c>
      <c r="AC339" s="128">
        <f t="shared" si="159"/>
        <v>-2300</v>
      </c>
      <c r="AD339" s="129">
        <v>0.02</v>
      </c>
      <c r="AE339" s="128">
        <f t="shared" si="163"/>
        <v>-920</v>
      </c>
      <c r="AF339" s="128">
        <f t="shared" si="160"/>
        <v>-920</v>
      </c>
      <c r="AO339" s="128"/>
      <c r="AP339" s="128"/>
      <c r="AQ339" s="128"/>
      <c r="AR339" s="128"/>
      <c r="AS339" s="127">
        <v>0.08</v>
      </c>
      <c r="AT339" s="127">
        <v>0.4</v>
      </c>
    </row>
    <row r="340" spans="1:46" s="70" customFormat="1">
      <c r="A340" s="4" t="s">
        <v>1455</v>
      </c>
      <c r="B340" s="133">
        <f>B339+30</f>
        <v>43799</v>
      </c>
      <c r="C340" s="131">
        <v>1</v>
      </c>
      <c r="D340" s="128"/>
      <c r="E340" s="127"/>
      <c r="F340" s="127"/>
      <c r="G340" s="127"/>
      <c r="H340" s="127">
        <v>0.18</v>
      </c>
      <c r="I340" s="127">
        <v>5.0000000000000001E-3</v>
      </c>
      <c r="J340" s="127">
        <v>0</v>
      </c>
      <c r="K340" s="127"/>
      <c r="L340" s="128"/>
      <c r="O340" s="128">
        <v>-2000</v>
      </c>
      <c r="P340" s="128">
        <f t="shared" si="161"/>
        <v>48000</v>
      </c>
      <c r="Q340" s="128">
        <f t="shared" si="157"/>
        <v>-2000</v>
      </c>
      <c r="R340" s="128">
        <f t="shared" si="150"/>
        <v>48000</v>
      </c>
      <c r="S340" s="128">
        <f t="shared" si="151"/>
        <v>10.19178082191786</v>
      </c>
      <c r="T340" s="128">
        <f t="shared" si="152"/>
        <v>10.19178082191786</v>
      </c>
      <c r="U340" s="128">
        <f t="shared" si="156"/>
        <v>680.54794520547944</v>
      </c>
      <c r="V340" s="128">
        <f t="shared" si="143"/>
        <v>680.54794520547944</v>
      </c>
      <c r="W340" s="128">
        <f t="shared" si="153"/>
        <v>230</v>
      </c>
      <c r="X340" s="128">
        <f t="shared" si="154"/>
        <v>230</v>
      </c>
      <c r="Y340" s="128">
        <f t="shared" si="158"/>
        <v>0</v>
      </c>
      <c r="Z340" s="128">
        <f t="shared" si="162"/>
        <v>0</v>
      </c>
      <c r="AA340" s="129">
        <v>0.05</v>
      </c>
      <c r="AB340" s="128">
        <f t="shared" si="164"/>
        <v>-2400</v>
      </c>
      <c r="AC340" s="128">
        <f t="shared" si="159"/>
        <v>-2400</v>
      </c>
      <c r="AD340" s="129">
        <v>0.02</v>
      </c>
      <c r="AE340" s="128">
        <f t="shared" si="163"/>
        <v>-960</v>
      </c>
      <c r="AF340" s="128">
        <f t="shared" si="160"/>
        <v>-960</v>
      </c>
      <c r="AO340" s="128"/>
      <c r="AP340" s="128"/>
      <c r="AQ340" s="128"/>
      <c r="AR340" s="128"/>
      <c r="AS340" s="127">
        <v>0.08</v>
      </c>
      <c r="AT340" s="127">
        <v>0.4</v>
      </c>
    </row>
    <row r="341" spans="1:46" s="70" customFormat="1">
      <c r="A341" s="4" t="s">
        <v>1455</v>
      </c>
      <c r="B341" s="133">
        <f>B340+31</f>
        <v>43830</v>
      </c>
      <c r="C341" s="131">
        <v>1</v>
      </c>
      <c r="D341" s="128"/>
      <c r="E341" s="127"/>
      <c r="F341" s="127"/>
      <c r="G341" s="127"/>
      <c r="H341" s="127">
        <v>0.18</v>
      </c>
      <c r="I341" s="127">
        <v>5.0000000000000001E-3</v>
      </c>
      <c r="J341" s="127">
        <v>0</v>
      </c>
      <c r="K341" s="127"/>
      <c r="L341" s="128"/>
      <c r="O341" s="128">
        <v>-2000</v>
      </c>
      <c r="P341" s="128">
        <f t="shared" si="161"/>
        <v>50000</v>
      </c>
      <c r="Q341" s="128">
        <f t="shared" si="157"/>
        <v>-2000</v>
      </c>
      <c r="R341" s="128">
        <f t="shared" si="150"/>
        <v>50000</v>
      </c>
      <c r="S341" s="128">
        <f t="shared" si="151"/>
        <v>10.19178082191786</v>
      </c>
      <c r="T341" s="128">
        <f t="shared" si="152"/>
        <v>10.19178082191786</v>
      </c>
      <c r="U341" s="128">
        <f t="shared" si="156"/>
        <v>733.80821917808214</v>
      </c>
      <c r="V341" s="128">
        <f t="shared" si="143"/>
        <v>733.80821917808214</v>
      </c>
      <c r="W341" s="128">
        <f t="shared" si="153"/>
        <v>240</v>
      </c>
      <c r="X341" s="128">
        <f t="shared" si="154"/>
        <v>240</v>
      </c>
      <c r="Y341" s="128">
        <f t="shared" si="158"/>
        <v>0</v>
      </c>
      <c r="Z341" s="128">
        <f t="shared" si="162"/>
        <v>0</v>
      </c>
      <c r="AA341" s="129">
        <v>0.05</v>
      </c>
      <c r="AB341" s="128">
        <f t="shared" si="164"/>
        <v>-2500</v>
      </c>
      <c r="AC341" s="128">
        <f t="shared" si="159"/>
        <v>-2500</v>
      </c>
      <c r="AD341" s="129">
        <v>0.02</v>
      </c>
      <c r="AE341" s="128">
        <f t="shared" si="163"/>
        <v>-1000</v>
      </c>
      <c r="AF341" s="128">
        <f t="shared" si="160"/>
        <v>-1000</v>
      </c>
      <c r="AO341" s="128"/>
      <c r="AP341" s="128"/>
      <c r="AQ341" s="128"/>
      <c r="AR341" s="128"/>
      <c r="AS341" s="127">
        <v>0.08</v>
      </c>
      <c r="AT341" s="127">
        <v>0.4</v>
      </c>
    </row>
    <row r="342" spans="1:46" s="70" customFormat="1">
      <c r="A342" s="4" t="s">
        <v>1455</v>
      </c>
      <c r="B342" s="133">
        <f>B341+31</f>
        <v>43861</v>
      </c>
      <c r="C342" s="131">
        <v>1</v>
      </c>
      <c r="D342" s="128"/>
      <c r="E342" s="127"/>
      <c r="F342" s="127"/>
      <c r="G342" s="127"/>
      <c r="H342" s="127">
        <v>0.17</v>
      </c>
      <c r="I342" s="127">
        <v>5.0000000000000001E-3</v>
      </c>
      <c r="J342" s="127">
        <v>0</v>
      </c>
      <c r="K342" s="127"/>
      <c r="L342" s="128"/>
      <c r="O342" s="128">
        <v>1000</v>
      </c>
      <c r="P342" s="128">
        <f>P341-O342</f>
        <v>49000</v>
      </c>
      <c r="Q342" s="128">
        <f t="shared" si="157"/>
        <v>1000</v>
      </c>
      <c r="R342" s="128">
        <f t="shared" si="150"/>
        <v>49000</v>
      </c>
      <c r="S342" s="128">
        <f t="shared" si="151"/>
        <v>10.19178082191786</v>
      </c>
      <c r="T342" s="128">
        <f t="shared" si="152"/>
        <v>10.19178082191786</v>
      </c>
      <c r="U342" s="128">
        <f t="shared" si="156"/>
        <v>764.38356164383561</v>
      </c>
      <c r="V342" s="128">
        <f t="shared" si="143"/>
        <v>764.38356164383561</v>
      </c>
      <c r="W342" s="128">
        <f t="shared" si="153"/>
        <v>250</v>
      </c>
      <c r="X342" s="128">
        <f t="shared" si="154"/>
        <v>250</v>
      </c>
      <c r="Y342" s="128">
        <f t="shared" si="158"/>
        <v>0</v>
      </c>
      <c r="Z342" s="128">
        <f t="shared" si="162"/>
        <v>0</v>
      </c>
      <c r="AA342" s="129">
        <v>0.05</v>
      </c>
      <c r="AB342" s="128">
        <f t="shared" si="164"/>
        <v>-2450</v>
      </c>
      <c r="AC342" s="128">
        <f t="shared" si="159"/>
        <v>-2450</v>
      </c>
      <c r="AD342" s="129">
        <v>0.02</v>
      </c>
      <c r="AE342" s="128">
        <f t="shared" si="163"/>
        <v>-980</v>
      </c>
      <c r="AF342" s="128">
        <f t="shared" si="160"/>
        <v>-980</v>
      </c>
      <c r="AO342" s="128"/>
      <c r="AP342" s="128"/>
      <c r="AQ342" s="128"/>
      <c r="AR342" s="128"/>
      <c r="AS342" s="127">
        <v>0.08</v>
      </c>
      <c r="AT342" s="127">
        <v>0.4</v>
      </c>
    </row>
    <row r="343" spans="1:46" s="70" customFormat="1">
      <c r="A343" s="4" t="s">
        <v>1455</v>
      </c>
      <c r="B343" s="133">
        <f>B342+29</f>
        <v>43890</v>
      </c>
      <c r="C343" s="131">
        <v>1</v>
      </c>
      <c r="D343" s="128"/>
      <c r="E343" s="127"/>
      <c r="F343" s="127"/>
      <c r="G343" s="127"/>
      <c r="H343" s="127">
        <v>0.17</v>
      </c>
      <c r="I343" s="127">
        <v>5.0000000000000001E-3</v>
      </c>
      <c r="J343" s="127">
        <v>0</v>
      </c>
      <c r="K343" s="127"/>
      <c r="L343" s="128"/>
      <c r="O343" s="128">
        <v>1000</v>
      </c>
      <c r="P343" s="128">
        <f t="shared" ref="P343:P353" si="165">P342-O343</f>
        <v>48000</v>
      </c>
      <c r="Q343" s="128">
        <f t="shared" si="157"/>
        <v>1000</v>
      </c>
      <c r="R343" s="128">
        <f t="shared" si="150"/>
        <v>48000</v>
      </c>
      <c r="S343" s="128">
        <f t="shared" si="151"/>
        <v>10.19178082191786</v>
      </c>
      <c r="T343" s="128">
        <f t="shared" si="152"/>
        <v>10.19178082191786</v>
      </c>
      <c r="U343" s="128">
        <f t="shared" si="156"/>
        <v>661.83561643835617</v>
      </c>
      <c r="V343" s="128">
        <f t="shared" si="143"/>
        <v>661.83561643835617</v>
      </c>
      <c r="W343" s="128">
        <f t="shared" si="153"/>
        <v>245</v>
      </c>
      <c r="X343" s="128">
        <f t="shared" si="154"/>
        <v>245</v>
      </c>
      <c r="Y343" s="128">
        <f t="shared" si="158"/>
        <v>0</v>
      </c>
      <c r="Z343" s="128">
        <f t="shared" si="162"/>
        <v>0</v>
      </c>
      <c r="AA343" s="129">
        <v>0.05</v>
      </c>
      <c r="AB343" s="128">
        <f t="shared" si="164"/>
        <v>-2400</v>
      </c>
      <c r="AC343" s="128">
        <f t="shared" si="159"/>
        <v>-2400</v>
      </c>
      <c r="AD343" s="129">
        <v>0.02</v>
      </c>
      <c r="AE343" s="128">
        <f t="shared" si="163"/>
        <v>-960</v>
      </c>
      <c r="AF343" s="128">
        <f t="shared" si="160"/>
        <v>-960</v>
      </c>
      <c r="AO343" s="128"/>
      <c r="AP343" s="128"/>
      <c r="AQ343" s="128"/>
      <c r="AR343" s="128"/>
      <c r="AS343" s="127">
        <v>0.08</v>
      </c>
      <c r="AT343" s="127">
        <v>0.4</v>
      </c>
    </row>
    <row r="344" spans="1:46" s="70" customFormat="1">
      <c r="A344" s="4" t="s">
        <v>1455</v>
      </c>
      <c r="B344" s="133">
        <f>B343+31</f>
        <v>43921</v>
      </c>
      <c r="C344" s="131">
        <v>1</v>
      </c>
      <c r="D344" s="128"/>
      <c r="E344" s="127"/>
      <c r="F344" s="127"/>
      <c r="G344" s="127"/>
      <c r="H344" s="127">
        <v>0.17</v>
      </c>
      <c r="I344" s="127">
        <v>5.0000000000000001E-3</v>
      </c>
      <c r="J344" s="127">
        <v>0</v>
      </c>
      <c r="K344" s="127"/>
      <c r="L344" s="128"/>
      <c r="O344" s="128">
        <v>1000</v>
      </c>
      <c r="P344" s="128">
        <f t="shared" si="165"/>
        <v>47000</v>
      </c>
      <c r="Q344" s="128">
        <f t="shared" si="157"/>
        <v>1000</v>
      </c>
      <c r="R344" s="128">
        <f t="shared" si="150"/>
        <v>47000</v>
      </c>
      <c r="S344" s="128">
        <f t="shared" si="151"/>
        <v>10.19178082191786</v>
      </c>
      <c r="T344" s="128">
        <f t="shared" si="152"/>
        <v>10.19178082191786</v>
      </c>
      <c r="U344" s="128">
        <f t="shared" si="156"/>
        <v>693.04109589041104</v>
      </c>
      <c r="V344" s="128">
        <f t="shared" si="143"/>
        <v>693.04109589041104</v>
      </c>
      <c r="W344" s="128">
        <f t="shared" si="153"/>
        <v>240</v>
      </c>
      <c r="X344" s="128">
        <f t="shared" si="154"/>
        <v>240</v>
      </c>
      <c r="Y344" s="128">
        <f t="shared" si="158"/>
        <v>0</v>
      </c>
      <c r="Z344" s="128">
        <f t="shared" si="162"/>
        <v>0</v>
      </c>
      <c r="AA344" s="129">
        <v>0.05</v>
      </c>
      <c r="AB344" s="128">
        <f t="shared" si="164"/>
        <v>-2350</v>
      </c>
      <c r="AC344" s="128">
        <f t="shared" si="159"/>
        <v>-2350</v>
      </c>
      <c r="AD344" s="129">
        <v>0.02</v>
      </c>
      <c r="AE344" s="128">
        <f t="shared" si="163"/>
        <v>-940</v>
      </c>
      <c r="AF344" s="128">
        <f t="shared" si="160"/>
        <v>-940</v>
      </c>
      <c r="AO344" s="128"/>
      <c r="AP344" s="128"/>
      <c r="AQ344" s="128"/>
      <c r="AR344" s="128"/>
      <c r="AS344" s="127">
        <v>0.08</v>
      </c>
      <c r="AT344" s="127">
        <v>0.4</v>
      </c>
    </row>
    <row r="345" spans="1:46" s="70" customFormat="1">
      <c r="A345" s="4" t="s">
        <v>1455</v>
      </c>
      <c r="B345" s="133">
        <f>B344+30</f>
        <v>43951</v>
      </c>
      <c r="C345" s="131">
        <v>1</v>
      </c>
      <c r="D345" s="128"/>
      <c r="E345" s="127"/>
      <c r="F345" s="127"/>
      <c r="G345" s="127"/>
      <c r="H345" s="127">
        <v>0.17</v>
      </c>
      <c r="I345" s="127">
        <v>5.0000000000000001E-3</v>
      </c>
      <c r="J345" s="127">
        <v>0</v>
      </c>
      <c r="K345" s="127"/>
      <c r="L345" s="128"/>
      <c r="O345" s="128">
        <v>1000</v>
      </c>
      <c r="P345" s="128">
        <f t="shared" si="165"/>
        <v>46000</v>
      </c>
      <c r="Q345" s="128">
        <f t="shared" si="157"/>
        <v>1000</v>
      </c>
      <c r="R345" s="128">
        <f t="shared" si="150"/>
        <v>46000</v>
      </c>
      <c r="S345" s="128">
        <f t="shared" si="151"/>
        <v>10.19178082191786</v>
      </c>
      <c r="T345" s="128">
        <f t="shared" si="152"/>
        <v>10.19178082191786</v>
      </c>
      <c r="U345" s="128">
        <f t="shared" si="156"/>
        <v>656.71232876712338</v>
      </c>
      <c r="V345" s="128">
        <f t="shared" si="143"/>
        <v>656.71232876712338</v>
      </c>
      <c r="W345" s="128">
        <f t="shared" si="153"/>
        <v>235</v>
      </c>
      <c r="X345" s="128">
        <f t="shared" si="154"/>
        <v>235</v>
      </c>
      <c r="Y345" s="128">
        <f t="shared" si="158"/>
        <v>0</v>
      </c>
      <c r="Z345" s="128">
        <f t="shared" si="162"/>
        <v>0</v>
      </c>
      <c r="AA345" s="129">
        <v>0.05</v>
      </c>
      <c r="AB345" s="128">
        <f t="shared" si="164"/>
        <v>-2300</v>
      </c>
      <c r="AC345" s="128">
        <f t="shared" si="159"/>
        <v>-2300</v>
      </c>
      <c r="AD345" s="129">
        <v>0.02</v>
      </c>
      <c r="AE345" s="128">
        <f t="shared" si="163"/>
        <v>-920</v>
      </c>
      <c r="AF345" s="128">
        <f t="shared" si="160"/>
        <v>-920</v>
      </c>
      <c r="AO345" s="128"/>
      <c r="AP345" s="128"/>
      <c r="AQ345" s="128"/>
      <c r="AR345" s="128"/>
      <c r="AS345" s="127">
        <v>0.08</v>
      </c>
      <c r="AT345" s="127">
        <v>0.4</v>
      </c>
    </row>
    <row r="346" spans="1:46" s="70" customFormat="1">
      <c r="A346" s="4" t="s">
        <v>1455</v>
      </c>
      <c r="B346" s="133">
        <f>B345+31</f>
        <v>43982</v>
      </c>
      <c r="C346" s="131">
        <v>1</v>
      </c>
      <c r="D346" s="128"/>
      <c r="E346" s="127"/>
      <c r="F346" s="127"/>
      <c r="G346" s="127"/>
      <c r="H346" s="127">
        <v>0.17</v>
      </c>
      <c r="I346" s="127">
        <v>5.0000000000000001E-3</v>
      </c>
      <c r="J346" s="127">
        <v>0</v>
      </c>
      <c r="K346" s="127"/>
      <c r="L346" s="128"/>
      <c r="O346" s="128">
        <v>1000</v>
      </c>
      <c r="P346" s="128">
        <f t="shared" si="165"/>
        <v>45000</v>
      </c>
      <c r="Q346" s="128">
        <f t="shared" si="157"/>
        <v>1000</v>
      </c>
      <c r="R346" s="128">
        <f t="shared" si="150"/>
        <v>45000</v>
      </c>
      <c r="S346" s="128">
        <f t="shared" si="151"/>
        <v>10.19178082191786</v>
      </c>
      <c r="T346" s="128">
        <f t="shared" si="152"/>
        <v>10.19178082191786</v>
      </c>
      <c r="U346" s="128">
        <f t="shared" si="156"/>
        <v>664.16438356164394</v>
      </c>
      <c r="V346" s="128">
        <f t="shared" si="143"/>
        <v>664.16438356164394</v>
      </c>
      <c r="W346" s="128">
        <f t="shared" si="153"/>
        <v>230</v>
      </c>
      <c r="X346" s="128">
        <f t="shared" si="154"/>
        <v>230</v>
      </c>
      <c r="Y346" s="128">
        <f t="shared" si="158"/>
        <v>0</v>
      </c>
      <c r="Z346" s="128">
        <f t="shared" si="162"/>
        <v>0</v>
      </c>
      <c r="AA346" s="129">
        <v>0.05</v>
      </c>
      <c r="AB346" s="128">
        <f t="shared" si="164"/>
        <v>-2250</v>
      </c>
      <c r="AC346" s="128">
        <f t="shared" si="159"/>
        <v>-2250</v>
      </c>
      <c r="AD346" s="129">
        <v>0.02</v>
      </c>
      <c r="AE346" s="128">
        <f t="shared" si="163"/>
        <v>-900</v>
      </c>
      <c r="AF346" s="128">
        <f t="shared" si="160"/>
        <v>-900</v>
      </c>
      <c r="AO346" s="128"/>
      <c r="AP346" s="128"/>
      <c r="AQ346" s="128"/>
      <c r="AR346" s="128"/>
      <c r="AS346" s="127">
        <v>0.08</v>
      </c>
      <c r="AT346" s="127">
        <v>0.4</v>
      </c>
    </row>
    <row r="347" spans="1:46" s="70" customFormat="1">
      <c r="A347" s="4" t="s">
        <v>1455</v>
      </c>
      <c r="B347" s="133">
        <f>B346+30</f>
        <v>44012</v>
      </c>
      <c r="C347" s="131">
        <v>1</v>
      </c>
      <c r="D347" s="128"/>
      <c r="E347" s="127"/>
      <c r="F347" s="127"/>
      <c r="G347" s="127"/>
      <c r="H347" s="127">
        <v>0.17</v>
      </c>
      <c r="I347" s="127">
        <v>5.0000000000000001E-3</v>
      </c>
      <c r="J347" s="127">
        <v>0</v>
      </c>
      <c r="K347" s="127"/>
      <c r="L347" s="128"/>
      <c r="O347" s="128">
        <v>1000</v>
      </c>
      <c r="P347" s="128">
        <f t="shared" si="165"/>
        <v>44000</v>
      </c>
      <c r="Q347" s="128">
        <f t="shared" si="157"/>
        <v>1000</v>
      </c>
      <c r="R347" s="128">
        <f t="shared" si="150"/>
        <v>44000</v>
      </c>
      <c r="S347" s="128">
        <f t="shared" si="151"/>
        <v>10.19178082191786</v>
      </c>
      <c r="T347" s="128">
        <f t="shared" si="152"/>
        <v>10.19178082191786</v>
      </c>
      <c r="U347" s="128">
        <f t="shared" si="156"/>
        <v>628.76712328767121</v>
      </c>
      <c r="V347" s="128">
        <f t="shared" si="143"/>
        <v>628.76712328767121</v>
      </c>
      <c r="W347" s="128">
        <f t="shared" si="153"/>
        <v>225</v>
      </c>
      <c r="X347" s="128">
        <f t="shared" si="154"/>
        <v>225</v>
      </c>
      <c r="Y347" s="128">
        <f t="shared" si="158"/>
        <v>0</v>
      </c>
      <c r="Z347" s="128">
        <f t="shared" si="162"/>
        <v>0</v>
      </c>
      <c r="AA347" s="129">
        <v>0.05</v>
      </c>
      <c r="AB347" s="128">
        <f t="shared" si="164"/>
        <v>-2200</v>
      </c>
      <c r="AC347" s="128">
        <f t="shared" si="159"/>
        <v>-2200</v>
      </c>
      <c r="AD347" s="129">
        <v>0.02</v>
      </c>
      <c r="AE347" s="128">
        <f t="shared" si="163"/>
        <v>-880</v>
      </c>
      <c r="AF347" s="128">
        <f t="shared" si="160"/>
        <v>-880</v>
      </c>
      <c r="AO347" s="128"/>
      <c r="AP347" s="128"/>
      <c r="AQ347" s="128"/>
      <c r="AR347" s="128"/>
      <c r="AS347" s="127">
        <v>0.08</v>
      </c>
      <c r="AT347" s="127">
        <v>0.4</v>
      </c>
    </row>
    <row r="348" spans="1:46" s="70" customFormat="1">
      <c r="A348" s="4" t="s">
        <v>1455</v>
      </c>
      <c r="B348" s="133">
        <f>B347+31</f>
        <v>44043</v>
      </c>
      <c r="C348" s="131">
        <v>1</v>
      </c>
      <c r="D348" s="128"/>
      <c r="E348" s="127"/>
      <c r="F348" s="127"/>
      <c r="G348" s="127"/>
      <c r="H348" s="127">
        <v>0.17</v>
      </c>
      <c r="I348" s="127">
        <v>5.0000000000000001E-3</v>
      </c>
      <c r="J348" s="127">
        <v>0</v>
      </c>
      <c r="K348" s="127"/>
      <c r="L348" s="128"/>
      <c r="O348" s="128">
        <v>1000</v>
      </c>
      <c r="P348" s="128">
        <f t="shared" si="165"/>
        <v>43000</v>
      </c>
      <c r="Q348" s="128">
        <f t="shared" si="157"/>
        <v>1000</v>
      </c>
      <c r="R348" s="128">
        <f t="shared" si="150"/>
        <v>43000</v>
      </c>
      <c r="S348" s="128">
        <f t="shared" si="151"/>
        <v>10.19178082191786</v>
      </c>
      <c r="T348" s="128">
        <f t="shared" si="152"/>
        <v>10.19178082191786</v>
      </c>
      <c r="U348" s="128">
        <f t="shared" si="156"/>
        <v>635.28767123287685</v>
      </c>
      <c r="V348" s="128">
        <f t="shared" si="143"/>
        <v>635.28767123287685</v>
      </c>
      <c r="W348" s="128">
        <f t="shared" si="153"/>
        <v>220</v>
      </c>
      <c r="X348" s="128">
        <f t="shared" si="154"/>
        <v>220</v>
      </c>
      <c r="Y348" s="128">
        <f t="shared" si="158"/>
        <v>0</v>
      </c>
      <c r="Z348" s="128">
        <f t="shared" si="162"/>
        <v>0</v>
      </c>
      <c r="AA348" s="129">
        <v>0.05</v>
      </c>
      <c r="AB348" s="128">
        <f t="shared" si="164"/>
        <v>-2150</v>
      </c>
      <c r="AC348" s="128">
        <f t="shared" si="159"/>
        <v>-2150</v>
      </c>
      <c r="AD348" s="129">
        <v>0.02</v>
      </c>
      <c r="AE348" s="128">
        <f t="shared" si="163"/>
        <v>-860</v>
      </c>
      <c r="AF348" s="128">
        <f t="shared" si="160"/>
        <v>-860</v>
      </c>
      <c r="AO348" s="128"/>
      <c r="AP348" s="128"/>
      <c r="AQ348" s="128"/>
      <c r="AR348" s="128"/>
      <c r="AS348" s="127">
        <v>0.08</v>
      </c>
      <c r="AT348" s="127">
        <v>0.4</v>
      </c>
    </row>
    <row r="349" spans="1:46" s="70" customFormat="1">
      <c r="A349" s="4" t="s">
        <v>1455</v>
      </c>
      <c r="B349" s="133">
        <f>B348+31</f>
        <v>44074</v>
      </c>
      <c r="C349" s="131">
        <v>1</v>
      </c>
      <c r="D349" s="128"/>
      <c r="E349" s="127"/>
      <c r="F349" s="127"/>
      <c r="G349" s="127"/>
      <c r="H349" s="127">
        <v>0.17</v>
      </c>
      <c r="I349" s="127">
        <v>5.0000000000000001E-3</v>
      </c>
      <c r="J349" s="127">
        <v>0</v>
      </c>
      <c r="K349" s="127"/>
      <c r="L349" s="128"/>
      <c r="O349" s="128">
        <v>1000</v>
      </c>
      <c r="P349" s="128">
        <f t="shared" si="165"/>
        <v>42000</v>
      </c>
      <c r="Q349" s="128">
        <f t="shared" si="157"/>
        <v>1000</v>
      </c>
      <c r="R349" s="128">
        <f t="shared" si="150"/>
        <v>42000</v>
      </c>
      <c r="S349" s="128">
        <f t="shared" si="151"/>
        <v>10.19178082191786</v>
      </c>
      <c r="T349" s="128">
        <f t="shared" si="152"/>
        <v>10.19178082191786</v>
      </c>
      <c r="U349" s="128">
        <f t="shared" si="156"/>
        <v>620.84931506849318</v>
      </c>
      <c r="V349" s="128">
        <f t="shared" si="143"/>
        <v>620.84931506849318</v>
      </c>
      <c r="W349" s="128">
        <f t="shared" si="153"/>
        <v>215</v>
      </c>
      <c r="X349" s="128">
        <f t="shared" si="154"/>
        <v>215</v>
      </c>
      <c r="Y349" s="128">
        <f t="shared" si="158"/>
        <v>0</v>
      </c>
      <c r="Z349" s="128">
        <f t="shared" si="162"/>
        <v>0</v>
      </c>
      <c r="AA349" s="129">
        <v>0.05</v>
      </c>
      <c r="AB349" s="128">
        <f t="shared" si="164"/>
        <v>-2100</v>
      </c>
      <c r="AC349" s="128">
        <f t="shared" si="159"/>
        <v>-2100</v>
      </c>
      <c r="AD349" s="129">
        <v>0.02</v>
      </c>
      <c r="AE349" s="128">
        <f t="shared" si="163"/>
        <v>-840</v>
      </c>
      <c r="AF349" s="128">
        <f t="shared" si="160"/>
        <v>-840</v>
      </c>
      <c r="AO349" s="128"/>
      <c r="AP349" s="128"/>
      <c r="AQ349" s="128"/>
      <c r="AR349" s="128"/>
      <c r="AS349" s="127">
        <v>0.08</v>
      </c>
      <c r="AT349" s="127">
        <v>0.4</v>
      </c>
    </row>
    <row r="350" spans="1:46" s="70" customFormat="1">
      <c r="A350" s="4" t="s">
        <v>1455</v>
      </c>
      <c r="B350" s="133">
        <f>B349+30</f>
        <v>44104</v>
      </c>
      <c r="C350" s="131">
        <v>1</v>
      </c>
      <c r="D350" s="128"/>
      <c r="E350" s="127"/>
      <c r="F350" s="127"/>
      <c r="G350" s="127"/>
      <c r="H350" s="127">
        <v>0.17</v>
      </c>
      <c r="I350" s="127">
        <v>5.0000000000000001E-3</v>
      </c>
      <c r="J350" s="127">
        <v>0</v>
      </c>
      <c r="K350" s="127"/>
      <c r="L350" s="128"/>
      <c r="O350" s="128">
        <v>1000</v>
      </c>
      <c r="P350" s="128">
        <f t="shared" si="165"/>
        <v>41000</v>
      </c>
      <c r="Q350" s="128">
        <f t="shared" si="157"/>
        <v>1000</v>
      </c>
      <c r="R350" s="128">
        <f t="shared" si="150"/>
        <v>41000</v>
      </c>
      <c r="S350" s="128">
        <f t="shared" ref="S350:S381" si="166">P349*H349/365*(B350-B349)+S349-U350</f>
        <v>10.19178082191786</v>
      </c>
      <c r="T350" s="128">
        <f t="shared" ref="T350:T381" si="167">S350*C350</f>
        <v>10.19178082191786</v>
      </c>
      <c r="U350" s="128">
        <f t="shared" si="156"/>
        <v>586.84931506849318</v>
      </c>
      <c r="V350" s="128">
        <f t="shared" si="143"/>
        <v>586.84931506849318</v>
      </c>
      <c r="W350" s="128">
        <f t="shared" ref="W350:W381" si="168">I350*P349</f>
        <v>210</v>
      </c>
      <c r="X350" s="128">
        <f t="shared" ref="X350:X381" si="169">W350*C350</f>
        <v>210</v>
      </c>
      <c r="Y350" s="128">
        <f t="shared" si="158"/>
        <v>0</v>
      </c>
      <c r="Z350" s="128">
        <f t="shared" si="162"/>
        <v>0</v>
      </c>
      <c r="AA350" s="129">
        <v>0.05</v>
      </c>
      <c r="AB350" s="128">
        <f t="shared" si="164"/>
        <v>-2050</v>
      </c>
      <c r="AC350" s="128">
        <f t="shared" si="159"/>
        <v>-2050</v>
      </c>
      <c r="AD350" s="129">
        <v>0.02</v>
      </c>
      <c r="AE350" s="128">
        <f t="shared" si="163"/>
        <v>-820</v>
      </c>
      <c r="AF350" s="128">
        <f t="shared" si="160"/>
        <v>-820</v>
      </c>
      <c r="AO350" s="128"/>
      <c r="AP350" s="128"/>
      <c r="AQ350" s="128"/>
      <c r="AR350" s="128"/>
      <c r="AS350" s="127">
        <v>0.08</v>
      </c>
      <c r="AT350" s="127">
        <v>0.4</v>
      </c>
    </row>
    <row r="351" spans="1:46" s="70" customFormat="1">
      <c r="A351" s="4" t="s">
        <v>1455</v>
      </c>
      <c r="B351" s="133">
        <f>B350+31</f>
        <v>44135</v>
      </c>
      <c r="C351" s="131">
        <v>1</v>
      </c>
      <c r="D351" s="128"/>
      <c r="E351" s="127"/>
      <c r="F351" s="127"/>
      <c r="G351" s="127"/>
      <c r="H351" s="127">
        <v>0.17</v>
      </c>
      <c r="I351" s="127">
        <v>5.0000000000000001E-3</v>
      </c>
      <c r="J351" s="127">
        <v>0</v>
      </c>
      <c r="K351" s="127"/>
      <c r="L351" s="128"/>
      <c r="O351" s="128">
        <v>1000</v>
      </c>
      <c r="P351" s="128">
        <f t="shared" si="165"/>
        <v>40000</v>
      </c>
      <c r="Q351" s="128">
        <f t="shared" si="157"/>
        <v>1000</v>
      </c>
      <c r="R351" s="128">
        <f t="shared" si="150"/>
        <v>40000</v>
      </c>
      <c r="S351" s="128">
        <f t="shared" si="166"/>
        <v>10.19178082191786</v>
      </c>
      <c r="T351" s="128">
        <f t="shared" si="167"/>
        <v>10.19178082191786</v>
      </c>
      <c r="U351" s="128">
        <f t="shared" ref="U351:U382" si="170">P350*H350/365*(B351-B350)</f>
        <v>591.97260273972609</v>
      </c>
      <c r="V351" s="128">
        <f t="shared" si="143"/>
        <v>591.97260273972609</v>
      </c>
      <c r="W351" s="128">
        <f t="shared" si="168"/>
        <v>205</v>
      </c>
      <c r="X351" s="128">
        <f t="shared" si="169"/>
        <v>205</v>
      </c>
      <c r="Y351" s="128">
        <f t="shared" si="158"/>
        <v>0</v>
      </c>
      <c r="Z351" s="128">
        <f t="shared" si="162"/>
        <v>0</v>
      </c>
      <c r="AA351" s="129">
        <v>0.05</v>
      </c>
      <c r="AB351" s="128">
        <f t="shared" si="164"/>
        <v>-2000</v>
      </c>
      <c r="AC351" s="128">
        <f t="shared" si="159"/>
        <v>-2000</v>
      </c>
      <c r="AD351" s="129">
        <v>0.02</v>
      </c>
      <c r="AE351" s="128">
        <f t="shared" si="163"/>
        <v>-800</v>
      </c>
      <c r="AF351" s="128">
        <f t="shared" si="160"/>
        <v>-800</v>
      </c>
      <c r="AO351" s="128"/>
      <c r="AP351" s="128"/>
      <c r="AQ351" s="128"/>
      <c r="AR351" s="128"/>
      <c r="AS351" s="127">
        <v>0.08</v>
      </c>
      <c r="AT351" s="127">
        <v>0.4</v>
      </c>
    </row>
    <row r="352" spans="1:46" s="70" customFormat="1">
      <c r="A352" s="4" t="s">
        <v>1455</v>
      </c>
      <c r="B352" s="133">
        <f>B351+30</f>
        <v>44165</v>
      </c>
      <c r="C352" s="131">
        <v>1</v>
      </c>
      <c r="D352" s="128"/>
      <c r="E352" s="127"/>
      <c r="F352" s="127"/>
      <c r="G352" s="127"/>
      <c r="H352" s="127">
        <v>0.17</v>
      </c>
      <c r="I352" s="127">
        <v>5.0000000000000001E-3</v>
      </c>
      <c r="J352" s="127">
        <v>0</v>
      </c>
      <c r="K352" s="127"/>
      <c r="L352" s="128"/>
      <c r="O352" s="128">
        <v>1000</v>
      </c>
      <c r="P352" s="128">
        <f t="shared" si="165"/>
        <v>39000</v>
      </c>
      <c r="Q352" s="128">
        <f t="shared" si="157"/>
        <v>1000</v>
      </c>
      <c r="R352" s="128">
        <f t="shared" si="150"/>
        <v>39000</v>
      </c>
      <c r="S352" s="128">
        <f t="shared" si="166"/>
        <v>10.19178082191786</v>
      </c>
      <c r="T352" s="128">
        <f t="shared" si="167"/>
        <v>10.19178082191786</v>
      </c>
      <c r="U352" s="128">
        <f t="shared" si="170"/>
        <v>558.90410958904124</v>
      </c>
      <c r="V352" s="128">
        <f t="shared" si="143"/>
        <v>558.90410958904124</v>
      </c>
      <c r="W352" s="128">
        <f t="shared" si="168"/>
        <v>200</v>
      </c>
      <c r="X352" s="128">
        <f t="shared" si="169"/>
        <v>200</v>
      </c>
      <c r="Y352" s="128">
        <f t="shared" si="158"/>
        <v>0</v>
      </c>
      <c r="Z352" s="128">
        <f t="shared" si="162"/>
        <v>0</v>
      </c>
      <c r="AA352" s="129">
        <v>0.05</v>
      </c>
      <c r="AB352" s="128">
        <f t="shared" si="164"/>
        <v>-1950</v>
      </c>
      <c r="AC352" s="128">
        <f t="shared" si="159"/>
        <v>-1950</v>
      </c>
      <c r="AD352" s="129">
        <v>0.02</v>
      </c>
      <c r="AE352" s="128">
        <f t="shared" si="163"/>
        <v>-780</v>
      </c>
      <c r="AF352" s="128">
        <f t="shared" si="160"/>
        <v>-780</v>
      </c>
      <c r="AO352" s="128"/>
      <c r="AP352" s="128"/>
      <c r="AQ352" s="128"/>
      <c r="AR352" s="128"/>
      <c r="AS352" s="127">
        <v>0.08</v>
      </c>
      <c r="AT352" s="127">
        <v>0.4</v>
      </c>
    </row>
    <row r="353" spans="1:46" s="70" customFormat="1">
      <c r="A353" s="4" t="s">
        <v>1455</v>
      </c>
      <c r="B353" s="133">
        <f>B352+31</f>
        <v>44196</v>
      </c>
      <c r="C353" s="131">
        <v>1</v>
      </c>
      <c r="D353" s="128"/>
      <c r="E353" s="127"/>
      <c r="F353" s="127"/>
      <c r="G353" s="127"/>
      <c r="H353" s="127">
        <v>0.17</v>
      </c>
      <c r="I353" s="127">
        <v>5.0000000000000001E-3</v>
      </c>
      <c r="J353" s="127">
        <v>0</v>
      </c>
      <c r="K353" s="127"/>
      <c r="L353" s="128"/>
      <c r="O353" s="128">
        <v>1000</v>
      </c>
      <c r="P353" s="128">
        <f t="shared" si="165"/>
        <v>38000</v>
      </c>
      <c r="Q353" s="128">
        <f t="shared" si="157"/>
        <v>1000</v>
      </c>
      <c r="R353" s="128">
        <f t="shared" si="150"/>
        <v>38000</v>
      </c>
      <c r="S353" s="128">
        <f t="shared" si="166"/>
        <v>10.19178082191786</v>
      </c>
      <c r="T353" s="128">
        <f t="shared" si="167"/>
        <v>10.19178082191786</v>
      </c>
      <c r="U353" s="128">
        <f t="shared" si="170"/>
        <v>563.09589041095899</v>
      </c>
      <c r="V353" s="128">
        <f t="shared" si="143"/>
        <v>563.09589041095899</v>
      </c>
      <c r="W353" s="128">
        <f t="shared" si="168"/>
        <v>195</v>
      </c>
      <c r="X353" s="128">
        <f t="shared" si="169"/>
        <v>195</v>
      </c>
      <c r="Y353" s="128">
        <f t="shared" si="158"/>
        <v>0</v>
      </c>
      <c r="Z353" s="128">
        <f t="shared" si="162"/>
        <v>0</v>
      </c>
      <c r="AA353" s="129">
        <v>0.05</v>
      </c>
      <c r="AB353" s="128">
        <f t="shared" si="164"/>
        <v>-1900</v>
      </c>
      <c r="AC353" s="128">
        <f t="shared" si="159"/>
        <v>-1900</v>
      </c>
      <c r="AD353" s="129">
        <v>0.02</v>
      </c>
      <c r="AE353" s="128">
        <f t="shared" si="163"/>
        <v>-760</v>
      </c>
      <c r="AF353" s="128">
        <f t="shared" si="160"/>
        <v>-760</v>
      </c>
      <c r="AO353" s="128"/>
      <c r="AP353" s="128"/>
      <c r="AQ353" s="128"/>
      <c r="AR353" s="128"/>
      <c r="AS353" s="127">
        <v>0.08</v>
      </c>
      <c r="AT353" s="127">
        <v>0.4</v>
      </c>
    </row>
    <row r="354" spans="1:46" s="70" customFormat="1">
      <c r="A354" s="4" t="s">
        <v>1455</v>
      </c>
      <c r="B354" s="133">
        <f>B353+31</f>
        <v>44227</v>
      </c>
      <c r="C354" s="131">
        <v>1</v>
      </c>
      <c r="D354" s="128"/>
      <c r="E354" s="127"/>
      <c r="F354" s="127"/>
      <c r="G354" s="127"/>
      <c r="H354" s="127">
        <v>0.16</v>
      </c>
      <c r="I354" s="127">
        <v>5.0000000000000001E-3</v>
      </c>
      <c r="J354" s="127">
        <v>0</v>
      </c>
      <c r="K354" s="127"/>
      <c r="L354" s="128"/>
      <c r="O354" s="128">
        <v>1000</v>
      </c>
      <c r="P354" s="128">
        <f>P353-O354</f>
        <v>37000</v>
      </c>
      <c r="Q354" s="128">
        <f t="shared" si="157"/>
        <v>1000</v>
      </c>
      <c r="R354" s="128">
        <f t="shared" si="150"/>
        <v>37000</v>
      </c>
      <c r="S354" s="128">
        <f t="shared" si="166"/>
        <v>10.19178082191786</v>
      </c>
      <c r="T354" s="128">
        <f t="shared" si="167"/>
        <v>10.19178082191786</v>
      </c>
      <c r="U354" s="128">
        <f t="shared" si="170"/>
        <v>548.65753424657544</v>
      </c>
      <c r="V354" s="128">
        <f t="shared" si="143"/>
        <v>548.65753424657544</v>
      </c>
      <c r="W354" s="128">
        <f t="shared" si="168"/>
        <v>190</v>
      </c>
      <c r="X354" s="128">
        <f t="shared" si="169"/>
        <v>190</v>
      </c>
      <c r="Y354" s="128">
        <f t="shared" si="158"/>
        <v>0</v>
      </c>
      <c r="Z354" s="128">
        <f t="shared" si="162"/>
        <v>0</v>
      </c>
      <c r="AA354" s="129">
        <v>0.05</v>
      </c>
      <c r="AB354" s="128">
        <f t="shared" si="164"/>
        <v>-1850</v>
      </c>
      <c r="AC354" s="128">
        <f t="shared" si="159"/>
        <v>-1850</v>
      </c>
      <c r="AD354" s="129">
        <v>0.02</v>
      </c>
      <c r="AE354" s="128">
        <f t="shared" si="163"/>
        <v>-740</v>
      </c>
      <c r="AF354" s="128">
        <f t="shared" si="160"/>
        <v>-740</v>
      </c>
      <c r="AO354" s="128"/>
      <c r="AP354" s="128"/>
      <c r="AQ354" s="128"/>
      <c r="AR354" s="128"/>
      <c r="AS354" s="127">
        <v>0.08</v>
      </c>
      <c r="AT354" s="127">
        <v>0.4</v>
      </c>
    </row>
    <row r="355" spans="1:46" s="70" customFormat="1">
      <c r="A355" s="4" t="s">
        <v>1455</v>
      </c>
      <c r="B355" s="133">
        <f>B354+28</f>
        <v>44255</v>
      </c>
      <c r="C355" s="131">
        <v>1</v>
      </c>
      <c r="D355" s="128"/>
      <c r="E355" s="127"/>
      <c r="F355" s="127"/>
      <c r="G355" s="127"/>
      <c r="H355" s="127">
        <v>0.16</v>
      </c>
      <c r="I355" s="127">
        <v>5.0000000000000001E-3</v>
      </c>
      <c r="J355" s="127">
        <v>0</v>
      </c>
      <c r="K355" s="127"/>
      <c r="L355" s="128"/>
      <c r="O355" s="128">
        <v>1000</v>
      </c>
      <c r="P355" s="128">
        <f t="shared" ref="P355:P365" si="171">P354-O355</f>
        <v>36000</v>
      </c>
      <c r="Q355" s="128">
        <f t="shared" si="157"/>
        <v>1000</v>
      </c>
      <c r="R355" s="128">
        <f t="shared" si="150"/>
        <v>36000</v>
      </c>
      <c r="S355" s="128">
        <f t="shared" si="166"/>
        <v>10.19178082191786</v>
      </c>
      <c r="T355" s="128">
        <f t="shared" si="167"/>
        <v>10.19178082191786</v>
      </c>
      <c r="U355" s="128">
        <f t="shared" si="170"/>
        <v>454.13698630136992</v>
      </c>
      <c r="V355" s="128">
        <f t="shared" si="143"/>
        <v>454.13698630136992</v>
      </c>
      <c r="W355" s="128">
        <f t="shared" si="168"/>
        <v>185</v>
      </c>
      <c r="X355" s="128">
        <f t="shared" si="169"/>
        <v>185</v>
      </c>
      <c r="Y355" s="128">
        <f t="shared" si="158"/>
        <v>0</v>
      </c>
      <c r="Z355" s="128">
        <f t="shared" si="162"/>
        <v>0</v>
      </c>
      <c r="AA355" s="129">
        <v>0.05</v>
      </c>
      <c r="AB355" s="128">
        <f t="shared" si="164"/>
        <v>-1800</v>
      </c>
      <c r="AC355" s="128">
        <f t="shared" si="159"/>
        <v>-1800</v>
      </c>
      <c r="AD355" s="129">
        <v>0.02</v>
      </c>
      <c r="AE355" s="128">
        <f t="shared" si="163"/>
        <v>-720</v>
      </c>
      <c r="AF355" s="128">
        <f t="shared" si="160"/>
        <v>-720</v>
      </c>
      <c r="AO355" s="128"/>
      <c r="AP355" s="128"/>
      <c r="AQ355" s="128"/>
      <c r="AR355" s="128"/>
      <c r="AS355" s="127">
        <v>0.08</v>
      </c>
      <c r="AT355" s="127">
        <v>0.4</v>
      </c>
    </row>
    <row r="356" spans="1:46" s="70" customFormat="1">
      <c r="A356" s="4" t="s">
        <v>1455</v>
      </c>
      <c r="B356" s="133">
        <f>B355+31</f>
        <v>44286</v>
      </c>
      <c r="C356" s="131">
        <v>1</v>
      </c>
      <c r="D356" s="128"/>
      <c r="E356" s="127"/>
      <c r="F356" s="127"/>
      <c r="G356" s="127"/>
      <c r="H356" s="127">
        <v>0.16</v>
      </c>
      <c r="I356" s="127">
        <v>5.0000000000000001E-3</v>
      </c>
      <c r="J356" s="127">
        <v>0</v>
      </c>
      <c r="K356" s="127"/>
      <c r="L356" s="128"/>
      <c r="O356" s="128">
        <v>1000</v>
      </c>
      <c r="P356" s="128">
        <f t="shared" si="171"/>
        <v>35000</v>
      </c>
      <c r="Q356" s="128">
        <f t="shared" si="157"/>
        <v>1000</v>
      </c>
      <c r="R356" s="128">
        <f t="shared" si="150"/>
        <v>35000</v>
      </c>
      <c r="S356" s="128">
        <f t="shared" si="166"/>
        <v>10.19178082191786</v>
      </c>
      <c r="T356" s="128">
        <f t="shared" si="167"/>
        <v>10.19178082191786</v>
      </c>
      <c r="U356" s="128">
        <f t="shared" si="170"/>
        <v>489.20547945205476</v>
      </c>
      <c r="V356" s="128">
        <f t="shared" si="143"/>
        <v>489.20547945205476</v>
      </c>
      <c r="W356" s="128">
        <f t="shared" si="168"/>
        <v>180</v>
      </c>
      <c r="X356" s="128">
        <f t="shared" si="169"/>
        <v>180</v>
      </c>
      <c r="Y356" s="128">
        <f t="shared" si="158"/>
        <v>0</v>
      </c>
      <c r="Z356" s="128">
        <f t="shared" si="162"/>
        <v>0</v>
      </c>
      <c r="AA356" s="129">
        <v>0.05</v>
      </c>
      <c r="AB356" s="128">
        <f t="shared" si="164"/>
        <v>-1750</v>
      </c>
      <c r="AC356" s="128">
        <f t="shared" si="159"/>
        <v>-1750</v>
      </c>
      <c r="AD356" s="129">
        <v>0.02</v>
      </c>
      <c r="AE356" s="128">
        <f t="shared" si="163"/>
        <v>-700</v>
      </c>
      <c r="AF356" s="128">
        <f t="shared" si="160"/>
        <v>-700</v>
      </c>
      <c r="AO356" s="128"/>
      <c r="AP356" s="128"/>
      <c r="AQ356" s="128"/>
      <c r="AR356" s="128"/>
      <c r="AS356" s="127">
        <v>0.08</v>
      </c>
      <c r="AT356" s="127">
        <v>0.4</v>
      </c>
    </row>
    <row r="357" spans="1:46" s="70" customFormat="1">
      <c r="A357" s="4" t="s">
        <v>1455</v>
      </c>
      <c r="B357" s="133">
        <f>B356+30</f>
        <v>44316</v>
      </c>
      <c r="C357" s="131">
        <v>1</v>
      </c>
      <c r="D357" s="128"/>
      <c r="E357" s="127"/>
      <c r="F357" s="127"/>
      <c r="G357" s="127"/>
      <c r="H357" s="127">
        <v>0.16</v>
      </c>
      <c r="I357" s="127">
        <v>5.0000000000000001E-3</v>
      </c>
      <c r="J357" s="127">
        <v>0</v>
      </c>
      <c r="K357" s="127"/>
      <c r="L357" s="128"/>
      <c r="O357" s="128">
        <v>1000</v>
      </c>
      <c r="P357" s="128">
        <f t="shared" si="171"/>
        <v>34000</v>
      </c>
      <c r="Q357" s="128">
        <f t="shared" si="157"/>
        <v>1000</v>
      </c>
      <c r="R357" s="128">
        <f t="shared" si="150"/>
        <v>34000</v>
      </c>
      <c r="S357" s="128">
        <f t="shared" si="166"/>
        <v>10.19178082191786</v>
      </c>
      <c r="T357" s="128">
        <f t="shared" si="167"/>
        <v>10.19178082191786</v>
      </c>
      <c r="U357" s="128">
        <f t="shared" si="170"/>
        <v>460.27397260273972</v>
      </c>
      <c r="V357" s="128">
        <f t="shared" si="143"/>
        <v>460.27397260273972</v>
      </c>
      <c r="W357" s="128">
        <f t="shared" si="168"/>
        <v>175</v>
      </c>
      <c r="X357" s="128">
        <f t="shared" si="169"/>
        <v>175</v>
      </c>
      <c r="Y357" s="128">
        <f t="shared" si="158"/>
        <v>0</v>
      </c>
      <c r="Z357" s="128">
        <f t="shared" si="162"/>
        <v>0</v>
      </c>
      <c r="AA357" s="129">
        <v>0.05</v>
      </c>
      <c r="AB357" s="128">
        <f t="shared" si="164"/>
        <v>-1700</v>
      </c>
      <c r="AC357" s="128">
        <f t="shared" si="159"/>
        <v>-1700</v>
      </c>
      <c r="AD357" s="129">
        <v>0.02</v>
      </c>
      <c r="AE357" s="128">
        <f t="shared" si="163"/>
        <v>-680</v>
      </c>
      <c r="AF357" s="128">
        <f t="shared" si="160"/>
        <v>-680</v>
      </c>
      <c r="AO357" s="128"/>
      <c r="AP357" s="128"/>
      <c r="AQ357" s="128"/>
      <c r="AR357" s="128"/>
      <c r="AS357" s="127">
        <v>0.08</v>
      </c>
      <c r="AT357" s="127">
        <v>0.4</v>
      </c>
    </row>
    <row r="358" spans="1:46" s="70" customFormat="1">
      <c r="A358" s="4" t="s">
        <v>1455</v>
      </c>
      <c r="B358" s="133">
        <f>B357+31</f>
        <v>44347</v>
      </c>
      <c r="C358" s="131">
        <v>1</v>
      </c>
      <c r="D358" s="128"/>
      <c r="E358" s="127"/>
      <c r="F358" s="127"/>
      <c r="G358" s="127"/>
      <c r="H358" s="127">
        <v>0.16</v>
      </c>
      <c r="I358" s="127">
        <v>5.0000000000000001E-3</v>
      </c>
      <c r="J358" s="127">
        <v>0</v>
      </c>
      <c r="K358" s="127"/>
      <c r="L358" s="128"/>
      <c r="O358" s="128">
        <v>1000</v>
      </c>
      <c r="P358" s="128">
        <f t="shared" si="171"/>
        <v>33000</v>
      </c>
      <c r="Q358" s="128">
        <f t="shared" si="157"/>
        <v>1000</v>
      </c>
      <c r="R358" s="128">
        <f t="shared" si="150"/>
        <v>33000</v>
      </c>
      <c r="S358" s="128">
        <f t="shared" si="166"/>
        <v>10.19178082191786</v>
      </c>
      <c r="T358" s="128">
        <f t="shared" si="167"/>
        <v>10.19178082191786</v>
      </c>
      <c r="U358" s="128">
        <f t="shared" si="170"/>
        <v>462.02739726027397</v>
      </c>
      <c r="V358" s="128">
        <f t="shared" si="143"/>
        <v>462.02739726027397</v>
      </c>
      <c r="W358" s="128">
        <f t="shared" si="168"/>
        <v>170</v>
      </c>
      <c r="X358" s="128">
        <f t="shared" si="169"/>
        <v>170</v>
      </c>
      <c r="Y358" s="128">
        <f t="shared" si="158"/>
        <v>0</v>
      </c>
      <c r="Z358" s="128">
        <f t="shared" si="162"/>
        <v>0</v>
      </c>
      <c r="AA358" s="129">
        <v>0.05</v>
      </c>
      <c r="AB358" s="128">
        <f t="shared" si="164"/>
        <v>-1650</v>
      </c>
      <c r="AC358" s="128">
        <f t="shared" si="159"/>
        <v>-1650</v>
      </c>
      <c r="AD358" s="129">
        <v>0.02</v>
      </c>
      <c r="AE358" s="128">
        <f t="shared" si="163"/>
        <v>-660</v>
      </c>
      <c r="AF358" s="128">
        <f t="shared" si="160"/>
        <v>-660</v>
      </c>
      <c r="AO358" s="128"/>
      <c r="AP358" s="128"/>
      <c r="AQ358" s="128"/>
      <c r="AR358" s="128"/>
      <c r="AS358" s="127">
        <v>0.08</v>
      </c>
      <c r="AT358" s="127">
        <v>0.4</v>
      </c>
    </row>
    <row r="359" spans="1:46" s="70" customFormat="1">
      <c r="A359" s="4" t="s">
        <v>1455</v>
      </c>
      <c r="B359" s="133">
        <f>B358+30</f>
        <v>44377</v>
      </c>
      <c r="C359" s="131">
        <v>1</v>
      </c>
      <c r="D359" s="128"/>
      <c r="E359" s="127"/>
      <c r="F359" s="127"/>
      <c r="G359" s="127"/>
      <c r="H359" s="127">
        <v>0.16</v>
      </c>
      <c r="I359" s="127">
        <v>5.0000000000000001E-3</v>
      </c>
      <c r="J359" s="127">
        <v>0</v>
      </c>
      <c r="K359" s="127"/>
      <c r="L359" s="128"/>
      <c r="O359" s="128">
        <v>1000</v>
      </c>
      <c r="P359" s="128">
        <f t="shared" si="171"/>
        <v>32000</v>
      </c>
      <c r="Q359" s="128">
        <f t="shared" si="157"/>
        <v>1000</v>
      </c>
      <c r="R359" s="128">
        <f t="shared" si="150"/>
        <v>32000</v>
      </c>
      <c r="S359" s="128">
        <f t="shared" si="166"/>
        <v>10.19178082191786</v>
      </c>
      <c r="T359" s="128">
        <f t="shared" si="167"/>
        <v>10.19178082191786</v>
      </c>
      <c r="U359" s="128">
        <f t="shared" si="170"/>
        <v>433.97260273972603</v>
      </c>
      <c r="V359" s="128">
        <f t="shared" si="143"/>
        <v>433.97260273972603</v>
      </c>
      <c r="W359" s="128">
        <f t="shared" si="168"/>
        <v>165</v>
      </c>
      <c r="X359" s="128">
        <f t="shared" si="169"/>
        <v>165</v>
      </c>
      <c r="Y359" s="128">
        <f t="shared" si="158"/>
        <v>0</v>
      </c>
      <c r="Z359" s="128">
        <f t="shared" si="162"/>
        <v>0</v>
      </c>
      <c r="AA359" s="129">
        <v>0.05</v>
      </c>
      <c r="AB359" s="128">
        <f t="shared" si="164"/>
        <v>-1600</v>
      </c>
      <c r="AC359" s="128">
        <f t="shared" si="159"/>
        <v>-1600</v>
      </c>
      <c r="AD359" s="129">
        <v>0.02</v>
      </c>
      <c r="AE359" s="128">
        <f t="shared" si="163"/>
        <v>-640</v>
      </c>
      <c r="AF359" s="128">
        <f t="shared" si="160"/>
        <v>-640</v>
      </c>
      <c r="AO359" s="128"/>
      <c r="AP359" s="128"/>
      <c r="AQ359" s="128"/>
      <c r="AR359" s="128"/>
      <c r="AS359" s="127">
        <v>0.08</v>
      </c>
      <c r="AT359" s="127">
        <v>0.4</v>
      </c>
    </row>
    <row r="360" spans="1:46" s="70" customFormat="1">
      <c r="A360" s="4" t="s">
        <v>1455</v>
      </c>
      <c r="B360" s="133">
        <f>B359+31</f>
        <v>44408</v>
      </c>
      <c r="C360" s="131">
        <v>1</v>
      </c>
      <c r="D360" s="128"/>
      <c r="E360" s="127"/>
      <c r="F360" s="127"/>
      <c r="G360" s="127"/>
      <c r="H360" s="127">
        <v>0.16</v>
      </c>
      <c r="I360" s="127">
        <v>5.0000000000000001E-3</v>
      </c>
      <c r="J360" s="127">
        <v>0</v>
      </c>
      <c r="K360" s="127"/>
      <c r="L360" s="128"/>
      <c r="O360" s="128">
        <v>1000</v>
      </c>
      <c r="P360" s="128">
        <f t="shared" si="171"/>
        <v>31000</v>
      </c>
      <c r="Q360" s="128">
        <f t="shared" si="157"/>
        <v>1000</v>
      </c>
      <c r="R360" s="128">
        <f t="shared" si="150"/>
        <v>31000</v>
      </c>
      <c r="S360" s="128">
        <f t="shared" si="166"/>
        <v>10.19178082191786</v>
      </c>
      <c r="T360" s="128">
        <f t="shared" si="167"/>
        <v>10.19178082191786</v>
      </c>
      <c r="U360" s="128">
        <f t="shared" si="170"/>
        <v>434.84931506849313</v>
      </c>
      <c r="V360" s="128">
        <f t="shared" si="143"/>
        <v>434.84931506849313</v>
      </c>
      <c r="W360" s="128">
        <f t="shared" si="168"/>
        <v>160</v>
      </c>
      <c r="X360" s="128">
        <f t="shared" si="169"/>
        <v>160</v>
      </c>
      <c r="Y360" s="128">
        <f t="shared" si="158"/>
        <v>0</v>
      </c>
      <c r="Z360" s="128">
        <f t="shared" si="162"/>
        <v>0</v>
      </c>
      <c r="AA360" s="129">
        <v>0.05</v>
      </c>
      <c r="AB360" s="128">
        <f t="shared" si="164"/>
        <v>-1550</v>
      </c>
      <c r="AC360" s="128">
        <f t="shared" si="159"/>
        <v>-1550</v>
      </c>
      <c r="AD360" s="129">
        <v>0.02</v>
      </c>
      <c r="AE360" s="128">
        <f t="shared" si="163"/>
        <v>-620</v>
      </c>
      <c r="AF360" s="128">
        <f t="shared" si="160"/>
        <v>-620</v>
      </c>
      <c r="AO360" s="128"/>
      <c r="AP360" s="128"/>
      <c r="AQ360" s="128"/>
      <c r="AR360" s="128"/>
      <c r="AS360" s="127">
        <v>0.08</v>
      </c>
      <c r="AT360" s="127">
        <v>0.4</v>
      </c>
    </row>
    <row r="361" spans="1:46" s="70" customFormat="1">
      <c r="A361" s="4" t="s">
        <v>1455</v>
      </c>
      <c r="B361" s="133">
        <f>B360+31</f>
        <v>44439</v>
      </c>
      <c r="C361" s="131">
        <v>1</v>
      </c>
      <c r="D361" s="128"/>
      <c r="E361" s="127"/>
      <c r="F361" s="127"/>
      <c r="G361" s="127"/>
      <c r="H361" s="127">
        <v>0.16</v>
      </c>
      <c r="I361" s="127">
        <v>5.0000000000000001E-3</v>
      </c>
      <c r="J361" s="127">
        <v>0</v>
      </c>
      <c r="K361" s="127"/>
      <c r="L361" s="128"/>
      <c r="O361" s="128">
        <v>1000</v>
      </c>
      <c r="P361" s="128">
        <f t="shared" si="171"/>
        <v>30000</v>
      </c>
      <c r="Q361" s="128">
        <f t="shared" si="157"/>
        <v>1000</v>
      </c>
      <c r="R361" s="128">
        <f t="shared" si="150"/>
        <v>30000</v>
      </c>
      <c r="S361" s="128">
        <f t="shared" si="166"/>
        <v>10.19178082191786</v>
      </c>
      <c r="T361" s="128">
        <f t="shared" si="167"/>
        <v>10.19178082191786</v>
      </c>
      <c r="U361" s="128">
        <f t="shared" si="170"/>
        <v>421.2602739726027</v>
      </c>
      <c r="V361" s="128">
        <f t="shared" si="143"/>
        <v>421.2602739726027</v>
      </c>
      <c r="W361" s="128">
        <f t="shared" si="168"/>
        <v>155</v>
      </c>
      <c r="X361" s="128">
        <f t="shared" si="169"/>
        <v>155</v>
      </c>
      <c r="Y361" s="128">
        <f t="shared" si="158"/>
        <v>0</v>
      </c>
      <c r="Z361" s="128">
        <f t="shared" si="162"/>
        <v>0</v>
      </c>
      <c r="AA361" s="129">
        <v>0.05</v>
      </c>
      <c r="AB361" s="128">
        <f t="shared" si="164"/>
        <v>-1500</v>
      </c>
      <c r="AC361" s="128">
        <f t="shared" si="159"/>
        <v>-1500</v>
      </c>
      <c r="AD361" s="129">
        <v>0.02</v>
      </c>
      <c r="AE361" s="128">
        <f t="shared" si="163"/>
        <v>-600</v>
      </c>
      <c r="AF361" s="128">
        <f t="shared" si="160"/>
        <v>-600</v>
      </c>
      <c r="AO361" s="128"/>
      <c r="AP361" s="128"/>
      <c r="AQ361" s="128"/>
      <c r="AR361" s="128"/>
      <c r="AS361" s="127">
        <v>0.08</v>
      </c>
      <c r="AT361" s="127">
        <v>0.4</v>
      </c>
    </row>
    <row r="362" spans="1:46" s="70" customFormat="1">
      <c r="A362" s="4" t="s">
        <v>1455</v>
      </c>
      <c r="B362" s="133">
        <f>B361+30</f>
        <v>44469</v>
      </c>
      <c r="C362" s="131">
        <v>1</v>
      </c>
      <c r="D362" s="128"/>
      <c r="E362" s="127"/>
      <c r="F362" s="127"/>
      <c r="G362" s="127"/>
      <c r="H362" s="127">
        <v>0.16</v>
      </c>
      <c r="I362" s="127">
        <v>5.0000000000000001E-3</v>
      </c>
      <c r="J362" s="127">
        <v>0</v>
      </c>
      <c r="K362" s="127"/>
      <c r="L362" s="128"/>
      <c r="O362" s="128">
        <v>1000</v>
      </c>
      <c r="P362" s="128">
        <f t="shared" si="171"/>
        <v>29000</v>
      </c>
      <c r="Q362" s="128">
        <f t="shared" si="157"/>
        <v>1000</v>
      </c>
      <c r="R362" s="128">
        <f t="shared" si="150"/>
        <v>29000</v>
      </c>
      <c r="S362" s="128">
        <f t="shared" si="166"/>
        <v>10.19178082191786</v>
      </c>
      <c r="T362" s="128">
        <f t="shared" si="167"/>
        <v>10.19178082191786</v>
      </c>
      <c r="U362" s="128">
        <f t="shared" si="170"/>
        <v>394.52054794520546</v>
      </c>
      <c r="V362" s="128">
        <f t="shared" si="143"/>
        <v>394.52054794520546</v>
      </c>
      <c r="W362" s="128">
        <f t="shared" si="168"/>
        <v>150</v>
      </c>
      <c r="X362" s="128">
        <f t="shared" si="169"/>
        <v>150</v>
      </c>
      <c r="Y362" s="128">
        <f t="shared" si="158"/>
        <v>0</v>
      </c>
      <c r="Z362" s="128">
        <f t="shared" si="162"/>
        <v>0</v>
      </c>
      <c r="AA362" s="129">
        <v>0.05</v>
      </c>
      <c r="AB362" s="128">
        <f t="shared" si="164"/>
        <v>-1450</v>
      </c>
      <c r="AC362" s="128">
        <f t="shared" si="159"/>
        <v>-1450</v>
      </c>
      <c r="AD362" s="129">
        <v>0.02</v>
      </c>
      <c r="AE362" s="128">
        <f t="shared" si="163"/>
        <v>-580</v>
      </c>
      <c r="AF362" s="128">
        <f t="shared" si="160"/>
        <v>-580</v>
      </c>
      <c r="AO362" s="128"/>
      <c r="AP362" s="128"/>
      <c r="AQ362" s="128"/>
      <c r="AR362" s="128"/>
      <c r="AS362" s="127">
        <v>0.08</v>
      </c>
      <c r="AT362" s="127">
        <v>0.4</v>
      </c>
    </row>
    <row r="363" spans="1:46" s="70" customFormat="1">
      <c r="A363" s="4" t="s">
        <v>1455</v>
      </c>
      <c r="B363" s="133">
        <f>B362+31</f>
        <v>44500</v>
      </c>
      <c r="C363" s="131">
        <v>1</v>
      </c>
      <c r="D363" s="128"/>
      <c r="E363" s="127"/>
      <c r="F363" s="127"/>
      <c r="G363" s="127"/>
      <c r="H363" s="127">
        <v>0.16</v>
      </c>
      <c r="I363" s="127">
        <v>5.0000000000000001E-3</v>
      </c>
      <c r="J363" s="127">
        <v>0</v>
      </c>
      <c r="K363" s="127"/>
      <c r="L363" s="128"/>
      <c r="O363" s="128">
        <v>1000</v>
      </c>
      <c r="P363" s="128">
        <f t="shared" si="171"/>
        <v>28000</v>
      </c>
      <c r="Q363" s="128">
        <f t="shared" si="157"/>
        <v>1000</v>
      </c>
      <c r="R363" s="128">
        <f t="shared" si="150"/>
        <v>28000</v>
      </c>
      <c r="S363" s="128">
        <f t="shared" si="166"/>
        <v>10.19178082191786</v>
      </c>
      <c r="T363" s="128">
        <f t="shared" si="167"/>
        <v>10.19178082191786</v>
      </c>
      <c r="U363" s="128">
        <f t="shared" si="170"/>
        <v>394.08219178082192</v>
      </c>
      <c r="V363" s="128">
        <f t="shared" si="143"/>
        <v>394.08219178082192</v>
      </c>
      <c r="W363" s="128">
        <f t="shared" si="168"/>
        <v>145</v>
      </c>
      <c r="X363" s="128">
        <f t="shared" si="169"/>
        <v>145</v>
      </c>
      <c r="Y363" s="128">
        <f t="shared" si="158"/>
        <v>0</v>
      </c>
      <c r="Z363" s="128">
        <f t="shared" si="162"/>
        <v>0</v>
      </c>
      <c r="AA363" s="129">
        <v>0.05</v>
      </c>
      <c r="AB363" s="128">
        <f t="shared" si="164"/>
        <v>-1400</v>
      </c>
      <c r="AC363" s="128">
        <f t="shared" si="159"/>
        <v>-1400</v>
      </c>
      <c r="AD363" s="129">
        <v>0.02</v>
      </c>
      <c r="AE363" s="128">
        <f t="shared" si="163"/>
        <v>-560</v>
      </c>
      <c r="AF363" s="128">
        <f t="shared" si="160"/>
        <v>-560</v>
      </c>
      <c r="AO363" s="128"/>
      <c r="AP363" s="128"/>
      <c r="AQ363" s="128"/>
      <c r="AR363" s="128"/>
      <c r="AS363" s="127">
        <v>0.08</v>
      </c>
      <c r="AT363" s="127">
        <v>0.4</v>
      </c>
    </row>
    <row r="364" spans="1:46" s="70" customFormat="1">
      <c r="A364" s="4" t="s">
        <v>1455</v>
      </c>
      <c r="B364" s="133">
        <f>B363+30</f>
        <v>44530</v>
      </c>
      <c r="C364" s="131">
        <v>1</v>
      </c>
      <c r="D364" s="128"/>
      <c r="E364" s="127"/>
      <c r="F364" s="127"/>
      <c r="G364" s="127"/>
      <c r="H364" s="127">
        <v>0.16</v>
      </c>
      <c r="I364" s="127">
        <v>5.0000000000000001E-3</v>
      </c>
      <c r="J364" s="127">
        <v>0</v>
      </c>
      <c r="K364" s="127"/>
      <c r="L364" s="128"/>
      <c r="O364" s="128">
        <v>1000</v>
      </c>
      <c r="P364" s="128">
        <f t="shared" si="171"/>
        <v>27000</v>
      </c>
      <c r="Q364" s="128">
        <f t="shared" si="157"/>
        <v>1000</v>
      </c>
      <c r="R364" s="128">
        <f t="shared" si="150"/>
        <v>27000</v>
      </c>
      <c r="S364" s="128">
        <f t="shared" si="166"/>
        <v>10.19178082191786</v>
      </c>
      <c r="T364" s="128">
        <f t="shared" si="167"/>
        <v>10.19178082191786</v>
      </c>
      <c r="U364" s="128">
        <f t="shared" si="170"/>
        <v>368.21917808219177</v>
      </c>
      <c r="V364" s="128">
        <f t="shared" si="143"/>
        <v>368.21917808219177</v>
      </c>
      <c r="W364" s="128">
        <f t="shared" si="168"/>
        <v>140</v>
      </c>
      <c r="X364" s="128">
        <f t="shared" si="169"/>
        <v>140</v>
      </c>
      <c r="Y364" s="128">
        <f t="shared" si="158"/>
        <v>0</v>
      </c>
      <c r="Z364" s="128">
        <f t="shared" si="162"/>
        <v>0</v>
      </c>
      <c r="AA364" s="129">
        <v>0.05</v>
      </c>
      <c r="AB364" s="128">
        <f t="shared" si="164"/>
        <v>-1350</v>
      </c>
      <c r="AC364" s="128">
        <f t="shared" si="159"/>
        <v>-1350</v>
      </c>
      <c r="AD364" s="129">
        <v>0.02</v>
      </c>
      <c r="AE364" s="128">
        <f t="shared" si="163"/>
        <v>-540</v>
      </c>
      <c r="AF364" s="128">
        <f t="shared" si="160"/>
        <v>-540</v>
      </c>
      <c r="AO364" s="128"/>
      <c r="AP364" s="128"/>
      <c r="AQ364" s="128"/>
      <c r="AR364" s="128"/>
      <c r="AS364" s="127">
        <v>0.08</v>
      </c>
      <c r="AT364" s="127">
        <v>0.4</v>
      </c>
    </row>
    <row r="365" spans="1:46" s="70" customFormat="1">
      <c r="A365" s="4" t="s">
        <v>1455</v>
      </c>
      <c r="B365" s="133">
        <f>B364+31</f>
        <v>44561</v>
      </c>
      <c r="C365" s="131">
        <v>1</v>
      </c>
      <c r="D365" s="128"/>
      <c r="E365" s="127"/>
      <c r="F365" s="127"/>
      <c r="G365" s="127"/>
      <c r="H365" s="127">
        <v>0.16</v>
      </c>
      <c r="I365" s="127">
        <v>5.0000000000000001E-3</v>
      </c>
      <c r="J365" s="127">
        <v>0</v>
      </c>
      <c r="K365" s="127"/>
      <c r="L365" s="128"/>
      <c r="O365" s="128">
        <v>1000</v>
      </c>
      <c r="P365" s="128">
        <f t="shared" si="171"/>
        <v>26000</v>
      </c>
      <c r="Q365" s="128">
        <f t="shared" si="157"/>
        <v>1000</v>
      </c>
      <c r="R365" s="128">
        <f t="shared" si="150"/>
        <v>26000</v>
      </c>
      <c r="S365" s="128">
        <f t="shared" si="166"/>
        <v>10.19178082191786</v>
      </c>
      <c r="T365" s="128">
        <f t="shared" si="167"/>
        <v>10.19178082191786</v>
      </c>
      <c r="U365" s="128">
        <f t="shared" si="170"/>
        <v>366.90410958904107</v>
      </c>
      <c r="V365" s="128">
        <f t="shared" ref="V365:V428" si="172">U365*C365</f>
        <v>366.90410958904107</v>
      </c>
      <c r="W365" s="128">
        <f t="shared" si="168"/>
        <v>135</v>
      </c>
      <c r="X365" s="128">
        <f t="shared" si="169"/>
        <v>135</v>
      </c>
      <c r="Y365" s="128">
        <f t="shared" si="158"/>
        <v>0</v>
      </c>
      <c r="Z365" s="128">
        <f t="shared" si="162"/>
        <v>0</v>
      </c>
      <c r="AA365" s="129">
        <v>0.05</v>
      </c>
      <c r="AB365" s="128">
        <f t="shared" si="164"/>
        <v>-1300</v>
      </c>
      <c r="AC365" s="128">
        <f t="shared" si="159"/>
        <v>-1300</v>
      </c>
      <c r="AD365" s="129">
        <v>0.02</v>
      </c>
      <c r="AE365" s="128">
        <f t="shared" si="163"/>
        <v>-520</v>
      </c>
      <c r="AF365" s="128">
        <f t="shared" si="160"/>
        <v>-520</v>
      </c>
      <c r="AO365" s="128"/>
      <c r="AP365" s="128"/>
      <c r="AQ365" s="128"/>
      <c r="AR365" s="128"/>
      <c r="AS365" s="127">
        <v>0.08</v>
      </c>
      <c r="AT365" s="127">
        <v>0.4</v>
      </c>
    </row>
    <row r="366" spans="1:46" s="70" customFormat="1">
      <c r="A366" s="4" t="s">
        <v>1455</v>
      </c>
      <c r="B366" s="133">
        <f>B365+31</f>
        <v>44592</v>
      </c>
      <c r="C366" s="131">
        <v>1</v>
      </c>
      <c r="D366" s="128"/>
      <c r="E366" s="127"/>
      <c r="F366" s="127"/>
      <c r="G366" s="127"/>
      <c r="H366" s="127">
        <v>0.15</v>
      </c>
      <c r="I366" s="127">
        <v>5.0000000000000001E-3</v>
      </c>
      <c r="J366" s="127">
        <v>0</v>
      </c>
      <c r="K366" s="127"/>
      <c r="L366" s="128"/>
      <c r="O366" s="128">
        <v>1000</v>
      </c>
      <c r="P366" s="128">
        <f>P353-O366</f>
        <v>37000</v>
      </c>
      <c r="Q366" s="128">
        <f t="shared" si="157"/>
        <v>1000</v>
      </c>
      <c r="R366" s="128">
        <f t="shared" si="150"/>
        <v>37000</v>
      </c>
      <c r="S366" s="128">
        <f t="shared" si="166"/>
        <v>10.19178082191786</v>
      </c>
      <c r="T366" s="128">
        <f t="shared" si="167"/>
        <v>10.19178082191786</v>
      </c>
      <c r="U366" s="128">
        <f t="shared" si="170"/>
        <v>353.31506849315065</v>
      </c>
      <c r="V366" s="128">
        <f t="shared" si="172"/>
        <v>353.31506849315065</v>
      </c>
      <c r="W366" s="128">
        <f t="shared" si="168"/>
        <v>130</v>
      </c>
      <c r="X366" s="128">
        <f t="shared" si="169"/>
        <v>130</v>
      </c>
      <c r="Y366" s="128">
        <f t="shared" si="158"/>
        <v>0</v>
      </c>
      <c r="Z366" s="128">
        <f t="shared" si="162"/>
        <v>0</v>
      </c>
      <c r="AA366" s="129">
        <v>0.05</v>
      </c>
      <c r="AB366" s="128">
        <f t="shared" si="164"/>
        <v>-1850</v>
      </c>
      <c r="AC366" s="128">
        <f t="shared" si="159"/>
        <v>-1850</v>
      </c>
      <c r="AD366" s="129">
        <v>0.02</v>
      </c>
      <c r="AE366" s="128">
        <f t="shared" si="163"/>
        <v>-740</v>
      </c>
      <c r="AF366" s="128">
        <f t="shared" si="160"/>
        <v>-740</v>
      </c>
      <c r="AO366" s="128"/>
      <c r="AP366" s="128"/>
      <c r="AQ366" s="128"/>
      <c r="AR366" s="128"/>
      <c r="AS366" s="127">
        <v>0.08</v>
      </c>
      <c r="AT366" s="127">
        <v>0.4</v>
      </c>
    </row>
    <row r="367" spans="1:46" s="70" customFormat="1">
      <c r="A367" s="4" t="s">
        <v>1455</v>
      </c>
      <c r="B367" s="133">
        <f>B366+28</f>
        <v>44620</v>
      </c>
      <c r="C367" s="131">
        <v>1</v>
      </c>
      <c r="D367" s="128"/>
      <c r="E367" s="127"/>
      <c r="F367" s="127"/>
      <c r="G367" s="127"/>
      <c r="H367" s="127">
        <v>0.15</v>
      </c>
      <c r="I367" s="127">
        <v>5.0000000000000001E-3</v>
      </c>
      <c r="J367" s="127">
        <v>0</v>
      </c>
      <c r="K367" s="127"/>
      <c r="L367" s="128"/>
      <c r="O367" s="128">
        <v>1000</v>
      </c>
      <c r="P367" s="128">
        <f t="shared" ref="P367:P377" si="173">P366-O367</f>
        <v>36000</v>
      </c>
      <c r="Q367" s="128">
        <f t="shared" si="157"/>
        <v>1000</v>
      </c>
      <c r="R367" s="128">
        <f t="shared" si="150"/>
        <v>36000</v>
      </c>
      <c r="S367" s="128">
        <f t="shared" si="166"/>
        <v>10.19178082191786</v>
      </c>
      <c r="T367" s="128">
        <f t="shared" si="167"/>
        <v>10.19178082191786</v>
      </c>
      <c r="U367" s="128">
        <f t="shared" si="170"/>
        <v>425.75342465753425</v>
      </c>
      <c r="V367" s="128">
        <f t="shared" si="172"/>
        <v>425.75342465753425</v>
      </c>
      <c r="W367" s="128">
        <f t="shared" si="168"/>
        <v>185</v>
      </c>
      <c r="X367" s="128">
        <f t="shared" si="169"/>
        <v>185</v>
      </c>
      <c r="Y367" s="128">
        <f t="shared" si="158"/>
        <v>0</v>
      </c>
      <c r="Z367" s="128">
        <f t="shared" si="162"/>
        <v>0</v>
      </c>
      <c r="AA367" s="129">
        <v>0.05</v>
      </c>
      <c r="AB367" s="128">
        <f t="shared" si="164"/>
        <v>-1800</v>
      </c>
      <c r="AC367" s="128">
        <f t="shared" si="159"/>
        <v>-1800</v>
      </c>
      <c r="AD367" s="129">
        <v>0.02</v>
      </c>
      <c r="AE367" s="128">
        <f t="shared" si="163"/>
        <v>-720</v>
      </c>
      <c r="AF367" s="128">
        <f t="shared" si="160"/>
        <v>-720</v>
      </c>
      <c r="AO367" s="128"/>
      <c r="AP367" s="128"/>
      <c r="AQ367" s="128"/>
      <c r="AR367" s="128"/>
      <c r="AS367" s="127">
        <v>0.08</v>
      </c>
      <c r="AT367" s="127">
        <v>0.4</v>
      </c>
    </row>
    <row r="368" spans="1:46" s="70" customFormat="1">
      <c r="A368" s="4" t="s">
        <v>1455</v>
      </c>
      <c r="B368" s="133">
        <f>B367+31</f>
        <v>44651</v>
      </c>
      <c r="C368" s="131">
        <v>1</v>
      </c>
      <c r="D368" s="128"/>
      <c r="E368" s="127"/>
      <c r="F368" s="127"/>
      <c r="G368" s="127"/>
      <c r="H368" s="127">
        <v>0.15</v>
      </c>
      <c r="I368" s="127">
        <v>5.0000000000000001E-3</v>
      </c>
      <c r="J368" s="127">
        <v>0</v>
      </c>
      <c r="K368" s="127"/>
      <c r="L368" s="128"/>
      <c r="O368" s="128">
        <v>1000</v>
      </c>
      <c r="P368" s="128">
        <f t="shared" si="173"/>
        <v>35000</v>
      </c>
      <c r="Q368" s="128">
        <f t="shared" si="157"/>
        <v>1000</v>
      </c>
      <c r="R368" s="128">
        <f t="shared" si="150"/>
        <v>35000</v>
      </c>
      <c r="S368" s="128">
        <f t="shared" si="166"/>
        <v>10.19178082191786</v>
      </c>
      <c r="T368" s="128">
        <f t="shared" si="167"/>
        <v>10.19178082191786</v>
      </c>
      <c r="U368" s="128">
        <f t="shared" si="170"/>
        <v>458.63013698630141</v>
      </c>
      <c r="V368" s="128">
        <f t="shared" si="172"/>
        <v>458.63013698630141</v>
      </c>
      <c r="W368" s="128">
        <f t="shared" si="168"/>
        <v>180</v>
      </c>
      <c r="X368" s="128">
        <f t="shared" si="169"/>
        <v>180</v>
      </c>
      <c r="Y368" s="128">
        <f t="shared" si="158"/>
        <v>0</v>
      </c>
      <c r="Z368" s="128">
        <f t="shared" si="162"/>
        <v>0</v>
      </c>
      <c r="AA368" s="129">
        <v>0.05</v>
      </c>
      <c r="AB368" s="128">
        <f t="shared" si="164"/>
        <v>-1750</v>
      </c>
      <c r="AC368" s="128">
        <f t="shared" si="159"/>
        <v>-1750</v>
      </c>
      <c r="AD368" s="129">
        <v>0.02</v>
      </c>
      <c r="AE368" s="128">
        <f t="shared" si="163"/>
        <v>-700</v>
      </c>
      <c r="AF368" s="128">
        <f t="shared" si="160"/>
        <v>-700</v>
      </c>
      <c r="AO368" s="128"/>
      <c r="AP368" s="128"/>
      <c r="AQ368" s="128"/>
      <c r="AR368" s="128"/>
      <c r="AS368" s="127">
        <v>0.08</v>
      </c>
      <c r="AT368" s="127">
        <v>0.4</v>
      </c>
    </row>
    <row r="369" spans="1:46" s="70" customFormat="1">
      <c r="A369" s="4" t="s">
        <v>1455</v>
      </c>
      <c r="B369" s="133">
        <f>B368+30</f>
        <v>44681</v>
      </c>
      <c r="C369" s="131">
        <v>1</v>
      </c>
      <c r="D369" s="128"/>
      <c r="E369" s="127"/>
      <c r="F369" s="127"/>
      <c r="G369" s="127"/>
      <c r="H369" s="127">
        <v>0.15</v>
      </c>
      <c r="I369" s="127">
        <v>5.0000000000000001E-3</v>
      </c>
      <c r="J369" s="127">
        <v>0</v>
      </c>
      <c r="K369" s="127"/>
      <c r="L369" s="128"/>
      <c r="O369" s="128">
        <v>1000</v>
      </c>
      <c r="P369" s="128">
        <f t="shared" si="173"/>
        <v>34000</v>
      </c>
      <c r="Q369" s="128">
        <f t="shared" si="157"/>
        <v>1000</v>
      </c>
      <c r="R369" s="128">
        <f t="shared" si="150"/>
        <v>34000</v>
      </c>
      <c r="S369" s="128">
        <f t="shared" si="166"/>
        <v>10.19178082191786</v>
      </c>
      <c r="T369" s="128">
        <f t="shared" si="167"/>
        <v>10.19178082191786</v>
      </c>
      <c r="U369" s="128">
        <f t="shared" si="170"/>
        <v>431.50684931506851</v>
      </c>
      <c r="V369" s="128">
        <f t="shared" si="172"/>
        <v>431.50684931506851</v>
      </c>
      <c r="W369" s="128">
        <f t="shared" si="168"/>
        <v>175</v>
      </c>
      <c r="X369" s="128">
        <f t="shared" si="169"/>
        <v>175</v>
      </c>
      <c r="Y369" s="128">
        <f t="shared" si="158"/>
        <v>0</v>
      </c>
      <c r="Z369" s="128">
        <f t="shared" si="162"/>
        <v>0</v>
      </c>
      <c r="AA369" s="129">
        <v>0.05</v>
      </c>
      <c r="AB369" s="128">
        <f t="shared" si="164"/>
        <v>-1700</v>
      </c>
      <c r="AC369" s="128">
        <f t="shared" si="159"/>
        <v>-1700</v>
      </c>
      <c r="AD369" s="129">
        <v>0.02</v>
      </c>
      <c r="AE369" s="128">
        <f t="shared" si="163"/>
        <v>-680</v>
      </c>
      <c r="AF369" s="128">
        <f t="shared" si="160"/>
        <v>-680</v>
      </c>
      <c r="AO369" s="128"/>
      <c r="AP369" s="128"/>
      <c r="AQ369" s="128"/>
      <c r="AR369" s="128"/>
      <c r="AS369" s="127">
        <v>0.08</v>
      </c>
      <c r="AT369" s="127">
        <v>0.4</v>
      </c>
    </row>
    <row r="370" spans="1:46" s="70" customFormat="1">
      <c r="A370" s="4" t="s">
        <v>1455</v>
      </c>
      <c r="B370" s="133">
        <f>B369+31</f>
        <v>44712</v>
      </c>
      <c r="C370" s="131">
        <v>1</v>
      </c>
      <c r="D370" s="128"/>
      <c r="E370" s="127"/>
      <c r="F370" s="127"/>
      <c r="G370" s="127"/>
      <c r="H370" s="127">
        <v>0.15</v>
      </c>
      <c r="I370" s="127">
        <v>5.0000000000000001E-3</v>
      </c>
      <c r="J370" s="127">
        <v>0</v>
      </c>
      <c r="K370" s="127"/>
      <c r="L370" s="128"/>
      <c r="O370" s="128">
        <v>1000</v>
      </c>
      <c r="P370" s="128">
        <f t="shared" si="173"/>
        <v>33000</v>
      </c>
      <c r="Q370" s="128">
        <f t="shared" si="157"/>
        <v>1000</v>
      </c>
      <c r="R370" s="128">
        <f t="shared" si="150"/>
        <v>33000</v>
      </c>
      <c r="S370" s="128">
        <f t="shared" si="166"/>
        <v>10.19178082191786</v>
      </c>
      <c r="T370" s="128">
        <f t="shared" si="167"/>
        <v>10.19178082191786</v>
      </c>
      <c r="U370" s="128">
        <f t="shared" si="170"/>
        <v>433.15068493150687</v>
      </c>
      <c r="V370" s="128">
        <f t="shared" si="172"/>
        <v>433.15068493150687</v>
      </c>
      <c r="W370" s="128">
        <f t="shared" si="168"/>
        <v>170</v>
      </c>
      <c r="X370" s="128">
        <f t="shared" si="169"/>
        <v>170</v>
      </c>
      <c r="Y370" s="128">
        <f t="shared" si="158"/>
        <v>0</v>
      </c>
      <c r="Z370" s="128">
        <f t="shared" si="162"/>
        <v>0</v>
      </c>
      <c r="AA370" s="129">
        <v>0.05</v>
      </c>
      <c r="AB370" s="128">
        <f t="shared" si="164"/>
        <v>-1650</v>
      </c>
      <c r="AC370" s="128">
        <f t="shared" si="159"/>
        <v>-1650</v>
      </c>
      <c r="AD370" s="129">
        <v>0.02</v>
      </c>
      <c r="AE370" s="128">
        <f t="shared" si="163"/>
        <v>-660</v>
      </c>
      <c r="AF370" s="128">
        <f t="shared" si="160"/>
        <v>-660</v>
      </c>
      <c r="AO370" s="128"/>
      <c r="AP370" s="128"/>
      <c r="AQ370" s="128"/>
      <c r="AR370" s="128"/>
      <c r="AS370" s="127">
        <v>0.08</v>
      </c>
      <c r="AT370" s="127">
        <v>0.4</v>
      </c>
    </row>
    <row r="371" spans="1:46" s="70" customFormat="1">
      <c r="A371" s="4" t="s">
        <v>1455</v>
      </c>
      <c r="B371" s="133">
        <f>B370+30</f>
        <v>44742</v>
      </c>
      <c r="C371" s="131">
        <v>1</v>
      </c>
      <c r="D371" s="128"/>
      <c r="E371" s="127"/>
      <c r="F371" s="127"/>
      <c r="G371" s="127"/>
      <c r="H371" s="127">
        <v>0.15</v>
      </c>
      <c r="I371" s="127">
        <v>5.0000000000000001E-3</v>
      </c>
      <c r="J371" s="127">
        <v>0</v>
      </c>
      <c r="K371" s="127"/>
      <c r="L371" s="128"/>
      <c r="O371" s="128">
        <v>1000</v>
      </c>
      <c r="P371" s="128">
        <f t="shared" si="173"/>
        <v>32000</v>
      </c>
      <c r="Q371" s="128">
        <f t="shared" si="157"/>
        <v>1000</v>
      </c>
      <c r="R371" s="128">
        <f t="shared" si="150"/>
        <v>32000</v>
      </c>
      <c r="S371" s="128">
        <f t="shared" si="166"/>
        <v>10.19178082191786</v>
      </c>
      <c r="T371" s="128">
        <f t="shared" si="167"/>
        <v>10.19178082191786</v>
      </c>
      <c r="U371" s="128">
        <f t="shared" si="170"/>
        <v>406.84931506849313</v>
      </c>
      <c r="V371" s="128">
        <f t="shared" si="172"/>
        <v>406.84931506849313</v>
      </c>
      <c r="W371" s="128">
        <f t="shared" si="168"/>
        <v>165</v>
      </c>
      <c r="X371" s="128">
        <f t="shared" si="169"/>
        <v>165</v>
      </c>
      <c r="Y371" s="128">
        <f t="shared" si="158"/>
        <v>0</v>
      </c>
      <c r="Z371" s="128">
        <f t="shared" si="162"/>
        <v>0</v>
      </c>
      <c r="AA371" s="129">
        <v>0.05</v>
      </c>
      <c r="AB371" s="128">
        <f t="shared" si="164"/>
        <v>-1600</v>
      </c>
      <c r="AC371" s="128">
        <f t="shared" si="159"/>
        <v>-1600</v>
      </c>
      <c r="AD371" s="129">
        <v>0.02</v>
      </c>
      <c r="AE371" s="128">
        <f t="shared" si="163"/>
        <v>-640</v>
      </c>
      <c r="AF371" s="128">
        <f t="shared" si="160"/>
        <v>-640</v>
      </c>
      <c r="AO371" s="128"/>
      <c r="AP371" s="128"/>
      <c r="AQ371" s="128"/>
      <c r="AR371" s="128"/>
      <c r="AS371" s="127">
        <v>0.08</v>
      </c>
      <c r="AT371" s="127">
        <v>0.4</v>
      </c>
    </row>
    <row r="372" spans="1:46" s="70" customFormat="1">
      <c r="A372" s="4" t="s">
        <v>1455</v>
      </c>
      <c r="B372" s="133">
        <f>B371+31</f>
        <v>44773</v>
      </c>
      <c r="C372" s="131">
        <v>1</v>
      </c>
      <c r="D372" s="128"/>
      <c r="E372" s="127"/>
      <c r="F372" s="127"/>
      <c r="G372" s="127"/>
      <c r="H372" s="127">
        <v>0.15</v>
      </c>
      <c r="I372" s="127">
        <v>5.0000000000000001E-3</v>
      </c>
      <c r="J372" s="127">
        <v>0</v>
      </c>
      <c r="K372" s="127"/>
      <c r="L372" s="128"/>
      <c r="O372" s="128">
        <v>1000</v>
      </c>
      <c r="P372" s="128">
        <f t="shared" si="173"/>
        <v>31000</v>
      </c>
      <c r="Q372" s="128">
        <f t="shared" si="157"/>
        <v>1000</v>
      </c>
      <c r="R372" s="128">
        <f t="shared" si="150"/>
        <v>31000</v>
      </c>
      <c r="S372" s="128">
        <f t="shared" si="166"/>
        <v>10.19178082191786</v>
      </c>
      <c r="T372" s="128">
        <f t="shared" si="167"/>
        <v>10.19178082191786</v>
      </c>
      <c r="U372" s="128">
        <f t="shared" si="170"/>
        <v>407.67123287671228</v>
      </c>
      <c r="V372" s="128">
        <f t="shared" si="172"/>
        <v>407.67123287671228</v>
      </c>
      <c r="W372" s="128">
        <f t="shared" si="168"/>
        <v>160</v>
      </c>
      <c r="X372" s="128">
        <f t="shared" si="169"/>
        <v>160</v>
      </c>
      <c r="Y372" s="128">
        <f t="shared" si="158"/>
        <v>0</v>
      </c>
      <c r="Z372" s="128">
        <f t="shared" si="162"/>
        <v>0</v>
      </c>
      <c r="AA372" s="129">
        <v>0.05</v>
      </c>
      <c r="AB372" s="128">
        <f t="shared" si="164"/>
        <v>-1550</v>
      </c>
      <c r="AC372" s="128">
        <f t="shared" si="159"/>
        <v>-1550</v>
      </c>
      <c r="AD372" s="129">
        <v>0.02</v>
      </c>
      <c r="AE372" s="128">
        <f t="shared" si="163"/>
        <v>-620</v>
      </c>
      <c r="AF372" s="128">
        <f t="shared" si="160"/>
        <v>-620</v>
      </c>
      <c r="AO372" s="128"/>
      <c r="AP372" s="128"/>
      <c r="AQ372" s="128"/>
      <c r="AR372" s="128"/>
      <c r="AS372" s="127">
        <v>0.08</v>
      </c>
      <c r="AT372" s="127">
        <v>0.4</v>
      </c>
    </row>
    <row r="373" spans="1:46" s="70" customFormat="1">
      <c r="A373" s="4" t="s">
        <v>1455</v>
      </c>
      <c r="B373" s="133">
        <f>B372+31</f>
        <v>44804</v>
      </c>
      <c r="C373" s="131">
        <v>1</v>
      </c>
      <c r="D373" s="128"/>
      <c r="E373" s="127"/>
      <c r="F373" s="127"/>
      <c r="G373" s="127"/>
      <c r="H373" s="127">
        <v>0.15</v>
      </c>
      <c r="I373" s="127">
        <v>5.0000000000000001E-3</v>
      </c>
      <c r="J373" s="127">
        <v>0</v>
      </c>
      <c r="K373" s="127"/>
      <c r="L373" s="128"/>
      <c r="O373" s="128">
        <v>1000</v>
      </c>
      <c r="P373" s="128">
        <f t="shared" si="173"/>
        <v>30000</v>
      </c>
      <c r="Q373" s="128">
        <f t="shared" si="157"/>
        <v>1000</v>
      </c>
      <c r="R373" s="128">
        <f t="shared" si="150"/>
        <v>30000</v>
      </c>
      <c r="S373" s="128">
        <f t="shared" si="166"/>
        <v>10.19178082191786</v>
      </c>
      <c r="T373" s="128">
        <f t="shared" si="167"/>
        <v>10.19178082191786</v>
      </c>
      <c r="U373" s="128">
        <f t="shared" si="170"/>
        <v>394.9315068493151</v>
      </c>
      <c r="V373" s="128">
        <f t="shared" si="172"/>
        <v>394.9315068493151</v>
      </c>
      <c r="W373" s="128">
        <f t="shared" si="168"/>
        <v>155</v>
      </c>
      <c r="X373" s="128">
        <f t="shared" si="169"/>
        <v>155</v>
      </c>
      <c r="Y373" s="128">
        <f t="shared" si="158"/>
        <v>0</v>
      </c>
      <c r="Z373" s="128">
        <f t="shared" si="162"/>
        <v>0</v>
      </c>
      <c r="AA373" s="129">
        <v>0.05</v>
      </c>
      <c r="AB373" s="128">
        <f t="shared" si="164"/>
        <v>-1500</v>
      </c>
      <c r="AC373" s="128">
        <f t="shared" si="159"/>
        <v>-1500</v>
      </c>
      <c r="AD373" s="129">
        <v>0.02</v>
      </c>
      <c r="AE373" s="128">
        <f t="shared" si="163"/>
        <v>-600</v>
      </c>
      <c r="AF373" s="128">
        <f t="shared" si="160"/>
        <v>-600</v>
      </c>
      <c r="AO373" s="128"/>
      <c r="AP373" s="128"/>
      <c r="AQ373" s="128"/>
      <c r="AR373" s="128"/>
      <c r="AS373" s="127">
        <v>0.08</v>
      </c>
      <c r="AT373" s="127">
        <v>0.4</v>
      </c>
    </row>
    <row r="374" spans="1:46" s="70" customFormat="1">
      <c r="A374" s="4" t="s">
        <v>1455</v>
      </c>
      <c r="B374" s="133">
        <f>B373+30</f>
        <v>44834</v>
      </c>
      <c r="C374" s="131">
        <v>1</v>
      </c>
      <c r="D374" s="128"/>
      <c r="E374" s="127"/>
      <c r="F374" s="127"/>
      <c r="G374" s="127"/>
      <c r="H374" s="127">
        <v>0.15</v>
      </c>
      <c r="I374" s="127">
        <v>5.0000000000000001E-3</v>
      </c>
      <c r="J374" s="127">
        <v>0</v>
      </c>
      <c r="K374" s="127"/>
      <c r="L374" s="128"/>
      <c r="O374" s="128">
        <v>1000</v>
      </c>
      <c r="P374" s="128">
        <f t="shared" si="173"/>
        <v>29000</v>
      </c>
      <c r="Q374" s="128">
        <f t="shared" si="157"/>
        <v>1000</v>
      </c>
      <c r="R374" s="128">
        <f t="shared" si="150"/>
        <v>29000</v>
      </c>
      <c r="S374" s="128">
        <f t="shared" si="166"/>
        <v>10.19178082191786</v>
      </c>
      <c r="T374" s="128">
        <f t="shared" si="167"/>
        <v>10.19178082191786</v>
      </c>
      <c r="U374" s="128">
        <f t="shared" si="170"/>
        <v>369.86301369863014</v>
      </c>
      <c r="V374" s="128">
        <f t="shared" si="172"/>
        <v>369.86301369863014</v>
      </c>
      <c r="W374" s="128">
        <f t="shared" si="168"/>
        <v>150</v>
      </c>
      <c r="X374" s="128">
        <f t="shared" si="169"/>
        <v>150</v>
      </c>
      <c r="Y374" s="128">
        <f t="shared" si="158"/>
        <v>0</v>
      </c>
      <c r="Z374" s="128">
        <f t="shared" si="162"/>
        <v>0</v>
      </c>
      <c r="AA374" s="129">
        <v>0.05</v>
      </c>
      <c r="AB374" s="128">
        <f t="shared" si="164"/>
        <v>-1450</v>
      </c>
      <c r="AC374" s="128">
        <f t="shared" si="159"/>
        <v>-1450</v>
      </c>
      <c r="AD374" s="129">
        <v>0.02</v>
      </c>
      <c r="AE374" s="128">
        <f t="shared" si="163"/>
        <v>-580</v>
      </c>
      <c r="AF374" s="128">
        <f t="shared" si="160"/>
        <v>-580</v>
      </c>
      <c r="AO374" s="128"/>
      <c r="AP374" s="128"/>
      <c r="AQ374" s="128"/>
      <c r="AR374" s="128"/>
      <c r="AS374" s="127">
        <v>0.08</v>
      </c>
      <c r="AT374" s="127">
        <v>0.4</v>
      </c>
    </row>
    <row r="375" spans="1:46" s="70" customFormat="1">
      <c r="A375" s="4" t="s">
        <v>1455</v>
      </c>
      <c r="B375" s="133">
        <f>B374+31</f>
        <v>44865</v>
      </c>
      <c r="C375" s="131">
        <v>1</v>
      </c>
      <c r="D375" s="128"/>
      <c r="E375" s="127"/>
      <c r="F375" s="127"/>
      <c r="G375" s="127"/>
      <c r="H375" s="127">
        <v>0.15</v>
      </c>
      <c r="I375" s="127">
        <v>5.0000000000000001E-3</v>
      </c>
      <c r="J375" s="127">
        <v>0</v>
      </c>
      <c r="K375" s="127"/>
      <c r="L375" s="128"/>
      <c r="O375" s="128">
        <v>1000</v>
      </c>
      <c r="P375" s="128">
        <f t="shared" si="173"/>
        <v>28000</v>
      </c>
      <c r="Q375" s="128">
        <f t="shared" si="157"/>
        <v>1000</v>
      </c>
      <c r="R375" s="128">
        <f t="shared" si="150"/>
        <v>28000</v>
      </c>
      <c r="S375" s="128">
        <f t="shared" si="166"/>
        <v>10.19178082191786</v>
      </c>
      <c r="T375" s="128">
        <f t="shared" si="167"/>
        <v>10.19178082191786</v>
      </c>
      <c r="U375" s="128">
        <f t="shared" si="170"/>
        <v>369.45205479452056</v>
      </c>
      <c r="V375" s="128">
        <f t="shared" si="172"/>
        <v>369.45205479452056</v>
      </c>
      <c r="W375" s="128">
        <f t="shared" si="168"/>
        <v>145</v>
      </c>
      <c r="X375" s="128">
        <f t="shared" si="169"/>
        <v>145</v>
      </c>
      <c r="Y375" s="128">
        <f t="shared" si="158"/>
        <v>0</v>
      </c>
      <c r="Z375" s="128">
        <f t="shared" si="162"/>
        <v>0</v>
      </c>
      <c r="AA375" s="129">
        <v>0.05</v>
      </c>
      <c r="AB375" s="128">
        <f t="shared" si="164"/>
        <v>-1400</v>
      </c>
      <c r="AC375" s="128">
        <f t="shared" si="159"/>
        <v>-1400</v>
      </c>
      <c r="AD375" s="129">
        <v>0.02</v>
      </c>
      <c r="AE375" s="128">
        <f t="shared" si="163"/>
        <v>-560</v>
      </c>
      <c r="AF375" s="128">
        <f t="shared" si="160"/>
        <v>-560</v>
      </c>
      <c r="AO375" s="128"/>
      <c r="AP375" s="128"/>
      <c r="AQ375" s="128"/>
      <c r="AR375" s="128"/>
      <c r="AS375" s="127">
        <v>0.08</v>
      </c>
      <c r="AT375" s="127">
        <v>0.4</v>
      </c>
    </row>
    <row r="376" spans="1:46" s="70" customFormat="1">
      <c r="A376" s="4" t="s">
        <v>1455</v>
      </c>
      <c r="B376" s="133">
        <f>B375+30</f>
        <v>44895</v>
      </c>
      <c r="C376" s="131">
        <v>1</v>
      </c>
      <c r="D376" s="128"/>
      <c r="E376" s="127"/>
      <c r="F376" s="127"/>
      <c r="G376" s="127"/>
      <c r="H376" s="127">
        <v>0.15</v>
      </c>
      <c r="I376" s="127">
        <v>5.0000000000000001E-3</v>
      </c>
      <c r="J376" s="127">
        <v>0</v>
      </c>
      <c r="K376" s="127"/>
      <c r="L376" s="128"/>
      <c r="O376" s="128">
        <v>1000</v>
      </c>
      <c r="P376" s="128">
        <f t="shared" si="173"/>
        <v>27000</v>
      </c>
      <c r="Q376" s="128">
        <f t="shared" si="157"/>
        <v>1000</v>
      </c>
      <c r="R376" s="128">
        <f t="shared" si="150"/>
        <v>27000</v>
      </c>
      <c r="S376" s="128">
        <f t="shared" si="166"/>
        <v>10.19178082191786</v>
      </c>
      <c r="T376" s="128">
        <f t="shared" si="167"/>
        <v>10.19178082191786</v>
      </c>
      <c r="U376" s="128">
        <f t="shared" si="170"/>
        <v>345.20547945205476</v>
      </c>
      <c r="V376" s="128">
        <f t="shared" si="172"/>
        <v>345.20547945205476</v>
      </c>
      <c r="W376" s="128">
        <f t="shared" si="168"/>
        <v>140</v>
      </c>
      <c r="X376" s="128">
        <f t="shared" si="169"/>
        <v>140</v>
      </c>
      <c r="Y376" s="128">
        <f t="shared" si="158"/>
        <v>0</v>
      </c>
      <c r="Z376" s="128">
        <f t="shared" si="162"/>
        <v>0</v>
      </c>
      <c r="AA376" s="129">
        <v>0.05</v>
      </c>
      <c r="AB376" s="128">
        <f t="shared" si="164"/>
        <v>-1350</v>
      </c>
      <c r="AC376" s="128">
        <f t="shared" si="159"/>
        <v>-1350</v>
      </c>
      <c r="AD376" s="129">
        <v>0.02</v>
      </c>
      <c r="AE376" s="128">
        <f t="shared" si="163"/>
        <v>-540</v>
      </c>
      <c r="AF376" s="128">
        <f t="shared" si="160"/>
        <v>-540</v>
      </c>
      <c r="AO376" s="128"/>
      <c r="AP376" s="128"/>
      <c r="AQ376" s="128"/>
      <c r="AR376" s="128"/>
      <c r="AS376" s="127">
        <v>0.08</v>
      </c>
      <c r="AT376" s="127">
        <v>0.4</v>
      </c>
    </row>
    <row r="377" spans="1:46" s="70" customFormat="1">
      <c r="A377" s="4" t="s">
        <v>1455</v>
      </c>
      <c r="B377" s="133">
        <f>B376+31</f>
        <v>44926</v>
      </c>
      <c r="C377" s="131">
        <v>1</v>
      </c>
      <c r="D377" s="128"/>
      <c r="E377" s="127"/>
      <c r="F377" s="127"/>
      <c r="G377" s="127"/>
      <c r="H377" s="127">
        <v>0.15</v>
      </c>
      <c r="I377" s="127">
        <v>5.0000000000000001E-3</v>
      </c>
      <c r="J377" s="127">
        <v>0</v>
      </c>
      <c r="K377" s="127"/>
      <c r="L377" s="128"/>
      <c r="O377" s="128">
        <v>1000</v>
      </c>
      <c r="P377" s="128">
        <f t="shared" si="173"/>
        <v>26000</v>
      </c>
      <c r="Q377" s="128">
        <f t="shared" si="157"/>
        <v>1000</v>
      </c>
      <c r="R377" s="128">
        <f t="shared" si="150"/>
        <v>26000</v>
      </c>
      <c r="S377" s="128">
        <f t="shared" si="166"/>
        <v>10.19178082191786</v>
      </c>
      <c r="T377" s="128">
        <f t="shared" si="167"/>
        <v>10.19178082191786</v>
      </c>
      <c r="U377" s="128">
        <f t="shared" si="170"/>
        <v>343.97260273972603</v>
      </c>
      <c r="V377" s="128">
        <f t="shared" si="172"/>
        <v>343.97260273972603</v>
      </c>
      <c r="W377" s="128">
        <f t="shared" si="168"/>
        <v>135</v>
      </c>
      <c r="X377" s="128">
        <f t="shared" si="169"/>
        <v>135</v>
      </c>
      <c r="Y377" s="128">
        <f t="shared" si="158"/>
        <v>0</v>
      </c>
      <c r="Z377" s="128">
        <f t="shared" si="162"/>
        <v>0</v>
      </c>
      <c r="AA377" s="129">
        <v>0.05</v>
      </c>
      <c r="AB377" s="128">
        <f t="shared" si="164"/>
        <v>-1300</v>
      </c>
      <c r="AC377" s="128">
        <f t="shared" si="159"/>
        <v>-1300</v>
      </c>
      <c r="AD377" s="129">
        <v>0.02</v>
      </c>
      <c r="AE377" s="128">
        <f t="shared" si="163"/>
        <v>-520</v>
      </c>
      <c r="AF377" s="128">
        <f t="shared" si="160"/>
        <v>-520</v>
      </c>
      <c r="AO377" s="128"/>
      <c r="AP377" s="128"/>
      <c r="AQ377" s="128"/>
      <c r="AR377" s="128"/>
      <c r="AS377" s="127">
        <v>0.08</v>
      </c>
      <c r="AT377" s="127">
        <v>0.4</v>
      </c>
    </row>
    <row r="378" spans="1:46" s="70" customFormat="1">
      <c r="A378" s="4" t="s">
        <v>1455</v>
      </c>
      <c r="B378" s="133">
        <f>B365+31</f>
        <v>44592</v>
      </c>
      <c r="C378" s="131">
        <v>1</v>
      </c>
      <c r="D378" s="128"/>
      <c r="E378" s="127"/>
      <c r="F378" s="127"/>
      <c r="G378" s="127"/>
      <c r="H378" s="127">
        <v>0.14000000000000001</v>
      </c>
      <c r="I378" s="127">
        <v>5.0000000000000001E-3</v>
      </c>
      <c r="J378" s="127">
        <v>0</v>
      </c>
      <c r="K378" s="127"/>
      <c r="L378" s="128"/>
      <c r="O378" s="128">
        <v>1000</v>
      </c>
      <c r="P378" s="128">
        <f>P365-O378</f>
        <v>25000</v>
      </c>
      <c r="Q378" s="128">
        <f t="shared" si="157"/>
        <v>1000</v>
      </c>
      <c r="R378" s="128">
        <f t="shared" si="150"/>
        <v>25000</v>
      </c>
      <c r="S378" s="128">
        <f t="shared" si="166"/>
        <v>10.191780821917746</v>
      </c>
      <c r="T378" s="128">
        <f t="shared" si="167"/>
        <v>10.191780821917746</v>
      </c>
      <c r="U378" s="128">
        <f t="shared" si="170"/>
        <v>-3568.7671232876714</v>
      </c>
      <c r="V378" s="128">
        <f t="shared" si="172"/>
        <v>-3568.7671232876714</v>
      </c>
      <c r="W378" s="128">
        <f t="shared" si="168"/>
        <v>130</v>
      </c>
      <c r="X378" s="128">
        <f t="shared" si="169"/>
        <v>130</v>
      </c>
      <c r="Y378" s="128">
        <f t="shared" si="158"/>
        <v>0</v>
      </c>
      <c r="Z378" s="128">
        <f t="shared" si="162"/>
        <v>0</v>
      </c>
      <c r="AA378" s="129">
        <v>0.05</v>
      </c>
      <c r="AB378" s="128">
        <f t="shared" si="164"/>
        <v>-1250</v>
      </c>
      <c r="AC378" s="128">
        <f t="shared" si="159"/>
        <v>-1250</v>
      </c>
      <c r="AD378" s="129">
        <v>0.02</v>
      </c>
      <c r="AE378" s="128">
        <f t="shared" si="163"/>
        <v>-500</v>
      </c>
      <c r="AF378" s="128">
        <f t="shared" si="160"/>
        <v>-500</v>
      </c>
      <c r="AO378" s="128"/>
      <c r="AP378" s="128"/>
      <c r="AQ378" s="128"/>
      <c r="AR378" s="128"/>
      <c r="AS378" s="127">
        <v>0.08</v>
      </c>
      <c r="AT378" s="127">
        <v>0.4</v>
      </c>
    </row>
    <row r="379" spans="1:46" s="70" customFormat="1">
      <c r="A379" s="4" t="s">
        <v>1455</v>
      </c>
      <c r="B379" s="133">
        <f>B378+28</f>
        <v>44620</v>
      </c>
      <c r="C379" s="131">
        <v>1</v>
      </c>
      <c r="D379" s="128"/>
      <c r="E379" s="127"/>
      <c r="F379" s="127"/>
      <c r="G379" s="127"/>
      <c r="H379" s="127">
        <v>0.14000000000000001</v>
      </c>
      <c r="I379" s="127">
        <v>5.0000000000000001E-3</v>
      </c>
      <c r="J379" s="127">
        <v>0</v>
      </c>
      <c r="K379" s="127"/>
      <c r="L379" s="128"/>
      <c r="O379" s="128">
        <v>1000</v>
      </c>
      <c r="P379" s="128">
        <f t="shared" ref="P379:P389" si="174">P378-O379</f>
        <v>24000</v>
      </c>
      <c r="Q379" s="128">
        <f t="shared" si="157"/>
        <v>1000</v>
      </c>
      <c r="R379" s="128">
        <f t="shared" si="150"/>
        <v>24000</v>
      </c>
      <c r="S379" s="128">
        <f t="shared" si="166"/>
        <v>10.191780821917746</v>
      </c>
      <c r="T379" s="128">
        <f t="shared" si="167"/>
        <v>10.191780821917746</v>
      </c>
      <c r="U379" s="128">
        <f t="shared" si="170"/>
        <v>268.49315068493155</v>
      </c>
      <c r="V379" s="128">
        <f t="shared" si="172"/>
        <v>268.49315068493155</v>
      </c>
      <c r="W379" s="128">
        <f t="shared" si="168"/>
        <v>125</v>
      </c>
      <c r="X379" s="128">
        <f t="shared" si="169"/>
        <v>125</v>
      </c>
      <c r="Y379" s="128">
        <f t="shared" si="158"/>
        <v>0</v>
      </c>
      <c r="Z379" s="128">
        <f t="shared" si="162"/>
        <v>0</v>
      </c>
      <c r="AA379" s="129">
        <v>0.05</v>
      </c>
      <c r="AB379" s="128">
        <f t="shared" si="164"/>
        <v>-1200</v>
      </c>
      <c r="AC379" s="128">
        <f t="shared" si="159"/>
        <v>-1200</v>
      </c>
      <c r="AD379" s="129">
        <v>0.02</v>
      </c>
      <c r="AE379" s="128">
        <f t="shared" si="163"/>
        <v>-480</v>
      </c>
      <c r="AF379" s="128">
        <f t="shared" si="160"/>
        <v>-480</v>
      </c>
      <c r="AO379" s="128"/>
      <c r="AP379" s="128"/>
      <c r="AQ379" s="128"/>
      <c r="AR379" s="128"/>
      <c r="AS379" s="127">
        <v>0.08</v>
      </c>
      <c r="AT379" s="127">
        <v>0.4</v>
      </c>
    </row>
    <row r="380" spans="1:46" s="70" customFormat="1">
      <c r="A380" s="4" t="s">
        <v>1455</v>
      </c>
      <c r="B380" s="133">
        <f>B379+31</f>
        <v>44651</v>
      </c>
      <c r="C380" s="131">
        <v>1</v>
      </c>
      <c r="D380" s="128"/>
      <c r="E380" s="127"/>
      <c r="F380" s="127"/>
      <c r="G380" s="127"/>
      <c r="H380" s="127">
        <v>0.14000000000000001</v>
      </c>
      <c r="I380" s="127">
        <v>5.0000000000000001E-3</v>
      </c>
      <c r="J380" s="127">
        <v>0</v>
      </c>
      <c r="K380" s="127"/>
      <c r="L380" s="128"/>
      <c r="O380" s="128">
        <v>1000</v>
      </c>
      <c r="P380" s="128">
        <f t="shared" si="174"/>
        <v>23000</v>
      </c>
      <c r="Q380" s="128">
        <f t="shared" si="157"/>
        <v>1000</v>
      </c>
      <c r="R380" s="128">
        <f t="shared" si="150"/>
        <v>23000</v>
      </c>
      <c r="S380" s="128">
        <f t="shared" si="166"/>
        <v>10.191780821917746</v>
      </c>
      <c r="T380" s="128">
        <f t="shared" si="167"/>
        <v>10.191780821917746</v>
      </c>
      <c r="U380" s="128">
        <f t="shared" si="170"/>
        <v>285.36986301369865</v>
      </c>
      <c r="V380" s="128">
        <f t="shared" si="172"/>
        <v>285.36986301369865</v>
      </c>
      <c r="W380" s="128">
        <f t="shared" si="168"/>
        <v>120</v>
      </c>
      <c r="X380" s="128">
        <f t="shared" si="169"/>
        <v>120</v>
      </c>
      <c r="Y380" s="128">
        <f t="shared" si="158"/>
        <v>0</v>
      </c>
      <c r="Z380" s="128">
        <f t="shared" si="162"/>
        <v>0</v>
      </c>
      <c r="AA380" s="129">
        <v>0.05</v>
      </c>
      <c r="AB380" s="128">
        <f t="shared" si="164"/>
        <v>-1150</v>
      </c>
      <c r="AC380" s="128">
        <f t="shared" si="159"/>
        <v>-1150</v>
      </c>
      <c r="AD380" s="129">
        <v>0.02</v>
      </c>
      <c r="AE380" s="128">
        <f t="shared" si="163"/>
        <v>-460</v>
      </c>
      <c r="AF380" s="128">
        <f t="shared" si="160"/>
        <v>-460</v>
      </c>
      <c r="AO380" s="128"/>
      <c r="AP380" s="128"/>
      <c r="AQ380" s="128"/>
      <c r="AR380" s="128"/>
      <c r="AS380" s="127">
        <v>0.08</v>
      </c>
      <c r="AT380" s="127">
        <v>0.4</v>
      </c>
    </row>
    <row r="381" spans="1:46" s="70" customFormat="1">
      <c r="A381" s="4" t="s">
        <v>1455</v>
      </c>
      <c r="B381" s="133">
        <f>B380+30</f>
        <v>44681</v>
      </c>
      <c r="C381" s="131">
        <v>1</v>
      </c>
      <c r="D381" s="128"/>
      <c r="E381" s="127"/>
      <c r="F381" s="127"/>
      <c r="G381" s="127"/>
      <c r="H381" s="127">
        <v>0.14000000000000001</v>
      </c>
      <c r="I381" s="127">
        <v>5.0000000000000001E-3</v>
      </c>
      <c r="J381" s="127">
        <v>0</v>
      </c>
      <c r="K381" s="127"/>
      <c r="L381" s="128"/>
      <c r="O381" s="128">
        <v>1000</v>
      </c>
      <c r="P381" s="128">
        <f t="shared" si="174"/>
        <v>22000</v>
      </c>
      <c r="Q381" s="128">
        <f t="shared" si="157"/>
        <v>1000</v>
      </c>
      <c r="R381" s="128">
        <f t="shared" ref="R381:R444" si="175">P381*C381</f>
        <v>22000</v>
      </c>
      <c r="S381" s="128">
        <f t="shared" si="166"/>
        <v>10.191780821917746</v>
      </c>
      <c r="T381" s="128">
        <f t="shared" si="167"/>
        <v>10.191780821917746</v>
      </c>
      <c r="U381" s="128">
        <f t="shared" si="170"/>
        <v>264.65753424657538</v>
      </c>
      <c r="V381" s="128">
        <f t="shared" si="172"/>
        <v>264.65753424657538</v>
      </c>
      <c r="W381" s="128">
        <f t="shared" si="168"/>
        <v>115</v>
      </c>
      <c r="X381" s="128">
        <f t="shared" si="169"/>
        <v>115</v>
      </c>
      <c r="Y381" s="128">
        <f t="shared" si="158"/>
        <v>0</v>
      </c>
      <c r="Z381" s="128">
        <f t="shared" si="162"/>
        <v>0</v>
      </c>
      <c r="AA381" s="129">
        <v>0.05</v>
      </c>
      <c r="AB381" s="128">
        <f t="shared" si="164"/>
        <v>-1100</v>
      </c>
      <c r="AC381" s="128">
        <f t="shared" si="159"/>
        <v>-1100</v>
      </c>
      <c r="AD381" s="129">
        <v>0.02</v>
      </c>
      <c r="AE381" s="128">
        <f t="shared" si="163"/>
        <v>-440</v>
      </c>
      <c r="AF381" s="128">
        <f t="shared" si="160"/>
        <v>-440</v>
      </c>
      <c r="AO381" s="128"/>
      <c r="AP381" s="128"/>
      <c r="AQ381" s="128"/>
      <c r="AR381" s="128"/>
      <c r="AS381" s="127">
        <v>0.08</v>
      </c>
      <c r="AT381" s="127">
        <v>0.4</v>
      </c>
    </row>
    <row r="382" spans="1:46" s="70" customFormat="1">
      <c r="A382" s="4" t="s">
        <v>1455</v>
      </c>
      <c r="B382" s="133">
        <f>B381+31</f>
        <v>44712</v>
      </c>
      <c r="C382" s="131">
        <v>1</v>
      </c>
      <c r="D382" s="128"/>
      <c r="E382" s="127"/>
      <c r="F382" s="127"/>
      <c r="G382" s="127"/>
      <c r="H382" s="127">
        <v>0.14000000000000001</v>
      </c>
      <c r="I382" s="127">
        <v>5.0000000000000001E-3</v>
      </c>
      <c r="J382" s="127">
        <v>0</v>
      </c>
      <c r="K382" s="127"/>
      <c r="L382" s="128"/>
      <c r="O382" s="128">
        <v>1000</v>
      </c>
      <c r="P382" s="128">
        <f t="shared" si="174"/>
        <v>21000</v>
      </c>
      <c r="Q382" s="128">
        <f t="shared" si="157"/>
        <v>1000</v>
      </c>
      <c r="R382" s="128">
        <f t="shared" si="175"/>
        <v>21000</v>
      </c>
      <c r="S382" s="128">
        <f t="shared" ref="S382:S414" si="176">P381*H381/365*(B382-B381)+S381-U382</f>
        <v>10.191780821917746</v>
      </c>
      <c r="T382" s="128">
        <f t="shared" ref="T382:T413" si="177">S382*C382</f>
        <v>10.191780821917746</v>
      </c>
      <c r="U382" s="128">
        <f t="shared" si="170"/>
        <v>261.58904109589048</v>
      </c>
      <c r="V382" s="128">
        <f t="shared" si="172"/>
        <v>261.58904109589048</v>
      </c>
      <c r="W382" s="128">
        <f t="shared" ref="W382:W415" si="178">I382*P381</f>
        <v>110</v>
      </c>
      <c r="X382" s="128">
        <f t="shared" ref="X382:X413" si="179">W382*C382</f>
        <v>110</v>
      </c>
      <c r="Y382" s="128">
        <f t="shared" si="158"/>
        <v>0</v>
      </c>
      <c r="Z382" s="128">
        <f t="shared" si="162"/>
        <v>0</v>
      </c>
      <c r="AA382" s="129">
        <v>0.05</v>
      </c>
      <c r="AB382" s="128">
        <f t="shared" si="164"/>
        <v>-1050</v>
      </c>
      <c r="AC382" s="128">
        <f t="shared" si="159"/>
        <v>-1050</v>
      </c>
      <c r="AD382" s="129">
        <v>0.02</v>
      </c>
      <c r="AE382" s="128">
        <f t="shared" si="163"/>
        <v>-420</v>
      </c>
      <c r="AF382" s="128">
        <f t="shared" si="160"/>
        <v>-420</v>
      </c>
      <c r="AO382" s="128"/>
      <c r="AP382" s="128"/>
      <c r="AQ382" s="128"/>
      <c r="AR382" s="128"/>
      <c r="AS382" s="127">
        <v>0.08</v>
      </c>
      <c r="AT382" s="127">
        <v>0.4</v>
      </c>
    </row>
    <row r="383" spans="1:46" s="70" customFormat="1">
      <c r="A383" s="4" t="s">
        <v>1455</v>
      </c>
      <c r="B383" s="133">
        <f>B382+30</f>
        <v>44742</v>
      </c>
      <c r="C383" s="131">
        <v>1</v>
      </c>
      <c r="D383" s="128"/>
      <c r="E383" s="127"/>
      <c r="F383" s="127"/>
      <c r="G383" s="127"/>
      <c r="H383" s="127">
        <v>0.14000000000000001</v>
      </c>
      <c r="I383" s="127">
        <v>5.0000000000000001E-3</v>
      </c>
      <c r="J383" s="127">
        <v>0</v>
      </c>
      <c r="K383" s="127"/>
      <c r="L383" s="128"/>
      <c r="O383" s="128">
        <v>1000</v>
      </c>
      <c r="P383" s="128">
        <f t="shared" si="174"/>
        <v>20000</v>
      </c>
      <c r="Q383" s="128">
        <f t="shared" si="157"/>
        <v>1000</v>
      </c>
      <c r="R383" s="128">
        <f t="shared" si="175"/>
        <v>20000</v>
      </c>
      <c r="S383" s="128">
        <f t="shared" si="176"/>
        <v>10.191780821917746</v>
      </c>
      <c r="T383" s="128">
        <f t="shared" si="177"/>
        <v>10.191780821917746</v>
      </c>
      <c r="U383" s="128">
        <f t="shared" ref="U383:U415" si="180">P382*H382/365*(B383-B382)</f>
        <v>241.64383561643842</v>
      </c>
      <c r="V383" s="128">
        <f t="shared" si="172"/>
        <v>241.64383561643842</v>
      </c>
      <c r="W383" s="128">
        <f t="shared" si="178"/>
        <v>105</v>
      </c>
      <c r="X383" s="128">
        <f t="shared" si="179"/>
        <v>105</v>
      </c>
      <c r="Y383" s="128">
        <f t="shared" si="158"/>
        <v>0</v>
      </c>
      <c r="Z383" s="128">
        <f t="shared" si="162"/>
        <v>0</v>
      </c>
      <c r="AA383" s="129">
        <v>0.05</v>
      </c>
      <c r="AB383" s="128">
        <f t="shared" si="164"/>
        <v>-1000</v>
      </c>
      <c r="AC383" s="128">
        <f t="shared" si="159"/>
        <v>-1000</v>
      </c>
      <c r="AD383" s="129">
        <v>0.02</v>
      </c>
      <c r="AE383" s="128">
        <f t="shared" si="163"/>
        <v>-400</v>
      </c>
      <c r="AF383" s="128">
        <f t="shared" si="160"/>
        <v>-400</v>
      </c>
      <c r="AO383" s="128"/>
      <c r="AP383" s="128"/>
      <c r="AQ383" s="128"/>
      <c r="AR383" s="128"/>
      <c r="AS383" s="127">
        <v>0.08</v>
      </c>
      <c r="AT383" s="127">
        <v>0.4</v>
      </c>
    </row>
    <row r="384" spans="1:46" s="70" customFormat="1">
      <c r="A384" s="4" t="s">
        <v>1455</v>
      </c>
      <c r="B384" s="133">
        <f>B383+31</f>
        <v>44773</v>
      </c>
      <c r="C384" s="131">
        <v>1</v>
      </c>
      <c r="D384" s="128"/>
      <c r="E384" s="127"/>
      <c r="F384" s="127"/>
      <c r="G384" s="127"/>
      <c r="H384" s="127">
        <v>0.14000000000000001</v>
      </c>
      <c r="I384" s="127">
        <v>5.0000000000000001E-3</v>
      </c>
      <c r="J384" s="127">
        <v>0</v>
      </c>
      <c r="K384" s="127"/>
      <c r="L384" s="128"/>
      <c r="O384" s="128">
        <v>1000</v>
      </c>
      <c r="P384" s="128">
        <f t="shared" si="174"/>
        <v>19000</v>
      </c>
      <c r="Q384" s="128">
        <f t="shared" si="157"/>
        <v>1000</v>
      </c>
      <c r="R384" s="128">
        <f t="shared" si="175"/>
        <v>19000</v>
      </c>
      <c r="S384" s="128">
        <f t="shared" si="176"/>
        <v>10.191780821917746</v>
      </c>
      <c r="T384" s="128">
        <f t="shared" si="177"/>
        <v>10.191780821917746</v>
      </c>
      <c r="U384" s="128">
        <f t="shared" si="180"/>
        <v>237.80821917808223</v>
      </c>
      <c r="V384" s="128">
        <f t="shared" si="172"/>
        <v>237.80821917808223</v>
      </c>
      <c r="W384" s="128">
        <f t="shared" si="178"/>
        <v>100</v>
      </c>
      <c r="X384" s="128">
        <f t="shared" si="179"/>
        <v>100</v>
      </c>
      <c r="Y384" s="128">
        <f t="shared" si="158"/>
        <v>0</v>
      </c>
      <c r="Z384" s="128">
        <f t="shared" si="162"/>
        <v>0</v>
      </c>
      <c r="AA384" s="129">
        <v>0.05</v>
      </c>
      <c r="AB384" s="128">
        <f t="shared" si="164"/>
        <v>-950</v>
      </c>
      <c r="AC384" s="128">
        <f t="shared" si="159"/>
        <v>-950</v>
      </c>
      <c r="AD384" s="129">
        <v>0.02</v>
      </c>
      <c r="AE384" s="128">
        <f t="shared" si="163"/>
        <v>-380</v>
      </c>
      <c r="AF384" s="128">
        <f t="shared" si="160"/>
        <v>-380</v>
      </c>
      <c r="AO384" s="128"/>
      <c r="AP384" s="128"/>
      <c r="AQ384" s="128"/>
      <c r="AR384" s="128"/>
      <c r="AS384" s="127">
        <v>0.08</v>
      </c>
      <c r="AT384" s="127">
        <v>0.4</v>
      </c>
    </row>
    <row r="385" spans="1:46" s="70" customFormat="1">
      <c r="A385" s="4" t="s">
        <v>1455</v>
      </c>
      <c r="B385" s="133">
        <f>B384+31</f>
        <v>44804</v>
      </c>
      <c r="C385" s="131">
        <v>1</v>
      </c>
      <c r="D385" s="128"/>
      <c r="E385" s="127"/>
      <c r="F385" s="127"/>
      <c r="G385" s="127"/>
      <c r="H385" s="127">
        <v>0.14000000000000001</v>
      </c>
      <c r="I385" s="127">
        <v>5.0000000000000001E-3</v>
      </c>
      <c r="J385" s="127">
        <v>0</v>
      </c>
      <c r="K385" s="127"/>
      <c r="L385" s="128"/>
      <c r="O385" s="128">
        <v>1000</v>
      </c>
      <c r="P385" s="128">
        <f t="shared" si="174"/>
        <v>18000</v>
      </c>
      <c r="Q385" s="128">
        <f t="shared" si="157"/>
        <v>1000</v>
      </c>
      <c r="R385" s="128">
        <f t="shared" si="175"/>
        <v>18000</v>
      </c>
      <c r="S385" s="128">
        <f t="shared" si="176"/>
        <v>10.191780821917746</v>
      </c>
      <c r="T385" s="128">
        <f t="shared" si="177"/>
        <v>10.191780821917746</v>
      </c>
      <c r="U385" s="128">
        <f t="shared" si="180"/>
        <v>225.91780821917814</v>
      </c>
      <c r="V385" s="128">
        <f t="shared" si="172"/>
        <v>225.91780821917814</v>
      </c>
      <c r="W385" s="128">
        <f t="shared" si="178"/>
        <v>95</v>
      </c>
      <c r="X385" s="128">
        <f t="shared" si="179"/>
        <v>95</v>
      </c>
      <c r="Y385" s="128">
        <f t="shared" si="158"/>
        <v>0</v>
      </c>
      <c r="Z385" s="128">
        <f t="shared" si="162"/>
        <v>0</v>
      </c>
      <c r="AA385" s="129">
        <v>0.05</v>
      </c>
      <c r="AB385" s="128">
        <f t="shared" si="164"/>
        <v>-900</v>
      </c>
      <c r="AC385" s="128">
        <f t="shared" si="159"/>
        <v>-900</v>
      </c>
      <c r="AD385" s="129">
        <v>0.02</v>
      </c>
      <c r="AE385" s="128">
        <f t="shared" si="163"/>
        <v>-360</v>
      </c>
      <c r="AF385" s="128">
        <f t="shared" si="160"/>
        <v>-360</v>
      </c>
      <c r="AO385" s="128"/>
      <c r="AP385" s="128"/>
      <c r="AQ385" s="128"/>
      <c r="AR385" s="128"/>
      <c r="AS385" s="127">
        <v>0.08</v>
      </c>
      <c r="AT385" s="127">
        <v>0.4</v>
      </c>
    </row>
    <row r="386" spans="1:46" s="70" customFormat="1">
      <c r="A386" s="4" t="s">
        <v>1455</v>
      </c>
      <c r="B386" s="133">
        <f>B385+30</f>
        <v>44834</v>
      </c>
      <c r="C386" s="131">
        <v>1</v>
      </c>
      <c r="D386" s="128"/>
      <c r="E386" s="127"/>
      <c r="F386" s="127"/>
      <c r="G386" s="127"/>
      <c r="H386" s="127">
        <v>0.14000000000000001</v>
      </c>
      <c r="I386" s="127">
        <v>5.0000000000000001E-3</v>
      </c>
      <c r="J386" s="127">
        <v>0</v>
      </c>
      <c r="K386" s="127"/>
      <c r="L386" s="128"/>
      <c r="O386" s="128">
        <v>1000</v>
      </c>
      <c r="P386" s="128">
        <f t="shared" si="174"/>
        <v>17000</v>
      </c>
      <c r="Q386" s="128">
        <f t="shared" si="157"/>
        <v>1000</v>
      </c>
      <c r="R386" s="128">
        <f t="shared" si="175"/>
        <v>17000</v>
      </c>
      <c r="S386" s="128">
        <f t="shared" si="176"/>
        <v>10.191780821917746</v>
      </c>
      <c r="T386" s="128">
        <f t="shared" si="177"/>
        <v>10.191780821917746</v>
      </c>
      <c r="U386" s="128">
        <f t="shared" si="180"/>
        <v>207.1232876712329</v>
      </c>
      <c r="V386" s="128">
        <f t="shared" si="172"/>
        <v>207.1232876712329</v>
      </c>
      <c r="W386" s="128">
        <f t="shared" si="178"/>
        <v>90</v>
      </c>
      <c r="X386" s="128">
        <f t="shared" si="179"/>
        <v>90</v>
      </c>
      <c r="Y386" s="128">
        <f t="shared" si="158"/>
        <v>0</v>
      </c>
      <c r="Z386" s="128">
        <f t="shared" si="162"/>
        <v>0</v>
      </c>
      <c r="AA386" s="129">
        <v>0.05</v>
      </c>
      <c r="AB386" s="128">
        <f t="shared" si="164"/>
        <v>-850</v>
      </c>
      <c r="AC386" s="128">
        <f t="shared" si="159"/>
        <v>-850</v>
      </c>
      <c r="AD386" s="129">
        <v>0.02</v>
      </c>
      <c r="AE386" s="128">
        <f t="shared" si="163"/>
        <v>-340</v>
      </c>
      <c r="AF386" s="128">
        <f t="shared" si="160"/>
        <v>-340</v>
      </c>
      <c r="AO386" s="128"/>
      <c r="AP386" s="128"/>
      <c r="AQ386" s="128"/>
      <c r="AR386" s="128"/>
      <c r="AS386" s="127">
        <v>0.08</v>
      </c>
      <c r="AT386" s="127">
        <v>0.4</v>
      </c>
    </row>
    <row r="387" spans="1:46" s="70" customFormat="1">
      <c r="A387" s="4" t="s">
        <v>1455</v>
      </c>
      <c r="B387" s="133">
        <f>B386+31</f>
        <v>44865</v>
      </c>
      <c r="C387" s="131">
        <v>1</v>
      </c>
      <c r="D387" s="128"/>
      <c r="E387" s="127"/>
      <c r="F387" s="127"/>
      <c r="G387" s="127"/>
      <c r="H387" s="127">
        <v>0.14000000000000001</v>
      </c>
      <c r="I387" s="127">
        <v>5.0000000000000001E-3</v>
      </c>
      <c r="J387" s="127">
        <v>0</v>
      </c>
      <c r="K387" s="127"/>
      <c r="L387" s="128"/>
      <c r="O387" s="128">
        <v>1000</v>
      </c>
      <c r="P387" s="128">
        <f t="shared" si="174"/>
        <v>16000</v>
      </c>
      <c r="Q387" s="128">
        <f t="shared" ref="Q387:Q450" si="181">O387*C387</f>
        <v>1000</v>
      </c>
      <c r="R387" s="128">
        <f t="shared" si="175"/>
        <v>16000</v>
      </c>
      <c r="S387" s="128">
        <f t="shared" si="176"/>
        <v>10.191780821917746</v>
      </c>
      <c r="T387" s="128">
        <f t="shared" si="177"/>
        <v>10.191780821917746</v>
      </c>
      <c r="U387" s="128">
        <f t="shared" si="180"/>
        <v>202.13698630136986</v>
      </c>
      <c r="V387" s="128">
        <f t="shared" si="172"/>
        <v>202.13698630136986</v>
      </c>
      <c r="W387" s="128">
        <f t="shared" si="178"/>
        <v>85</v>
      </c>
      <c r="X387" s="128">
        <f t="shared" si="179"/>
        <v>85</v>
      </c>
      <c r="Y387" s="128">
        <f t="shared" ref="Y387:Y450" si="182">-P387*J387</f>
        <v>0</v>
      </c>
      <c r="Z387" s="128">
        <f t="shared" si="162"/>
        <v>0</v>
      </c>
      <c r="AA387" s="129">
        <v>0.05</v>
      </c>
      <c r="AB387" s="128">
        <f t="shared" si="164"/>
        <v>-800</v>
      </c>
      <c r="AC387" s="128">
        <f t="shared" si="159"/>
        <v>-800</v>
      </c>
      <c r="AD387" s="129">
        <v>0.02</v>
      </c>
      <c r="AE387" s="128">
        <f t="shared" si="163"/>
        <v>-320</v>
      </c>
      <c r="AF387" s="128">
        <f t="shared" si="160"/>
        <v>-320</v>
      </c>
      <c r="AO387" s="128"/>
      <c r="AP387" s="128"/>
      <c r="AQ387" s="128"/>
      <c r="AR387" s="128"/>
      <c r="AS387" s="127">
        <v>0.08</v>
      </c>
      <c r="AT387" s="127">
        <v>0.4</v>
      </c>
    </row>
    <row r="388" spans="1:46" s="70" customFormat="1">
      <c r="A388" s="4" t="s">
        <v>1455</v>
      </c>
      <c r="B388" s="133">
        <f>B387+30</f>
        <v>44895</v>
      </c>
      <c r="C388" s="131">
        <v>1</v>
      </c>
      <c r="D388" s="128"/>
      <c r="E388" s="127"/>
      <c r="F388" s="127"/>
      <c r="G388" s="127"/>
      <c r="H388" s="127">
        <v>0.14000000000000001</v>
      </c>
      <c r="I388" s="127">
        <v>5.0000000000000001E-3</v>
      </c>
      <c r="J388" s="127">
        <v>0</v>
      </c>
      <c r="K388" s="127"/>
      <c r="L388" s="128"/>
      <c r="O388" s="128">
        <v>1000</v>
      </c>
      <c r="P388" s="128">
        <f t="shared" si="174"/>
        <v>15000</v>
      </c>
      <c r="Q388" s="128">
        <f t="shared" si="181"/>
        <v>1000</v>
      </c>
      <c r="R388" s="128">
        <f t="shared" si="175"/>
        <v>15000</v>
      </c>
      <c r="S388" s="128">
        <f t="shared" si="176"/>
        <v>10.191780821917746</v>
      </c>
      <c r="T388" s="128">
        <f t="shared" si="177"/>
        <v>10.191780821917746</v>
      </c>
      <c r="U388" s="128">
        <f t="shared" si="180"/>
        <v>184.10958904109589</v>
      </c>
      <c r="V388" s="128">
        <f t="shared" si="172"/>
        <v>184.10958904109589</v>
      </c>
      <c r="W388" s="128">
        <f t="shared" si="178"/>
        <v>80</v>
      </c>
      <c r="X388" s="128">
        <f t="shared" si="179"/>
        <v>80</v>
      </c>
      <c r="Y388" s="128">
        <f t="shared" si="182"/>
        <v>0</v>
      </c>
      <c r="Z388" s="128">
        <f t="shared" si="162"/>
        <v>0</v>
      </c>
      <c r="AA388" s="129">
        <v>0.05</v>
      </c>
      <c r="AB388" s="128">
        <f t="shared" si="164"/>
        <v>-750</v>
      </c>
      <c r="AC388" s="128">
        <f t="shared" ref="AC388:AC451" si="183">AB388*C388</f>
        <v>-750</v>
      </c>
      <c r="AD388" s="129">
        <v>0.02</v>
      </c>
      <c r="AE388" s="128">
        <f t="shared" si="163"/>
        <v>-300</v>
      </c>
      <c r="AF388" s="128">
        <f t="shared" ref="AF388:AF451" si="184">AE388*C388</f>
        <v>-300</v>
      </c>
      <c r="AO388" s="128"/>
      <c r="AP388" s="128"/>
      <c r="AQ388" s="128"/>
      <c r="AR388" s="128"/>
      <c r="AS388" s="127">
        <v>0.08</v>
      </c>
      <c r="AT388" s="127">
        <v>0.4</v>
      </c>
    </row>
    <row r="389" spans="1:46" s="70" customFormat="1">
      <c r="A389" s="4" t="s">
        <v>1455</v>
      </c>
      <c r="B389" s="133">
        <f>B388+31</f>
        <v>44926</v>
      </c>
      <c r="C389" s="131">
        <v>1</v>
      </c>
      <c r="D389" s="128"/>
      <c r="E389" s="127"/>
      <c r="F389" s="127"/>
      <c r="G389" s="127"/>
      <c r="H389" s="127">
        <v>0.14000000000000001</v>
      </c>
      <c r="I389" s="127">
        <v>5.0000000000000001E-3</v>
      </c>
      <c r="J389" s="127">
        <v>0</v>
      </c>
      <c r="K389" s="127"/>
      <c r="L389" s="128"/>
      <c r="O389" s="128">
        <v>1000</v>
      </c>
      <c r="P389" s="128">
        <f t="shared" si="174"/>
        <v>14000</v>
      </c>
      <c r="Q389" s="128">
        <f t="shared" si="181"/>
        <v>1000</v>
      </c>
      <c r="R389" s="128">
        <f t="shared" si="175"/>
        <v>14000</v>
      </c>
      <c r="S389" s="128">
        <f t="shared" si="176"/>
        <v>10.191780821917746</v>
      </c>
      <c r="T389" s="128">
        <f t="shared" si="177"/>
        <v>10.191780821917746</v>
      </c>
      <c r="U389" s="128">
        <f t="shared" si="180"/>
        <v>178.35616438356163</v>
      </c>
      <c r="V389" s="128">
        <f t="shared" si="172"/>
        <v>178.35616438356163</v>
      </c>
      <c r="W389" s="128">
        <f t="shared" si="178"/>
        <v>75</v>
      </c>
      <c r="X389" s="128">
        <f t="shared" si="179"/>
        <v>75</v>
      </c>
      <c r="Y389" s="128">
        <f t="shared" si="182"/>
        <v>0</v>
      </c>
      <c r="Z389" s="128">
        <f t="shared" si="162"/>
        <v>0</v>
      </c>
      <c r="AA389" s="129">
        <v>0.05</v>
      </c>
      <c r="AB389" s="128">
        <f t="shared" si="164"/>
        <v>-700</v>
      </c>
      <c r="AC389" s="128">
        <f t="shared" si="183"/>
        <v>-700</v>
      </c>
      <c r="AD389" s="129">
        <v>0.02</v>
      </c>
      <c r="AE389" s="128">
        <f t="shared" si="163"/>
        <v>-280</v>
      </c>
      <c r="AF389" s="128">
        <f t="shared" si="184"/>
        <v>-280</v>
      </c>
      <c r="AO389" s="128"/>
      <c r="AP389" s="128"/>
      <c r="AQ389" s="128"/>
      <c r="AR389" s="128"/>
      <c r="AS389" s="127">
        <v>0.08</v>
      </c>
      <c r="AT389" s="127">
        <v>0.4</v>
      </c>
    </row>
    <row r="390" spans="1:46" s="70" customFormat="1">
      <c r="A390" s="4" t="s">
        <v>1455</v>
      </c>
      <c r="B390" s="133">
        <f>B377+31</f>
        <v>44957</v>
      </c>
      <c r="C390" s="131">
        <v>1</v>
      </c>
      <c r="D390" s="128"/>
      <c r="E390" s="127"/>
      <c r="F390" s="127"/>
      <c r="G390" s="127"/>
      <c r="H390" s="127">
        <v>0.14000000000000001</v>
      </c>
      <c r="I390" s="127">
        <v>5.0000000000000001E-3</v>
      </c>
      <c r="J390" s="127">
        <v>0</v>
      </c>
      <c r="K390" s="127"/>
      <c r="L390" s="128"/>
      <c r="O390" s="128">
        <v>1000</v>
      </c>
      <c r="P390" s="128">
        <f>P377-O390</f>
        <v>25000</v>
      </c>
      <c r="Q390" s="128">
        <f t="shared" si="181"/>
        <v>1000</v>
      </c>
      <c r="R390" s="128">
        <f t="shared" si="175"/>
        <v>25000</v>
      </c>
      <c r="S390" s="128">
        <f t="shared" si="176"/>
        <v>10.191780821917746</v>
      </c>
      <c r="T390" s="128">
        <f t="shared" si="177"/>
        <v>10.191780821917746</v>
      </c>
      <c r="U390" s="128">
        <f t="shared" si="180"/>
        <v>166.46575342465758</v>
      </c>
      <c r="V390" s="128">
        <f t="shared" si="172"/>
        <v>166.46575342465758</v>
      </c>
      <c r="W390" s="128">
        <f t="shared" si="178"/>
        <v>70</v>
      </c>
      <c r="X390" s="128">
        <f t="shared" si="179"/>
        <v>70</v>
      </c>
      <c r="Y390" s="128">
        <f t="shared" si="182"/>
        <v>0</v>
      </c>
      <c r="Z390" s="128">
        <f t="shared" si="162"/>
        <v>0</v>
      </c>
      <c r="AA390" s="129">
        <v>0.05</v>
      </c>
      <c r="AB390" s="128">
        <f t="shared" si="164"/>
        <v>-1250</v>
      </c>
      <c r="AC390" s="128">
        <f t="shared" si="183"/>
        <v>-1250</v>
      </c>
      <c r="AD390" s="129">
        <v>0.02</v>
      </c>
      <c r="AE390" s="128">
        <f t="shared" si="163"/>
        <v>-500</v>
      </c>
      <c r="AF390" s="128">
        <f t="shared" si="184"/>
        <v>-500</v>
      </c>
      <c r="AO390" s="128"/>
      <c r="AP390" s="128"/>
      <c r="AQ390" s="128"/>
      <c r="AR390" s="128"/>
      <c r="AS390" s="127">
        <v>0.08</v>
      </c>
      <c r="AT390" s="127">
        <v>0.4</v>
      </c>
    </row>
    <row r="391" spans="1:46" s="70" customFormat="1">
      <c r="A391" s="4" t="s">
        <v>1455</v>
      </c>
      <c r="B391" s="133">
        <f>B390+28</f>
        <v>44985</v>
      </c>
      <c r="C391" s="131">
        <v>1</v>
      </c>
      <c r="D391" s="128"/>
      <c r="E391" s="127"/>
      <c r="F391" s="127"/>
      <c r="G391" s="127"/>
      <c r="H391" s="127">
        <v>0.14000000000000001</v>
      </c>
      <c r="I391" s="127">
        <v>5.0000000000000001E-3</v>
      </c>
      <c r="J391" s="127">
        <v>0</v>
      </c>
      <c r="K391" s="127"/>
      <c r="L391" s="128"/>
      <c r="O391" s="128">
        <v>1000</v>
      </c>
      <c r="P391" s="128">
        <f t="shared" ref="P391:P401" si="185">P390-O391</f>
        <v>24000</v>
      </c>
      <c r="Q391" s="128">
        <f t="shared" si="181"/>
        <v>1000</v>
      </c>
      <c r="R391" s="128">
        <f t="shared" si="175"/>
        <v>24000</v>
      </c>
      <c r="S391" s="128">
        <f t="shared" si="176"/>
        <v>10.191780821917746</v>
      </c>
      <c r="T391" s="128">
        <f t="shared" si="177"/>
        <v>10.191780821917746</v>
      </c>
      <c r="U391" s="128">
        <f t="shared" si="180"/>
        <v>268.49315068493155</v>
      </c>
      <c r="V391" s="128">
        <f t="shared" si="172"/>
        <v>268.49315068493155</v>
      </c>
      <c r="W391" s="128">
        <f t="shared" si="178"/>
        <v>125</v>
      </c>
      <c r="X391" s="128">
        <f t="shared" si="179"/>
        <v>125</v>
      </c>
      <c r="Y391" s="128">
        <f t="shared" si="182"/>
        <v>0</v>
      </c>
      <c r="Z391" s="128">
        <f t="shared" si="162"/>
        <v>0</v>
      </c>
      <c r="AA391" s="129">
        <v>0.05</v>
      </c>
      <c r="AB391" s="128">
        <f t="shared" si="164"/>
        <v>-1200</v>
      </c>
      <c r="AC391" s="128">
        <f t="shared" si="183"/>
        <v>-1200</v>
      </c>
      <c r="AD391" s="129">
        <v>0.02</v>
      </c>
      <c r="AE391" s="128">
        <f t="shared" si="163"/>
        <v>-480</v>
      </c>
      <c r="AF391" s="128">
        <f t="shared" si="184"/>
        <v>-480</v>
      </c>
      <c r="AO391" s="128"/>
      <c r="AP391" s="128"/>
      <c r="AQ391" s="128"/>
      <c r="AR391" s="128"/>
      <c r="AS391" s="127">
        <v>0.08</v>
      </c>
      <c r="AT391" s="127">
        <v>0.4</v>
      </c>
    </row>
    <row r="392" spans="1:46" s="70" customFormat="1">
      <c r="A392" s="4" t="s">
        <v>1455</v>
      </c>
      <c r="B392" s="133">
        <f>B391+31</f>
        <v>45016</v>
      </c>
      <c r="C392" s="131">
        <v>1</v>
      </c>
      <c r="D392" s="128"/>
      <c r="E392" s="127"/>
      <c r="F392" s="127"/>
      <c r="G392" s="127"/>
      <c r="H392" s="127">
        <v>0.14000000000000001</v>
      </c>
      <c r="I392" s="127">
        <v>5.0000000000000001E-3</v>
      </c>
      <c r="J392" s="127">
        <v>0</v>
      </c>
      <c r="K392" s="127"/>
      <c r="L392" s="128"/>
      <c r="O392" s="128">
        <v>1000</v>
      </c>
      <c r="P392" s="128">
        <f t="shared" si="185"/>
        <v>23000</v>
      </c>
      <c r="Q392" s="128">
        <f t="shared" si="181"/>
        <v>1000</v>
      </c>
      <c r="R392" s="128">
        <f t="shared" si="175"/>
        <v>23000</v>
      </c>
      <c r="S392" s="128">
        <f t="shared" si="176"/>
        <v>10.191780821917746</v>
      </c>
      <c r="T392" s="128">
        <f t="shared" si="177"/>
        <v>10.191780821917746</v>
      </c>
      <c r="U392" s="128">
        <f t="shared" si="180"/>
        <v>285.36986301369865</v>
      </c>
      <c r="V392" s="128">
        <f t="shared" si="172"/>
        <v>285.36986301369865</v>
      </c>
      <c r="W392" s="128">
        <f t="shared" si="178"/>
        <v>120</v>
      </c>
      <c r="X392" s="128">
        <f t="shared" si="179"/>
        <v>120</v>
      </c>
      <c r="Y392" s="128">
        <f t="shared" si="182"/>
        <v>0</v>
      </c>
      <c r="Z392" s="128">
        <f t="shared" si="162"/>
        <v>0</v>
      </c>
      <c r="AA392" s="129">
        <v>0.05</v>
      </c>
      <c r="AB392" s="128">
        <f t="shared" si="164"/>
        <v>-1150</v>
      </c>
      <c r="AC392" s="128">
        <f t="shared" si="183"/>
        <v>-1150</v>
      </c>
      <c r="AD392" s="129">
        <v>0.02</v>
      </c>
      <c r="AE392" s="128">
        <f t="shared" si="163"/>
        <v>-460</v>
      </c>
      <c r="AF392" s="128">
        <f t="shared" si="184"/>
        <v>-460</v>
      </c>
      <c r="AO392" s="128"/>
      <c r="AP392" s="128"/>
      <c r="AQ392" s="128"/>
      <c r="AR392" s="128"/>
      <c r="AS392" s="127">
        <v>0.08</v>
      </c>
      <c r="AT392" s="127">
        <v>0.4</v>
      </c>
    </row>
    <row r="393" spans="1:46" s="70" customFormat="1">
      <c r="A393" s="4" t="s">
        <v>1455</v>
      </c>
      <c r="B393" s="133">
        <f>B392+30</f>
        <v>45046</v>
      </c>
      <c r="C393" s="131">
        <v>1</v>
      </c>
      <c r="D393" s="128"/>
      <c r="E393" s="127"/>
      <c r="F393" s="127"/>
      <c r="G393" s="127"/>
      <c r="H393" s="127">
        <v>0.14000000000000001</v>
      </c>
      <c r="I393" s="127">
        <v>5.0000000000000001E-3</v>
      </c>
      <c r="J393" s="127">
        <v>0</v>
      </c>
      <c r="K393" s="127"/>
      <c r="L393" s="128"/>
      <c r="O393" s="128">
        <v>1000</v>
      </c>
      <c r="P393" s="128">
        <f t="shared" si="185"/>
        <v>22000</v>
      </c>
      <c r="Q393" s="128">
        <f t="shared" si="181"/>
        <v>1000</v>
      </c>
      <c r="R393" s="128">
        <f t="shared" si="175"/>
        <v>22000</v>
      </c>
      <c r="S393" s="128">
        <f t="shared" si="176"/>
        <v>10.191780821917746</v>
      </c>
      <c r="T393" s="128">
        <f t="shared" si="177"/>
        <v>10.191780821917746</v>
      </c>
      <c r="U393" s="128">
        <f t="shared" si="180"/>
        <v>264.65753424657538</v>
      </c>
      <c r="V393" s="128">
        <f t="shared" si="172"/>
        <v>264.65753424657538</v>
      </c>
      <c r="W393" s="128">
        <f t="shared" si="178"/>
        <v>115</v>
      </c>
      <c r="X393" s="128">
        <f t="shared" si="179"/>
        <v>115</v>
      </c>
      <c r="Y393" s="128">
        <f t="shared" si="182"/>
        <v>0</v>
      </c>
      <c r="Z393" s="128">
        <f t="shared" si="162"/>
        <v>0</v>
      </c>
      <c r="AA393" s="129">
        <v>0.05</v>
      </c>
      <c r="AB393" s="128">
        <f t="shared" si="164"/>
        <v>-1100</v>
      </c>
      <c r="AC393" s="128">
        <f t="shared" si="183"/>
        <v>-1100</v>
      </c>
      <c r="AD393" s="129">
        <v>0.02</v>
      </c>
      <c r="AE393" s="128">
        <f t="shared" si="163"/>
        <v>-440</v>
      </c>
      <c r="AF393" s="128">
        <f t="shared" si="184"/>
        <v>-440</v>
      </c>
      <c r="AO393" s="128"/>
      <c r="AP393" s="128"/>
      <c r="AQ393" s="128"/>
      <c r="AR393" s="128"/>
      <c r="AS393" s="127">
        <v>0.08</v>
      </c>
      <c r="AT393" s="127">
        <v>0.4</v>
      </c>
    </row>
    <row r="394" spans="1:46" s="70" customFormat="1">
      <c r="A394" s="4" t="s">
        <v>1455</v>
      </c>
      <c r="B394" s="133">
        <f>B393+31</f>
        <v>45077</v>
      </c>
      <c r="C394" s="131">
        <v>1</v>
      </c>
      <c r="D394" s="128"/>
      <c r="E394" s="127"/>
      <c r="F394" s="127"/>
      <c r="G394" s="127"/>
      <c r="H394" s="127">
        <v>0.14000000000000001</v>
      </c>
      <c r="I394" s="127">
        <v>5.0000000000000001E-3</v>
      </c>
      <c r="J394" s="127">
        <v>0</v>
      </c>
      <c r="K394" s="127"/>
      <c r="L394" s="128"/>
      <c r="O394" s="128">
        <v>1000</v>
      </c>
      <c r="P394" s="128">
        <f t="shared" si="185"/>
        <v>21000</v>
      </c>
      <c r="Q394" s="128">
        <f t="shared" si="181"/>
        <v>1000</v>
      </c>
      <c r="R394" s="128">
        <f t="shared" si="175"/>
        <v>21000</v>
      </c>
      <c r="S394" s="128">
        <f t="shared" si="176"/>
        <v>10.191780821917746</v>
      </c>
      <c r="T394" s="128">
        <f t="shared" si="177"/>
        <v>10.191780821917746</v>
      </c>
      <c r="U394" s="128">
        <f t="shared" si="180"/>
        <v>261.58904109589048</v>
      </c>
      <c r="V394" s="128">
        <f t="shared" si="172"/>
        <v>261.58904109589048</v>
      </c>
      <c r="W394" s="128">
        <f t="shared" si="178"/>
        <v>110</v>
      </c>
      <c r="X394" s="128">
        <f t="shared" si="179"/>
        <v>110</v>
      </c>
      <c r="Y394" s="128">
        <f t="shared" si="182"/>
        <v>0</v>
      </c>
      <c r="Z394" s="128">
        <f t="shared" si="162"/>
        <v>0</v>
      </c>
      <c r="AA394" s="129">
        <v>0.05</v>
      </c>
      <c r="AB394" s="128">
        <f t="shared" si="164"/>
        <v>-1050</v>
      </c>
      <c r="AC394" s="128">
        <f t="shared" si="183"/>
        <v>-1050</v>
      </c>
      <c r="AD394" s="129">
        <v>0.02</v>
      </c>
      <c r="AE394" s="128">
        <f t="shared" si="163"/>
        <v>-420</v>
      </c>
      <c r="AF394" s="128">
        <f t="shared" si="184"/>
        <v>-420</v>
      </c>
      <c r="AO394" s="128"/>
      <c r="AP394" s="128"/>
      <c r="AQ394" s="128"/>
      <c r="AR394" s="128"/>
      <c r="AS394" s="127">
        <v>0.08</v>
      </c>
      <c r="AT394" s="127">
        <v>0.4</v>
      </c>
    </row>
    <row r="395" spans="1:46" s="70" customFormat="1">
      <c r="A395" s="4" t="s">
        <v>1455</v>
      </c>
      <c r="B395" s="133">
        <f>B394+30</f>
        <v>45107</v>
      </c>
      <c r="C395" s="131">
        <v>1</v>
      </c>
      <c r="D395" s="128"/>
      <c r="E395" s="127"/>
      <c r="F395" s="127"/>
      <c r="G395" s="127"/>
      <c r="H395" s="127">
        <v>0.14000000000000001</v>
      </c>
      <c r="I395" s="127">
        <v>5.0000000000000001E-3</v>
      </c>
      <c r="J395" s="127">
        <v>0</v>
      </c>
      <c r="K395" s="127"/>
      <c r="L395" s="128"/>
      <c r="O395" s="128">
        <v>1000</v>
      </c>
      <c r="P395" s="128">
        <f t="shared" si="185"/>
        <v>20000</v>
      </c>
      <c r="Q395" s="128">
        <f t="shared" si="181"/>
        <v>1000</v>
      </c>
      <c r="R395" s="128">
        <f t="shared" si="175"/>
        <v>20000</v>
      </c>
      <c r="S395" s="128">
        <f t="shared" si="176"/>
        <v>10.191780821917746</v>
      </c>
      <c r="T395" s="128">
        <f t="shared" si="177"/>
        <v>10.191780821917746</v>
      </c>
      <c r="U395" s="128">
        <f t="shared" si="180"/>
        <v>241.64383561643842</v>
      </c>
      <c r="V395" s="128">
        <f t="shared" si="172"/>
        <v>241.64383561643842</v>
      </c>
      <c r="W395" s="128">
        <f t="shared" si="178"/>
        <v>105</v>
      </c>
      <c r="X395" s="128">
        <f t="shared" si="179"/>
        <v>105</v>
      </c>
      <c r="Y395" s="128">
        <f t="shared" si="182"/>
        <v>0</v>
      </c>
      <c r="Z395" s="128">
        <f t="shared" si="162"/>
        <v>0</v>
      </c>
      <c r="AA395" s="129">
        <v>0.05</v>
      </c>
      <c r="AB395" s="128">
        <f t="shared" si="164"/>
        <v>-1000</v>
      </c>
      <c r="AC395" s="128">
        <f t="shared" si="183"/>
        <v>-1000</v>
      </c>
      <c r="AD395" s="129">
        <v>0.02</v>
      </c>
      <c r="AE395" s="128">
        <f t="shared" si="163"/>
        <v>-400</v>
      </c>
      <c r="AF395" s="128">
        <f t="shared" si="184"/>
        <v>-400</v>
      </c>
      <c r="AO395" s="128"/>
      <c r="AP395" s="128"/>
      <c r="AQ395" s="128"/>
      <c r="AR395" s="128"/>
      <c r="AS395" s="127">
        <v>0.08</v>
      </c>
      <c r="AT395" s="127">
        <v>0.4</v>
      </c>
    </row>
    <row r="396" spans="1:46" s="70" customFormat="1">
      <c r="A396" s="4" t="s">
        <v>1455</v>
      </c>
      <c r="B396" s="133">
        <f>B395+31</f>
        <v>45138</v>
      </c>
      <c r="C396" s="131">
        <v>1</v>
      </c>
      <c r="D396" s="128"/>
      <c r="E396" s="127"/>
      <c r="F396" s="127"/>
      <c r="G396" s="127"/>
      <c r="H396" s="127">
        <v>0.14000000000000001</v>
      </c>
      <c r="I396" s="127">
        <v>5.0000000000000001E-3</v>
      </c>
      <c r="J396" s="127">
        <v>0</v>
      </c>
      <c r="K396" s="127"/>
      <c r="L396" s="128"/>
      <c r="O396" s="128">
        <v>1000</v>
      </c>
      <c r="P396" s="128">
        <f t="shared" si="185"/>
        <v>19000</v>
      </c>
      <c r="Q396" s="128">
        <f t="shared" si="181"/>
        <v>1000</v>
      </c>
      <c r="R396" s="128">
        <f t="shared" si="175"/>
        <v>19000</v>
      </c>
      <c r="S396" s="128">
        <f t="shared" si="176"/>
        <v>10.191780821917746</v>
      </c>
      <c r="T396" s="128">
        <f t="shared" si="177"/>
        <v>10.191780821917746</v>
      </c>
      <c r="U396" s="128">
        <f t="shared" si="180"/>
        <v>237.80821917808223</v>
      </c>
      <c r="V396" s="128">
        <f t="shared" si="172"/>
        <v>237.80821917808223</v>
      </c>
      <c r="W396" s="128">
        <f t="shared" si="178"/>
        <v>100</v>
      </c>
      <c r="X396" s="128">
        <f t="shared" si="179"/>
        <v>100</v>
      </c>
      <c r="Y396" s="128">
        <f t="shared" si="182"/>
        <v>0</v>
      </c>
      <c r="Z396" s="128">
        <f t="shared" si="162"/>
        <v>0</v>
      </c>
      <c r="AA396" s="129">
        <v>0.05</v>
      </c>
      <c r="AB396" s="128">
        <f t="shared" si="164"/>
        <v>-950</v>
      </c>
      <c r="AC396" s="128">
        <f t="shared" si="183"/>
        <v>-950</v>
      </c>
      <c r="AD396" s="129">
        <v>0.02</v>
      </c>
      <c r="AE396" s="128">
        <f t="shared" si="163"/>
        <v>-380</v>
      </c>
      <c r="AF396" s="128">
        <f t="shared" si="184"/>
        <v>-380</v>
      </c>
      <c r="AO396" s="128"/>
      <c r="AP396" s="128"/>
      <c r="AQ396" s="128"/>
      <c r="AR396" s="128"/>
      <c r="AS396" s="127">
        <v>0.08</v>
      </c>
      <c r="AT396" s="127">
        <v>0.4</v>
      </c>
    </row>
    <row r="397" spans="1:46" s="70" customFormat="1">
      <c r="A397" s="4" t="s">
        <v>1455</v>
      </c>
      <c r="B397" s="133">
        <f>B396+31</f>
        <v>45169</v>
      </c>
      <c r="C397" s="131">
        <v>1</v>
      </c>
      <c r="D397" s="128"/>
      <c r="E397" s="127"/>
      <c r="F397" s="127"/>
      <c r="G397" s="127"/>
      <c r="H397" s="127">
        <v>0.14000000000000001</v>
      </c>
      <c r="I397" s="127">
        <v>5.0000000000000001E-3</v>
      </c>
      <c r="J397" s="127">
        <v>0</v>
      </c>
      <c r="K397" s="127"/>
      <c r="L397" s="128"/>
      <c r="O397" s="128">
        <v>1000</v>
      </c>
      <c r="P397" s="128">
        <f t="shared" si="185"/>
        <v>18000</v>
      </c>
      <c r="Q397" s="128">
        <f t="shared" si="181"/>
        <v>1000</v>
      </c>
      <c r="R397" s="128">
        <f t="shared" si="175"/>
        <v>18000</v>
      </c>
      <c r="S397" s="128">
        <f t="shared" si="176"/>
        <v>10.191780821917746</v>
      </c>
      <c r="T397" s="128">
        <f t="shared" si="177"/>
        <v>10.191780821917746</v>
      </c>
      <c r="U397" s="128">
        <f t="shared" si="180"/>
        <v>225.91780821917814</v>
      </c>
      <c r="V397" s="128">
        <f t="shared" si="172"/>
        <v>225.91780821917814</v>
      </c>
      <c r="W397" s="128">
        <f t="shared" si="178"/>
        <v>95</v>
      </c>
      <c r="X397" s="128">
        <f t="shared" si="179"/>
        <v>95</v>
      </c>
      <c r="Y397" s="128">
        <f t="shared" si="182"/>
        <v>0</v>
      </c>
      <c r="Z397" s="128">
        <f t="shared" si="162"/>
        <v>0</v>
      </c>
      <c r="AA397" s="129">
        <v>0.05</v>
      </c>
      <c r="AB397" s="128">
        <f t="shared" si="164"/>
        <v>-900</v>
      </c>
      <c r="AC397" s="128">
        <f t="shared" si="183"/>
        <v>-900</v>
      </c>
      <c r="AD397" s="129">
        <v>0.02</v>
      </c>
      <c r="AE397" s="128">
        <f t="shared" si="163"/>
        <v>-360</v>
      </c>
      <c r="AF397" s="128">
        <f t="shared" si="184"/>
        <v>-360</v>
      </c>
      <c r="AO397" s="128"/>
      <c r="AP397" s="128"/>
      <c r="AQ397" s="128"/>
      <c r="AR397" s="128"/>
      <c r="AS397" s="127">
        <v>0.08</v>
      </c>
      <c r="AT397" s="127">
        <v>0.4</v>
      </c>
    </row>
    <row r="398" spans="1:46" s="70" customFormat="1">
      <c r="A398" s="4" t="s">
        <v>1455</v>
      </c>
      <c r="B398" s="133">
        <f>B397+30</f>
        <v>45199</v>
      </c>
      <c r="C398" s="131">
        <v>1</v>
      </c>
      <c r="D398" s="128"/>
      <c r="E398" s="127"/>
      <c r="F398" s="127"/>
      <c r="G398" s="127"/>
      <c r="H398" s="127">
        <v>0.14000000000000001</v>
      </c>
      <c r="I398" s="127">
        <v>5.0000000000000001E-3</v>
      </c>
      <c r="J398" s="127">
        <v>0</v>
      </c>
      <c r="K398" s="127"/>
      <c r="L398" s="128"/>
      <c r="O398" s="128">
        <v>1000</v>
      </c>
      <c r="P398" s="128">
        <f t="shared" si="185"/>
        <v>17000</v>
      </c>
      <c r="Q398" s="128">
        <f t="shared" si="181"/>
        <v>1000</v>
      </c>
      <c r="R398" s="128">
        <f t="shared" si="175"/>
        <v>17000</v>
      </c>
      <c r="S398" s="128">
        <f t="shared" si="176"/>
        <v>10.191780821917746</v>
      </c>
      <c r="T398" s="128">
        <f t="shared" si="177"/>
        <v>10.191780821917746</v>
      </c>
      <c r="U398" s="128">
        <f t="shared" si="180"/>
        <v>207.1232876712329</v>
      </c>
      <c r="V398" s="128">
        <f t="shared" si="172"/>
        <v>207.1232876712329</v>
      </c>
      <c r="W398" s="128">
        <f t="shared" si="178"/>
        <v>90</v>
      </c>
      <c r="X398" s="128">
        <f t="shared" si="179"/>
        <v>90</v>
      </c>
      <c r="Y398" s="128">
        <f t="shared" si="182"/>
        <v>0</v>
      </c>
      <c r="Z398" s="128">
        <f t="shared" ref="Z398:Z461" si="186">Y398*C398</f>
        <v>0</v>
      </c>
      <c r="AA398" s="129">
        <v>0.05</v>
      </c>
      <c r="AB398" s="128">
        <f t="shared" si="164"/>
        <v>-850</v>
      </c>
      <c r="AC398" s="128">
        <f t="shared" si="183"/>
        <v>-850</v>
      </c>
      <c r="AD398" s="129">
        <v>0.02</v>
      </c>
      <c r="AE398" s="128">
        <f t="shared" ref="AE398:AE461" si="187">-AD398*P398</f>
        <v>-340</v>
      </c>
      <c r="AF398" s="128">
        <f t="shared" si="184"/>
        <v>-340</v>
      </c>
      <c r="AO398" s="128"/>
      <c r="AP398" s="128"/>
      <c r="AQ398" s="128"/>
      <c r="AR398" s="128"/>
      <c r="AS398" s="127">
        <v>0.08</v>
      </c>
      <c r="AT398" s="127">
        <v>0.4</v>
      </c>
    </row>
    <row r="399" spans="1:46" s="70" customFormat="1">
      <c r="A399" s="4" t="s">
        <v>1455</v>
      </c>
      <c r="B399" s="133">
        <f>B398+31</f>
        <v>45230</v>
      </c>
      <c r="C399" s="131">
        <v>1</v>
      </c>
      <c r="D399" s="128"/>
      <c r="E399" s="127"/>
      <c r="F399" s="127"/>
      <c r="G399" s="127"/>
      <c r="H399" s="127">
        <v>0.14000000000000001</v>
      </c>
      <c r="I399" s="127">
        <v>5.0000000000000001E-3</v>
      </c>
      <c r="J399" s="127">
        <v>0</v>
      </c>
      <c r="K399" s="127"/>
      <c r="L399" s="128"/>
      <c r="O399" s="128">
        <v>1000</v>
      </c>
      <c r="P399" s="128">
        <f t="shared" si="185"/>
        <v>16000</v>
      </c>
      <c r="Q399" s="128">
        <f t="shared" si="181"/>
        <v>1000</v>
      </c>
      <c r="R399" s="128">
        <f t="shared" si="175"/>
        <v>16000</v>
      </c>
      <c r="S399" s="128">
        <f t="shared" si="176"/>
        <v>10.191780821917746</v>
      </c>
      <c r="T399" s="128">
        <f t="shared" si="177"/>
        <v>10.191780821917746</v>
      </c>
      <c r="U399" s="128">
        <f t="shared" si="180"/>
        <v>202.13698630136986</v>
      </c>
      <c r="V399" s="128">
        <f t="shared" si="172"/>
        <v>202.13698630136986</v>
      </c>
      <c r="W399" s="128">
        <f t="shared" si="178"/>
        <v>85</v>
      </c>
      <c r="X399" s="128">
        <f t="shared" si="179"/>
        <v>85</v>
      </c>
      <c r="Y399" s="128">
        <f t="shared" si="182"/>
        <v>0</v>
      </c>
      <c r="Z399" s="128">
        <f t="shared" si="186"/>
        <v>0</v>
      </c>
      <c r="AA399" s="129">
        <v>0.05</v>
      </c>
      <c r="AB399" s="128">
        <f t="shared" si="164"/>
        <v>-800</v>
      </c>
      <c r="AC399" s="128">
        <f t="shared" si="183"/>
        <v>-800</v>
      </c>
      <c r="AD399" s="129">
        <v>0.02</v>
      </c>
      <c r="AE399" s="128">
        <f t="shared" si="187"/>
        <v>-320</v>
      </c>
      <c r="AF399" s="128">
        <f t="shared" si="184"/>
        <v>-320</v>
      </c>
      <c r="AO399" s="128"/>
      <c r="AP399" s="128"/>
      <c r="AQ399" s="128"/>
      <c r="AR399" s="128"/>
      <c r="AS399" s="127">
        <v>0.08</v>
      </c>
      <c r="AT399" s="127">
        <v>0.4</v>
      </c>
    </row>
    <row r="400" spans="1:46" s="70" customFormat="1">
      <c r="A400" s="4" t="s">
        <v>1455</v>
      </c>
      <c r="B400" s="133">
        <f>B399+30</f>
        <v>45260</v>
      </c>
      <c r="C400" s="131">
        <v>1</v>
      </c>
      <c r="D400" s="128"/>
      <c r="E400" s="127"/>
      <c r="F400" s="127"/>
      <c r="G400" s="127"/>
      <c r="H400" s="127">
        <v>0.14000000000000001</v>
      </c>
      <c r="I400" s="127">
        <v>5.0000000000000001E-3</v>
      </c>
      <c r="J400" s="127">
        <v>0</v>
      </c>
      <c r="K400" s="127"/>
      <c r="L400" s="128"/>
      <c r="O400" s="128">
        <v>1000</v>
      </c>
      <c r="P400" s="128">
        <f t="shared" si="185"/>
        <v>15000</v>
      </c>
      <c r="Q400" s="128">
        <f t="shared" si="181"/>
        <v>1000</v>
      </c>
      <c r="R400" s="128">
        <f t="shared" si="175"/>
        <v>15000</v>
      </c>
      <c r="S400" s="128">
        <f t="shared" si="176"/>
        <v>10.191780821917746</v>
      </c>
      <c r="T400" s="128">
        <f t="shared" si="177"/>
        <v>10.191780821917746</v>
      </c>
      <c r="U400" s="128">
        <f t="shared" si="180"/>
        <v>184.10958904109589</v>
      </c>
      <c r="V400" s="128">
        <f t="shared" si="172"/>
        <v>184.10958904109589</v>
      </c>
      <c r="W400" s="128">
        <f t="shared" si="178"/>
        <v>80</v>
      </c>
      <c r="X400" s="128">
        <f t="shared" si="179"/>
        <v>80</v>
      </c>
      <c r="Y400" s="128">
        <f t="shared" si="182"/>
        <v>0</v>
      </c>
      <c r="Z400" s="128">
        <f t="shared" si="186"/>
        <v>0</v>
      </c>
      <c r="AA400" s="129">
        <v>0.05</v>
      </c>
      <c r="AB400" s="128">
        <f t="shared" si="164"/>
        <v>-750</v>
      </c>
      <c r="AC400" s="128">
        <f t="shared" si="183"/>
        <v>-750</v>
      </c>
      <c r="AD400" s="129">
        <v>0.02</v>
      </c>
      <c r="AE400" s="128">
        <f t="shared" si="187"/>
        <v>-300</v>
      </c>
      <c r="AF400" s="128">
        <f t="shared" si="184"/>
        <v>-300</v>
      </c>
      <c r="AO400" s="128"/>
      <c r="AP400" s="128"/>
      <c r="AQ400" s="128"/>
      <c r="AR400" s="128"/>
      <c r="AS400" s="127">
        <v>0.08</v>
      </c>
      <c r="AT400" s="127">
        <v>0.4</v>
      </c>
    </row>
    <row r="401" spans="1:46" s="70" customFormat="1">
      <c r="A401" s="4" t="s">
        <v>1455</v>
      </c>
      <c r="B401" s="133">
        <f>B400+31</f>
        <v>45291</v>
      </c>
      <c r="C401" s="131">
        <v>1</v>
      </c>
      <c r="D401" s="128"/>
      <c r="E401" s="127"/>
      <c r="F401" s="127"/>
      <c r="G401" s="127"/>
      <c r="H401" s="127">
        <v>0.14000000000000001</v>
      </c>
      <c r="I401" s="127">
        <v>5.0000000000000001E-3</v>
      </c>
      <c r="J401" s="127">
        <v>0</v>
      </c>
      <c r="K401" s="127"/>
      <c r="L401" s="128"/>
      <c r="O401" s="128">
        <v>1000</v>
      </c>
      <c r="P401" s="128">
        <f t="shared" si="185"/>
        <v>14000</v>
      </c>
      <c r="Q401" s="128">
        <f t="shared" si="181"/>
        <v>1000</v>
      </c>
      <c r="R401" s="128">
        <f t="shared" si="175"/>
        <v>14000</v>
      </c>
      <c r="S401" s="128">
        <f t="shared" si="176"/>
        <v>10.191780821917746</v>
      </c>
      <c r="T401" s="128">
        <f t="shared" si="177"/>
        <v>10.191780821917746</v>
      </c>
      <c r="U401" s="128">
        <f t="shared" si="180"/>
        <v>178.35616438356163</v>
      </c>
      <c r="V401" s="128">
        <f t="shared" si="172"/>
        <v>178.35616438356163</v>
      </c>
      <c r="W401" s="128">
        <f t="shared" si="178"/>
        <v>75</v>
      </c>
      <c r="X401" s="128">
        <f t="shared" si="179"/>
        <v>75</v>
      </c>
      <c r="Y401" s="128">
        <f t="shared" si="182"/>
        <v>0</v>
      </c>
      <c r="Z401" s="128">
        <f t="shared" si="186"/>
        <v>0</v>
      </c>
      <c r="AA401" s="129">
        <v>0.05</v>
      </c>
      <c r="AB401" s="128">
        <f t="shared" ref="AB401:AB464" si="188">-AA401*P401</f>
        <v>-700</v>
      </c>
      <c r="AC401" s="128">
        <f t="shared" si="183"/>
        <v>-700</v>
      </c>
      <c r="AD401" s="129">
        <v>0.02</v>
      </c>
      <c r="AE401" s="128">
        <f t="shared" si="187"/>
        <v>-280</v>
      </c>
      <c r="AF401" s="128">
        <f t="shared" si="184"/>
        <v>-280</v>
      </c>
      <c r="AO401" s="128"/>
      <c r="AP401" s="128"/>
      <c r="AQ401" s="128"/>
      <c r="AR401" s="128"/>
      <c r="AS401" s="127">
        <v>0.08</v>
      </c>
      <c r="AT401" s="127">
        <v>0.4</v>
      </c>
    </row>
    <row r="402" spans="1:46" s="70" customFormat="1">
      <c r="A402" s="4" t="s">
        <v>1455</v>
      </c>
      <c r="B402" s="133">
        <f>B401+31</f>
        <v>45322</v>
      </c>
      <c r="C402" s="131">
        <v>1</v>
      </c>
      <c r="D402" s="128"/>
      <c r="E402" s="127"/>
      <c r="F402" s="127"/>
      <c r="G402" s="127"/>
      <c r="H402" s="127">
        <v>0.14000000000000001</v>
      </c>
      <c r="I402" s="127">
        <v>5.0000000000000001E-3</v>
      </c>
      <c r="J402" s="127">
        <v>0</v>
      </c>
      <c r="K402" s="127"/>
      <c r="L402" s="128"/>
      <c r="O402" s="128">
        <v>1000</v>
      </c>
      <c r="P402" s="128">
        <f>P389-O402</f>
        <v>13000</v>
      </c>
      <c r="Q402" s="128">
        <f t="shared" si="181"/>
        <v>1000</v>
      </c>
      <c r="R402" s="128">
        <f t="shared" si="175"/>
        <v>13000</v>
      </c>
      <c r="S402" s="128">
        <f t="shared" si="176"/>
        <v>10.191780821917746</v>
      </c>
      <c r="T402" s="128">
        <f t="shared" si="177"/>
        <v>10.191780821917746</v>
      </c>
      <c r="U402" s="128">
        <f t="shared" si="180"/>
        <v>166.46575342465758</v>
      </c>
      <c r="V402" s="128">
        <f t="shared" si="172"/>
        <v>166.46575342465758</v>
      </c>
      <c r="W402" s="128">
        <f t="shared" si="178"/>
        <v>70</v>
      </c>
      <c r="X402" s="128">
        <f t="shared" si="179"/>
        <v>70</v>
      </c>
      <c r="Y402" s="128">
        <f t="shared" si="182"/>
        <v>0</v>
      </c>
      <c r="Z402" s="128">
        <f t="shared" si="186"/>
        <v>0</v>
      </c>
      <c r="AA402" s="129">
        <v>0.05</v>
      </c>
      <c r="AB402" s="128">
        <f t="shared" si="188"/>
        <v>-650</v>
      </c>
      <c r="AC402" s="128">
        <f t="shared" si="183"/>
        <v>-650</v>
      </c>
      <c r="AD402" s="129">
        <v>0.02</v>
      </c>
      <c r="AE402" s="128">
        <f t="shared" si="187"/>
        <v>-260</v>
      </c>
      <c r="AF402" s="128">
        <f t="shared" si="184"/>
        <v>-260</v>
      </c>
      <c r="AO402" s="128"/>
      <c r="AP402" s="128"/>
      <c r="AQ402" s="128"/>
      <c r="AR402" s="128"/>
      <c r="AS402" s="127">
        <v>0.08</v>
      </c>
      <c r="AT402" s="127">
        <v>0.4</v>
      </c>
    </row>
    <row r="403" spans="1:46" s="70" customFormat="1">
      <c r="A403" s="4" t="s">
        <v>1455</v>
      </c>
      <c r="B403" s="133">
        <f>B402+29</f>
        <v>45351</v>
      </c>
      <c r="C403" s="131">
        <v>1</v>
      </c>
      <c r="D403" s="128"/>
      <c r="E403" s="127"/>
      <c r="F403" s="127"/>
      <c r="G403" s="127"/>
      <c r="H403" s="127">
        <v>0.14000000000000001</v>
      </c>
      <c r="I403" s="127">
        <v>5.0000000000000001E-3</v>
      </c>
      <c r="J403" s="127">
        <v>0</v>
      </c>
      <c r="K403" s="127"/>
      <c r="L403" s="128"/>
      <c r="O403" s="128">
        <v>1000</v>
      </c>
      <c r="P403" s="128">
        <f t="shared" ref="P403:P415" si="189">P402-O403</f>
        <v>12000</v>
      </c>
      <c r="Q403" s="128">
        <f t="shared" si="181"/>
        <v>1000</v>
      </c>
      <c r="R403" s="128">
        <f t="shared" si="175"/>
        <v>12000</v>
      </c>
      <c r="S403" s="128">
        <f t="shared" si="176"/>
        <v>10.191780821917746</v>
      </c>
      <c r="T403" s="128">
        <f t="shared" si="177"/>
        <v>10.191780821917746</v>
      </c>
      <c r="U403" s="128">
        <f t="shared" si="180"/>
        <v>144.60273972602741</v>
      </c>
      <c r="V403" s="128">
        <f t="shared" si="172"/>
        <v>144.60273972602741</v>
      </c>
      <c r="W403" s="128">
        <f t="shared" si="178"/>
        <v>65</v>
      </c>
      <c r="X403" s="128">
        <f t="shared" si="179"/>
        <v>65</v>
      </c>
      <c r="Y403" s="128">
        <f t="shared" si="182"/>
        <v>0</v>
      </c>
      <c r="Z403" s="128">
        <f t="shared" si="186"/>
        <v>0</v>
      </c>
      <c r="AA403" s="129">
        <v>0.05</v>
      </c>
      <c r="AB403" s="128">
        <f t="shared" si="188"/>
        <v>-600</v>
      </c>
      <c r="AC403" s="128">
        <f t="shared" si="183"/>
        <v>-600</v>
      </c>
      <c r="AD403" s="129">
        <v>0.02</v>
      </c>
      <c r="AE403" s="128">
        <f t="shared" si="187"/>
        <v>-240</v>
      </c>
      <c r="AF403" s="128">
        <f t="shared" si="184"/>
        <v>-240</v>
      </c>
      <c r="AO403" s="128"/>
      <c r="AP403" s="128"/>
      <c r="AQ403" s="128"/>
      <c r="AR403" s="128"/>
      <c r="AS403" s="127">
        <v>0.08</v>
      </c>
      <c r="AT403" s="127">
        <v>0.4</v>
      </c>
    </row>
    <row r="404" spans="1:46" s="70" customFormat="1">
      <c r="A404" s="4" t="s">
        <v>1455</v>
      </c>
      <c r="B404" s="133">
        <f>B403+31</f>
        <v>45382</v>
      </c>
      <c r="C404" s="131">
        <v>1</v>
      </c>
      <c r="D404" s="128"/>
      <c r="E404" s="127"/>
      <c r="F404" s="127"/>
      <c r="G404" s="127"/>
      <c r="H404" s="127">
        <v>0.14000000000000001</v>
      </c>
      <c r="I404" s="127">
        <v>5.0000000000000001E-3</v>
      </c>
      <c r="J404" s="127">
        <v>0</v>
      </c>
      <c r="K404" s="127"/>
      <c r="L404" s="128"/>
      <c r="O404" s="128">
        <v>1000</v>
      </c>
      <c r="P404" s="128">
        <f t="shared" si="189"/>
        <v>11000</v>
      </c>
      <c r="Q404" s="128">
        <f t="shared" si="181"/>
        <v>1000</v>
      </c>
      <c r="R404" s="128">
        <f t="shared" si="175"/>
        <v>11000</v>
      </c>
      <c r="S404" s="128">
        <f t="shared" si="176"/>
        <v>10.191780821917746</v>
      </c>
      <c r="T404" s="128">
        <f t="shared" si="177"/>
        <v>10.191780821917746</v>
      </c>
      <c r="U404" s="128">
        <f t="shared" si="180"/>
        <v>142.68493150684932</v>
      </c>
      <c r="V404" s="128">
        <f t="shared" si="172"/>
        <v>142.68493150684932</v>
      </c>
      <c r="W404" s="128">
        <f t="shared" si="178"/>
        <v>60</v>
      </c>
      <c r="X404" s="128">
        <f t="shared" si="179"/>
        <v>60</v>
      </c>
      <c r="Y404" s="128">
        <f t="shared" si="182"/>
        <v>0</v>
      </c>
      <c r="Z404" s="128">
        <f t="shared" si="186"/>
        <v>0</v>
      </c>
      <c r="AA404" s="129">
        <v>0.05</v>
      </c>
      <c r="AB404" s="128">
        <f t="shared" si="188"/>
        <v>-550</v>
      </c>
      <c r="AC404" s="128">
        <f t="shared" si="183"/>
        <v>-550</v>
      </c>
      <c r="AD404" s="129">
        <v>0.02</v>
      </c>
      <c r="AE404" s="128">
        <f t="shared" si="187"/>
        <v>-220</v>
      </c>
      <c r="AF404" s="128">
        <f t="shared" si="184"/>
        <v>-220</v>
      </c>
      <c r="AO404" s="128"/>
      <c r="AP404" s="128"/>
      <c r="AQ404" s="128"/>
      <c r="AR404" s="128"/>
      <c r="AS404" s="127">
        <v>0.08</v>
      </c>
      <c r="AT404" s="127">
        <v>0.4</v>
      </c>
    </row>
    <row r="405" spans="1:46" s="70" customFormat="1">
      <c r="A405" s="4" t="s">
        <v>1455</v>
      </c>
      <c r="B405" s="133">
        <f>B404+30</f>
        <v>45412</v>
      </c>
      <c r="C405" s="131">
        <v>1</v>
      </c>
      <c r="D405" s="128"/>
      <c r="E405" s="127"/>
      <c r="F405" s="127"/>
      <c r="G405" s="127"/>
      <c r="H405" s="127">
        <v>0.14000000000000001</v>
      </c>
      <c r="I405" s="127">
        <v>5.0000000000000001E-3</v>
      </c>
      <c r="J405" s="127">
        <v>0</v>
      </c>
      <c r="K405" s="127"/>
      <c r="L405" s="128"/>
      <c r="O405" s="128">
        <v>1000</v>
      </c>
      <c r="P405" s="128">
        <f t="shared" si="189"/>
        <v>10000</v>
      </c>
      <c r="Q405" s="128">
        <f t="shared" si="181"/>
        <v>1000</v>
      </c>
      <c r="R405" s="128">
        <f t="shared" si="175"/>
        <v>10000</v>
      </c>
      <c r="S405" s="128">
        <f t="shared" si="176"/>
        <v>10.19178082191776</v>
      </c>
      <c r="T405" s="128">
        <f t="shared" si="177"/>
        <v>10.19178082191776</v>
      </c>
      <c r="U405" s="128">
        <f t="shared" si="180"/>
        <v>126.57534246575345</v>
      </c>
      <c r="V405" s="128">
        <f t="shared" si="172"/>
        <v>126.57534246575345</v>
      </c>
      <c r="W405" s="128">
        <f t="shared" si="178"/>
        <v>55</v>
      </c>
      <c r="X405" s="128">
        <f t="shared" si="179"/>
        <v>55</v>
      </c>
      <c r="Y405" s="128">
        <f t="shared" si="182"/>
        <v>0</v>
      </c>
      <c r="Z405" s="128">
        <f t="shared" si="186"/>
        <v>0</v>
      </c>
      <c r="AA405" s="129">
        <v>0.05</v>
      </c>
      <c r="AB405" s="128">
        <f t="shared" si="188"/>
        <v>-500</v>
      </c>
      <c r="AC405" s="128">
        <f t="shared" si="183"/>
        <v>-500</v>
      </c>
      <c r="AD405" s="129">
        <v>0.02</v>
      </c>
      <c r="AE405" s="128">
        <f t="shared" si="187"/>
        <v>-200</v>
      </c>
      <c r="AF405" s="128">
        <f t="shared" si="184"/>
        <v>-200</v>
      </c>
      <c r="AO405" s="128"/>
      <c r="AP405" s="128"/>
      <c r="AQ405" s="128"/>
      <c r="AR405" s="128"/>
      <c r="AS405" s="127">
        <v>0.08</v>
      </c>
      <c r="AT405" s="127">
        <v>0.4</v>
      </c>
    </row>
    <row r="406" spans="1:46" s="70" customFormat="1">
      <c r="A406" s="4" t="s">
        <v>1455</v>
      </c>
      <c r="B406" s="133">
        <f>B405+31</f>
        <v>45443</v>
      </c>
      <c r="C406" s="131">
        <v>1</v>
      </c>
      <c r="D406" s="128"/>
      <c r="E406" s="127"/>
      <c r="F406" s="127"/>
      <c r="G406" s="127"/>
      <c r="H406" s="127">
        <v>0.14000000000000001</v>
      </c>
      <c r="I406" s="127">
        <v>5.0000000000000001E-3</v>
      </c>
      <c r="J406" s="127">
        <v>0</v>
      </c>
      <c r="K406" s="127"/>
      <c r="L406" s="128"/>
      <c r="O406" s="128">
        <v>1000</v>
      </c>
      <c r="P406" s="128">
        <f t="shared" si="189"/>
        <v>9000</v>
      </c>
      <c r="Q406" s="128">
        <f t="shared" si="181"/>
        <v>1000</v>
      </c>
      <c r="R406" s="128">
        <f t="shared" si="175"/>
        <v>9000</v>
      </c>
      <c r="S406" s="128">
        <f t="shared" si="176"/>
        <v>10.19178082191776</v>
      </c>
      <c r="T406" s="128">
        <f t="shared" si="177"/>
        <v>10.19178082191776</v>
      </c>
      <c r="U406" s="128">
        <f t="shared" si="180"/>
        <v>118.90410958904111</v>
      </c>
      <c r="V406" s="128">
        <f t="shared" si="172"/>
        <v>118.90410958904111</v>
      </c>
      <c r="W406" s="128">
        <f t="shared" si="178"/>
        <v>50</v>
      </c>
      <c r="X406" s="128">
        <f t="shared" si="179"/>
        <v>50</v>
      </c>
      <c r="Y406" s="128">
        <f t="shared" si="182"/>
        <v>0</v>
      </c>
      <c r="Z406" s="128">
        <f t="shared" si="186"/>
        <v>0</v>
      </c>
      <c r="AA406" s="129">
        <v>0.05</v>
      </c>
      <c r="AB406" s="128">
        <f t="shared" si="188"/>
        <v>-450</v>
      </c>
      <c r="AC406" s="128">
        <f t="shared" si="183"/>
        <v>-450</v>
      </c>
      <c r="AD406" s="129">
        <v>0.02</v>
      </c>
      <c r="AE406" s="128">
        <f t="shared" si="187"/>
        <v>-180</v>
      </c>
      <c r="AF406" s="128">
        <f t="shared" si="184"/>
        <v>-180</v>
      </c>
      <c r="AO406" s="128"/>
      <c r="AP406" s="128"/>
      <c r="AQ406" s="128"/>
      <c r="AR406" s="128"/>
      <c r="AS406" s="127">
        <v>0.08</v>
      </c>
      <c r="AT406" s="127">
        <v>0.4</v>
      </c>
    </row>
    <row r="407" spans="1:46" s="70" customFormat="1">
      <c r="A407" s="4" t="s">
        <v>1455</v>
      </c>
      <c r="B407" s="133">
        <f>B406+30</f>
        <v>45473</v>
      </c>
      <c r="C407" s="131">
        <v>1</v>
      </c>
      <c r="D407" s="128"/>
      <c r="E407" s="127"/>
      <c r="F407" s="127"/>
      <c r="G407" s="127"/>
      <c r="H407" s="127">
        <v>0.14000000000000001</v>
      </c>
      <c r="I407" s="127">
        <v>5.0000000000000001E-3</v>
      </c>
      <c r="J407" s="127">
        <v>0</v>
      </c>
      <c r="K407" s="127"/>
      <c r="L407" s="128"/>
      <c r="O407" s="128">
        <v>1000</v>
      </c>
      <c r="P407" s="128">
        <f t="shared" si="189"/>
        <v>8000</v>
      </c>
      <c r="Q407" s="128">
        <f t="shared" si="181"/>
        <v>1000</v>
      </c>
      <c r="R407" s="128">
        <f t="shared" si="175"/>
        <v>8000</v>
      </c>
      <c r="S407" s="128">
        <f t="shared" si="176"/>
        <v>10.19178082191776</v>
      </c>
      <c r="T407" s="128">
        <f t="shared" si="177"/>
        <v>10.19178082191776</v>
      </c>
      <c r="U407" s="128">
        <f t="shared" si="180"/>
        <v>103.56164383561645</v>
      </c>
      <c r="V407" s="128">
        <f t="shared" si="172"/>
        <v>103.56164383561645</v>
      </c>
      <c r="W407" s="128">
        <f t="shared" si="178"/>
        <v>45</v>
      </c>
      <c r="X407" s="128">
        <f t="shared" si="179"/>
        <v>45</v>
      </c>
      <c r="Y407" s="128">
        <f t="shared" si="182"/>
        <v>0</v>
      </c>
      <c r="Z407" s="128">
        <f t="shared" si="186"/>
        <v>0</v>
      </c>
      <c r="AA407" s="129">
        <v>0.05</v>
      </c>
      <c r="AB407" s="128">
        <f t="shared" si="188"/>
        <v>-400</v>
      </c>
      <c r="AC407" s="128">
        <f t="shared" si="183"/>
        <v>-400</v>
      </c>
      <c r="AD407" s="129">
        <v>0.02</v>
      </c>
      <c r="AE407" s="128">
        <f t="shared" si="187"/>
        <v>-160</v>
      </c>
      <c r="AF407" s="128">
        <f t="shared" si="184"/>
        <v>-160</v>
      </c>
      <c r="AO407" s="128"/>
      <c r="AP407" s="128"/>
      <c r="AQ407" s="128"/>
      <c r="AR407" s="128"/>
      <c r="AS407" s="127">
        <v>0.08</v>
      </c>
      <c r="AT407" s="127">
        <v>0.4</v>
      </c>
    </row>
    <row r="408" spans="1:46" s="70" customFormat="1">
      <c r="A408" s="4" t="s">
        <v>1455</v>
      </c>
      <c r="B408" s="133">
        <f>B407+31</f>
        <v>45504</v>
      </c>
      <c r="C408" s="131">
        <v>1</v>
      </c>
      <c r="D408" s="128"/>
      <c r="E408" s="127"/>
      <c r="F408" s="127"/>
      <c r="G408" s="127"/>
      <c r="H408" s="127">
        <v>0.14000000000000001</v>
      </c>
      <c r="I408" s="127">
        <v>5.0000000000000001E-3</v>
      </c>
      <c r="J408" s="127">
        <v>0</v>
      </c>
      <c r="K408" s="127"/>
      <c r="L408" s="128"/>
      <c r="O408" s="128">
        <v>1000</v>
      </c>
      <c r="P408" s="128">
        <f t="shared" si="189"/>
        <v>7000</v>
      </c>
      <c r="Q408" s="128">
        <f t="shared" si="181"/>
        <v>1000</v>
      </c>
      <c r="R408" s="128">
        <f t="shared" si="175"/>
        <v>7000</v>
      </c>
      <c r="S408" s="128">
        <f t="shared" si="176"/>
        <v>10.19178082191776</v>
      </c>
      <c r="T408" s="128">
        <f t="shared" si="177"/>
        <v>10.19178082191776</v>
      </c>
      <c r="U408" s="128">
        <f t="shared" si="180"/>
        <v>95.123287671232873</v>
      </c>
      <c r="V408" s="128">
        <f t="shared" si="172"/>
        <v>95.123287671232873</v>
      </c>
      <c r="W408" s="128">
        <f t="shared" si="178"/>
        <v>40</v>
      </c>
      <c r="X408" s="128">
        <f t="shared" si="179"/>
        <v>40</v>
      </c>
      <c r="Y408" s="128">
        <f t="shared" si="182"/>
        <v>0</v>
      </c>
      <c r="Z408" s="128">
        <f t="shared" si="186"/>
        <v>0</v>
      </c>
      <c r="AA408" s="129">
        <v>0.05</v>
      </c>
      <c r="AB408" s="128">
        <f t="shared" si="188"/>
        <v>-350</v>
      </c>
      <c r="AC408" s="128">
        <f t="shared" si="183"/>
        <v>-350</v>
      </c>
      <c r="AD408" s="129">
        <v>0.02</v>
      </c>
      <c r="AE408" s="128">
        <f t="shared" si="187"/>
        <v>-140</v>
      </c>
      <c r="AF408" s="128">
        <f t="shared" si="184"/>
        <v>-140</v>
      </c>
      <c r="AO408" s="128"/>
      <c r="AP408" s="128"/>
      <c r="AQ408" s="128"/>
      <c r="AR408" s="128"/>
      <c r="AS408" s="127">
        <v>0.08</v>
      </c>
      <c r="AT408" s="127">
        <v>0.4</v>
      </c>
    </row>
    <row r="409" spans="1:46" s="70" customFormat="1">
      <c r="A409" s="4" t="s">
        <v>1455</v>
      </c>
      <c r="B409" s="133">
        <f>B408+31</f>
        <v>45535</v>
      </c>
      <c r="C409" s="131">
        <v>1</v>
      </c>
      <c r="D409" s="128"/>
      <c r="E409" s="127"/>
      <c r="F409" s="127"/>
      <c r="G409" s="127"/>
      <c r="H409" s="127">
        <v>0.14000000000000001</v>
      </c>
      <c r="I409" s="127">
        <v>5.0000000000000001E-3</v>
      </c>
      <c r="J409" s="127">
        <v>0</v>
      </c>
      <c r="K409" s="127"/>
      <c r="L409" s="128"/>
      <c r="O409" s="128">
        <v>1000</v>
      </c>
      <c r="P409" s="128">
        <f t="shared" si="189"/>
        <v>6000</v>
      </c>
      <c r="Q409" s="128">
        <f t="shared" si="181"/>
        <v>1000</v>
      </c>
      <c r="R409" s="128">
        <f t="shared" si="175"/>
        <v>6000</v>
      </c>
      <c r="S409" s="128">
        <f t="shared" si="176"/>
        <v>10.19178082191776</v>
      </c>
      <c r="T409" s="128">
        <f t="shared" si="177"/>
        <v>10.19178082191776</v>
      </c>
      <c r="U409" s="128">
        <f t="shared" si="180"/>
        <v>83.232876712328789</v>
      </c>
      <c r="V409" s="128">
        <f t="shared" si="172"/>
        <v>83.232876712328789</v>
      </c>
      <c r="W409" s="128">
        <f t="shared" si="178"/>
        <v>35</v>
      </c>
      <c r="X409" s="128">
        <f t="shared" si="179"/>
        <v>35</v>
      </c>
      <c r="Y409" s="128">
        <f t="shared" si="182"/>
        <v>0</v>
      </c>
      <c r="Z409" s="128">
        <f t="shared" si="186"/>
        <v>0</v>
      </c>
      <c r="AA409" s="129">
        <v>0.05</v>
      </c>
      <c r="AB409" s="128">
        <f t="shared" si="188"/>
        <v>-300</v>
      </c>
      <c r="AC409" s="128">
        <f t="shared" si="183"/>
        <v>-300</v>
      </c>
      <c r="AD409" s="129">
        <v>0.02</v>
      </c>
      <c r="AE409" s="128">
        <f t="shared" si="187"/>
        <v>-120</v>
      </c>
      <c r="AF409" s="128">
        <f t="shared" si="184"/>
        <v>-120</v>
      </c>
      <c r="AO409" s="128"/>
      <c r="AP409" s="128"/>
      <c r="AQ409" s="128"/>
      <c r="AR409" s="128"/>
      <c r="AS409" s="127">
        <v>0.08</v>
      </c>
      <c r="AT409" s="127">
        <v>0.4</v>
      </c>
    </row>
    <row r="410" spans="1:46" s="70" customFormat="1">
      <c r="A410" s="4" t="s">
        <v>1455</v>
      </c>
      <c r="B410" s="133">
        <f>B409+30</f>
        <v>45565</v>
      </c>
      <c r="C410" s="131">
        <v>1</v>
      </c>
      <c r="D410" s="128"/>
      <c r="E410" s="127"/>
      <c r="F410" s="127"/>
      <c r="G410" s="127"/>
      <c r="H410" s="127">
        <v>0.14000000000000001</v>
      </c>
      <c r="I410" s="127">
        <v>5.0000000000000001E-3</v>
      </c>
      <c r="J410" s="127">
        <v>0</v>
      </c>
      <c r="K410" s="127"/>
      <c r="L410" s="128"/>
      <c r="O410" s="128">
        <v>1000</v>
      </c>
      <c r="P410" s="128">
        <f t="shared" si="189"/>
        <v>5000</v>
      </c>
      <c r="Q410" s="128">
        <f t="shared" si="181"/>
        <v>1000</v>
      </c>
      <c r="R410" s="128">
        <f t="shared" si="175"/>
        <v>5000</v>
      </c>
      <c r="S410" s="128">
        <f t="shared" si="176"/>
        <v>10.19178082191776</v>
      </c>
      <c r="T410" s="128">
        <f t="shared" si="177"/>
        <v>10.19178082191776</v>
      </c>
      <c r="U410" s="128">
        <f t="shared" si="180"/>
        <v>69.041095890410972</v>
      </c>
      <c r="V410" s="128">
        <f t="shared" si="172"/>
        <v>69.041095890410972</v>
      </c>
      <c r="W410" s="128">
        <f t="shared" si="178"/>
        <v>30</v>
      </c>
      <c r="X410" s="128">
        <f t="shared" si="179"/>
        <v>30</v>
      </c>
      <c r="Y410" s="128">
        <f t="shared" si="182"/>
        <v>0</v>
      </c>
      <c r="Z410" s="128">
        <f t="shared" si="186"/>
        <v>0</v>
      </c>
      <c r="AA410" s="129">
        <v>0.05</v>
      </c>
      <c r="AB410" s="128">
        <f t="shared" si="188"/>
        <v>-250</v>
      </c>
      <c r="AC410" s="128">
        <f t="shared" si="183"/>
        <v>-250</v>
      </c>
      <c r="AD410" s="129">
        <v>0.02</v>
      </c>
      <c r="AE410" s="128">
        <f t="shared" si="187"/>
        <v>-100</v>
      </c>
      <c r="AF410" s="128">
        <f t="shared" si="184"/>
        <v>-100</v>
      </c>
      <c r="AO410" s="128"/>
      <c r="AP410" s="128"/>
      <c r="AQ410" s="128"/>
      <c r="AR410" s="128"/>
      <c r="AS410" s="127">
        <v>0.08</v>
      </c>
      <c r="AT410" s="127">
        <v>0.4</v>
      </c>
    </row>
    <row r="411" spans="1:46" s="70" customFormat="1">
      <c r="A411" s="4" t="s">
        <v>1455</v>
      </c>
      <c r="B411" s="133">
        <f>B410+31</f>
        <v>45596</v>
      </c>
      <c r="C411" s="131">
        <v>1</v>
      </c>
      <c r="D411" s="128"/>
      <c r="E411" s="127"/>
      <c r="F411" s="127"/>
      <c r="G411" s="127"/>
      <c r="H411" s="127">
        <v>0.14000000000000001</v>
      </c>
      <c r="I411" s="127">
        <v>5.0000000000000001E-3</v>
      </c>
      <c r="J411" s="127">
        <v>0</v>
      </c>
      <c r="K411" s="127"/>
      <c r="L411" s="128"/>
      <c r="O411" s="128">
        <v>1000</v>
      </c>
      <c r="P411" s="128">
        <f t="shared" si="189"/>
        <v>4000</v>
      </c>
      <c r="Q411" s="128">
        <f t="shared" si="181"/>
        <v>1000</v>
      </c>
      <c r="R411" s="128">
        <f t="shared" si="175"/>
        <v>4000</v>
      </c>
      <c r="S411" s="128">
        <f t="shared" si="176"/>
        <v>10.191780821917753</v>
      </c>
      <c r="T411" s="128">
        <f t="shared" si="177"/>
        <v>10.191780821917753</v>
      </c>
      <c r="U411" s="128">
        <f t="shared" si="180"/>
        <v>59.452054794520556</v>
      </c>
      <c r="V411" s="128">
        <f t="shared" si="172"/>
        <v>59.452054794520556</v>
      </c>
      <c r="W411" s="128">
        <f t="shared" si="178"/>
        <v>25</v>
      </c>
      <c r="X411" s="128">
        <f t="shared" si="179"/>
        <v>25</v>
      </c>
      <c r="Y411" s="128">
        <f t="shared" si="182"/>
        <v>0</v>
      </c>
      <c r="Z411" s="128">
        <f t="shared" si="186"/>
        <v>0</v>
      </c>
      <c r="AA411" s="129">
        <v>0.05</v>
      </c>
      <c r="AB411" s="128">
        <f t="shared" si="188"/>
        <v>-200</v>
      </c>
      <c r="AC411" s="128">
        <f t="shared" si="183"/>
        <v>-200</v>
      </c>
      <c r="AD411" s="129">
        <v>0.02</v>
      </c>
      <c r="AE411" s="128">
        <f t="shared" si="187"/>
        <v>-80</v>
      </c>
      <c r="AF411" s="128">
        <f t="shared" si="184"/>
        <v>-80</v>
      </c>
      <c r="AO411" s="128"/>
      <c r="AP411" s="128"/>
      <c r="AQ411" s="128"/>
      <c r="AR411" s="128"/>
      <c r="AS411" s="127">
        <v>0.08</v>
      </c>
      <c r="AT411" s="127">
        <v>0.4</v>
      </c>
    </row>
    <row r="412" spans="1:46" s="70" customFormat="1">
      <c r="A412" s="4" t="s">
        <v>1455</v>
      </c>
      <c r="B412" s="133">
        <f>B411+30</f>
        <v>45626</v>
      </c>
      <c r="C412" s="131">
        <v>1</v>
      </c>
      <c r="D412" s="128"/>
      <c r="E412" s="127"/>
      <c r="F412" s="127"/>
      <c r="G412" s="127"/>
      <c r="H412" s="127">
        <v>0.14000000000000001</v>
      </c>
      <c r="I412" s="127">
        <v>5.0000000000000001E-3</v>
      </c>
      <c r="J412" s="127">
        <v>0</v>
      </c>
      <c r="K412" s="127"/>
      <c r="L412" s="128"/>
      <c r="O412" s="128">
        <v>1000</v>
      </c>
      <c r="P412" s="128">
        <f t="shared" si="189"/>
        <v>3000</v>
      </c>
      <c r="Q412" s="128">
        <f t="shared" si="181"/>
        <v>1000</v>
      </c>
      <c r="R412" s="128">
        <f t="shared" si="175"/>
        <v>3000</v>
      </c>
      <c r="S412" s="128">
        <f t="shared" si="176"/>
        <v>10.191780821917753</v>
      </c>
      <c r="T412" s="128">
        <f t="shared" si="177"/>
        <v>10.191780821917753</v>
      </c>
      <c r="U412" s="128">
        <f t="shared" si="180"/>
        <v>46.027397260273972</v>
      </c>
      <c r="V412" s="128">
        <f t="shared" si="172"/>
        <v>46.027397260273972</v>
      </c>
      <c r="W412" s="128">
        <f t="shared" si="178"/>
        <v>20</v>
      </c>
      <c r="X412" s="128">
        <f t="shared" si="179"/>
        <v>20</v>
      </c>
      <c r="Y412" s="128">
        <f t="shared" si="182"/>
        <v>0</v>
      </c>
      <c r="Z412" s="128">
        <f t="shared" si="186"/>
        <v>0</v>
      </c>
      <c r="AA412" s="129">
        <v>0.05</v>
      </c>
      <c r="AB412" s="128">
        <f t="shared" si="188"/>
        <v>-150</v>
      </c>
      <c r="AC412" s="128">
        <f t="shared" si="183"/>
        <v>-150</v>
      </c>
      <c r="AD412" s="129">
        <v>0.02</v>
      </c>
      <c r="AE412" s="128">
        <f t="shared" si="187"/>
        <v>-60</v>
      </c>
      <c r="AF412" s="128">
        <f t="shared" si="184"/>
        <v>-60</v>
      </c>
      <c r="AO412" s="128"/>
      <c r="AP412" s="128"/>
      <c r="AQ412" s="128"/>
      <c r="AR412" s="128"/>
      <c r="AS412" s="127">
        <v>0.08</v>
      </c>
      <c r="AT412" s="127">
        <v>0.4</v>
      </c>
    </row>
    <row r="413" spans="1:46" s="70" customFormat="1">
      <c r="A413" s="4" t="s">
        <v>1455</v>
      </c>
      <c r="B413" s="133">
        <f>B412+31</f>
        <v>45657</v>
      </c>
      <c r="C413" s="131">
        <v>1</v>
      </c>
      <c r="D413" s="128"/>
      <c r="E413" s="127"/>
      <c r="F413" s="127"/>
      <c r="G413" s="127"/>
      <c r="H413" s="127">
        <v>0.14000000000000001</v>
      </c>
      <c r="I413" s="127">
        <v>5.0000000000000001E-3</v>
      </c>
      <c r="J413" s="127">
        <v>0</v>
      </c>
      <c r="K413" s="127"/>
      <c r="L413" s="128"/>
      <c r="O413" s="128">
        <v>1000</v>
      </c>
      <c r="P413" s="128">
        <f t="shared" si="189"/>
        <v>2000</v>
      </c>
      <c r="Q413" s="128">
        <f t="shared" si="181"/>
        <v>1000</v>
      </c>
      <c r="R413" s="128">
        <f t="shared" si="175"/>
        <v>2000</v>
      </c>
      <c r="S413" s="128">
        <f t="shared" si="176"/>
        <v>10.191780821917753</v>
      </c>
      <c r="T413" s="128">
        <f t="shared" si="177"/>
        <v>10.191780821917753</v>
      </c>
      <c r="U413" s="128">
        <f t="shared" si="180"/>
        <v>35.671232876712331</v>
      </c>
      <c r="V413" s="128">
        <f t="shared" si="172"/>
        <v>35.671232876712331</v>
      </c>
      <c r="W413" s="128">
        <f t="shared" si="178"/>
        <v>15</v>
      </c>
      <c r="X413" s="128">
        <f t="shared" si="179"/>
        <v>15</v>
      </c>
      <c r="Y413" s="128">
        <f t="shared" si="182"/>
        <v>0</v>
      </c>
      <c r="Z413" s="128">
        <f t="shared" si="186"/>
        <v>0</v>
      </c>
      <c r="AA413" s="129">
        <v>0.05</v>
      </c>
      <c r="AB413" s="128">
        <f t="shared" si="188"/>
        <v>-100</v>
      </c>
      <c r="AC413" s="128">
        <f t="shared" si="183"/>
        <v>-100</v>
      </c>
      <c r="AD413" s="129">
        <v>0.02</v>
      </c>
      <c r="AE413" s="128">
        <f t="shared" si="187"/>
        <v>-40</v>
      </c>
      <c r="AF413" s="128">
        <f t="shared" si="184"/>
        <v>-40</v>
      </c>
      <c r="AO413" s="128"/>
      <c r="AP413" s="128"/>
      <c r="AQ413" s="128"/>
      <c r="AR413" s="128"/>
      <c r="AS413" s="127">
        <v>0.08</v>
      </c>
      <c r="AT413" s="127">
        <v>0.4</v>
      </c>
    </row>
    <row r="414" spans="1:46" s="70" customFormat="1">
      <c r="A414" s="4" t="s">
        <v>1455</v>
      </c>
      <c r="B414" s="133">
        <f>B413+31</f>
        <v>45688</v>
      </c>
      <c r="C414" s="131">
        <v>1</v>
      </c>
      <c r="D414" s="128"/>
      <c r="E414" s="127"/>
      <c r="F414" s="127"/>
      <c r="G414" s="127"/>
      <c r="H414" s="127">
        <v>0.14000000000000001</v>
      </c>
      <c r="I414" s="127">
        <v>5.0000000000000001E-3</v>
      </c>
      <c r="J414" s="127">
        <v>0</v>
      </c>
      <c r="K414" s="127"/>
      <c r="L414" s="128"/>
      <c r="O414" s="128">
        <v>1000</v>
      </c>
      <c r="P414" s="128">
        <f t="shared" si="189"/>
        <v>1000</v>
      </c>
      <c r="Q414" s="128">
        <f t="shared" si="181"/>
        <v>1000</v>
      </c>
      <c r="R414" s="128">
        <f t="shared" si="175"/>
        <v>1000</v>
      </c>
      <c r="S414" s="128">
        <f t="shared" si="176"/>
        <v>10.191780821917753</v>
      </c>
      <c r="T414" s="128">
        <f t="shared" ref="T414" si="190">S414*C414</f>
        <v>10.191780821917753</v>
      </c>
      <c r="U414" s="128">
        <f t="shared" si="180"/>
        <v>23.780821917808218</v>
      </c>
      <c r="V414" s="128">
        <f t="shared" si="172"/>
        <v>23.780821917808218</v>
      </c>
      <c r="W414" s="128">
        <f t="shared" si="178"/>
        <v>10</v>
      </c>
      <c r="X414" s="128">
        <f t="shared" ref="X414:X415" si="191">W414*C414</f>
        <v>10</v>
      </c>
      <c r="Y414" s="128">
        <f t="shared" si="182"/>
        <v>0</v>
      </c>
      <c r="Z414" s="128">
        <f t="shared" si="186"/>
        <v>0</v>
      </c>
      <c r="AA414" s="129">
        <v>0.05</v>
      </c>
      <c r="AB414" s="128">
        <f t="shared" si="188"/>
        <v>-50</v>
      </c>
      <c r="AC414" s="128">
        <f t="shared" si="183"/>
        <v>-50</v>
      </c>
      <c r="AD414" s="129">
        <v>0.02</v>
      </c>
      <c r="AE414" s="128">
        <f t="shared" si="187"/>
        <v>-20</v>
      </c>
      <c r="AF414" s="128">
        <f t="shared" si="184"/>
        <v>-20</v>
      </c>
      <c r="AO414" s="128"/>
      <c r="AP414" s="128"/>
      <c r="AQ414" s="128"/>
      <c r="AR414" s="128"/>
      <c r="AS414" s="127">
        <v>0.08</v>
      </c>
      <c r="AT414" s="127">
        <v>0.4</v>
      </c>
    </row>
    <row r="415" spans="1:46" s="70" customFormat="1">
      <c r="A415" s="4" t="s">
        <v>1455</v>
      </c>
      <c r="B415" s="133">
        <f>B414+28</f>
        <v>45716</v>
      </c>
      <c r="C415" s="131">
        <v>1</v>
      </c>
      <c r="D415" s="128"/>
      <c r="E415" s="127"/>
      <c r="F415" s="127"/>
      <c r="G415" s="127"/>
      <c r="H415" s="127">
        <v>0.14000000000000001</v>
      </c>
      <c r="I415" s="127">
        <v>5.0000000000000001E-3</v>
      </c>
      <c r="J415" s="127">
        <v>0</v>
      </c>
      <c r="K415" s="127"/>
      <c r="L415" s="128"/>
      <c r="O415" s="128">
        <v>1000</v>
      </c>
      <c r="P415" s="128">
        <f t="shared" si="189"/>
        <v>0</v>
      </c>
      <c r="Q415" s="128">
        <f t="shared" si="181"/>
        <v>1000</v>
      </c>
      <c r="R415" s="128">
        <f t="shared" si="175"/>
        <v>0</v>
      </c>
      <c r="S415" s="128"/>
      <c r="T415" s="128"/>
      <c r="U415" s="128">
        <f t="shared" si="180"/>
        <v>10.739726027397261</v>
      </c>
      <c r="V415" s="128">
        <f t="shared" si="172"/>
        <v>10.739726027397261</v>
      </c>
      <c r="W415" s="128">
        <f t="shared" si="178"/>
        <v>5</v>
      </c>
      <c r="X415" s="128">
        <f t="shared" si="191"/>
        <v>5</v>
      </c>
      <c r="Y415" s="128">
        <f t="shared" si="182"/>
        <v>0</v>
      </c>
      <c r="Z415" s="128">
        <f t="shared" si="186"/>
        <v>0</v>
      </c>
      <c r="AA415" s="129">
        <v>0.05</v>
      </c>
      <c r="AB415" s="128">
        <f t="shared" si="188"/>
        <v>0</v>
      </c>
      <c r="AC415" s="128">
        <f t="shared" si="183"/>
        <v>0</v>
      </c>
      <c r="AD415" s="129">
        <v>0.02</v>
      </c>
      <c r="AE415" s="128">
        <f t="shared" si="187"/>
        <v>0</v>
      </c>
      <c r="AF415" s="128">
        <f t="shared" si="184"/>
        <v>0</v>
      </c>
      <c r="AO415" s="128"/>
      <c r="AP415" s="128"/>
      <c r="AQ415" s="128"/>
      <c r="AR415" s="128"/>
      <c r="AS415" s="127">
        <v>0.08</v>
      </c>
      <c r="AT415" s="127">
        <v>0.4</v>
      </c>
    </row>
    <row r="416" spans="1:46" s="60" customFormat="1">
      <c r="A416" s="20" t="s">
        <v>868</v>
      </c>
      <c r="B416" s="135">
        <v>43100</v>
      </c>
      <c r="C416" s="72">
        <v>1</v>
      </c>
      <c r="D416" s="74"/>
      <c r="E416" s="73"/>
      <c r="F416" s="73"/>
      <c r="G416" s="73"/>
      <c r="H416" s="73">
        <v>0</v>
      </c>
      <c r="I416" s="73">
        <v>0</v>
      </c>
      <c r="J416" s="73">
        <v>0</v>
      </c>
      <c r="K416" s="73"/>
      <c r="L416" s="74"/>
      <c r="O416" s="74">
        <v>1000</v>
      </c>
      <c r="P416" s="74">
        <f>-O416</f>
        <v>-1000</v>
      </c>
      <c r="Q416" s="74">
        <f t="shared" si="181"/>
        <v>1000</v>
      </c>
      <c r="R416" s="74">
        <f t="shared" si="175"/>
        <v>-1000</v>
      </c>
      <c r="S416" s="74"/>
      <c r="T416" s="74"/>
      <c r="U416" s="74">
        <v>0</v>
      </c>
      <c r="V416" s="74">
        <f t="shared" si="172"/>
        <v>0</v>
      </c>
      <c r="W416" s="74"/>
      <c r="X416" s="74"/>
      <c r="Y416" s="74">
        <f t="shared" si="182"/>
        <v>0</v>
      </c>
      <c r="Z416" s="74">
        <f t="shared" si="186"/>
        <v>0</v>
      </c>
      <c r="AA416" s="75">
        <v>0.05</v>
      </c>
      <c r="AB416" s="74">
        <f t="shared" si="188"/>
        <v>50</v>
      </c>
      <c r="AC416" s="74">
        <f t="shared" si="183"/>
        <v>50</v>
      </c>
      <c r="AD416" s="75">
        <v>0.05</v>
      </c>
      <c r="AE416" s="74">
        <f t="shared" si="187"/>
        <v>50</v>
      </c>
      <c r="AF416" s="74">
        <f t="shared" si="184"/>
        <v>50</v>
      </c>
      <c r="AO416" s="74"/>
      <c r="AP416" s="74"/>
      <c r="AQ416" s="74"/>
      <c r="AR416" s="74"/>
      <c r="AS416" s="73"/>
      <c r="AT416" s="73"/>
    </row>
    <row r="417" spans="1:46" s="60" customFormat="1">
      <c r="A417" s="20" t="s">
        <v>868</v>
      </c>
      <c r="B417" s="135">
        <f>B416+31</f>
        <v>43131</v>
      </c>
      <c r="C417" s="72">
        <v>1</v>
      </c>
      <c r="D417" s="74"/>
      <c r="E417" s="73"/>
      <c r="F417" s="73"/>
      <c r="G417" s="73"/>
      <c r="H417" s="73">
        <v>0</v>
      </c>
      <c r="I417" s="73">
        <v>0</v>
      </c>
      <c r="J417" s="73">
        <v>0</v>
      </c>
      <c r="K417" s="73"/>
      <c r="L417" s="74"/>
      <c r="O417" s="74">
        <v>1000</v>
      </c>
      <c r="P417" s="74">
        <f>P416-O417</f>
        <v>-2000</v>
      </c>
      <c r="Q417" s="74">
        <f t="shared" si="181"/>
        <v>1000</v>
      </c>
      <c r="R417" s="74">
        <f t="shared" si="175"/>
        <v>-2000</v>
      </c>
      <c r="S417" s="74">
        <f t="shared" ref="S417:S448" si="192">P416*H416/365*(B417-B416)+S416-U417</f>
        <v>0</v>
      </c>
      <c r="T417" s="74">
        <f t="shared" ref="T417:T448" si="193">S417*C417</f>
        <v>0</v>
      </c>
      <c r="U417" s="74">
        <f>P416*H416/365*(B417-B416)*0.7</f>
        <v>0</v>
      </c>
      <c r="V417" s="74">
        <f t="shared" si="172"/>
        <v>0</v>
      </c>
      <c r="W417" s="74">
        <f t="shared" ref="W417:W448" si="194">I417*P416</f>
        <v>0</v>
      </c>
      <c r="X417" s="74">
        <f t="shared" ref="X417:X448" si="195">W417*C417</f>
        <v>0</v>
      </c>
      <c r="Y417" s="74">
        <f t="shared" si="182"/>
        <v>0</v>
      </c>
      <c r="Z417" s="74">
        <f t="shared" si="186"/>
        <v>0</v>
      </c>
      <c r="AA417" s="75">
        <v>0.05</v>
      </c>
      <c r="AB417" s="74">
        <f t="shared" si="188"/>
        <v>100</v>
      </c>
      <c r="AC417" s="74">
        <f t="shared" si="183"/>
        <v>100</v>
      </c>
      <c r="AD417" s="75">
        <v>0.05</v>
      </c>
      <c r="AE417" s="74">
        <f t="shared" si="187"/>
        <v>100</v>
      </c>
      <c r="AF417" s="74">
        <f t="shared" si="184"/>
        <v>100</v>
      </c>
      <c r="AO417" s="74"/>
      <c r="AP417" s="74"/>
      <c r="AQ417" s="74"/>
      <c r="AR417" s="74"/>
      <c r="AS417" s="73"/>
      <c r="AT417" s="73"/>
    </row>
    <row r="418" spans="1:46" s="60" customFormat="1">
      <c r="A418" s="20" t="s">
        <v>868</v>
      </c>
      <c r="B418" s="135">
        <f>B417+28</f>
        <v>43159</v>
      </c>
      <c r="C418" s="72">
        <v>1</v>
      </c>
      <c r="D418" s="74"/>
      <c r="E418" s="73"/>
      <c r="F418" s="73"/>
      <c r="G418" s="73"/>
      <c r="H418" s="73">
        <v>0</v>
      </c>
      <c r="I418" s="73">
        <v>0</v>
      </c>
      <c r="J418" s="73">
        <v>0</v>
      </c>
      <c r="K418" s="73"/>
      <c r="L418" s="74"/>
      <c r="O418" s="74">
        <v>1000</v>
      </c>
      <c r="P418" s="74">
        <f t="shared" ref="P418:P428" si="196">P417-O418</f>
        <v>-3000</v>
      </c>
      <c r="Q418" s="74">
        <f t="shared" si="181"/>
        <v>1000</v>
      </c>
      <c r="R418" s="74">
        <f t="shared" si="175"/>
        <v>-3000</v>
      </c>
      <c r="S418" s="74">
        <f t="shared" si="192"/>
        <v>0</v>
      </c>
      <c r="T418" s="74">
        <f t="shared" si="193"/>
        <v>0</v>
      </c>
      <c r="U418" s="74">
        <f t="shared" ref="U418:U449" si="197">P417*H417/365*(B418-B417)</f>
        <v>0</v>
      </c>
      <c r="V418" s="74">
        <f t="shared" si="172"/>
        <v>0</v>
      </c>
      <c r="W418" s="74">
        <f t="shared" si="194"/>
        <v>0</v>
      </c>
      <c r="X418" s="74">
        <f t="shared" si="195"/>
        <v>0</v>
      </c>
      <c r="Y418" s="74">
        <f t="shared" si="182"/>
        <v>0</v>
      </c>
      <c r="Z418" s="74">
        <f t="shared" si="186"/>
        <v>0</v>
      </c>
      <c r="AA418" s="75">
        <v>0.05</v>
      </c>
      <c r="AB418" s="74">
        <f t="shared" si="188"/>
        <v>150</v>
      </c>
      <c r="AC418" s="74">
        <f t="shared" si="183"/>
        <v>150</v>
      </c>
      <c r="AD418" s="75">
        <v>0.05</v>
      </c>
      <c r="AE418" s="74">
        <f t="shared" si="187"/>
        <v>150</v>
      </c>
      <c r="AF418" s="74">
        <f t="shared" si="184"/>
        <v>150</v>
      </c>
      <c r="AO418" s="74"/>
      <c r="AP418" s="74"/>
      <c r="AQ418" s="74"/>
      <c r="AR418" s="74"/>
      <c r="AS418" s="73"/>
      <c r="AT418" s="73"/>
    </row>
    <row r="419" spans="1:46" s="60" customFormat="1">
      <c r="A419" s="20" t="s">
        <v>868</v>
      </c>
      <c r="B419" s="135">
        <f>B418+31</f>
        <v>43190</v>
      </c>
      <c r="C419" s="72">
        <v>1</v>
      </c>
      <c r="D419" s="74"/>
      <c r="E419" s="73"/>
      <c r="F419" s="73"/>
      <c r="G419" s="73"/>
      <c r="H419" s="73">
        <v>0</v>
      </c>
      <c r="I419" s="73">
        <v>0</v>
      </c>
      <c r="J419" s="73">
        <v>0</v>
      </c>
      <c r="K419" s="73"/>
      <c r="L419" s="74"/>
      <c r="O419" s="74">
        <v>1000</v>
      </c>
      <c r="P419" s="74">
        <f t="shared" si="196"/>
        <v>-4000</v>
      </c>
      <c r="Q419" s="74">
        <f t="shared" si="181"/>
        <v>1000</v>
      </c>
      <c r="R419" s="74">
        <f t="shared" si="175"/>
        <v>-4000</v>
      </c>
      <c r="S419" s="74">
        <f t="shared" si="192"/>
        <v>0</v>
      </c>
      <c r="T419" s="74">
        <f t="shared" si="193"/>
        <v>0</v>
      </c>
      <c r="U419" s="74">
        <f t="shared" si="197"/>
        <v>0</v>
      </c>
      <c r="V419" s="74">
        <f t="shared" si="172"/>
        <v>0</v>
      </c>
      <c r="W419" s="74">
        <f t="shared" si="194"/>
        <v>0</v>
      </c>
      <c r="X419" s="74">
        <f t="shared" si="195"/>
        <v>0</v>
      </c>
      <c r="Y419" s="74">
        <f t="shared" si="182"/>
        <v>0</v>
      </c>
      <c r="Z419" s="74">
        <f t="shared" si="186"/>
        <v>0</v>
      </c>
      <c r="AA419" s="75">
        <v>0.05</v>
      </c>
      <c r="AB419" s="74">
        <f t="shared" si="188"/>
        <v>200</v>
      </c>
      <c r="AC419" s="74">
        <f t="shared" si="183"/>
        <v>200</v>
      </c>
      <c r="AD419" s="75">
        <v>0.05</v>
      </c>
      <c r="AE419" s="74">
        <f t="shared" si="187"/>
        <v>200</v>
      </c>
      <c r="AF419" s="74">
        <f t="shared" si="184"/>
        <v>200</v>
      </c>
      <c r="AO419" s="74"/>
      <c r="AP419" s="74"/>
      <c r="AQ419" s="74"/>
      <c r="AR419" s="74"/>
      <c r="AS419" s="73"/>
      <c r="AT419" s="73"/>
    </row>
    <row r="420" spans="1:46" s="60" customFormat="1">
      <c r="A420" s="20" t="s">
        <v>868</v>
      </c>
      <c r="B420" s="135">
        <f>B419+30</f>
        <v>43220</v>
      </c>
      <c r="C420" s="72">
        <v>1</v>
      </c>
      <c r="D420" s="74"/>
      <c r="E420" s="73"/>
      <c r="F420" s="73"/>
      <c r="G420" s="73"/>
      <c r="H420" s="73">
        <v>0</v>
      </c>
      <c r="I420" s="73">
        <v>0</v>
      </c>
      <c r="J420" s="73">
        <v>0</v>
      </c>
      <c r="K420" s="73"/>
      <c r="L420" s="74"/>
      <c r="O420" s="74">
        <v>1000</v>
      </c>
      <c r="P420" s="74">
        <f t="shared" si="196"/>
        <v>-5000</v>
      </c>
      <c r="Q420" s="74">
        <f t="shared" si="181"/>
        <v>1000</v>
      </c>
      <c r="R420" s="74">
        <f t="shared" si="175"/>
        <v>-5000</v>
      </c>
      <c r="S420" s="74">
        <f t="shared" si="192"/>
        <v>0</v>
      </c>
      <c r="T420" s="74">
        <f t="shared" si="193"/>
        <v>0</v>
      </c>
      <c r="U420" s="74">
        <f t="shared" si="197"/>
        <v>0</v>
      </c>
      <c r="V420" s="74">
        <f t="shared" si="172"/>
        <v>0</v>
      </c>
      <c r="W420" s="74">
        <f t="shared" si="194"/>
        <v>0</v>
      </c>
      <c r="X420" s="74">
        <f t="shared" si="195"/>
        <v>0</v>
      </c>
      <c r="Y420" s="74">
        <f t="shared" si="182"/>
        <v>0</v>
      </c>
      <c r="Z420" s="74">
        <f t="shared" si="186"/>
        <v>0</v>
      </c>
      <c r="AA420" s="75">
        <v>0.05</v>
      </c>
      <c r="AB420" s="74">
        <f t="shared" si="188"/>
        <v>250</v>
      </c>
      <c r="AC420" s="74">
        <f t="shared" si="183"/>
        <v>250</v>
      </c>
      <c r="AD420" s="75">
        <v>0.05</v>
      </c>
      <c r="AE420" s="74">
        <f t="shared" si="187"/>
        <v>250</v>
      </c>
      <c r="AF420" s="74">
        <f t="shared" si="184"/>
        <v>250</v>
      </c>
      <c r="AO420" s="74"/>
      <c r="AP420" s="74"/>
      <c r="AQ420" s="74"/>
      <c r="AR420" s="74"/>
      <c r="AS420" s="73"/>
      <c r="AT420" s="73"/>
    </row>
    <row r="421" spans="1:46" s="60" customFormat="1">
      <c r="A421" s="20" t="s">
        <v>868</v>
      </c>
      <c r="B421" s="135">
        <f>B420+31</f>
        <v>43251</v>
      </c>
      <c r="C421" s="72">
        <v>1</v>
      </c>
      <c r="D421" s="74"/>
      <c r="E421" s="73"/>
      <c r="F421" s="73"/>
      <c r="G421" s="73"/>
      <c r="H421" s="73">
        <v>0</v>
      </c>
      <c r="I421" s="73">
        <v>0</v>
      </c>
      <c r="J421" s="73">
        <v>0</v>
      </c>
      <c r="K421" s="73"/>
      <c r="L421" s="74"/>
      <c r="O421" s="74">
        <v>1000</v>
      </c>
      <c r="P421" s="74">
        <f t="shared" si="196"/>
        <v>-6000</v>
      </c>
      <c r="Q421" s="74">
        <f t="shared" si="181"/>
        <v>1000</v>
      </c>
      <c r="R421" s="74">
        <f t="shared" si="175"/>
        <v>-6000</v>
      </c>
      <c r="S421" s="74">
        <f t="shared" si="192"/>
        <v>0</v>
      </c>
      <c r="T421" s="74">
        <f t="shared" si="193"/>
        <v>0</v>
      </c>
      <c r="U421" s="74">
        <f t="shared" si="197"/>
        <v>0</v>
      </c>
      <c r="V421" s="74">
        <f t="shared" si="172"/>
        <v>0</v>
      </c>
      <c r="W421" s="74">
        <f t="shared" si="194"/>
        <v>0</v>
      </c>
      <c r="X421" s="74">
        <f t="shared" si="195"/>
        <v>0</v>
      </c>
      <c r="Y421" s="74">
        <f t="shared" si="182"/>
        <v>0</v>
      </c>
      <c r="Z421" s="74">
        <f t="shared" si="186"/>
        <v>0</v>
      </c>
      <c r="AA421" s="75">
        <v>0.05</v>
      </c>
      <c r="AB421" s="74">
        <f t="shared" si="188"/>
        <v>300</v>
      </c>
      <c r="AC421" s="74">
        <f t="shared" si="183"/>
        <v>300</v>
      </c>
      <c r="AD421" s="75">
        <v>0.05</v>
      </c>
      <c r="AE421" s="74">
        <f t="shared" si="187"/>
        <v>300</v>
      </c>
      <c r="AF421" s="74">
        <f t="shared" si="184"/>
        <v>300</v>
      </c>
      <c r="AO421" s="74"/>
      <c r="AP421" s="74"/>
      <c r="AQ421" s="74"/>
      <c r="AR421" s="74"/>
      <c r="AS421" s="73"/>
      <c r="AT421" s="73"/>
    </row>
    <row r="422" spans="1:46" s="60" customFormat="1">
      <c r="A422" s="20" t="s">
        <v>868</v>
      </c>
      <c r="B422" s="135">
        <f>B421+30</f>
        <v>43281</v>
      </c>
      <c r="C422" s="72">
        <v>1</v>
      </c>
      <c r="D422" s="74"/>
      <c r="E422" s="73"/>
      <c r="F422" s="73"/>
      <c r="G422" s="73"/>
      <c r="H422" s="73">
        <v>0</v>
      </c>
      <c r="I422" s="73">
        <v>0</v>
      </c>
      <c r="J422" s="73">
        <v>0</v>
      </c>
      <c r="K422" s="73"/>
      <c r="L422" s="74"/>
      <c r="O422" s="74">
        <v>1000</v>
      </c>
      <c r="P422" s="74">
        <f t="shared" si="196"/>
        <v>-7000</v>
      </c>
      <c r="Q422" s="74">
        <f t="shared" si="181"/>
        <v>1000</v>
      </c>
      <c r="R422" s="74">
        <f t="shared" si="175"/>
        <v>-7000</v>
      </c>
      <c r="S422" s="74">
        <f t="shared" si="192"/>
        <v>0</v>
      </c>
      <c r="T422" s="74">
        <f t="shared" si="193"/>
        <v>0</v>
      </c>
      <c r="U422" s="74">
        <f t="shared" si="197"/>
        <v>0</v>
      </c>
      <c r="V422" s="74">
        <f t="shared" si="172"/>
        <v>0</v>
      </c>
      <c r="W422" s="74">
        <f t="shared" si="194"/>
        <v>0</v>
      </c>
      <c r="X422" s="74">
        <f t="shared" si="195"/>
        <v>0</v>
      </c>
      <c r="Y422" s="74">
        <f t="shared" si="182"/>
        <v>0</v>
      </c>
      <c r="Z422" s="74">
        <f t="shared" si="186"/>
        <v>0</v>
      </c>
      <c r="AA422" s="75">
        <v>0.05</v>
      </c>
      <c r="AB422" s="74">
        <f t="shared" si="188"/>
        <v>350</v>
      </c>
      <c r="AC422" s="74">
        <f t="shared" si="183"/>
        <v>350</v>
      </c>
      <c r="AD422" s="75">
        <v>0.05</v>
      </c>
      <c r="AE422" s="74">
        <f t="shared" si="187"/>
        <v>350</v>
      </c>
      <c r="AF422" s="74">
        <f t="shared" si="184"/>
        <v>350</v>
      </c>
      <c r="AO422" s="74"/>
      <c r="AP422" s="74"/>
      <c r="AQ422" s="74"/>
      <c r="AR422" s="74"/>
      <c r="AS422" s="73"/>
      <c r="AT422" s="73"/>
    </row>
    <row r="423" spans="1:46" s="60" customFormat="1">
      <c r="A423" s="20" t="s">
        <v>868</v>
      </c>
      <c r="B423" s="135">
        <f>B422+31</f>
        <v>43312</v>
      </c>
      <c r="C423" s="72">
        <v>1</v>
      </c>
      <c r="D423" s="74"/>
      <c r="E423" s="73"/>
      <c r="F423" s="73"/>
      <c r="G423" s="73"/>
      <c r="H423" s="73">
        <v>0</v>
      </c>
      <c r="I423" s="73">
        <v>0</v>
      </c>
      <c r="J423" s="73">
        <v>0</v>
      </c>
      <c r="K423" s="73"/>
      <c r="L423" s="74"/>
      <c r="O423" s="74">
        <v>1000</v>
      </c>
      <c r="P423" s="74">
        <f t="shared" si="196"/>
        <v>-8000</v>
      </c>
      <c r="Q423" s="74">
        <f t="shared" si="181"/>
        <v>1000</v>
      </c>
      <c r="R423" s="74">
        <f t="shared" si="175"/>
        <v>-8000</v>
      </c>
      <c r="S423" s="74">
        <f t="shared" si="192"/>
        <v>0</v>
      </c>
      <c r="T423" s="74">
        <f t="shared" si="193"/>
        <v>0</v>
      </c>
      <c r="U423" s="74">
        <f t="shared" si="197"/>
        <v>0</v>
      </c>
      <c r="V423" s="74">
        <f t="shared" si="172"/>
        <v>0</v>
      </c>
      <c r="W423" s="74">
        <f t="shared" si="194"/>
        <v>0</v>
      </c>
      <c r="X423" s="74">
        <f t="shared" si="195"/>
        <v>0</v>
      </c>
      <c r="Y423" s="74">
        <f t="shared" si="182"/>
        <v>0</v>
      </c>
      <c r="Z423" s="74">
        <f t="shared" si="186"/>
        <v>0</v>
      </c>
      <c r="AA423" s="75">
        <v>0.05</v>
      </c>
      <c r="AB423" s="74">
        <f t="shared" si="188"/>
        <v>400</v>
      </c>
      <c r="AC423" s="74">
        <f t="shared" si="183"/>
        <v>400</v>
      </c>
      <c r="AD423" s="75">
        <v>0.05</v>
      </c>
      <c r="AE423" s="74">
        <f t="shared" si="187"/>
        <v>400</v>
      </c>
      <c r="AF423" s="74">
        <f t="shared" si="184"/>
        <v>400</v>
      </c>
      <c r="AO423" s="74"/>
      <c r="AP423" s="74"/>
      <c r="AQ423" s="74"/>
      <c r="AR423" s="74"/>
      <c r="AS423" s="73"/>
      <c r="AT423" s="73"/>
    </row>
    <row r="424" spans="1:46" s="60" customFormat="1">
      <c r="A424" s="20" t="s">
        <v>868</v>
      </c>
      <c r="B424" s="135">
        <f>B423+31</f>
        <v>43343</v>
      </c>
      <c r="C424" s="72">
        <v>1</v>
      </c>
      <c r="D424" s="74"/>
      <c r="E424" s="73"/>
      <c r="F424" s="73"/>
      <c r="G424" s="73"/>
      <c r="H424" s="73">
        <v>0</v>
      </c>
      <c r="I424" s="73">
        <v>0</v>
      </c>
      <c r="J424" s="73">
        <v>0</v>
      </c>
      <c r="K424" s="73"/>
      <c r="L424" s="74"/>
      <c r="O424" s="74">
        <v>1000</v>
      </c>
      <c r="P424" s="74">
        <f t="shared" si="196"/>
        <v>-9000</v>
      </c>
      <c r="Q424" s="74">
        <f t="shared" si="181"/>
        <v>1000</v>
      </c>
      <c r="R424" s="74">
        <f t="shared" si="175"/>
        <v>-9000</v>
      </c>
      <c r="S424" s="74">
        <f t="shared" si="192"/>
        <v>0</v>
      </c>
      <c r="T424" s="74">
        <f t="shared" si="193"/>
        <v>0</v>
      </c>
      <c r="U424" s="74">
        <f t="shared" si="197"/>
        <v>0</v>
      </c>
      <c r="V424" s="74">
        <f t="shared" si="172"/>
        <v>0</v>
      </c>
      <c r="W424" s="74">
        <f t="shared" si="194"/>
        <v>0</v>
      </c>
      <c r="X424" s="74">
        <f t="shared" si="195"/>
        <v>0</v>
      </c>
      <c r="Y424" s="74">
        <f t="shared" si="182"/>
        <v>0</v>
      </c>
      <c r="Z424" s="74">
        <f t="shared" si="186"/>
        <v>0</v>
      </c>
      <c r="AA424" s="75">
        <v>0.05</v>
      </c>
      <c r="AB424" s="74">
        <f t="shared" si="188"/>
        <v>450</v>
      </c>
      <c r="AC424" s="74">
        <f t="shared" si="183"/>
        <v>450</v>
      </c>
      <c r="AD424" s="75">
        <v>0.05</v>
      </c>
      <c r="AE424" s="74">
        <f t="shared" si="187"/>
        <v>450</v>
      </c>
      <c r="AF424" s="74">
        <f t="shared" si="184"/>
        <v>450</v>
      </c>
      <c r="AO424" s="74"/>
      <c r="AP424" s="74"/>
      <c r="AQ424" s="74"/>
      <c r="AR424" s="74"/>
      <c r="AS424" s="73"/>
      <c r="AT424" s="73"/>
    </row>
    <row r="425" spans="1:46" s="60" customFormat="1">
      <c r="A425" s="20" t="s">
        <v>868</v>
      </c>
      <c r="B425" s="135">
        <f>B424+30</f>
        <v>43373</v>
      </c>
      <c r="C425" s="72">
        <v>1</v>
      </c>
      <c r="D425" s="74"/>
      <c r="E425" s="73"/>
      <c r="F425" s="73"/>
      <c r="G425" s="73"/>
      <c r="H425" s="73">
        <v>0</v>
      </c>
      <c r="I425" s="73">
        <v>0</v>
      </c>
      <c r="J425" s="73">
        <v>0</v>
      </c>
      <c r="K425" s="73"/>
      <c r="L425" s="74"/>
      <c r="O425" s="74">
        <v>1000</v>
      </c>
      <c r="P425" s="74">
        <f t="shared" si="196"/>
        <v>-10000</v>
      </c>
      <c r="Q425" s="74">
        <f t="shared" si="181"/>
        <v>1000</v>
      </c>
      <c r="R425" s="74">
        <f t="shared" si="175"/>
        <v>-10000</v>
      </c>
      <c r="S425" s="74">
        <f t="shared" si="192"/>
        <v>0</v>
      </c>
      <c r="T425" s="74">
        <f t="shared" si="193"/>
        <v>0</v>
      </c>
      <c r="U425" s="74">
        <f t="shared" si="197"/>
        <v>0</v>
      </c>
      <c r="V425" s="74">
        <f t="shared" si="172"/>
        <v>0</v>
      </c>
      <c r="W425" s="74">
        <f t="shared" si="194"/>
        <v>0</v>
      </c>
      <c r="X425" s="74">
        <f t="shared" si="195"/>
        <v>0</v>
      </c>
      <c r="Y425" s="74">
        <f t="shared" si="182"/>
        <v>0</v>
      </c>
      <c r="Z425" s="74">
        <f t="shared" si="186"/>
        <v>0</v>
      </c>
      <c r="AA425" s="75">
        <v>0.05</v>
      </c>
      <c r="AB425" s="74">
        <f t="shared" si="188"/>
        <v>500</v>
      </c>
      <c r="AC425" s="74">
        <f t="shared" si="183"/>
        <v>500</v>
      </c>
      <c r="AD425" s="75">
        <v>0.05</v>
      </c>
      <c r="AE425" s="74">
        <f t="shared" si="187"/>
        <v>500</v>
      </c>
      <c r="AF425" s="74">
        <f t="shared" si="184"/>
        <v>500</v>
      </c>
      <c r="AO425" s="74"/>
      <c r="AP425" s="74"/>
      <c r="AQ425" s="74"/>
      <c r="AR425" s="74"/>
      <c r="AS425" s="73"/>
      <c r="AT425" s="73"/>
    </row>
    <row r="426" spans="1:46" s="60" customFormat="1">
      <c r="A426" s="20" t="s">
        <v>868</v>
      </c>
      <c r="B426" s="135">
        <f>B425+31</f>
        <v>43404</v>
      </c>
      <c r="C426" s="72">
        <v>1</v>
      </c>
      <c r="D426" s="74"/>
      <c r="E426" s="73"/>
      <c r="F426" s="73"/>
      <c r="G426" s="73"/>
      <c r="H426" s="73">
        <v>0</v>
      </c>
      <c r="I426" s="73">
        <v>0</v>
      </c>
      <c r="J426" s="73">
        <v>0</v>
      </c>
      <c r="K426" s="73"/>
      <c r="L426" s="74"/>
      <c r="O426" s="74">
        <v>1000</v>
      </c>
      <c r="P426" s="74">
        <f t="shared" si="196"/>
        <v>-11000</v>
      </c>
      <c r="Q426" s="74">
        <f t="shared" si="181"/>
        <v>1000</v>
      </c>
      <c r="R426" s="74">
        <f t="shared" si="175"/>
        <v>-11000</v>
      </c>
      <c r="S426" s="74">
        <f t="shared" si="192"/>
        <v>0</v>
      </c>
      <c r="T426" s="74">
        <f t="shared" si="193"/>
        <v>0</v>
      </c>
      <c r="U426" s="74">
        <f t="shared" si="197"/>
        <v>0</v>
      </c>
      <c r="V426" s="74">
        <f t="shared" si="172"/>
        <v>0</v>
      </c>
      <c r="W426" s="74">
        <f t="shared" si="194"/>
        <v>0</v>
      </c>
      <c r="X426" s="74">
        <f t="shared" si="195"/>
        <v>0</v>
      </c>
      <c r="Y426" s="74">
        <f t="shared" si="182"/>
        <v>0</v>
      </c>
      <c r="Z426" s="74">
        <f t="shared" si="186"/>
        <v>0</v>
      </c>
      <c r="AA426" s="75">
        <v>0.05</v>
      </c>
      <c r="AB426" s="74">
        <f t="shared" si="188"/>
        <v>550</v>
      </c>
      <c r="AC426" s="74">
        <f t="shared" si="183"/>
        <v>550</v>
      </c>
      <c r="AD426" s="75">
        <v>0.05</v>
      </c>
      <c r="AE426" s="74">
        <f t="shared" si="187"/>
        <v>550</v>
      </c>
      <c r="AF426" s="74">
        <f t="shared" si="184"/>
        <v>550</v>
      </c>
      <c r="AO426" s="74"/>
      <c r="AP426" s="74"/>
      <c r="AQ426" s="74"/>
      <c r="AR426" s="74"/>
      <c r="AS426" s="73"/>
      <c r="AT426" s="73"/>
    </row>
    <row r="427" spans="1:46" s="60" customFormat="1">
      <c r="A427" s="20" t="s">
        <v>868</v>
      </c>
      <c r="B427" s="135">
        <f>B426+30</f>
        <v>43434</v>
      </c>
      <c r="C427" s="72">
        <v>1</v>
      </c>
      <c r="D427" s="74"/>
      <c r="E427" s="73"/>
      <c r="F427" s="73"/>
      <c r="G427" s="73"/>
      <c r="H427" s="73">
        <v>0</v>
      </c>
      <c r="I427" s="73">
        <v>0</v>
      </c>
      <c r="J427" s="73">
        <v>0</v>
      </c>
      <c r="K427" s="73"/>
      <c r="L427" s="74"/>
      <c r="O427" s="74">
        <v>1000</v>
      </c>
      <c r="P427" s="74">
        <f t="shared" si="196"/>
        <v>-12000</v>
      </c>
      <c r="Q427" s="74">
        <f t="shared" si="181"/>
        <v>1000</v>
      </c>
      <c r="R427" s="74">
        <f t="shared" si="175"/>
        <v>-12000</v>
      </c>
      <c r="S427" s="74">
        <f t="shared" si="192"/>
        <v>0</v>
      </c>
      <c r="T427" s="74">
        <f t="shared" si="193"/>
        <v>0</v>
      </c>
      <c r="U427" s="74">
        <f t="shared" si="197"/>
        <v>0</v>
      </c>
      <c r="V427" s="74">
        <f t="shared" si="172"/>
        <v>0</v>
      </c>
      <c r="W427" s="74">
        <f t="shared" si="194"/>
        <v>0</v>
      </c>
      <c r="X427" s="74">
        <f t="shared" si="195"/>
        <v>0</v>
      </c>
      <c r="Y427" s="74">
        <f t="shared" si="182"/>
        <v>0</v>
      </c>
      <c r="Z427" s="74">
        <f t="shared" si="186"/>
        <v>0</v>
      </c>
      <c r="AA427" s="75">
        <v>0.05</v>
      </c>
      <c r="AB427" s="74">
        <f t="shared" si="188"/>
        <v>600</v>
      </c>
      <c r="AC427" s="74">
        <f t="shared" si="183"/>
        <v>600</v>
      </c>
      <c r="AD427" s="75">
        <v>0.05</v>
      </c>
      <c r="AE427" s="74">
        <f t="shared" si="187"/>
        <v>600</v>
      </c>
      <c r="AF427" s="74">
        <f t="shared" si="184"/>
        <v>600</v>
      </c>
      <c r="AO427" s="74"/>
      <c r="AP427" s="74"/>
      <c r="AQ427" s="74"/>
      <c r="AR427" s="74"/>
      <c r="AS427" s="73"/>
      <c r="AT427" s="73"/>
    </row>
    <row r="428" spans="1:46" s="60" customFormat="1">
      <c r="A428" s="20" t="s">
        <v>868</v>
      </c>
      <c r="B428" s="135">
        <f>B427+31</f>
        <v>43465</v>
      </c>
      <c r="C428" s="72">
        <v>1</v>
      </c>
      <c r="D428" s="74"/>
      <c r="E428" s="73"/>
      <c r="F428" s="73"/>
      <c r="G428" s="73"/>
      <c r="H428" s="73">
        <v>0</v>
      </c>
      <c r="I428" s="73">
        <v>0</v>
      </c>
      <c r="J428" s="73">
        <v>0</v>
      </c>
      <c r="K428" s="73"/>
      <c r="L428" s="74"/>
      <c r="O428" s="74">
        <v>1000</v>
      </c>
      <c r="P428" s="74">
        <f t="shared" si="196"/>
        <v>-13000</v>
      </c>
      <c r="Q428" s="74">
        <f t="shared" si="181"/>
        <v>1000</v>
      </c>
      <c r="R428" s="74">
        <f t="shared" si="175"/>
        <v>-13000</v>
      </c>
      <c r="S428" s="74">
        <f t="shared" si="192"/>
        <v>0</v>
      </c>
      <c r="T428" s="74">
        <f t="shared" si="193"/>
        <v>0</v>
      </c>
      <c r="U428" s="74">
        <f t="shared" si="197"/>
        <v>0</v>
      </c>
      <c r="V428" s="74">
        <f t="shared" si="172"/>
        <v>0</v>
      </c>
      <c r="W428" s="74">
        <f t="shared" si="194"/>
        <v>0</v>
      </c>
      <c r="X428" s="74">
        <f t="shared" si="195"/>
        <v>0</v>
      </c>
      <c r="Y428" s="74">
        <f t="shared" si="182"/>
        <v>0</v>
      </c>
      <c r="Z428" s="74">
        <f t="shared" si="186"/>
        <v>0</v>
      </c>
      <c r="AA428" s="75">
        <v>0.05</v>
      </c>
      <c r="AB428" s="74">
        <f t="shared" si="188"/>
        <v>650</v>
      </c>
      <c r="AC428" s="74">
        <f t="shared" si="183"/>
        <v>650</v>
      </c>
      <c r="AD428" s="75">
        <v>0.05</v>
      </c>
      <c r="AE428" s="74">
        <f t="shared" si="187"/>
        <v>650</v>
      </c>
      <c r="AF428" s="74">
        <f t="shared" si="184"/>
        <v>650</v>
      </c>
      <c r="AO428" s="74"/>
      <c r="AP428" s="74"/>
      <c r="AQ428" s="74"/>
      <c r="AR428" s="74"/>
      <c r="AS428" s="73"/>
      <c r="AT428" s="73"/>
    </row>
    <row r="429" spans="1:46" s="60" customFormat="1">
      <c r="A429" s="20" t="s">
        <v>868</v>
      </c>
      <c r="B429" s="135">
        <f>B428+31</f>
        <v>43496</v>
      </c>
      <c r="C429" s="72">
        <v>1</v>
      </c>
      <c r="D429" s="74"/>
      <c r="E429" s="73"/>
      <c r="F429" s="73"/>
      <c r="G429" s="73"/>
      <c r="H429" s="73">
        <v>0</v>
      </c>
      <c r="I429" s="73">
        <v>0</v>
      </c>
      <c r="J429" s="73">
        <v>0</v>
      </c>
      <c r="K429" s="73"/>
      <c r="L429" s="74"/>
      <c r="O429" s="74">
        <f>O428*90%</f>
        <v>900</v>
      </c>
      <c r="P429" s="74">
        <f>P428-O429</f>
        <v>-13900</v>
      </c>
      <c r="Q429" s="74">
        <f t="shared" si="181"/>
        <v>900</v>
      </c>
      <c r="R429" s="74">
        <f t="shared" si="175"/>
        <v>-13900</v>
      </c>
      <c r="S429" s="74">
        <f t="shared" si="192"/>
        <v>0</v>
      </c>
      <c r="T429" s="74">
        <f t="shared" si="193"/>
        <v>0</v>
      </c>
      <c r="U429" s="74">
        <f t="shared" si="197"/>
        <v>0</v>
      </c>
      <c r="V429" s="74">
        <f t="shared" ref="V429:V492" si="198">U429*C429</f>
        <v>0</v>
      </c>
      <c r="W429" s="74">
        <f t="shared" si="194"/>
        <v>0</v>
      </c>
      <c r="X429" s="74">
        <f t="shared" si="195"/>
        <v>0</v>
      </c>
      <c r="Y429" s="74">
        <f t="shared" si="182"/>
        <v>0</v>
      </c>
      <c r="Z429" s="74">
        <f t="shared" si="186"/>
        <v>0</v>
      </c>
      <c r="AA429" s="75">
        <v>0.05</v>
      </c>
      <c r="AB429" s="74">
        <f t="shared" si="188"/>
        <v>695</v>
      </c>
      <c r="AC429" s="74">
        <f t="shared" si="183"/>
        <v>695</v>
      </c>
      <c r="AD429" s="75">
        <v>0.05</v>
      </c>
      <c r="AE429" s="74">
        <f t="shared" si="187"/>
        <v>695</v>
      </c>
      <c r="AF429" s="74">
        <f t="shared" si="184"/>
        <v>695</v>
      </c>
      <c r="AO429" s="74"/>
      <c r="AP429" s="74"/>
      <c r="AQ429" s="74"/>
      <c r="AR429" s="74"/>
      <c r="AS429" s="73"/>
      <c r="AT429" s="73"/>
    </row>
    <row r="430" spans="1:46" s="60" customFormat="1">
      <c r="A430" s="20" t="s">
        <v>868</v>
      </c>
      <c r="B430" s="135">
        <f>B429+28</f>
        <v>43524</v>
      </c>
      <c r="C430" s="72">
        <v>1</v>
      </c>
      <c r="D430" s="74"/>
      <c r="E430" s="73"/>
      <c r="F430" s="73"/>
      <c r="G430" s="73"/>
      <c r="H430" s="73">
        <v>0</v>
      </c>
      <c r="I430" s="73">
        <v>0</v>
      </c>
      <c r="J430" s="73">
        <v>0</v>
      </c>
      <c r="K430" s="73"/>
      <c r="L430" s="74"/>
      <c r="O430" s="74">
        <f t="shared" ref="O430:O440" si="199">O429*90%</f>
        <v>810</v>
      </c>
      <c r="P430" s="74">
        <f t="shared" ref="P430:P440" si="200">P429-O430</f>
        <v>-14710</v>
      </c>
      <c r="Q430" s="74">
        <f t="shared" si="181"/>
        <v>810</v>
      </c>
      <c r="R430" s="74">
        <f t="shared" si="175"/>
        <v>-14710</v>
      </c>
      <c r="S430" s="74">
        <f t="shared" si="192"/>
        <v>0</v>
      </c>
      <c r="T430" s="74">
        <f t="shared" si="193"/>
        <v>0</v>
      </c>
      <c r="U430" s="74">
        <f t="shared" si="197"/>
        <v>0</v>
      </c>
      <c r="V430" s="74">
        <f t="shared" si="198"/>
        <v>0</v>
      </c>
      <c r="W430" s="74">
        <f t="shared" si="194"/>
        <v>0</v>
      </c>
      <c r="X430" s="74">
        <f t="shared" si="195"/>
        <v>0</v>
      </c>
      <c r="Y430" s="74">
        <f t="shared" si="182"/>
        <v>0</v>
      </c>
      <c r="Z430" s="74">
        <f t="shared" si="186"/>
        <v>0</v>
      </c>
      <c r="AA430" s="75">
        <v>0.05</v>
      </c>
      <c r="AB430" s="74">
        <f t="shared" si="188"/>
        <v>735.5</v>
      </c>
      <c r="AC430" s="74">
        <f t="shared" si="183"/>
        <v>735.5</v>
      </c>
      <c r="AD430" s="75">
        <v>0.05</v>
      </c>
      <c r="AE430" s="74">
        <f t="shared" si="187"/>
        <v>735.5</v>
      </c>
      <c r="AF430" s="74">
        <f t="shared" si="184"/>
        <v>735.5</v>
      </c>
      <c r="AO430" s="74"/>
      <c r="AP430" s="74"/>
      <c r="AQ430" s="74"/>
      <c r="AR430" s="74"/>
      <c r="AS430" s="73"/>
      <c r="AT430" s="73"/>
    </row>
    <row r="431" spans="1:46" s="60" customFormat="1">
      <c r="A431" s="20" t="s">
        <v>868</v>
      </c>
      <c r="B431" s="135">
        <f>B430+31</f>
        <v>43555</v>
      </c>
      <c r="C431" s="72">
        <v>1</v>
      </c>
      <c r="D431" s="74"/>
      <c r="E431" s="73"/>
      <c r="F431" s="73"/>
      <c r="G431" s="73"/>
      <c r="H431" s="73">
        <v>0</v>
      </c>
      <c r="I431" s="73">
        <v>0</v>
      </c>
      <c r="J431" s="73">
        <v>0</v>
      </c>
      <c r="K431" s="73"/>
      <c r="L431" s="74"/>
      <c r="O431" s="74">
        <f t="shared" si="199"/>
        <v>729</v>
      </c>
      <c r="P431" s="74">
        <f t="shared" si="200"/>
        <v>-15439</v>
      </c>
      <c r="Q431" s="74">
        <f t="shared" si="181"/>
        <v>729</v>
      </c>
      <c r="R431" s="74">
        <f t="shared" si="175"/>
        <v>-15439</v>
      </c>
      <c r="S431" s="74">
        <f t="shared" si="192"/>
        <v>0</v>
      </c>
      <c r="T431" s="74">
        <f t="shared" si="193"/>
        <v>0</v>
      </c>
      <c r="U431" s="74">
        <f t="shared" si="197"/>
        <v>0</v>
      </c>
      <c r="V431" s="74">
        <f t="shared" si="198"/>
        <v>0</v>
      </c>
      <c r="W431" s="74">
        <f t="shared" si="194"/>
        <v>0</v>
      </c>
      <c r="X431" s="74">
        <f t="shared" si="195"/>
        <v>0</v>
      </c>
      <c r="Y431" s="74">
        <f t="shared" si="182"/>
        <v>0</v>
      </c>
      <c r="Z431" s="74">
        <f t="shared" si="186"/>
        <v>0</v>
      </c>
      <c r="AA431" s="75">
        <v>0.05</v>
      </c>
      <c r="AB431" s="74">
        <f t="shared" si="188"/>
        <v>771.95</v>
      </c>
      <c r="AC431" s="74">
        <f t="shared" si="183"/>
        <v>771.95</v>
      </c>
      <c r="AD431" s="75">
        <v>0.05</v>
      </c>
      <c r="AE431" s="74">
        <f t="shared" si="187"/>
        <v>771.95</v>
      </c>
      <c r="AF431" s="74">
        <f t="shared" si="184"/>
        <v>771.95</v>
      </c>
      <c r="AO431" s="74"/>
      <c r="AP431" s="74"/>
      <c r="AQ431" s="74"/>
      <c r="AR431" s="74"/>
      <c r="AS431" s="73"/>
      <c r="AT431" s="73"/>
    </row>
    <row r="432" spans="1:46" s="60" customFormat="1">
      <c r="A432" s="20" t="s">
        <v>868</v>
      </c>
      <c r="B432" s="135">
        <f>B431+30</f>
        <v>43585</v>
      </c>
      <c r="C432" s="72">
        <v>1</v>
      </c>
      <c r="D432" s="74"/>
      <c r="E432" s="73"/>
      <c r="F432" s="73"/>
      <c r="G432" s="73"/>
      <c r="H432" s="73">
        <v>0</v>
      </c>
      <c r="I432" s="73">
        <v>0</v>
      </c>
      <c r="J432" s="73">
        <v>0</v>
      </c>
      <c r="K432" s="73"/>
      <c r="L432" s="74"/>
      <c r="O432" s="74">
        <f t="shared" si="199"/>
        <v>656.1</v>
      </c>
      <c r="P432" s="74">
        <f t="shared" si="200"/>
        <v>-16095.1</v>
      </c>
      <c r="Q432" s="74">
        <f t="shared" si="181"/>
        <v>656.1</v>
      </c>
      <c r="R432" s="74">
        <f t="shared" si="175"/>
        <v>-16095.1</v>
      </c>
      <c r="S432" s="74">
        <f t="shared" si="192"/>
        <v>0</v>
      </c>
      <c r="T432" s="74">
        <f t="shared" si="193"/>
        <v>0</v>
      </c>
      <c r="U432" s="74">
        <f t="shared" si="197"/>
        <v>0</v>
      </c>
      <c r="V432" s="74">
        <f t="shared" si="198"/>
        <v>0</v>
      </c>
      <c r="W432" s="74">
        <f t="shared" si="194"/>
        <v>0</v>
      </c>
      <c r="X432" s="74">
        <f t="shared" si="195"/>
        <v>0</v>
      </c>
      <c r="Y432" s="74">
        <f t="shared" si="182"/>
        <v>0</v>
      </c>
      <c r="Z432" s="74">
        <f t="shared" si="186"/>
        <v>0</v>
      </c>
      <c r="AA432" s="75">
        <v>0.05</v>
      </c>
      <c r="AB432" s="74">
        <f t="shared" si="188"/>
        <v>804.75500000000011</v>
      </c>
      <c r="AC432" s="74">
        <f t="shared" si="183"/>
        <v>804.75500000000011</v>
      </c>
      <c r="AD432" s="75">
        <v>0.05</v>
      </c>
      <c r="AE432" s="74">
        <f t="shared" si="187"/>
        <v>804.75500000000011</v>
      </c>
      <c r="AF432" s="74">
        <f t="shared" si="184"/>
        <v>804.75500000000011</v>
      </c>
      <c r="AO432" s="74"/>
      <c r="AP432" s="74"/>
      <c r="AQ432" s="74"/>
      <c r="AR432" s="74"/>
      <c r="AS432" s="73"/>
      <c r="AT432" s="73"/>
    </row>
    <row r="433" spans="1:46" s="60" customFormat="1">
      <c r="A433" s="20" t="s">
        <v>868</v>
      </c>
      <c r="B433" s="135">
        <f>B432+31</f>
        <v>43616</v>
      </c>
      <c r="C433" s="72">
        <v>1</v>
      </c>
      <c r="D433" s="74"/>
      <c r="E433" s="73"/>
      <c r="F433" s="73"/>
      <c r="G433" s="73"/>
      <c r="H433" s="73">
        <v>0</v>
      </c>
      <c r="I433" s="73">
        <v>0</v>
      </c>
      <c r="J433" s="73">
        <v>0</v>
      </c>
      <c r="K433" s="73"/>
      <c r="L433" s="74"/>
      <c r="O433" s="74">
        <f t="shared" si="199"/>
        <v>590.49</v>
      </c>
      <c r="P433" s="74">
        <f t="shared" si="200"/>
        <v>-16685.59</v>
      </c>
      <c r="Q433" s="74">
        <f t="shared" si="181"/>
        <v>590.49</v>
      </c>
      <c r="R433" s="74">
        <f t="shared" si="175"/>
        <v>-16685.59</v>
      </c>
      <c r="S433" s="74">
        <f t="shared" si="192"/>
        <v>0</v>
      </c>
      <c r="T433" s="74">
        <f t="shared" si="193"/>
        <v>0</v>
      </c>
      <c r="U433" s="74">
        <f t="shared" si="197"/>
        <v>0</v>
      </c>
      <c r="V433" s="74">
        <f t="shared" si="198"/>
        <v>0</v>
      </c>
      <c r="W433" s="74">
        <f t="shared" si="194"/>
        <v>0</v>
      </c>
      <c r="X433" s="74">
        <f t="shared" si="195"/>
        <v>0</v>
      </c>
      <c r="Y433" s="74">
        <f t="shared" si="182"/>
        <v>0</v>
      </c>
      <c r="Z433" s="74">
        <f t="shared" si="186"/>
        <v>0</v>
      </c>
      <c r="AA433" s="75">
        <v>0.05</v>
      </c>
      <c r="AB433" s="74">
        <f t="shared" si="188"/>
        <v>834.2795000000001</v>
      </c>
      <c r="AC433" s="74">
        <f t="shared" si="183"/>
        <v>834.2795000000001</v>
      </c>
      <c r="AD433" s="75">
        <v>0.05</v>
      </c>
      <c r="AE433" s="74">
        <f t="shared" si="187"/>
        <v>834.2795000000001</v>
      </c>
      <c r="AF433" s="74">
        <f t="shared" si="184"/>
        <v>834.2795000000001</v>
      </c>
      <c r="AO433" s="74"/>
      <c r="AP433" s="74"/>
      <c r="AQ433" s="74"/>
      <c r="AR433" s="74"/>
      <c r="AS433" s="73"/>
      <c r="AT433" s="73"/>
    </row>
    <row r="434" spans="1:46" s="60" customFormat="1">
      <c r="A434" s="20" t="s">
        <v>868</v>
      </c>
      <c r="B434" s="135">
        <f>B433+30</f>
        <v>43646</v>
      </c>
      <c r="C434" s="72">
        <v>1</v>
      </c>
      <c r="D434" s="74"/>
      <c r="E434" s="73"/>
      <c r="F434" s="73"/>
      <c r="G434" s="73"/>
      <c r="H434" s="73">
        <v>0</v>
      </c>
      <c r="I434" s="73">
        <v>0</v>
      </c>
      <c r="J434" s="73">
        <v>0</v>
      </c>
      <c r="K434" s="73"/>
      <c r="L434" s="74"/>
      <c r="O434" s="74">
        <f t="shared" si="199"/>
        <v>531.44100000000003</v>
      </c>
      <c r="P434" s="74">
        <f t="shared" si="200"/>
        <v>-17217.030999999999</v>
      </c>
      <c r="Q434" s="74">
        <f t="shared" si="181"/>
        <v>531.44100000000003</v>
      </c>
      <c r="R434" s="74">
        <f t="shared" si="175"/>
        <v>-17217.030999999999</v>
      </c>
      <c r="S434" s="74">
        <f t="shared" si="192"/>
        <v>0</v>
      </c>
      <c r="T434" s="74">
        <f t="shared" si="193"/>
        <v>0</v>
      </c>
      <c r="U434" s="74">
        <f t="shared" si="197"/>
        <v>0</v>
      </c>
      <c r="V434" s="74">
        <f t="shared" si="198"/>
        <v>0</v>
      </c>
      <c r="W434" s="74">
        <f t="shared" si="194"/>
        <v>0</v>
      </c>
      <c r="X434" s="74">
        <f t="shared" si="195"/>
        <v>0</v>
      </c>
      <c r="Y434" s="74">
        <f t="shared" si="182"/>
        <v>0</v>
      </c>
      <c r="Z434" s="74">
        <f t="shared" si="186"/>
        <v>0</v>
      </c>
      <c r="AA434" s="75">
        <v>0.05</v>
      </c>
      <c r="AB434" s="74">
        <f t="shared" si="188"/>
        <v>860.85154999999997</v>
      </c>
      <c r="AC434" s="74">
        <f t="shared" si="183"/>
        <v>860.85154999999997</v>
      </c>
      <c r="AD434" s="75">
        <v>0.05</v>
      </c>
      <c r="AE434" s="74">
        <f t="shared" si="187"/>
        <v>860.85154999999997</v>
      </c>
      <c r="AF434" s="74">
        <f t="shared" si="184"/>
        <v>860.85154999999997</v>
      </c>
      <c r="AO434" s="74"/>
      <c r="AP434" s="74"/>
      <c r="AQ434" s="74"/>
      <c r="AR434" s="74"/>
      <c r="AS434" s="73"/>
      <c r="AT434" s="73"/>
    </row>
    <row r="435" spans="1:46" s="60" customFormat="1">
      <c r="A435" s="20" t="s">
        <v>868</v>
      </c>
      <c r="B435" s="135">
        <f>B434+31</f>
        <v>43677</v>
      </c>
      <c r="C435" s="72">
        <v>1</v>
      </c>
      <c r="D435" s="74"/>
      <c r="E435" s="73"/>
      <c r="F435" s="73"/>
      <c r="G435" s="73"/>
      <c r="H435" s="73">
        <v>0</v>
      </c>
      <c r="I435" s="73">
        <v>0</v>
      </c>
      <c r="J435" s="73">
        <v>0</v>
      </c>
      <c r="K435" s="73"/>
      <c r="L435" s="74"/>
      <c r="O435" s="74">
        <f t="shared" si="199"/>
        <v>478.29690000000005</v>
      </c>
      <c r="P435" s="74">
        <f t="shared" si="200"/>
        <v>-17695.3279</v>
      </c>
      <c r="Q435" s="74">
        <f t="shared" si="181"/>
        <v>478.29690000000005</v>
      </c>
      <c r="R435" s="74">
        <f t="shared" si="175"/>
        <v>-17695.3279</v>
      </c>
      <c r="S435" s="74">
        <f t="shared" si="192"/>
        <v>0</v>
      </c>
      <c r="T435" s="74">
        <f t="shared" si="193"/>
        <v>0</v>
      </c>
      <c r="U435" s="74">
        <f t="shared" si="197"/>
        <v>0</v>
      </c>
      <c r="V435" s="74">
        <f t="shared" si="198"/>
        <v>0</v>
      </c>
      <c r="W435" s="74">
        <f t="shared" si="194"/>
        <v>0</v>
      </c>
      <c r="X435" s="74">
        <f t="shared" si="195"/>
        <v>0</v>
      </c>
      <c r="Y435" s="74">
        <f t="shared" si="182"/>
        <v>0</v>
      </c>
      <c r="Z435" s="74">
        <f t="shared" si="186"/>
        <v>0</v>
      </c>
      <c r="AA435" s="75">
        <v>0.05</v>
      </c>
      <c r="AB435" s="74">
        <f t="shared" si="188"/>
        <v>884.7663950000001</v>
      </c>
      <c r="AC435" s="74">
        <f t="shared" si="183"/>
        <v>884.7663950000001</v>
      </c>
      <c r="AD435" s="75">
        <v>0.05</v>
      </c>
      <c r="AE435" s="74">
        <f t="shared" si="187"/>
        <v>884.7663950000001</v>
      </c>
      <c r="AF435" s="74">
        <f t="shared" si="184"/>
        <v>884.7663950000001</v>
      </c>
      <c r="AO435" s="74"/>
      <c r="AP435" s="74"/>
      <c r="AQ435" s="74"/>
      <c r="AR435" s="74"/>
      <c r="AS435" s="73"/>
      <c r="AT435" s="73"/>
    </row>
    <row r="436" spans="1:46" s="60" customFormat="1">
      <c r="A436" s="20" t="s">
        <v>868</v>
      </c>
      <c r="B436" s="135">
        <f>B435+31</f>
        <v>43708</v>
      </c>
      <c r="C436" s="72">
        <v>1</v>
      </c>
      <c r="D436" s="74"/>
      <c r="E436" s="73"/>
      <c r="F436" s="73"/>
      <c r="G436" s="73"/>
      <c r="H436" s="73">
        <v>0</v>
      </c>
      <c r="I436" s="73">
        <v>0</v>
      </c>
      <c r="J436" s="73">
        <v>0</v>
      </c>
      <c r="K436" s="73"/>
      <c r="L436" s="74"/>
      <c r="O436" s="74">
        <f t="shared" si="199"/>
        <v>430.46721000000008</v>
      </c>
      <c r="P436" s="74">
        <f t="shared" si="200"/>
        <v>-18125.795109999999</v>
      </c>
      <c r="Q436" s="74">
        <f t="shared" si="181"/>
        <v>430.46721000000008</v>
      </c>
      <c r="R436" s="74">
        <f t="shared" si="175"/>
        <v>-18125.795109999999</v>
      </c>
      <c r="S436" s="74">
        <f t="shared" si="192"/>
        <v>0</v>
      </c>
      <c r="T436" s="74">
        <f t="shared" si="193"/>
        <v>0</v>
      </c>
      <c r="U436" s="74">
        <f t="shared" si="197"/>
        <v>0</v>
      </c>
      <c r="V436" s="74">
        <f t="shared" si="198"/>
        <v>0</v>
      </c>
      <c r="W436" s="74">
        <f t="shared" si="194"/>
        <v>0</v>
      </c>
      <c r="X436" s="74">
        <f t="shared" si="195"/>
        <v>0</v>
      </c>
      <c r="Y436" s="74">
        <f t="shared" si="182"/>
        <v>0</v>
      </c>
      <c r="Z436" s="74">
        <f t="shared" si="186"/>
        <v>0</v>
      </c>
      <c r="AA436" s="75">
        <v>0.05</v>
      </c>
      <c r="AB436" s="74">
        <f t="shared" si="188"/>
        <v>906.28975549999996</v>
      </c>
      <c r="AC436" s="74">
        <f t="shared" si="183"/>
        <v>906.28975549999996</v>
      </c>
      <c r="AD436" s="75">
        <v>0.05</v>
      </c>
      <c r="AE436" s="74">
        <f t="shared" si="187"/>
        <v>906.28975549999996</v>
      </c>
      <c r="AF436" s="74">
        <f t="shared" si="184"/>
        <v>906.28975549999996</v>
      </c>
      <c r="AO436" s="74"/>
      <c r="AP436" s="74"/>
      <c r="AQ436" s="74"/>
      <c r="AR436" s="74"/>
      <c r="AS436" s="73"/>
      <c r="AT436" s="73"/>
    </row>
    <row r="437" spans="1:46" s="60" customFormat="1">
      <c r="A437" s="20" t="s">
        <v>868</v>
      </c>
      <c r="B437" s="135">
        <f>B436+30</f>
        <v>43738</v>
      </c>
      <c r="C437" s="72">
        <v>1</v>
      </c>
      <c r="D437" s="74"/>
      <c r="E437" s="73"/>
      <c r="F437" s="73"/>
      <c r="G437" s="73"/>
      <c r="H437" s="73">
        <v>0</v>
      </c>
      <c r="I437" s="73">
        <v>0</v>
      </c>
      <c r="J437" s="73">
        <v>0</v>
      </c>
      <c r="K437" s="73"/>
      <c r="L437" s="74"/>
      <c r="O437" s="74">
        <f t="shared" si="199"/>
        <v>387.42048900000009</v>
      </c>
      <c r="P437" s="74">
        <f t="shared" si="200"/>
        <v>-18513.215598999999</v>
      </c>
      <c r="Q437" s="74">
        <f t="shared" si="181"/>
        <v>387.42048900000009</v>
      </c>
      <c r="R437" s="74">
        <f t="shared" si="175"/>
        <v>-18513.215598999999</v>
      </c>
      <c r="S437" s="74">
        <f t="shared" si="192"/>
        <v>0</v>
      </c>
      <c r="T437" s="74">
        <f t="shared" si="193"/>
        <v>0</v>
      </c>
      <c r="U437" s="74">
        <f t="shared" si="197"/>
        <v>0</v>
      </c>
      <c r="V437" s="74">
        <f t="shared" si="198"/>
        <v>0</v>
      </c>
      <c r="W437" s="74">
        <f t="shared" si="194"/>
        <v>0</v>
      </c>
      <c r="X437" s="74">
        <f t="shared" si="195"/>
        <v>0</v>
      </c>
      <c r="Y437" s="74">
        <f t="shared" si="182"/>
        <v>0</v>
      </c>
      <c r="Z437" s="74">
        <f t="shared" si="186"/>
        <v>0</v>
      </c>
      <c r="AA437" s="75">
        <v>0.05</v>
      </c>
      <c r="AB437" s="74">
        <f t="shared" si="188"/>
        <v>925.66077995000001</v>
      </c>
      <c r="AC437" s="74">
        <f t="shared" si="183"/>
        <v>925.66077995000001</v>
      </c>
      <c r="AD437" s="75">
        <v>0.05</v>
      </c>
      <c r="AE437" s="74">
        <f t="shared" si="187"/>
        <v>925.66077995000001</v>
      </c>
      <c r="AF437" s="74">
        <f t="shared" si="184"/>
        <v>925.66077995000001</v>
      </c>
      <c r="AO437" s="74"/>
      <c r="AP437" s="74"/>
      <c r="AQ437" s="74"/>
      <c r="AR437" s="74"/>
      <c r="AS437" s="73"/>
      <c r="AT437" s="73"/>
    </row>
    <row r="438" spans="1:46" s="60" customFormat="1">
      <c r="A438" s="20" t="s">
        <v>868</v>
      </c>
      <c r="B438" s="135">
        <f>B437+31</f>
        <v>43769</v>
      </c>
      <c r="C438" s="72">
        <v>1</v>
      </c>
      <c r="D438" s="74"/>
      <c r="E438" s="73"/>
      <c r="F438" s="73"/>
      <c r="G438" s="73"/>
      <c r="H438" s="73">
        <v>0</v>
      </c>
      <c r="I438" s="73">
        <v>0</v>
      </c>
      <c r="J438" s="73">
        <v>0</v>
      </c>
      <c r="K438" s="73"/>
      <c r="L438" s="74"/>
      <c r="O438" s="74">
        <f t="shared" si="199"/>
        <v>348.6784401000001</v>
      </c>
      <c r="P438" s="74">
        <f t="shared" si="200"/>
        <v>-18861.8940391</v>
      </c>
      <c r="Q438" s="74">
        <f t="shared" si="181"/>
        <v>348.6784401000001</v>
      </c>
      <c r="R438" s="74">
        <f t="shared" si="175"/>
        <v>-18861.8940391</v>
      </c>
      <c r="S438" s="74">
        <f t="shared" si="192"/>
        <v>0</v>
      </c>
      <c r="T438" s="74">
        <f t="shared" si="193"/>
        <v>0</v>
      </c>
      <c r="U438" s="74">
        <f t="shared" si="197"/>
        <v>0</v>
      </c>
      <c r="V438" s="74">
        <f t="shared" si="198"/>
        <v>0</v>
      </c>
      <c r="W438" s="74">
        <f t="shared" si="194"/>
        <v>0</v>
      </c>
      <c r="X438" s="74">
        <f t="shared" si="195"/>
        <v>0</v>
      </c>
      <c r="Y438" s="74">
        <f t="shared" si="182"/>
        <v>0</v>
      </c>
      <c r="Z438" s="74">
        <f t="shared" si="186"/>
        <v>0</v>
      </c>
      <c r="AA438" s="75">
        <v>0.05</v>
      </c>
      <c r="AB438" s="74">
        <f t="shared" si="188"/>
        <v>943.09470195500001</v>
      </c>
      <c r="AC438" s="74">
        <f t="shared" si="183"/>
        <v>943.09470195500001</v>
      </c>
      <c r="AD438" s="75">
        <v>0.05</v>
      </c>
      <c r="AE438" s="74">
        <f t="shared" si="187"/>
        <v>943.09470195500001</v>
      </c>
      <c r="AF438" s="74">
        <f t="shared" si="184"/>
        <v>943.09470195500001</v>
      </c>
      <c r="AO438" s="74"/>
      <c r="AP438" s="74"/>
      <c r="AQ438" s="74"/>
      <c r="AR438" s="74"/>
      <c r="AS438" s="73"/>
      <c r="AT438" s="73"/>
    </row>
    <row r="439" spans="1:46" s="60" customFormat="1">
      <c r="A439" s="20" t="s">
        <v>868</v>
      </c>
      <c r="B439" s="135">
        <f>B438+30</f>
        <v>43799</v>
      </c>
      <c r="C439" s="72">
        <v>1</v>
      </c>
      <c r="D439" s="74"/>
      <c r="E439" s="73"/>
      <c r="F439" s="73"/>
      <c r="G439" s="73"/>
      <c r="H439" s="73">
        <v>0</v>
      </c>
      <c r="I439" s="73">
        <v>0</v>
      </c>
      <c r="J439" s="73">
        <v>0</v>
      </c>
      <c r="K439" s="73"/>
      <c r="L439" s="74"/>
      <c r="O439" s="74">
        <f t="shared" si="199"/>
        <v>313.8105960900001</v>
      </c>
      <c r="P439" s="74">
        <f t="shared" si="200"/>
        <v>-19175.704635189999</v>
      </c>
      <c r="Q439" s="74">
        <f t="shared" si="181"/>
        <v>313.8105960900001</v>
      </c>
      <c r="R439" s="74">
        <f t="shared" si="175"/>
        <v>-19175.704635189999</v>
      </c>
      <c r="S439" s="74">
        <f t="shared" si="192"/>
        <v>0</v>
      </c>
      <c r="T439" s="74">
        <f t="shared" si="193"/>
        <v>0</v>
      </c>
      <c r="U439" s="74">
        <f t="shared" si="197"/>
        <v>0</v>
      </c>
      <c r="V439" s="74">
        <f t="shared" si="198"/>
        <v>0</v>
      </c>
      <c r="W439" s="74">
        <f t="shared" si="194"/>
        <v>0</v>
      </c>
      <c r="X439" s="74">
        <f t="shared" si="195"/>
        <v>0</v>
      </c>
      <c r="Y439" s="74">
        <f t="shared" si="182"/>
        <v>0</v>
      </c>
      <c r="Z439" s="74">
        <f t="shared" si="186"/>
        <v>0</v>
      </c>
      <c r="AA439" s="75">
        <v>0.05</v>
      </c>
      <c r="AB439" s="74">
        <f t="shared" si="188"/>
        <v>958.78523175949999</v>
      </c>
      <c r="AC439" s="74">
        <f t="shared" si="183"/>
        <v>958.78523175949999</v>
      </c>
      <c r="AD439" s="75">
        <v>0.05</v>
      </c>
      <c r="AE439" s="74">
        <f t="shared" si="187"/>
        <v>958.78523175949999</v>
      </c>
      <c r="AF439" s="74">
        <f t="shared" si="184"/>
        <v>958.78523175949999</v>
      </c>
      <c r="AO439" s="74"/>
      <c r="AP439" s="74"/>
      <c r="AQ439" s="74"/>
      <c r="AR439" s="74"/>
      <c r="AS439" s="73"/>
      <c r="AT439" s="73"/>
    </row>
    <row r="440" spans="1:46" s="60" customFormat="1">
      <c r="A440" s="20" t="s">
        <v>868</v>
      </c>
      <c r="B440" s="135">
        <f>B439+31</f>
        <v>43830</v>
      </c>
      <c r="C440" s="72">
        <v>1</v>
      </c>
      <c r="D440" s="74"/>
      <c r="E440" s="73"/>
      <c r="F440" s="73"/>
      <c r="G440" s="73"/>
      <c r="H440" s="73">
        <v>0</v>
      </c>
      <c r="I440" s="73">
        <v>0</v>
      </c>
      <c r="J440" s="73">
        <v>0</v>
      </c>
      <c r="K440" s="73"/>
      <c r="L440" s="74"/>
      <c r="O440" s="74">
        <f t="shared" si="199"/>
        <v>282.42953648100013</v>
      </c>
      <c r="P440" s="74">
        <f t="shared" si="200"/>
        <v>-19458.134171670998</v>
      </c>
      <c r="Q440" s="74">
        <f t="shared" si="181"/>
        <v>282.42953648100013</v>
      </c>
      <c r="R440" s="74">
        <f t="shared" si="175"/>
        <v>-19458.134171670998</v>
      </c>
      <c r="S440" s="74">
        <f t="shared" si="192"/>
        <v>0</v>
      </c>
      <c r="T440" s="74">
        <f t="shared" si="193"/>
        <v>0</v>
      </c>
      <c r="U440" s="74">
        <f t="shared" si="197"/>
        <v>0</v>
      </c>
      <c r="V440" s="74">
        <f t="shared" si="198"/>
        <v>0</v>
      </c>
      <c r="W440" s="74">
        <f t="shared" si="194"/>
        <v>0</v>
      </c>
      <c r="X440" s="74">
        <f t="shared" si="195"/>
        <v>0</v>
      </c>
      <c r="Y440" s="74">
        <f t="shared" si="182"/>
        <v>0</v>
      </c>
      <c r="Z440" s="74">
        <f t="shared" si="186"/>
        <v>0</v>
      </c>
      <c r="AA440" s="75">
        <v>0.05</v>
      </c>
      <c r="AB440" s="74">
        <f t="shared" si="188"/>
        <v>972.90670858354997</v>
      </c>
      <c r="AC440" s="74">
        <f t="shared" si="183"/>
        <v>972.90670858354997</v>
      </c>
      <c r="AD440" s="75">
        <v>0.05</v>
      </c>
      <c r="AE440" s="74">
        <f t="shared" si="187"/>
        <v>972.90670858354997</v>
      </c>
      <c r="AF440" s="74">
        <f t="shared" si="184"/>
        <v>972.90670858354997</v>
      </c>
      <c r="AO440" s="74"/>
      <c r="AP440" s="74"/>
      <c r="AQ440" s="74"/>
      <c r="AR440" s="74"/>
      <c r="AS440" s="73"/>
      <c r="AT440" s="73"/>
    </row>
    <row r="441" spans="1:46" s="60" customFormat="1">
      <c r="A441" s="20" t="s">
        <v>868</v>
      </c>
      <c r="B441" s="135">
        <f>B440+31</f>
        <v>43861</v>
      </c>
      <c r="C441" s="72">
        <v>1</v>
      </c>
      <c r="D441" s="74"/>
      <c r="E441" s="73"/>
      <c r="F441" s="73"/>
      <c r="G441" s="73"/>
      <c r="H441" s="73">
        <v>0</v>
      </c>
      <c r="I441" s="73">
        <v>0</v>
      </c>
      <c r="J441" s="73">
        <v>0</v>
      </c>
      <c r="K441" s="73"/>
      <c r="L441" s="74"/>
      <c r="O441" s="74">
        <f>200</f>
        <v>200</v>
      </c>
      <c r="P441" s="74">
        <f>P440-O441</f>
        <v>-19658.134171670998</v>
      </c>
      <c r="Q441" s="74">
        <f t="shared" si="181"/>
        <v>200</v>
      </c>
      <c r="R441" s="74">
        <f t="shared" si="175"/>
        <v>-19658.134171670998</v>
      </c>
      <c r="S441" s="74">
        <f t="shared" si="192"/>
        <v>0</v>
      </c>
      <c r="T441" s="74">
        <f t="shared" si="193"/>
        <v>0</v>
      </c>
      <c r="U441" s="74">
        <f t="shared" si="197"/>
        <v>0</v>
      </c>
      <c r="V441" s="74">
        <f t="shared" si="198"/>
        <v>0</v>
      </c>
      <c r="W441" s="74">
        <f t="shared" si="194"/>
        <v>0</v>
      </c>
      <c r="X441" s="74">
        <f t="shared" si="195"/>
        <v>0</v>
      </c>
      <c r="Y441" s="74">
        <f t="shared" si="182"/>
        <v>0</v>
      </c>
      <c r="Z441" s="74">
        <f t="shared" si="186"/>
        <v>0</v>
      </c>
      <c r="AA441" s="75">
        <v>0.05</v>
      </c>
      <c r="AB441" s="74">
        <f t="shared" si="188"/>
        <v>982.90670858354997</v>
      </c>
      <c r="AC441" s="74">
        <f t="shared" si="183"/>
        <v>982.90670858354997</v>
      </c>
      <c r="AD441" s="75">
        <v>0.05</v>
      </c>
      <c r="AE441" s="74">
        <f t="shared" si="187"/>
        <v>982.90670858354997</v>
      </c>
      <c r="AF441" s="74">
        <f t="shared" si="184"/>
        <v>982.90670858354997</v>
      </c>
      <c r="AO441" s="74"/>
      <c r="AP441" s="74"/>
      <c r="AQ441" s="74"/>
      <c r="AR441" s="74"/>
      <c r="AS441" s="73"/>
      <c r="AT441" s="73"/>
    </row>
    <row r="442" spans="1:46" s="60" customFormat="1">
      <c r="A442" s="20" t="s">
        <v>868</v>
      </c>
      <c r="B442" s="135">
        <f>B441+29</f>
        <v>43890</v>
      </c>
      <c r="C442" s="72">
        <v>1</v>
      </c>
      <c r="D442" s="74"/>
      <c r="E442" s="73"/>
      <c r="F442" s="73"/>
      <c r="G442" s="73"/>
      <c r="H442" s="73">
        <v>0</v>
      </c>
      <c r="I442" s="73">
        <v>0</v>
      </c>
      <c r="J442" s="73">
        <v>0</v>
      </c>
      <c r="K442" s="73"/>
      <c r="L442" s="74"/>
      <c r="O442" s="74">
        <v>200</v>
      </c>
      <c r="P442" s="74">
        <f t="shared" ref="P442:P452" si="201">P441-O442</f>
        <v>-19858.134171670998</v>
      </c>
      <c r="Q442" s="74">
        <f t="shared" si="181"/>
        <v>200</v>
      </c>
      <c r="R442" s="74">
        <f t="shared" si="175"/>
        <v>-19858.134171670998</v>
      </c>
      <c r="S442" s="74">
        <f t="shared" si="192"/>
        <v>0</v>
      </c>
      <c r="T442" s="74">
        <f t="shared" si="193"/>
        <v>0</v>
      </c>
      <c r="U442" s="74">
        <f t="shared" si="197"/>
        <v>0</v>
      </c>
      <c r="V442" s="74">
        <f t="shared" si="198"/>
        <v>0</v>
      </c>
      <c r="W442" s="74">
        <f t="shared" si="194"/>
        <v>0</v>
      </c>
      <c r="X442" s="74">
        <f t="shared" si="195"/>
        <v>0</v>
      </c>
      <c r="Y442" s="74">
        <f t="shared" si="182"/>
        <v>0</v>
      </c>
      <c r="Z442" s="74">
        <f t="shared" si="186"/>
        <v>0</v>
      </c>
      <c r="AA442" s="75">
        <v>0.05</v>
      </c>
      <c r="AB442" s="74">
        <f t="shared" si="188"/>
        <v>992.90670858354997</v>
      </c>
      <c r="AC442" s="74">
        <f t="shared" si="183"/>
        <v>992.90670858354997</v>
      </c>
      <c r="AD442" s="75">
        <v>0.05</v>
      </c>
      <c r="AE442" s="74">
        <f t="shared" si="187"/>
        <v>992.90670858354997</v>
      </c>
      <c r="AF442" s="74">
        <f t="shared" si="184"/>
        <v>992.90670858354997</v>
      </c>
      <c r="AO442" s="74"/>
      <c r="AP442" s="74"/>
      <c r="AQ442" s="74"/>
      <c r="AR442" s="74"/>
      <c r="AS442" s="73"/>
      <c r="AT442" s="73"/>
    </row>
    <row r="443" spans="1:46" s="60" customFormat="1">
      <c r="A443" s="20" t="s">
        <v>868</v>
      </c>
      <c r="B443" s="135">
        <f>B442+31</f>
        <v>43921</v>
      </c>
      <c r="C443" s="72">
        <v>1</v>
      </c>
      <c r="D443" s="74"/>
      <c r="E443" s="73"/>
      <c r="F443" s="73"/>
      <c r="G443" s="73"/>
      <c r="H443" s="73">
        <v>0</v>
      </c>
      <c r="I443" s="73">
        <v>0</v>
      </c>
      <c r="J443" s="73">
        <v>0</v>
      </c>
      <c r="K443" s="73"/>
      <c r="L443" s="74"/>
      <c r="O443" s="74">
        <v>200</v>
      </c>
      <c r="P443" s="74">
        <f t="shared" si="201"/>
        <v>-20058.134171670998</v>
      </c>
      <c r="Q443" s="74">
        <f t="shared" si="181"/>
        <v>200</v>
      </c>
      <c r="R443" s="74">
        <f t="shared" si="175"/>
        <v>-20058.134171670998</v>
      </c>
      <c r="S443" s="74">
        <f t="shared" si="192"/>
        <v>0</v>
      </c>
      <c r="T443" s="74">
        <f t="shared" si="193"/>
        <v>0</v>
      </c>
      <c r="U443" s="74">
        <f t="shared" si="197"/>
        <v>0</v>
      </c>
      <c r="V443" s="74">
        <f t="shared" si="198"/>
        <v>0</v>
      </c>
      <c r="W443" s="74">
        <f t="shared" si="194"/>
        <v>0</v>
      </c>
      <c r="X443" s="74">
        <f t="shared" si="195"/>
        <v>0</v>
      </c>
      <c r="Y443" s="74">
        <f t="shared" si="182"/>
        <v>0</v>
      </c>
      <c r="Z443" s="74">
        <f t="shared" si="186"/>
        <v>0</v>
      </c>
      <c r="AA443" s="75">
        <v>0.05</v>
      </c>
      <c r="AB443" s="74">
        <f t="shared" si="188"/>
        <v>1002.90670858355</v>
      </c>
      <c r="AC443" s="74">
        <f t="shared" si="183"/>
        <v>1002.90670858355</v>
      </c>
      <c r="AD443" s="75">
        <v>0.05</v>
      </c>
      <c r="AE443" s="74">
        <f t="shared" si="187"/>
        <v>1002.90670858355</v>
      </c>
      <c r="AF443" s="74">
        <f t="shared" si="184"/>
        <v>1002.90670858355</v>
      </c>
      <c r="AO443" s="74"/>
      <c r="AP443" s="74"/>
      <c r="AQ443" s="74"/>
      <c r="AR443" s="74"/>
      <c r="AS443" s="73"/>
      <c r="AT443" s="73"/>
    </row>
    <row r="444" spans="1:46" s="60" customFormat="1">
      <c r="A444" s="20" t="s">
        <v>868</v>
      </c>
      <c r="B444" s="135">
        <f>B443+30</f>
        <v>43951</v>
      </c>
      <c r="C444" s="72">
        <v>1</v>
      </c>
      <c r="D444" s="74"/>
      <c r="E444" s="73"/>
      <c r="F444" s="73"/>
      <c r="G444" s="73"/>
      <c r="H444" s="73">
        <v>0</v>
      </c>
      <c r="I444" s="73">
        <v>0</v>
      </c>
      <c r="J444" s="73">
        <v>0</v>
      </c>
      <c r="K444" s="73"/>
      <c r="L444" s="74"/>
      <c r="O444" s="74">
        <v>200</v>
      </c>
      <c r="P444" s="74">
        <f t="shared" si="201"/>
        <v>-20258.134171670998</v>
      </c>
      <c r="Q444" s="74">
        <f t="shared" si="181"/>
        <v>200</v>
      </c>
      <c r="R444" s="74">
        <f t="shared" si="175"/>
        <v>-20258.134171670998</v>
      </c>
      <c r="S444" s="74">
        <f t="shared" si="192"/>
        <v>0</v>
      </c>
      <c r="T444" s="74">
        <f t="shared" si="193"/>
        <v>0</v>
      </c>
      <c r="U444" s="74">
        <f t="shared" si="197"/>
        <v>0</v>
      </c>
      <c r="V444" s="74">
        <f t="shared" si="198"/>
        <v>0</v>
      </c>
      <c r="W444" s="74">
        <f t="shared" si="194"/>
        <v>0</v>
      </c>
      <c r="X444" s="74">
        <f t="shared" si="195"/>
        <v>0</v>
      </c>
      <c r="Y444" s="74">
        <f t="shared" si="182"/>
        <v>0</v>
      </c>
      <c r="Z444" s="74">
        <f t="shared" si="186"/>
        <v>0</v>
      </c>
      <c r="AA444" s="75">
        <v>0.05</v>
      </c>
      <c r="AB444" s="74">
        <f t="shared" si="188"/>
        <v>1012.90670858355</v>
      </c>
      <c r="AC444" s="74">
        <f t="shared" si="183"/>
        <v>1012.90670858355</v>
      </c>
      <c r="AD444" s="75">
        <v>0.05</v>
      </c>
      <c r="AE444" s="74">
        <f t="shared" si="187"/>
        <v>1012.90670858355</v>
      </c>
      <c r="AF444" s="74">
        <f t="shared" si="184"/>
        <v>1012.90670858355</v>
      </c>
      <c r="AO444" s="74"/>
      <c r="AP444" s="74"/>
      <c r="AQ444" s="74"/>
      <c r="AR444" s="74"/>
      <c r="AS444" s="73"/>
      <c r="AT444" s="73"/>
    </row>
    <row r="445" spans="1:46" s="60" customFormat="1">
      <c r="A445" s="20" t="s">
        <v>868</v>
      </c>
      <c r="B445" s="135">
        <f>B444+31</f>
        <v>43982</v>
      </c>
      <c r="C445" s="72">
        <v>1</v>
      </c>
      <c r="D445" s="74"/>
      <c r="E445" s="73"/>
      <c r="F445" s="73"/>
      <c r="G445" s="73"/>
      <c r="H445" s="73">
        <v>0</v>
      </c>
      <c r="I445" s="73">
        <v>0</v>
      </c>
      <c r="J445" s="73">
        <v>0</v>
      </c>
      <c r="K445" s="73"/>
      <c r="L445" s="74"/>
      <c r="O445" s="74">
        <v>200</v>
      </c>
      <c r="P445" s="74">
        <f t="shared" si="201"/>
        <v>-20458.134171670998</v>
      </c>
      <c r="Q445" s="74">
        <f t="shared" si="181"/>
        <v>200</v>
      </c>
      <c r="R445" s="74">
        <f t="shared" ref="R445:R508" si="202">P445*C445</f>
        <v>-20458.134171670998</v>
      </c>
      <c r="S445" s="74">
        <f t="shared" si="192"/>
        <v>0</v>
      </c>
      <c r="T445" s="74">
        <f t="shared" si="193"/>
        <v>0</v>
      </c>
      <c r="U445" s="74">
        <f t="shared" si="197"/>
        <v>0</v>
      </c>
      <c r="V445" s="74">
        <f t="shared" si="198"/>
        <v>0</v>
      </c>
      <c r="W445" s="74">
        <f t="shared" si="194"/>
        <v>0</v>
      </c>
      <c r="X445" s="74">
        <f t="shared" si="195"/>
        <v>0</v>
      </c>
      <c r="Y445" s="74">
        <f t="shared" si="182"/>
        <v>0</v>
      </c>
      <c r="Z445" s="74">
        <f t="shared" si="186"/>
        <v>0</v>
      </c>
      <c r="AA445" s="75">
        <v>0.05</v>
      </c>
      <c r="AB445" s="74">
        <f t="shared" si="188"/>
        <v>1022.90670858355</v>
      </c>
      <c r="AC445" s="74">
        <f t="shared" si="183"/>
        <v>1022.90670858355</v>
      </c>
      <c r="AD445" s="75">
        <v>0.05</v>
      </c>
      <c r="AE445" s="74">
        <f t="shared" si="187"/>
        <v>1022.90670858355</v>
      </c>
      <c r="AF445" s="74">
        <f t="shared" si="184"/>
        <v>1022.90670858355</v>
      </c>
      <c r="AO445" s="74"/>
      <c r="AP445" s="74"/>
      <c r="AQ445" s="74"/>
      <c r="AR445" s="74"/>
      <c r="AS445" s="73"/>
      <c r="AT445" s="73"/>
    </row>
    <row r="446" spans="1:46" s="60" customFormat="1">
      <c r="A446" s="20" t="s">
        <v>868</v>
      </c>
      <c r="B446" s="135">
        <f>B445+30</f>
        <v>44012</v>
      </c>
      <c r="C446" s="72">
        <v>1</v>
      </c>
      <c r="D446" s="74"/>
      <c r="E446" s="73"/>
      <c r="F446" s="73"/>
      <c r="G446" s="73"/>
      <c r="H446" s="73">
        <v>0</v>
      </c>
      <c r="I446" s="73">
        <v>0</v>
      </c>
      <c r="J446" s="73">
        <v>0</v>
      </c>
      <c r="K446" s="73"/>
      <c r="L446" s="74"/>
      <c r="O446" s="74">
        <v>200</v>
      </c>
      <c r="P446" s="74">
        <f t="shared" si="201"/>
        <v>-20658.134171670998</v>
      </c>
      <c r="Q446" s="74">
        <f t="shared" si="181"/>
        <v>200</v>
      </c>
      <c r="R446" s="74">
        <f t="shared" si="202"/>
        <v>-20658.134171670998</v>
      </c>
      <c r="S446" s="74">
        <f t="shared" si="192"/>
        <v>0</v>
      </c>
      <c r="T446" s="74">
        <f t="shared" si="193"/>
        <v>0</v>
      </c>
      <c r="U446" s="74">
        <f t="shared" si="197"/>
        <v>0</v>
      </c>
      <c r="V446" s="74">
        <f t="shared" si="198"/>
        <v>0</v>
      </c>
      <c r="W446" s="74">
        <f t="shared" si="194"/>
        <v>0</v>
      </c>
      <c r="X446" s="74">
        <f t="shared" si="195"/>
        <v>0</v>
      </c>
      <c r="Y446" s="74">
        <f t="shared" si="182"/>
        <v>0</v>
      </c>
      <c r="Z446" s="74">
        <f t="shared" si="186"/>
        <v>0</v>
      </c>
      <c r="AA446" s="75">
        <v>0.05</v>
      </c>
      <c r="AB446" s="74">
        <f t="shared" si="188"/>
        <v>1032.90670858355</v>
      </c>
      <c r="AC446" s="74">
        <f t="shared" si="183"/>
        <v>1032.90670858355</v>
      </c>
      <c r="AD446" s="75">
        <v>0.05</v>
      </c>
      <c r="AE446" s="74">
        <f t="shared" si="187"/>
        <v>1032.90670858355</v>
      </c>
      <c r="AF446" s="74">
        <f t="shared" si="184"/>
        <v>1032.90670858355</v>
      </c>
      <c r="AO446" s="74"/>
      <c r="AP446" s="74"/>
      <c r="AQ446" s="74"/>
      <c r="AR446" s="74"/>
      <c r="AS446" s="73"/>
      <c r="AT446" s="73"/>
    </row>
    <row r="447" spans="1:46" s="60" customFormat="1">
      <c r="A447" s="20" t="s">
        <v>868</v>
      </c>
      <c r="B447" s="135">
        <f>B446+31</f>
        <v>44043</v>
      </c>
      <c r="C447" s="72">
        <v>1</v>
      </c>
      <c r="D447" s="74"/>
      <c r="E447" s="73"/>
      <c r="F447" s="73"/>
      <c r="G447" s="73"/>
      <c r="H447" s="73">
        <v>0</v>
      </c>
      <c r="I447" s="73">
        <v>0</v>
      </c>
      <c r="J447" s="73">
        <v>0</v>
      </c>
      <c r="K447" s="73"/>
      <c r="L447" s="74"/>
      <c r="O447" s="74">
        <v>200</v>
      </c>
      <c r="P447" s="74">
        <f t="shared" si="201"/>
        <v>-20858.134171670998</v>
      </c>
      <c r="Q447" s="74">
        <f t="shared" si="181"/>
        <v>200</v>
      </c>
      <c r="R447" s="74">
        <f t="shared" si="202"/>
        <v>-20858.134171670998</v>
      </c>
      <c r="S447" s="74">
        <f t="shared" si="192"/>
        <v>0</v>
      </c>
      <c r="T447" s="74">
        <f t="shared" si="193"/>
        <v>0</v>
      </c>
      <c r="U447" s="74">
        <f t="shared" si="197"/>
        <v>0</v>
      </c>
      <c r="V447" s="74">
        <f t="shared" si="198"/>
        <v>0</v>
      </c>
      <c r="W447" s="74">
        <f t="shared" si="194"/>
        <v>0</v>
      </c>
      <c r="X447" s="74">
        <f t="shared" si="195"/>
        <v>0</v>
      </c>
      <c r="Y447" s="74">
        <f t="shared" si="182"/>
        <v>0</v>
      </c>
      <c r="Z447" s="74">
        <f t="shared" si="186"/>
        <v>0</v>
      </c>
      <c r="AA447" s="75">
        <v>0.05</v>
      </c>
      <c r="AB447" s="74">
        <f t="shared" si="188"/>
        <v>1042.90670858355</v>
      </c>
      <c r="AC447" s="74">
        <f t="shared" si="183"/>
        <v>1042.90670858355</v>
      </c>
      <c r="AD447" s="75">
        <v>0.05</v>
      </c>
      <c r="AE447" s="74">
        <f t="shared" si="187"/>
        <v>1042.90670858355</v>
      </c>
      <c r="AF447" s="74">
        <f t="shared" si="184"/>
        <v>1042.90670858355</v>
      </c>
      <c r="AO447" s="74"/>
      <c r="AP447" s="74"/>
      <c r="AQ447" s="74"/>
      <c r="AR447" s="74"/>
      <c r="AS447" s="73"/>
      <c r="AT447" s="73"/>
    </row>
    <row r="448" spans="1:46" s="60" customFormat="1">
      <c r="A448" s="20" t="s">
        <v>868</v>
      </c>
      <c r="B448" s="135">
        <f>B447+31</f>
        <v>44074</v>
      </c>
      <c r="C448" s="72">
        <v>1</v>
      </c>
      <c r="D448" s="74"/>
      <c r="E448" s="73"/>
      <c r="F448" s="73"/>
      <c r="G448" s="73"/>
      <c r="H448" s="73">
        <v>0</v>
      </c>
      <c r="I448" s="73">
        <v>0</v>
      </c>
      <c r="J448" s="73">
        <v>0</v>
      </c>
      <c r="K448" s="73"/>
      <c r="L448" s="74"/>
      <c r="O448" s="74">
        <v>200</v>
      </c>
      <c r="P448" s="74">
        <f t="shared" si="201"/>
        <v>-21058.134171670998</v>
      </c>
      <c r="Q448" s="74">
        <f t="shared" si="181"/>
        <v>200</v>
      </c>
      <c r="R448" s="74">
        <f t="shared" si="202"/>
        <v>-21058.134171670998</v>
      </c>
      <c r="S448" s="74">
        <f t="shared" si="192"/>
        <v>0</v>
      </c>
      <c r="T448" s="74">
        <f t="shared" si="193"/>
        <v>0</v>
      </c>
      <c r="U448" s="74">
        <f t="shared" si="197"/>
        <v>0</v>
      </c>
      <c r="V448" s="74">
        <f t="shared" si="198"/>
        <v>0</v>
      </c>
      <c r="W448" s="74">
        <f t="shared" si="194"/>
        <v>0</v>
      </c>
      <c r="X448" s="74">
        <f t="shared" si="195"/>
        <v>0</v>
      </c>
      <c r="Y448" s="74">
        <f t="shared" si="182"/>
        <v>0</v>
      </c>
      <c r="Z448" s="74">
        <f t="shared" si="186"/>
        <v>0</v>
      </c>
      <c r="AA448" s="75">
        <v>0.05</v>
      </c>
      <c r="AB448" s="74">
        <f t="shared" si="188"/>
        <v>1052.90670858355</v>
      </c>
      <c r="AC448" s="74">
        <f t="shared" si="183"/>
        <v>1052.90670858355</v>
      </c>
      <c r="AD448" s="75">
        <v>0.05</v>
      </c>
      <c r="AE448" s="74">
        <f t="shared" si="187"/>
        <v>1052.90670858355</v>
      </c>
      <c r="AF448" s="74">
        <f t="shared" si="184"/>
        <v>1052.90670858355</v>
      </c>
      <c r="AO448" s="74"/>
      <c r="AP448" s="74"/>
      <c r="AQ448" s="74"/>
      <c r="AR448" s="74"/>
      <c r="AS448" s="73"/>
      <c r="AT448" s="73"/>
    </row>
    <row r="449" spans="1:46" s="60" customFormat="1">
      <c r="A449" s="20" t="s">
        <v>868</v>
      </c>
      <c r="B449" s="135">
        <f>B448+30</f>
        <v>44104</v>
      </c>
      <c r="C449" s="72">
        <v>1</v>
      </c>
      <c r="D449" s="74"/>
      <c r="E449" s="73"/>
      <c r="F449" s="73"/>
      <c r="G449" s="73"/>
      <c r="H449" s="73">
        <v>0</v>
      </c>
      <c r="I449" s="73">
        <v>0</v>
      </c>
      <c r="J449" s="73">
        <v>0</v>
      </c>
      <c r="K449" s="73"/>
      <c r="L449" s="74"/>
      <c r="O449" s="74">
        <v>200</v>
      </c>
      <c r="P449" s="74">
        <f t="shared" si="201"/>
        <v>-21258.134171670998</v>
      </c>
      <c r="Q449" s="74">
        <f t="shared" si="181"/>
        <v>200</v>
      </c>
      <c r="R449" s="74">
        <f t="shared" si="202"/>
        <v>-21258.134171670998</v>
      </c>
      <c r="S449" s="74">
        <f t="shared" ref="S449:S480" si="203">P448*H448/365*(B449-B448)+S448-U449</f>
        <v>0</v>
      </c>
      <c r="T449" s="74">
        <f t="shared" ref="T449:T480" si="204">S449*C449</f>
        <v>0</v>
      </c>
      <c r="U449" s="74">
        <f t="shared" si="197"/>
        <v>0</v>
      </c>
      <c r="V449" s="74">
        <f t="shared" si="198"/>
        <v>0</v>
      </c>
      <c r="W449" s="74">
        <f t="shared" ref="W449:W480" si="205">I449*P448</f>
        <v>0</v>
      </c>
      <c r="X449" s="74">
        <f t="shared" ref="X449:X480" si="206">W449*C449</f>
        <v>0</v>
      </c>
      <c r="Y449" s="74">
        <f t="shared" si="182"/>
        <v>0</v>
      </c>
      <c r="Z449" s="74">
        <f t="shared" si="186"/>
        <v>0</v>
      </c>
      <c r="AA449" s="75">
        <v>0.05</v>
      </c>
      <c r="AB449" s="74">
        <f t="shared" si="188"/>
        <v>1062.90670858355</v>
      </c>
      <c r="AC449" s="74">
        <f t="shared" si="183"/>
        <v>1062.90670858355</v>
      </c>
      <c r="AD449" s="75">
        <v>0.05</v>
      </c>
      <c r="AE449" s="74">
        <f t="shared" si="187"/>
        <v>1062.90670858355</v>
      </c>
      <c r="AF449" s="74">
        <f t="shared" si="184"/>
        <v>1062.90670858355</v>
      </c>
      <c r="AO449" s="74"/>
      <c r="AP449" s="74"/>
      <c r="AQ449" s="74"/>
      <c r="AR449" s="74"/>
      <c r="AS449" s="73"/>
      <c r="AT449" s="73"/>
    </row>
    <row r="450" spans="1:46" s="60" customFormat="1">
      <c r="A450" s="20" t="s">
        <v>868</v>
      </c>
      <c r="B450" s="135">
        <f>B449+31</f>
        <v>44135</v>
      </c>
      <c r="C450" s="72">
        <v>1</v>
      </c>
      <c r="D450" s="74"/>
      <c r="E450" s="73"/>
      <c r="F450" s="73"/>
      <c r="G450" s="73"/>
      <c r="H450" s="73">
        <v>0</v>
      </c>
      <c r="I450" s="73">
        <v>0</v>
      </c>
      <c r="J450" s="73">
        <v>0</v>
      </c>
      <c r="K450" s="73"/>
      <c r="L450" s="74"/>
      <c r="O450" s="74">
        <v>200</v>
      </c>
      <c r="P450" s="74">
        <f t="shared" si="201"/>
        <v>-21458.134171670998</v>
      </c>
      <c r="Q450" s="74">
        <f t="shared" si="181"/>
        <v>200</v>
      </c>
      <c r="R450" s="74">
        <f t="shared" si="202"/>
        <v>-21458.134171670998</v>
      </c>
      <c r="S450" s="74">
        <f t="shared" si="203"/>
        <v>0</v>
      </c>
      <c r="T450" s="74">
        <f t="shared" si="204"/>
        <v>0</v>
      </c>
      <c r="U450" s="74">
        <f t="shared" ref="U450:U481" si="207">P449*H449/365*(B450-B449)</f>
        <v>0</v>
      </c>
      <c r="V450" s="74">
        <f t="shared" si="198"/>
        <v>0</v>
      </c>
      <c r="W450" s="74">
        <f t="shared" si="205"/>
        <v>0</v>
      </c>
      <c r="X450" s="74">
        <f t="shared" si="206"/>
        <v>0</v>
      </c>
      <c r="Y450" s="74">
        <f t="shared" si="182"/>
        <v>0</v>
      </c>
      <c r="Z450" s="74">
        <f t="shared" si="186"/>
        <v>0</v>
      </c>
      <c r="AA450" s="75">
        <v>0.05</v>
      </c>
      <c r="AB450" s="74">
        <f t="shared" si="188"/>
        <v>1072.90670858355</v>
      </c>
      <c r="AC450" s="74">
        <f t="shared" si="183"/>
        <v>1072.90670858355</v>
      </c>
      <c r="AD450" s="75">
        <v>0.05</v>
      </c>
      <c r="AE450" s="74">
        <f t="shared" si="187"/>
        <v>1072.90670858355</v>
      </c>
      <c r="AF450" s="74">
        <f t="shared" si="184"/>
        <v>1072.90670858355</v>
      </c>
      <c r="AO450" s="74"/>
      <c r="AP450" s="74"/>
      <c r="AQ450" s="74"/>
      <c r="AR450" s="74"/>
      <c r="AS450" s="73"/>
      <c r="AT450" s="73"/>
    </row>
    <row r="451" spans="1:46" s="60" customFormat="1">
      <c r="A451" s="20" t="s">
        <v>868</v>
      </c>
      <c r="B451" s="135">
        <f>B450+30</f>
        <v>44165</v>
      </c>
      <c r="C451" s="72">
        <v>1</v>
      </c>
      <c r="D451" s="74"/>
      <c r="E451" s="73"/>
      <c r="F451" s="73"/>
      <c r="G451" s="73"/>
      <c r="H451" s="73">
        <v>0</v>
      </c>
      <c r="I451" s="73">
        <v>0</v>
      </c>
      <c r="J451" s="73">
        <v>0</v>
      </c>
      <c r="K451" s="73"/>
      <c r="L451" s="74"/>
      <c r="O451" s="74">
        <v>200</v>
      </c>
      <c r="P451" s="74">
        <f t="shared" si="201"/>
        <v>-21658.134171670998</v>
      </c>
      <c r="Q451" s="74">
        <f t="shared" ref="Q451:Q514" si="208">O451*C451</f>
        <v>200</v>
      </c>
      <c r="R451" s="74">
        <f t="shared" si="202"/>
        <v>-21658.134171670998</v>
      </c>
      <c r="S451" s="74">
        <f t="shared" si="203"/>
        <v>0</v>
      </c>
      <c r="T451" s="74">
        <f t="shared" si="204"/>
        <v>0</v>
      </c>
      <c r="U451" s="74">
        <f t="shared" si="207"/>
        <v>0</v>
      </c>
      <c r="V451" s="74">
        <f t="shared" si="198"/>
        <v>0</v>
      </c>
      <c r="W451" s="74">
        <f t="shared" si="205"/>
        <v>0</v>
      </c>
      <c r="X451" s="74">
        <f t="shared" si="206"/>
        <v>0</v>
      </c>
      <c r="Y451" s="74">
        <f t="shared" ref="Y451:Y514" si="209">-P451*J451</f>
        <v>0</v>
      </c>
      <c r="Z451" s="74">
        <f t="shared" si="186"/>
        <v>0</v>
      </c>
      <c r="AA451" s="75">
        <v>0.05</v>
      </c>
      <c r="AB451" s="74">
        <f t="shared" si="188"/>
        <v>1082.90670858355</v>
      </c>
      <c r="AC451" s="74">
        <f t="shared" si="183"/>
        <v>1082.90670858355</v>
      </c>
      <c r="AD451" s="75">
        <v>0.05</v>
      </c>
      <c r="AE451" s="74">
        <f t="shared" si="187"/>
        <v>1082.90670858355</v>
      </c>
      <c r="AF451" s="74">
        <f t="shared" si="184"/>
        <v>1082.90670858355</v>
      </c>
      <c r="AO451" s="74"/>
      <c r="AP451" s="74"/>
      <c r="AQ451" s="74"/>
      <c r="AR451" s="74"/>
      <c r="AS451" s="73"/>
      <c r="AT451" s="73"/>
    </row>
    <row r="452" spans="1:46" s="60" customFormat="1">
      <c r="A452" s="20" t="s">
        <v>868</v>
      </c>
      <c r="B452" s="135">
        <f>B451+31</f>
        <v>44196</v>
      </c>
      <c r="C452" s="72">
        <v>1</v>
      </c>
      <c r="D452" s="74"/>
      <c r="E452" s="73"/>
      <c r="F452" s="73"/>
      <c r="G452" s="73"/>
      <c r="H452" s="73">
        <v>0</v>
      </c>
      <c r="I452" s="73">
        <v>0</v>
      </c>
      <c r="J452" s="73">
        <v>0</v>
      </c>
      <c r="K452" s="73"/>
      <c r="L452" s="74"/>
      <c r="O452" s="74">
        <v>200</v>
      </c>
      <c r="P452" s="74">
        <f t="shared" si="201"/>
        <v>-21858.134171670998</v>
      </c>
      <c r="Q452" s="74">
        <f t="shared" si="208"/>
        <v>200</v>
      </c>
      <c r="R452" s="74">
        <f t="shared" si="202"/>
        <v>-21858.134171670998</v>
      </c>
      <c r="S452" s="74">
        <f t="shared" si="203"/>
        <v>0</v>
      </c>
      <c r="T452" s="74">
        <f t="shared" si="204"/>
        <v>0</v>
      </c>
      <c r="U452" s="74">
        <f t="shared" si="207"/>
        <v>0</v>
      </c>
      <c r="V452" s="74">
        <f t="shared" si="198"/>
        <v>0</v>
      </c>
      <c r="W452" s="74">
        <f t="shared" si="205"/>
        <v>0</v>
      </c>
      <c r="X452" s="74">
        <f t="shared" si="206"/>
        <v>0</v>
      </c>
      <c r="Y452" s="74">
        <f t="shared" si="209"/>
        <v>0</v>
      </c>
      <c r="Z452" s="74">
        <f t="shared" si="186"/>
        <v>0</v>
      </c>
      <c r="AA452" s="75">
        <v>0.05</v>
      </c>
      <c r="AB452" s="74">
        <f t="shared" si="188"/>
        <v>1092.90670858355</v>
      </c>
      <c r="AC452" s="74">
        <f t="shared" ref="AC452:AC515" si="210">AB452*C452</f>
        <v>1092.90670858355</v>
      </c>
      <c r="AD452" s="75">
        <v>0.05</v>
      </c>
      <c r="AE452" s="74">
        <f t="shared" si="187"/>
        <v>1092.90670858355</v>
      </c>
      <c r="AF452" s="74">
        <f t="shared" ref="AF452:AF515" si="211">AE452*C452</f>
        <v>1092.90670858355</v>
      </c>
      <c r="AO452" s="74"/>
      <c r="AP452" s="74"/>
      <c r="AQ452" s="74"/>
      <c r="AR452" s="74"/>
      <c r="AS452" s="73"/>
      <c r="AT452" s="73"/>
    </row>
    <row r="453" spans="1:46" s="60" customFormat="1">
      <c r="A453" s="20" t="s">
        <v>868</v>
      </c>
      <c r="B453" s="135">
        <f>B452+31</f>
        <v>44227</v>
      </c>
      <c r="C453" s="72">
        <v>1</v>
      </c>
      <c r="D453" s="74"/>
      <c r="E453" s="73"/>
      <c r="F453" s="73"/>
      <c r="G453" s="73"/>
      <c r="H453" s="73">
        <v>0</v>
      </c>
      <c r="I453" s="73">
        <v>0</v>
      </c>
      <c r="J453" s="73">
        <v>0</v>
      </c>
      <c r="K453" s="73"/>
      <c r="L453" s="74"/>
      <c r="O453" s="74">
        <v>200</v>
      </c>
      <c r="P453" s="74">
        <f>P452-O453</f>
        <v>-22058.134171670998</v>
      </c>
      <c r="Q453" s="74">
        <f t="shared" si="208"/>
        <v>200</v>
      </c>
      <c r="R453" s="74">
        <f t="shared" si="202"/>
        <v>-22058.134171670998</v>
      </c>
      <c r="S453" s="74">
        <f t="shared" si="203"/>
        <v>0</v>
      </c>
      <c r="T453" s="74">
        <f t="shared" si="204"/>
        <v>0</v>
      </c>
      <c r="U453" s="74">
        <f t="shared" si="207"/>
        <v>0</v>
      </c>
      <c r="V453" s="74">
        <f t="shared" si="198"/>
        <v>0</v>
      </c>
      <c r="W453" s="74">
        <f t="shared" si="205"/>
        <v>0</v>
      </c>
      <c r="X453" s="74">
        <f t="shared" si="206"/>
        <v>0</v>
      </c>
      <c r="Y453" s="74">
        <f t="shared" si="209"/>
        <v>0</v>
      </c>
      <c r="Z453" s="74">
        <f t="shared" si="186"/>
        <v>0</v>
      </c>
      <c r="AA453" s="75">
        <v>0.05</v>
      </c>
      <c r="AB453" s="74">
        <f t="shared" si="188"/>
        <v>1102.90670858355</v>
      </c>
      <c r="AC453" s="74">
        <f t="shared" si="210"/>
        <v>1102.90670858355</v>
      </c>
      <c r="AD453" s="75">
        <v>0.05</v>
      </c>
      <c r="AE453" s="74">
        <f t="shared" si="187"/>
        <v>1102.90670858355</v>
      </c>
      <c r="AF453" s="74">
        <f t="shared" si="211"/>
        <v>1102.90670858355</v>
      </c>
      <c r="AO453" s="74"/>
      <c r="AP453" s="74"/>
      <c r="AQ453" s="74"/>
      <c r="AR453" s="74"/>
      <c r="AS453" s="73"/>
      <c r="AT453" s="73"/>
    </row>
    <row r="454" spans="1:46" s="60" customFormat="1">
      <c r="A454" s="20" t="s">
        <v>868</v>
      </c>
      <c r="B454" s="135">
        <f>B453+28</f>
        <v>44255</v>
      </c>
      <c r="C454" s="72">
        <v>1</v>
      </c>
      <c r="D454" s="74"/>
      <c r="E454" s="73"/>
      <c r="F454" s="73"/>
      <c r="G454" s="73"/>
      <c r="H454" s="73">
        <v>0</v>
      </c>
      <c r="I454" s="73">
        <v>0</v>
      </c>
      <c r="J454" s="73">
        <v>0</v>
      </c>
      <c r="K454" s="73"/>
      <c r="L454" s="74"/>
      <c r="O454" s="74">
        <v>200</v>
      </c>
      <c r="P454" s="74">
        <f t="shared" ref="P454:P464" si="212">P453-O454</f>
        <v>-22258.134171670998</v>
      </c>
      <c r="Q454" s="74">
        <f t="shared" si="208"/>
        <v>200</v>
      </c>
      <c r="R454" s="74">
        <f t="shared" si="202"/>
        <v>-22258.134171670998</v>
      </c>
      <c r="S454" s="74">
        <f t="shared" si="203"/>
        <v>0</v>
      </c>
      <c r="T454" s="74">
        <f t="shared" si="204"/>
        <v>0</v>
      </c>
      <c r="U454" s="74">
        <f t="shared" si="207"/>
        <v>0</v>
      </c>
      <c r="V454" s="74">
        <f t="shared" si="198"/>
        <v>0</v>
      </c>
      <c r="W454" s="74">
        <f t="shared" si="205"/>
        <v>0</v>
      </c>
      <c r="X454" s="74">
        <f t="shared" si="206"/>
        <v>0</v>
      </c>
      <c r="Y454" s="74">
        <f t="shared" si="209"/>
        <v>0</v>
      </c>
      <c r="Z454" s="74">
        <f t="shared" si="186"/>
        <v>0</v>
      </c>
      <c r="AA454" s="75">
        <v>0.05</v>
      </c>
      <c r="AB454" s="74">
        <f t="shared" si="188"/>
        <v>1112.90670858355</v>
      </c>
      <c r="AC454" s="74">
        <f t="shared" si="210"/>
        <v>1112.90670858355</v>
      </c>
      <c r="AD454" s="75">
        <v>0.05</v>
      </c>
      <c r="AE454" s="74">
        <f t="shared" si="187"/>
        <v>1112.90670858355</v>
      </c>
      <c r="AF454" s="74">
        <f t="shared" si="211"/>
        <v>1112.90670858355</v>
      </c>
      <c r="AO454" s="74"/>
      <c r="AP454" s="74"/>
      <c r="AQ454" s="74"/>
      <c r="AR454" s="74"/>
      <c r="AS454" s="73"/>
      <c r="AT454" s="73"/>
    </row>
    <row r="455" spans="1:46" s="60" customFormat="1">
      <c r="A455" s="20" t="s">
        <v>868</v>
      </c>
      <c r="B455" s="135">
        <f>B454+31</f>
        <v>44286</v>
      </c>
      <c r="C455" s="72">
        <v>1</v>
      </c>
      <c r="D455" s="74"/>
      <c r="E455" s="73"/>
      <c r="F455" s="73"/>
      <c r="G455" s="73"/>
      <c r="H455" s="73">
        <v>0</v>
      </c>
      <c r="I455" s="73">
        <v>0</v>
      </c>
      <c r="J455" s="73">
        <v>0</v>
      </c>
      <c r="K455" s="73"/>
      <c r="L455" s="74"/>
      <c r="O455" s="74">
        <v>200</v>
      </c>
      <c r="P455" s="74">
        <f t="shared" si="212"/>
        <v>-22458.134171670998</v>
      </c>
      <c r="Q455" s="74">
        <f t="shared" si="208"/>
        <v>200</v>
      </c>
      <c r="R455" s="74">
        <f t="shared" si="202"/>
        <v>-22458.134171670998</v>
      </c>
      <c r="S455" s="74">
        <f t="shared" si="203"/>
        <v>0</v>
      </c>
      <c r="T455" s="74">
        <f t="shared" si="204"/>
        <v>0</v>
      </c>
      <c r="U455" s="74">
        <f t="shared" si="207"/>
        <v>0</v>
      </c>
      <c r="V455" s="74">
        <f t="shared" si="198"/>
        <v>0</v>
      </c>
      <c r="W455" s="74">
        <f t="shared" si="205"/>
        <v>0</v>
      </c>
      <c r="X455" s="74">
        <f t="shared" si="206"/>
        <v>0</v>
      </c>
      <c r="Y455" s="74">
        <f t="shared" si="209"/>
        <v>0</v>
      </c>
      <c r="Z455" s="74">
        <f t="shared" si="186"/>
        <v>0</v>
      </c>
      <c r="AA455" s="75">
        <v>0.05</v>
      </c>
      <c r="AB455" s="74">
        <f t="shared" si="188"/>
        <v>1122.90670858355</v>
      </c>
      <c r="AC455" s="74">
        <f t="shared" si="210"/>
        <v>1122.90670858355</v>
      </c>
      <c r="AD455" s="75">
        <v>0.05</v>
      </c>
      <c r="AE455" s="74">
        <f t="shared" si="187"/>
        <v>1122.90670858355</v>
      </c>
      <c r="AF455" s="74">
        <f t="shared" si="211"/>
        <v>1122.90670858355</v>
      </c>
      <c r="AO455" s="74"/>
      <c r="AP455" s="74"/>
      <c r="AQ455" s="74"/>
      <c r="AR455" s="74"/>
      <c r="AS455" s="73"/>
      <c r="AT455" s="73"/>
    </row>
    <row r="456" spans="1:46" s="60" customFormat="1">
      <c r="A456" s="20" t="s">
        <v>868</v>
      </c>
      <c r="B456" s="135">
        <f>B455+30</f>
        <v>44316</v>
      </c>
      <c r="C456" s="72">
        <v>1</v>
      </c>
      <c r="D456" s="74"/>
      <c r="E456" s="73"/>
      <c r="F456" s="73"/>
      <c r="G456" s="73"/>
      <c r="H456" s="73">
        <v>0</v>
      </c>
      <c r="I456" s="73">
        <v>0</v>
      </c>
      <c r="J456" s="73">
        <v>0</v>
      </c>
      <c r="K456" s="73"/>
      <c r="L456" s="74"/>
      <c r="O456" s="74">
        <v>200</v>
      </c>
      <c r="P456" s="74">
        <f t="shared" si="212"/>
        <v>-22658.134171670998</v>
      </c>
      <c r="Q456" s="74">
        <f t="shared" si="208"/>
        <v>200</v>
      </c>
      <c r="R456" s="74">
        <f t="shared" si="202"/>
        <v>-22658.134171670998</v>
      </c>
      <c r="S456" s="74">
        <f t="shared" si="203"/>
        <v>0</v>
      </c>
      <c r="T456" s="74">
        <f t="shared" si="204"/>
        <v>0</v>
      </c>
      <c r="U456" s="74">
        <f t="shared" si="207"/>
        <v>0</v>
      </c>
      <c r="V456" s="74">
        <f t="shared" si="198"/>
        <v>0</v>
      </c>
      <c r="W456" s="74">
        <f t="shared" si="205"/>
        <v>0</v>
      </c>
      <c r="X456" s="74">
        <f t="shared" si="206"/>
        <v>0</v>
      </c>
      <c r="Y456" s="74">
        <f t="shared" si="209"/>
        <v>0</v>
      </c>
      <c r="Z456" s="74">
        <f t="shared" si="186"/>
        <v>0</v>
      </c>
      <c r="AA456" s="75">
        <v>0.05</v>
      </c>
      <c r="AB456" s="74">
        <f t="shared" si="188"/>
        <v>1132.90670858355</v>
      </c>
      <c r="AC456" s="74">
        <f t="shared" si="210"/>
        <v>1132.90670858355</v>
      </c>
      <c r="AD456" s="75">
        <v>0.05</v>
      </c>
      <c r="AE456" s="74">
        <f t="shared" si="187"/>
        <v>1132.90670858355</v>
      </c>
      <c r="AF456" s="74">
        <f t="shared" si="211"/>
        <v>1132.90670858355</v>
      </c>
      <c r="AO456" s="74"/>
      <c r="AP456" s="74"/>
      <c r="AQ456" s="74"/>
      <c r="AR456" s="74"/>
      <c r="AS456" s="73"/>
      <c r="AT456" s="73"/>
    </row>
    <row r="457" spans="1:46" s="60" customFormat="1">
      <c r="A457" s="20" t="s">
        <v>868</v>
      </c>
      <c r="B457" s="135">
        <f>B456+31</f>
        <v>44347</v>
      </c>
      <c r="C457" s="72">
        <v>1</v>
      </c>
      <c r="D457" s="74"/>
      <c r="E457" s="73"/>
      <c r="F457" s="73"/>
      <c r="G457" s="73"/>
      <c r="H457" s="73">
        <v>0</v>
      </c>
      <c r="I457" s="73">
        <v>0</v>
      </c>
      <c r="J457" s="73">
        <v>0</v>
      </c>
      <c r="K457" s="73"/>
      <c r="L457" s="74"/>
      <c r="O457" s="74">
        <v>200</v>
      </c>
      <c r="P457" s="74">
        <f t="shared" si="212"/>
        <v>-22858.134171670998</v>
      </c>
      <c r="Q457" s="74">
        <f t="shared" si="208"/>
        <v>200</v>
      </c>
      <c r="R457" s="74">
        <f t="shared" si="202"/>
        <v>-22858.134171670998</v>
      </c>
      <c r="S457" s="74">
        <f t="shared" si="203"/>
        <v>0</v>
      </c>
      <c r="T457" s="74">
        <f t="shared" si="204"/>
        <v>0</v>
      </c>
      <c r="U457" s="74">
        <f t="shared" si="207"/>
        <v>0</v>
      </c>
      <c r="V457" s="74">
        <f t="shared" si="198"/>
        <v>0</v>
      </c>
      <c r="W457" s="74">
        <f t="shared" si="205"/>
        <v>0</v>
      </c>
      <c r="X457" s="74">
        <f t="shared" si="206"/>
        <v>0</v>
      </c>
      <c r="Y457" s="74">
        <f t="shared" si="209"/>
        <v>0</v>
      </c>
      <c r="Z457" s="74">
        <f t="shared" si="186"/>
        <v>0</v>
      </c>
      <c r="AA457" s="75">
        <v>0.05</v>
      </c>
      <c r="AB457" s="74">
        <f t="shared" si="188"/>
        <v>1142.90670858355</v>
      </c>
      <c r="AC457" s="74">
        <f t="shared" si="210"/>
        <v>1142.90670858355</v>
      </c>
      <c r="AD457" s="75">
        <v>0.05</v>
      </c>
      <c r="AE457" s="74">
        <f t="shared" si="187"/>
        <v>1142.90670858355</v>
      </c>
      <c r="AF457" s="74">
        <f t="shared" si="211"/>
        <v>1142.90670858355</v>
      </c>
      <c r="AO457" s="74"/>
      <c r="AP457" s="74"/>
      <c r="AQ457" s="74"/>
      <c r="AR457" s="74"/>
      <c r="AS457" s="73"/>
      <c r="AT457" s="73"/>
    </row>
    <row r="458" spans="1:46" s="60" customFormat="1">
      <c r="A458" s="20" t="s">
        <v>868</v>
      </c>
      <c r="B458" s="135">
        <f>B457+30</f>
        <v>44377</v>
      </c>
      <c r="C458" s="72">
        <v>1</v>
      </c>
      <c r="D458" s="74"/>
      <c r="E458" s="73"/>
      <c r="F458" s="73"/>
      <c r="G458" s="73"/>
      <c r="H458" s="73">
        <v>0</v>
      </c>
      <c r="I458" s="73">
        <v>0</v>
      </c>
      <c r="J458" s="73">
        <v>0</v>
      </c>
      <c r="K458" s="73"/>
      <c r="L458" s="74"/>
      <c r="O458" s="74">
        <v>200</v>
      </c>
      <c r="P458" s="74">
        <f t="shared" si="212"/>
        <v>-23058.134171670998</v>
      </c>
      <c r="Q458" s="74">
        <f t="shared" si="208"/>
        <v>200</v>
      </c>
      <c r="R458" s="74">
        <f t="shared" si="202"/>
        <v>-23058.134171670998</v>
      </c>
      <c r="S458" s="74">
        <f t="shared" si="203"/>
        <v>0</v>
      </c>
      <c r="T458" s="74">
        <f t="shared" si="204"/>
        <v>0</v>
      </c>
      <c r="U458" s="74">
        <f t="shared" si="207"/>
        <v>0</v>
      </c>
      <c r="V458" s="74">
        <f t="shared" si="198"/>
        <v>0</v>
      </c>
      <c r="W458" s="74">
        <f t="shared" si="205"/>
        <v>0</v>
      </c>
      <c r="X458" s="74">
        <f t="shared" si="206"/>
        <v>0</v>
      </c>
      <c r="Y458" s="74">
        <f t="shared" si="209"/>
        <v>0</v>
      </c>
      <c r="Z458" s="74">
        <f t="shared" si="186"/>
        <v>0</v>
      </c>
      <c r="AA458" s="75">
        <v>0.05</v>
      </c>
      <c r="AB458" s="74">
        <f t="shared" si="188"/>
        <v>1152.90670858355</v>
      </c>
      <c r="AC458" s="74">
        <f t="shared" si="210"/>
        <v>1152.90670858355</v>
      </c>
      <c r="AD458" s="75">
        <v>0.05</v>
      </c>
      <c r="AE458" s="74">
        <f t="shared" si="187"/>
        <v>1152.90670858355</v>
      </c>
      <c r="AF458" s="74">
        <f t="shared" si="211"/>
        <v>1152.90670858355</v>
      </c>
      <c r="AO458" s="74"/>
      <c r="AP458" s="74"/>
      <c r="AQ458" s="74"/>
      <c r="AR458" s="74"/>
      <c r="AS458" s="73"/>
      <c r="AT458" s="73"/>
    </row>
    <row r="459" spans="1:46" s="60" customFormat="1">
      <c r="A459" s="20" t="s">
        <v>868</v>
      </c>
      <c r="B459" s="135">
        <f>B458+31</f>
        <v>44408</v>
      </c>
      <c r="C459" s="72">
        <v>1</v>
      </c>
      <c r="D459" s="74"/>
      <c r="E459" s="73"/>
      <c r="F459" s="73"/>
      <c r="G459" s="73"/>
      <c r="H459" s="73">
        <v>0</v>
      </c>
      <c r="I459" s="73">
        <v>0</v>
      </c>
      <c r="J459" s="73">
        <v>0</v>
      </c>
      <c r="K459" s="73"/>
      <c r="L459" s="74"/>
      <c r="O459" s="74">
        <v>200</v>
      </c>
      <c r="P459" s="74">
        <f t="shared" si="212"/>
        <v>-23258.134171670998</v>
      </c>
      <c r="Q459" s="74">
        <f t="shared" si="208"/>
        <v>200</v>
      </c>
      <c r="R459" s="74">
        <f t="shared" si="202"/>
        <v>-23258.134171670998</v>
      </c>
      <c r="S459" s="74">
        <f t="shared" si="203"/>
        <v>0</v>
      </c>
      <c r="T459" s="74">
        <f t="shared" si="204"/>
        <v>0</v>
      </c>
      <c r="U459" s="74">
        <f t="shared" si="207"/>
        <v>0</v>
      </c>
      <c r="V459" s="74">
        <f t="shared" si="198"/>
        <v>0</v>
      </c>
      <c r="W459" s="74">
        <f t="shared" si="205"/>
        <v>0</v>
      </c>
      <c r="X459" s="74">
        <f t="shared" si="206"/>
        <v>0</v>
      </c>
      <c r="Y459" s="74">
        <f t="shared" si="209"/>
        <v>0</v>
      </c>
      <c r="Z459" s="74">
        <f t="shared" si="186"/>
        <v>0</v>
      </c>
      <c r="AA459" s="75">
        <v>0.05</v>
      </c>
      <c r="AB459" s="74">
        <f t="shared" si="188"/>
        <v>1162.90670858355</v>
      </c>
      <c r="AC459" s="74">
        <f t="shared" si="210"/>
        <v>1162.90670858355</v>
      </c>
      <c r="AD459" s="75">
        <v>0.05</v>
      </c>
      <c r="AE459" s="74">
        <f t="shared" si="187"/>
        <v>1162.90670858355</v>
      </c>
      <c r="AF459" s="74">
        <f t="shared" si="211"/>
        <v>1162.90670858355</v>
      </c>
      <c r="AO459" s="74"/>
      <c r="AP459" s="74"/>
      <c r="AQ459" s="74"/>
      <c r="AR459" s="74"/>
      <c r="AS459" s="73"/>
      <c r="AT459" s="73"/>
    </row>
    <row r="460" spans="1:46" s="60" customFormat="1">
      <c r="A460" s="20" t="s">
        <v>868</v>
      </c>
      <c r="B460" s="135">
        <f>B459+31</f>
        <v>44439</v>
      </c>
      <c r="C460" s="72">
        <v>1</v>
      </c>
      <c r="D460" s="74"/>
      <c r="E460" s="73"/>
      <c r="F460" s="73"/>
      <c r="G460" s="73"/>
      <c r="H460" s="73">
        <v>0</v>
      </c>
      <c r="I460" s="73">
        <v>0</v>
      </c>
      <c r="J460" s="73">
        <v>0</v>
      </c>
      <c r="K460" s="73"/>
      <c r="L460" s="74"/>
      <c r="O460" s="74">
        <v>200</v>
      </c>
      <c r="P460" s="74">
        <f t="shared" si="212"/>
        <v>-23458.134171670998</v>
      </c>
      <c r="Q460" s="74">
        <f t="shared" si="208"/>
        <v>200</v>
      </c>
      <c r="R460" s="74">
        <f t="shared" si="202"/>
        <v>-23458.134171670998</v>
      </c>
      <c r="S460" s="74">
        <f t="shared" si="203"/>
        <v>0</v>
      </c>
      <c r="T460" s="74">
        <f t="shared" si="204"/>
        <v>0</v>
      </c>
      <c r="U460" s="74">
        <f t="shared" si="207"/>
        <v>0</v>
      </c>
      <c r="V460" s="74">
        <f t="shared" si="198"/>
        <v>0</v>
      </c>
      <c r="W460" s="74">
        <f t="shared" si="205"/>
        <v>0</v>
      </c>
      <c r="X460" s="74">
        <f t="shared" si="206"/>
        <v>0</v>
      </c>
      <c r="Y460" s="74">
        <f t="shared" si="209"/>
        <v>0</v>
      </c>
      <c r="Z460" s="74">
        <f t="shared" si="186"/>
        <v>0</v>
      </c>
      <c r="AA460" s="75">
        <v>0.05</v>
      </c>
      <c r="AB460" s="74">
        <f t="shared" si="188"/>
        <v>1172.90670858355</v>
      </c>
      <c r="AC460" s="74">
        <f t="shared" si="210"/>
        <v>1172.90670858355</v>
      </c>
      <c r="AD460" s="75">
        <v>0.05</v>
      </c>
      <c r="AE460" s="74">
        <f t="shared" si="187"/>
        <v>1172.90670858355</v>
      </c>
      <c r="AF460" s="74">
        <f t="shared" si="211"/>
        <v>1172.90670858355</v>
      </c>
      <c r="AO460" s="74"/>
      <c r="AP460" s="74"/>
      <c r="AQ460" s="74"/>
      <c r="AR460" s="74"/>
      <c r="AS460" s="73"/>
      <c r="AT460" s="73"/>
    </row>
    <row r="461" spans="1:46" s="60" customFormat="1">
      <c r="A461" s="20" t="s">
        <v>868</v>
      </c>
      <c r="B461" s="135">
        <f>B460+30</f>
        <v>44469</v>
      </c>
      <c r="C461" s="72">
        <v>1</v>
      </c>
      <c r="D461" s="74"/>
      <c r="E461" s="73"/>
      <c r="F461" s="73"/>
      <c r="G461" s="73"/>
      <c r="H461" s="73">
        <v>0</v>
      </c>
      <c r="I461" s="73">
        <v>0</v>
      </c>
      <c r="J461" s="73">
        <v>0</v>
      </c>
      <c r="K461" s="73"/>
      <c r="L461" s="74"/>
      <c r="O461" s="74">
        <v>200</v>
      </c>
      <c r="P461" s="74">
        <f t="shared" si="212"/>
        <v>-23658.134171670998</v>
      </c>
      <c r="Q461" s="74">
        <f t="shared" si="208"/>
        <v>200</v>
      </c>
      <c r="R461" s="74">
        <f t="shared" si="202"/>
        <v>-23658.134171670998</v>
      </c>
      <c r="S461" s="74">
        <f t="shared" si="203"/>
        <v>0</v>
      </c>
      <c r="T461" s="74">
        <f t="shared" si="204"/>
        <v>0</v>
      </c>
      <c r="U461" s="74">
        <f t="shared" si="207"/>
        <v>0</v>
      </c>
      <c r="V461" s="74">
        <f t="shared" si="198"/>
        <v>0</v>
      </c>
      <c r="W461" s="74">
        <f t="shared" si="205"/>
        <v>0</v>
      </c>
      <c r="X461" s="74">
        <f t="shared" si="206"/>
        <v>0</v>
      </c>
      <c r="Y461" s="74">
        <f t="shared" si="209"/>
        <v>0</v>
      </c>
      <c r="Z461" s="74">
        <f t="shared" si="186"/>
        <v>0</v>
      </c>
      <c r="AA461" s="75">
        <v>0.05</v>
      </c>
      <c r="AB461" s="74">
        <f t="shared" si="188"/>
        <v>1182.90670858355</v>
      </c>
      <c r="AC461" s="74">
        <f t="shared" si="210"/>
        <v>1182.90670858355</v>
      </c>
      <c r="AD461" s="75">
        <v>0.05</v>
      </c>
      <c r="AE461" s="74">
        <f t="shared" si="187"/>
        <v>1182.90670858355</v>
      </c>
      <c r="AF461" s="74">
        <f t="shared" si="211"/>
        <v>1182.90670858355</v>
      </c>
      <c r="AO461" s="74"/>
      <c r="AP461" s="74"/>
      <c r="AQ461" s="74"/>
      <c r="AR461" s="74"/>
      <c r="AS461" s="73"/>
      <c r="AT461" s="73"/>
    </row>
    <row r="462" spans="1:46" s="60" customFormat="1">
      <c r="A462" s="20" t="s">
        <v>868</v>
      </c>
      <c r="B462" s="135">
        <f>B461+31</f>
        <v>44500</v>
      </c>
      <c r="C462" s="72">
        <v>1</v>
      </c>
      <c r="D462" s="74"/>
      <c r="E462" s="73"/>
      <c r="F462" s="73"/>
      <c r="G462" s="73"/>
      <c r="H462" s="73">
        <v>0</v>
      </c>
      <c r="I462" s="73">
        <v>0</v>
      </c>
      <c r="J462" s="73">
        <v>0</v>
      </c>
      <c r="K462" s="73"/>
      <c r="L462" s="74"/>
      <c r="O462" s="74">
        <v>200</v>
      </c>
      <c r="P462" s="74">
        <f t="shared" si="212"/>
        <v>-23858.134171670998</v>
      </c>
      <c r="Q462" s="74">
        <f t="shared" si="208"/>
        <v>200</v>
      </c>
      <c r="R462" s="74">
        <f t="shared" si="202"/>
        <v>-23858.134171670998</v>
      </c>
      <c r="S462" s="74">
        <f t="shared" si="203"/>
        <v>0</v>
      </c>
      <c r="T462" s="74">
        <f t="shared" si="204"/>
        <v>0</v>
      </c>
      <c r="U462" s="74">
        <f t="shared" si="207"/>
        <v>0</v>
      </c>
      <c r="V462" s="74">
        <f t="shared" si="198"/>
        <v>0</v>
      </c>
      <c r="W462" s="74">
        <f t="shared" si="205"/>
        <v>0</v>
      </c>
      <c r="X462" s="74">
        <f t="shared" si="206"/>
        <v>0</v>
      </c>
      <c r="Y462" s="74">
        <f t="shared" si="209"/>
        <v>0</v>
      </c>
      <c r="Z462" s="74">
        <f t="shared" ref="Z462:Z525" si="213">Y462*C462</f>
        <v>0</v>
      </c>
      <c r="AA462" s="75">
        <v>0.05</v>
      </c>
      <c r="AB462" s="74">
        <f t="shared" si="188"/>
        <v>1192.90670858355</v>
      </c>
      <c r="AC462" s="74">
        <f t="shared" si="210"/>
        <v>1192.90670858355</v>
      </c>
      <c r="AD462" s="75">
        <v>0.05</v>
      </c>
      <c r="AE462" s="74">
        <f t="shared" ref="AE462:AE525" si="214">-AD462*P462</f>
        <v>1192.90670858355</v>
      </c>
      <c r="AF462" s="74">
        <f t="shared" si="211"/>
        <v>1192.90670858355</v>
      </c>
      <c r="AO462" s="74"/>
      <c r="AP462" s="74"/>
      <c r="AQ462" s="74"/>
      <c r="AR462" s="74"/>
      <c r="AS462" s="73"/>
      <c r="AT462" s="73"/>
    </row>
    <row r="463" spans="1:46" s="60" customFormat="1">
      <c r="A463" s="20" t="s">
        <v>868</v>
      </c>
      <c r="B463" s="135">
        <f>B462+30</f>
        <v>44530</v>
      </c>
      <c r="C463" s="72">
        <v>1</v>
      </c>
      <c r="D463" s="74"/>
      <c r="E463" s="73"/>
      <c r="F463" s="73"/>
      <c r="G463" s="73"/>
      <c r="H463" s="73">
        <v>0</v>
      </c>
      <c r="I463" s="73">
        <v>0</v>
      </c>
      <c r="J463" s="73">
        <v>0</v>
      </c>
      <c r="K463" s="73"/>
      <c r="L463" s="74"/>
      <c r="O463" s="74">
        <v>200</v>
      </c>
      <c r="P463" s="74">
        <f t="shared" si="212"/>
        <v>-24058.134171670998</v>
      </c>
      <c r="Q463" s="74">
        <f t="shared" si="208"/>
        <v>200</v>
      </c>
      <c r="R463" s="74">
        <f t="shared" si="202"/>
        <v>-24058.134171670998</v>
      </c>
      <c r="S463" s="74">
        <f t="shared" si="203"/>
        <v>0</v>
      </c>
      <c r="T463" s="74">
        <f t="shared" si="204"/>
        <v>0</v>
      </c>
      <c r="U463" s="74">
        <f t="shared" si="207"/>
        <v>0</v>
      </c>
      <c r="V463" s="74">
        <f t="shared" si="198"/>
        <v>0</v>
      </c>
      <c r="W463" s="74">
        <f t="shared" si="205"/>
        <v>0</v>
      </c>
      <c r="X463" s="74">
        <f t="shared" si="206"/>
        <v>0</v>
      </c>
      <c r="Y463" s="74">
        <f t="shared" si="209"/>
        <v>0</v>
      </c>
      <c r="Z463" s="74">
        <f t="shared" si="213"/>
        <v>0</v>
      </c>
      <c r="AA463" s="75">
        <v>0.05</v>
      </c>
      <c r="AB463" s="74">
        <f t="shared" si="188"/>
        <v>1202.90670858355</v>
      </c>
      <c r="AC463" s="74">
        <f t="shared" si="210"/>
        <v>1202.90670858355</v>
      </c>
      <c r="AD463" s="75">
        <v>0.05</v>
      </c>
      <c r="AE463" s="74">
        <f t="shared" si="214"/>
        <v>1202.90670858355</v>
      </c>
      <c r="AF463" s="74">
        <f t="shared" si="211"/>
        <v>1202.90670858355</v>
      </c>
      <c r="AO463" s="74"/>
      <c r="AP463" s="74"/>
      <c r="AQ463" s="74"/>
      <c r="AR463" s="74"/>
      <c r="AS463" s="73"/>
      <c r="AT463" s="73"/>
    </row>
    <row r="464" spans="1:46" s="60" customFormat="1">
      <c r="A464" s="20" t="s">
        <v>868</v>
      </c>
      <c r="B464" s="135">
        <f>B463+31</f>
        <v>44561</v>
      </c>
      <c r="C464" s="72">
        <v>1</v>
      </c>
      <c r="D464" s="74"/>
      <c r="E464" s="73"/>
      <c r="F464" s="73"/>
      <c r="G464" s="73"/>
      <c r="H464" s="73">
        <v>0</v>
      </c>
      <c r="I464" s="73">
        <v>0</v>
      </c>
      <c r="J464" s="73">
        <v>0</v>
      </c>
      <c r="K464" s="73"/>
      <c r="L464" s="74"/>
      <c r="O464" s="74">
        <v>200</v>
      </c>
      <c r="P464" s="74">
        <f t="shared" si="212"/>
        <v>-24258.134171670998</v>
      </c>
      <c r="Q464" s="74">
        <f t="shared" si="208"/>
        <v>200</v>
      </c>
      <c r="R464" s="74">
        <f t="shared" si="202"/>
        <v>-24258.134171670998</v>
      </c>
      <c r="S464" s="74">
        <f t="shared" si="203"/>
        <v>0</v>
      </c>
      <c r="T464" s="74">
        <f t="shared" si="204"/>
        <v>0</v>
      </c>
      <c r="U464" s="74">
        <f t="shared" si="207"/>
        <v>0</v>
      </c>
      <c r="V464" s="74">
        <f t="shared" si="198"/>
        <v>0</v>
      </c>
      <c r="W464" s="74">
        <f t="shared" si="205"/>
        <v>0</v>
      </c>
      <c r="X464" s="74">
        <f t="shared" si="206"/>
        <v>0</v>
      </c>
      <c r="Y464" s="74">
        <f t="shared" si="209"/>
        <v>0</v>
      </c>
      <c r="Z464" s="74">
        <f t="shared" si="213"/>
        <v>0</v>
      </c>
      <c r="AA464" s="75">
        <v>0.05</v>
      </c>
      <c r="AB464" s="74">
        <f t="shared" si="188"/>
        <v>1212.90670858355</v>
      </c>
      <c r="AC464" s="74">
        <f t="shared" si="210"/>
        <v>1212.90670858355</v>
      </c>
      <c r="AD464" s="75">
        <v>0.05</v>
      </c>
      <c r="AE464" s="74">
        <f t="shared" si="214"/>
        <v>1212.90670858355</v>
      </c>
      <c r="AF464" s="74">
        <f t="shared" si="211"/>
        <v>1212.90670858355</v>
      </c>
      <c r="AO464" s="74"/>
      <c r="AP464" s="74"/>
      <c r="AQ464" s="74"/>
      <c r="AR464" s="74"/>
      <c r="AS464" s="73"/>
      <c r="AT464" s="73"/>
    </row>
    <row r="465" spans="1:46" s="60" customFormat="1">
      <c r="A465" s="20" t="s">
        <v>868</v>
      </c>
      <c r="B465" s="135">
        <f>B464+31</f>
        <v>44592</v>
      </c>
      <c r="C465" s="72">
        <v>1</v>
      </c>
      <c r="D465" s="74"/>
      <c r="E465" s="73"/>
      <c r="F465" s="73"/>
      <c r="G465" s="73"/>
      <c r="H465" s="73">
        <v>0</v>
      </c>
      <c r="I465" s="73">
        <v>0</v>
      </c>
      <c r="J465" s="73">
        <v>0</v>
      </c>
      <c r="K465" s="73"/>
      <c r="L465" s="74"/>
      <c r="O465" s="74">
        <v>200</v>
      </c>
      <c r="P465" s="74">
        <f>P452-O465</f>
        <v>-22058.134171670998</v>
      </c>
      <c r="Q465" s="74">
        <f t="shared" si="208"/>
        <v>200</v>
      </c>
      <c r="R465" s="74">
        <f t="shared" si="202"/>
        <v>-22058.134171670998</v>
      </c>
      <c r="S465" s="74">
        <f t="shared" si="203"/>
        <v>0</v>
      </c>
      <c r="T465" s="74">
        <f t="shared" si="204"/>
        <v>0</v>
      </c>
      <c r="U465" s="74">
        <f t="shared" si="207"/>
        <v>0</v>
      </c>
      <c r="V465" s="74">
        <f t="shared" si="198"/>
        <v>0</v>
      </c>
      <c r="W465" s="74">
        <f t="shared" si="205"/>
        <v>0</v>
      </c>
      <c r="X465" s="74">
        <f t="shared" si="206"/>
        <v>0</v>
      </c>
      <c r="Y465" s="74">
        <f t="shared" si="209"/>
        <v>0</v>
      </c>
      <c r="Z465" s="74">
        <f t="shared" si="213"/>
        <v>0</v>
      </c>
      <c r="AA465" s="75">
        <v>0.05</v>
      </c>
      <c r="AB465" s="74">
        <f t="shared" ref="AB465:AB528" si="215">-AA465*P465</f>
        <v>1102.90670858355</v>
      </c>
      <c r="AC465" s="74">
        <f t="shared" si="210"/>
        <v>1102.90670858355</v>
      </c>
      <c r="AD465" s="75">
        <v>0.05</v>
      </c>
      <c r="AE465" s="74">
        <f t="shared" si="214"/>
        <v>1102.90670858355</v>
      </c>
      <c r="AF465" s="74">
        <f t="shared" si="211"/>
        <v>1102.90670858355</v>
      </c>
      <c r="AO465" s="74"/>
      <c r="AP465" s="74"/>
      <c r="AQ465" s="74"/>
      <c r="AR465" s="74"/>
      <c r="AS465" s="73"/>
      <c r="AT465" s="73"/>
    </row>
    <row r="466" spans="1:46" s="60" customFormat="1">
      <c r="A466" s="20" t="s">
        <v>868</v>
      </c>
      <c r="B466" s="135">
        <f>B465+28</f>
        <v>44620</v>
      </c>
      <c r="C466" s="72">
        <v>1</v>
      </c>
      <c r="D466" s="74"/>
      <c r="E466" s="73"/>
      <c r="F466" s="73"/>
      <c r="G466" s="73"/>
      <c r="H466" s="73">
        <v>0</v>
      </c>
      <c r="I466" s="73">
        <v>0</v>
      </c>
      <c r="J466" s="73">
        <v>0</v>
      </c>
      <c r="K466" s="73"/>
      <c r="L466" s="74"/>
      <c r="O466" s="74">
        <v>200</v>
      </c>
      <c r="P466" s="74">
        <f t="shared" ref="P466:P476" si="216">P465-O466</f>
        <v>-22258.134171670998</v>
      </c>
      <c r="Q466" s="74">
        <f t="shared" si="208"/>
        <v>200</v>
      </c>
      <c r="R466" s="74">
        <f t="shared" si="202"/>
        <v>-22258.134171670998</v>
      </c>
      <c r="S466" s="74">
        <f t="shared" si="203"/>
        <v>0</v>
      </c>
      <c r="T466" s="74">
        <f t="shared" si="204"/>
        <v>0</v>
      </c>
      <c r="U466" s="74">
        <f t="shared" si="207"/>
        <v>0</v>
      </c>
      <c r="V466" s="74">
        <f t="shared" si="198"/>
        <v>0</v>
      </c>
      <c r="W466" s="74">
        <f t="shared" si="205"/>
        <v>0</v>
      </c>
      <c r="X466" s="74">
        <f t="shared" si="206"/>
        <v>0</v>
      </c>
      <c r="Y466" s="74">
        <f t="shared" si="209"/>
        <v>0</v>
      </c>
      <c r="Z466" s="74">
        <f t="shared" si="213"/>
        <v>0</v>
      </c>
      <c r="AA466" s="75">
        <v>0.05</v>
      </c>
      <c r="AB466" s="74">
        <f t="shared" si="215"/>
        <v>1112.90670858355</v>
      </c>
      <c r="AC466" s="74">
        <f t="shared" si="210"/>
        <v>1112.90670858355</v>
      </c>
      <c r="AD466" s="75">
        <v>0.05</v>
      </c>
      <c r="AE466" s="74">
        <f t="shared" si="214"/>
        <v>1112.90670858355</v>
      </c>
      <c r="AF466" s="74">
        <f t="shared" si="211"/>
        <v>1112.90670858355</v>
      </c>
      <c r="AO466" s="74"/>
      <c r="AP466" s="74"/>
      <c r="AQ466" s="74"/>
      <c r="AR466" s="74"/>
      <c r="AS466" s="73"/>
      <c r="AT466" s="73"/>
    </row>
    <row r="467" spans="1:46" s="60" customFormat="1">
      <c r="A467" s="20" t="s">
        <v>868</v>
      </c>
      <c r="B467" s="135">
        <f>B466+31</f>
        <v>44651</v>
      </c>
      <c r="C467" s="72">
        <v>1</v>
      </c>
      <c r="D467" s="74"/>
      <c r="E467" s="73"/>
      <c r="F467" s="73"/>
      <c r="G467" s="73"/>
      <c r="H467" s="73">
        <v>0</v>
      </c>
      <c r="I467" s="73">
        <v>0</v>
      </c>
      <c r="J467" s="73">
        <v>0</v>
      </c>
      <c r="K467" s="73"/>
      <c r="L467" s="74"/>
      <c r="O467" s="74">
        <v>200</v>
      </c>
      <c r="P467" s="74">
        <f t="shared" si="216"/>
        <v>-22458.134171670998</v>
      </c>
      <c r="Q467" s="74">
        <f t="shared" si="208"/>
        <v>200</v>
      </c>
      <c r="R467" s="74">
        <f t="shared" si="202"/>
        <v>-22458.134171670998</v>
      </c>
      <c r="S467" s="74">
        <f t="shared" si="203"/>
        <v>0</v>
      </c>
      <c r="T467" s="74">
        <f t="shared" si="204"/>
        <v>0</v>
      </c>
      <c r="U467" s="74">
        <f t="shared" si="207"/>
        <v>0</v>
      </c>
      <c r="V467" s="74">
        <f t="shared" si="198"/>
        <v>0</v>
      </c>
      <c r="W467" s="74">
        <f t="shared" si="205"/>
        <v>0</v>
      </c>
      <c r="X467" s="74">
        <f t="shared" si="206"/>
        <v>0</v>
      </c>
      <c r="Y467" s="74">
        <f t="shared" si="209"/>
        <v>0</v>
      </c>
      <c r="Z467" s="74">
        <f t="shared" si="213"/>
        <v>0</v>
      </c>
      <c r="AA467" s="75">
        <v>0.05</v>
      </c>
      <c r="AB467" s="74">
        <f t="shared" si="215"/>
        <v>1122.90670858355</v>
      </c>
      <c r="AC467" s="74">
        <f t="shared" si="210"/>
        <v>1122.90670858355</v>
      </c>
      <c r="AD467" s="75">
        <v>0.05</v>
      </c>
      <c r="AE467" s="74">
        <f t="shared" si="214"/>
        <v>1122.90670858355</v>
      </c>
      <c r="AF467" s="74">
        <f t="shared" si="211"/>
        <v>1122.90670858355</v>
      </c>
      <c r="AO467" s="74"/>
      <c r="AP467" s="74"/>
      <c r="AQ467" s="74"/>
      <c r="AR467" s="74"/>
      <c r="AS467" s="73"/>
      <c r="AT467" s="73"/>
    </row>
    <row r="468" spans="1:46" s="60" customFormat="1">
      <c r="A468" s="20" t="s">
        <v>868</v>
      </c>
      <c r="B468" s="135">
        <f>B467+30</f>
        <v>44681</v>
      </c>
      <c r="C468" s="72">
        <v>1</v>
      </c>
      <c r="D468" s="74"/>
      <c r="E468" s="73"/>
      <c r="F468" s="73"/>
      <c r="G468" s="73"/>
      <c r="H468" s="73">
        <v>0</v>
      </c>
      <c r="I468" s="73">
        <v>0</v>
      </c>
      <c r="J468" s="73">
        <v>0</v>
      </c>
      <c r="K468" s="73"/>
      <c r="L468" s="74"/>
      <c r="O468" s="74">
        <v>200</v>
      </c>
      <c r="P468" s="74">
        <f t="shared" si="216"/>
        <v>-22658.134171670998</v>
      </c>
      <c r="Q468" s="74">
        <f t="shared" si="208"/>
        <v>200</v>
      </c>
      <c r="R468" s="74">
        <f t="shared" si="202"/>
        <v>-22658.134171670998</v>
      </c>
      <c r="S468" s="74">
        <f t="shared" si="203"/>
        <v>0</v>
      </c>
      <c r="T468" s="74">
        <f t="shared" si="204"/>
        <v>0</v>
      </c>
      <c r="U468" s="74">
        <f t="shared" si="207"/>
        <v>0</v>
      </c>
      <c r="V468" s="74">
        <f t="shared" si="198"/>
        <v>0</v>
      </c>
      <c r="W468" s="74">
        <f t="shared" si="205"/>
        <v>0</v>
      </c>
      <c r="X468" s="74">
        <f t="shared" si="206"/>
        <v>0</v>
      </c>
      <c r="Y468" s="74">
        <f t="shared" si="209"/>
        <v>0</v>
      </c>
      <c r="Z468" s="74">
        <f t="shared" si="213"/>
        <v>0</v>
      </c>
      <c r="AA468" s="75">
        <v>0.05</v>
      </c>
      <c r="AB468" s="74">
        <f t="shared" si="215"/>
        <v>1132.90670858355</v>
      </c>
      <c r="AC468" s="74">
        <f t="shared" si="210"/>
        <v>1132.90670858355</v>
      </c>
      <c r="AD468" s="75">
        <v>0.05</v>
      </c>
      <c r="AE468" s="74">
        <f t="shared" si="214"/>
        <v>1132.90670858355</v>
      </c>
      <c r="AF468" s="74">
        <f t="shared" si="211"/>
        <v>1132.90670858355</v>
      </c>
      <c r="AO468" s="74"/>
      <c r="AP468" s="74"/>
      <c r="AQ468" s="74"/>
      <c r="AR468" s="74"/>
      <c r="AS468" s="73"/>
      <c r="AT468" s="73"/>
    </row>
    <row r="469" spans="1:46" s="60" customFormat="1">
      <c r="A469" s="20" t="s">
        <v>868</v>
      </c>
      <c r="B469" s="135">
        <f>B468+31</f>
        <v>44712</v>
      </c>
      <c r="C469" s="72">
        <v>1</v>
      </c>
      <c r="D469" s="74"/>
      <c r="E469" s="73"/>
      <c r="F469" s="73"/>
      <c r="G469" s="73"/>
      <c r="H469" s="73">
        <v>0</v>
      </c>
      <c r="I469" s="73">
        <v>0</v>
      </c>
      <c r="J469" s="73">
        <v>0</v>
      </c>
      <c r="K469" s="73"/>
      <c r="L469" s="74"/>
      <c r="O469" s="74">
        <v>200</v>
      </c>
      <c r="P469" s="74">
        <f t="shared" si="216"/>
        <v>-22858.134171670998</v>
      </c>
      <c r="Q469" s="74">
        <f t="shared" si="208"/>
        <v>200</v>
      </c>
      <c r="R469" s="74">
        <f t="shared" si="202"/>
        <v>-22858.134171670998</v>
      </c>
      <c r="S469" s="74">
        <f t="shared" si="203"/>
        <v>0</v>
      </c>
      <c r="T469" s="74">
        <f t="shared" si="204"/>
        <v>0</v>
      </c>
      <c r="U469" s="74">
        <f t="shared" si="207"/>
        <v>0</v>
      </c>
      <c r="V469" s="74">
        <f t="shared" si="198"/>
        <v>0</v>
      </c>
      <c r="W469" s="74">
        <f t="shared" si="205"/>
        <v>0</v>
      </c>
      <c r="X469" s="74">
        <f t="shared" si="206"/>
        <v>0</v>
      </c>
      <c r="Y469" s="74">
        <f t="shared" si="209"/>
        <v>0</v>
      </c>
      <c r="Z469" s="74">
        <f t="shared" si="213"/>
        <v>0</v>
      </c>
      <c r="AA469" s="75">
        <v>0.05</v>
      </c>
      <c r="AB469" s="74">
        <f t="shared" si="215"/>
        <v>1142.90670858355</v>
      </c>
      <c r="AC469" s="74">
        <f t="shared" si="210"/>
        <v>1142.90670858355</v>
      </c>
      <c r="AD469" s="75">
        <v>0.05</v>
      </c>
      <c r="AE469" s="74">
        <f t="shared" si="214"/>
        <v>1142.90670858355</v>
      </c>
      <c r="AF469" s="74">
        <f t="shared" si="211"/>
        <v>1142.90670858355</v>
      </c>
      <c r="AO469" s="74"/>
      <c r="AP469" s="74"/>
      <c r="AQ469" s="74"/>
      <c r="AR469" s="74"/>
      <c r="AS469" s="73"/>
      <c r="AT469" s="73"/>
    </row>
    <row r="470" spans="1:46" s="60" customFormat="1">
      <c r="A470" s="20" t="s">
        <v>868</v>
      </c>
      <c r="B470" s="135">
        <f>B469+30</f>
        <v>44742</v>
      </c>
      <c r="C470" s="72">
        <v>1</v>
      </c>
      <c r="D470" s="74"/>
      <c r="E470" s="73"/>
      <c r="F470" s="73"/>
      <c r="G470" s="73"/>
      <c r="H470" s="73">
        <v>0</v>
      </c>
      <c r="I470" s="73">
        <v>0</v>
      </c>
      <c r="J470" s="73">
        <v>0</v>
      </c>
      <c r="K470" s="73"/>
      <c r="L470" s="74"/>
      <c r="O470" s="74">
        <v>200</v>
      </c>
      <c r="P470" s="74">
        <f t="shared" si="216"/>
        <v>-23058.134171670998</v>
      </c>
      <c r="Q470" s="74">
        <f t="shared" si="208"/>
        <v>200</v>
      </c>
      <c r="R470" s="74">
        <f t="shared" si="202"/>
        <v>-23058.134171670998</v>
      </c>
      <c r="S470" s="74">
        <f t="shared" si="203"/>
        <v>0</v>
      </c>
      <c r="T470" s="74">
        <f t="shared" si="204"/>
        <v>0</v>
      </c>
      <c r="U470" s="74">
        <f t="shared" si="207"/>
        <v>0</v>
      </c>
      <c r="V470" s="74">
        <f t="shared" si="198"/>
        <v>0</v>
      </c>
      <c r="W470" s="74">
        <f t="shared" si="205"/>
        <v>0</v>
      </c>
      <c r="X470" s="74">
        <f t="shared" si="206"/>
        <v>0</v>
      </c>
      <c r="Y470" s="74">
        <f t="shared" si="209"/>
        <v>0</v>
      </c>
      <c r="Z470" s="74">
        <f t="shared" si="213"/>
        <v>0</v>
      </c>
      <c r="AA470" s="75">
        <v>0.05</v>
      </c>
      <c r="AB470" s="74">
        <f t="shared" si="215"/>
        <v>1152.90670858355</v>
      </c>
      <c r="AC470" s="74">
        <f t="shared" si="210"/>
        <v>1152.90670858355</v>
      </c>
      <c r="AD470" s="75">
        <v>0.05</v>
      </c>
      <c r="AE470" s="74">
        <f t="shared" si="214"/>
        <v>1152.90670858355</v>
      </c>
      <c r="AF470" s="74">
        <f t="shared" si="211"/>
        <v>1152.90670858355</v>
      </c>
      <c r="AO470" s="74"/>
      <c r="AP470" s="74"/>
      <c r="AQ470" s="74"/>
      <c r="AR470" s="74"/>
      <c r="AS470" s="73"/>
      <c r="AT470" s="73"/>
    </row>
    <row r="471" spans="1:46" s="60" customFormat="1">
      <c r="A471" s="20" t="s">
        <v>868</v>
      </c>
      <c r="B471" s="135">
        <f>B470+31</f>
        <v>44773</v>
      </c>
      <c r="C471" s="72">
        <v>1</v>
      </c>
      <c r="D471" s="74"/>
      <c r="E471" s="73"/>
      <c r="F471" s="73"/>
      <c r="G471" s="73"/>
      <c r="H471" s="73">
        <v>0</v>
      </c>
      <c r="I471" s="73">
        <v>0</v>
      </c>
      <c r="J471" s="73">
        <v>0</v>
      </c>
      <c r="K471" s="73"/>
      <c r="L471" s="74"/>
      <c r="O471" s="74">
        <v>200</v>
      </c>
      <c r="P471" s="74">
        <f t="shared" si="216"/>
        <v>-23258.134171670998</v>
      </c>
      <c r="Q471" s="74">
        <f t="shared" si="208"/>
        <v>200</v>
      </c>
      <c r="R471" s="74">
        <f t="shared" si="202"/>
        <v>-23258.134171670998</v>
      </c>
      <c r="S471" s="74">
        <f t="shared" si="203"/>
        <v>0</v>
      </c>
      <c r="T471" s="74">
        <f t="shared" si="204"/>
        <v>0</v>
      </c>
      <c r="U471" s="74">
        <f t="shared" si="207"/>
        <v>0</v>
      </c>
      <c r="V471" s="74">
        <f t="shared" si="198"/>
        <v>0</v>
      </c>
      <c r="W471" s="74">
        <f t="shared" si="205"/>
        <v>0</v>
      </c>
      <c r="X471" s="74">
        <f t="shared" si="206"/>
        <v>0</v>
      </c>
      <c r="Y471" s="74">
        <f t="shared" si="209"/>
        <v>0</v>
      </c>
      <c r="Z471" s="74">
        <f t="shared" si="213"/>
        <v>0</v>
      </c>
      <c r="AA471" s="75">
        <v>0.05</v>
      </c>
      <c r="AB471" s="74">
        <f t="shared" si="215"/>
        <v>1162.90670858355</v>
      </c>
      <c r="AC471" s="74">
        <f t="shared" si="210"/>
        <v>1162.90670858355</v>
      </c>
      <c r="AD471" s="75">
        <v>0.05</v>
      </c>
      <c r="AE471" s="74">
        <f t="shared" si="214"/>
        <v>1162.90670858355</v>
      </c>
      <c r="AF471" s="74">
        <f t="shared" si="211"/>
        <v>1162.90670858355</v>
      </c>
      <c r="AO471" s="74"/>
      <c r="AP471" s="74"/>
      <c r="AQ471" s="74"/>
      <c r="AR471" s="74"/>
      <c r="AS471" s="73"/>
      <c r="AT471" s="73"/>
    </row>
    <row r="472" spans="1:46" s="60" customFormat="1">
      <c r="A472" s="20" t="s">
        <v>868</v>
      </c>
      <c r="B472" s="135">
        <f>B471+31</f>
        <v>44804</v>
      </c>
      <c r="C472" s="72">
        <v>1</v>
      </c>
      <c r="D472" s="74"/>
      <c r="E472" s="73"/>
      <c r="F472" s="73"/>
      <c r="G472" s="73"/>
      <c r="H472" s="73">
        <v>0</v>
      </c>
      <c r="I472" s="73">
        <v>0</v>
      </c>
      <c r="J472" s="73">
        <v>0</v>
      </c>
      <c r="K472" s="73"/>
      <c r="L472" s="74"/>
      <c r="O472" s="74">
        <v>200</v>
      </c>
      <c r="P472" s="74">
        <f t="shared" si="216"/>
        <v>-23458.134171670998</v>
      </c>
      <c r="Q472" s="74">
        <f t="shared" si="208"/>
        <v>200</v>
      </c>
      <c r="R472" s="74">
        <f t="shared" si="202"/>
        <v>-23458.134171670998</v>
      </c>
      <c r="S472" s="74">
        <f t="shared" si="203"/>
        <v>0</v>
      </c>
      <c r="T472" s="74">
        <f t="shared" si="204"/>
        <v>0</v>
      </c>
      <c r="U472" s="74">
        <f t="shared" si="207"/>
        <v>0</v>
      </c>
      <c r="V472" s="74">
        <f t="shared" si="198"/>
        <v>0</v>
      </c>
      <c r="W472" s="74">
        <f t="shared" si="205"/>
        <v>0</v>
      </c>
      <c r="X472" s="74">
        <f t="shared" si="206"/>
        <v>0</v>
      </c>
      <c r="Y472" s="74">
        <f t="shared" si="209"/>
        <v>0</v>
      </c>
      <c r="Z472" s="74">
        <f t="shared" si="213"/>
        <v>0</v>
      </c>
      <c r="AA472" s="75">
        <v>0.05</v>
      </c>
      <c r="AB472" s="74">
        <f t="shared" si="215"/>
        <v>1172.90670858355</v>
      </c>
      <c r="AC472" s="74">
        <f t="shared" si="210"/>
        <v>1172.90670858355</v>
      </c>
      <c r="AD472" s="75">
        <v>0.05</v>
      </c>
      <c r="AE472" s="74">
        <f t="shared" si="214"/>
        <v>1172.90670858355</v>
      </c>
      <c r="AF472" s="74">
        <f t="shared" si="211"/>
        <v>1172.90670858355</v>
      </c>
      <c r="AO472" s="74"/>
      <c r="AP472" s="74"/>
      <c r="AQ472" s="74"/>
      <c r="AR472" s="74"/>
      <c r="AS472" s="73"/>
      <c r="AT472" s="73"/>
    </row>
    <row r="473" spans="1:46" s="60" customFormat="1">
      <c r="A473" s="20" t="s">
        <v>868</v>
      </c>
      <c r="B473" s="135">
        <f>B472+30</f>
        <v>44834</v>
      </c>
      <c r="C473" s="72">
        <v>1</v>
      </c>
      <c r="D473" s="74"/>
      <c r="E473" s="73"/>
      <c r="F473" s="73"/>
      <c r="G473" s="73"/>
      <c r="H473" s="73">
        <v>0</v>
      </c>
      <c r="I473" s="73">
        <v>0</v>
      </c>
      <c r="J473" s="73">
        <v>0</v>
      </c>
      <c r="K473" s="73"/>
      <c r="L473" s="74"/>
      <c r="O473" s="74">
        <v>200</v>
      </c>
      <c r="P473" s="74">
        <f t="shared" si="216"/>
        <v>-23658.134171670998</v>
      </c>
      <c r="Q473" s="74">
        <f t="shared" si="208"/>
        <v>200</v>
      </c>
      <c r="R473" s="74">
        <f t="shared" si="202"/>
        <v>-23658.134171670998</v>
      </c>
      <c r="S473" s="74">
        <f t="shared" si="203"/>
        <v>0</v>
      </c>
      <c r="T473" s="74">
        <f t="shared" si="204"/>
        <v>0</v>
      </c>
      <c r="U473" s="74">
        <f t="shared" si="207"/>
        <v>0</v>
      </c>
      <c r="V473" s="74">
        <f t="shared" si="198"/>
        <v>0</v>
      </c>
      <c r="W473" s="74">
        <f t="shared" si="205"/>
        <v>0</v>
      </c>
      <c r="X473" s="74">
        <f t="shared" si="206"/>
        <v>0</v>
      </c>
      <c r="Y473" s="74">
        <f t="shared" si="209"/>
        <v>0</v>
      </c>
      <c r="Z473" s="74">
        <f t="shared" si="213"/>
        <v>0</v>
      </c>
      <c r="AA473" s="75">
        <v>0.05</v>
      </c>
      <c r="AB473" s="74">
        <f t="shared" si="215"/>
        <v>1182.90670858355</v>
      </c>
      <c r="AC473" s="74">
        <f t="shared" si="210"/>
        <v>1182.90670858355</v>
      </c>
      <c r="AD473" s="75">
        <v>0.05</v>
      </c>
      <c r="AE473" s="74">
        <f t="shared" si="214"/>
        <v>1182.90670858355</v>
      </c>
      <c r="AF473" s="74">
        <f t="shared" si="211"/>
        <v>1182.90670858355</v>
      </c>
      <c r="AO473" s="74"/>
      <c r="AP473" s="74"/>
      <c r="AQ473" s="74"/>
      <c r="AR473" s="74"/>
      <c r="AS473" s="73"/>
      <c r="AT473" s="73"/>
    </row>
    <row r="474" spans="1:46" s="60" customFormat="1">
      <c r="A474" s="20" t="s">
        <v>868</v>
      </c>
      <c r="B474" s="135">
        <f>B473+31</f>
        <v>44865</v>
      </c>
      <c r="C474" s="72">
        <v>1</v>
      </c>
      <c r="D474" s="74"/>
      <c r="E474" s="73"/>
      <c r="F474" s="73"/>
      <c r="G474" s="73"/>
      <c r="H474" s="73">
        <v>0</v>
      </c>
      <c r="I474" s="73">
        <v>0</v>
      </c>
      <c r="J474" s="73">
        <v>0</v>
      </c>
      <c r="K474" s="73"/>
      <c r="L474" s="74"/>
      <c r="O474" s="74">
        <v>200</v>
      </c>
      <c r="P474" s="74">
        <f t="shared" si="216"/>
        <v>-23858.134171670998</v>
      </c>
      <c r="Q474" s="74">
        <f t="shared" si="208"/>
        <v>200</v>
      </c>
      <c r="R474" s="74">
        <f t="shared" si="202"/>
        <v>-23858.134171670998</v>
      </c>
      <c r="S474" s="74">
        <f t="shared" si="203"/>
        <v>0</v>
      </c>
      <c r="T474" s="74">
        <f t="shared" si="204"/>
        <v>0</v>
      </c>
      <c r="U474" s="74">
        <f t="shared" si="207"/>
        <v>0</v>
      </c>
      <c r="V474" s="74">
        <f t="shared" si="198"/>
        <v>0</v>
      </c>
      <c r="W474" s="74">
        <f t="shared" si="205"/>
        <v>0</v>
      </c>
      <c r="X474" s="74">
        <f t="shared" si="206"/>
        <v>0</v>
      </c>
      <c r="Y474" s="74">
        <f t="shared" si="209"/>
        <v>0</v>
      </c>
      <c r="Z474" s="74">
        <f t="shared" si="213"/>
        <v>0</v>
      </c>
      <c r="AA474" s="75">
        <v>0.05</v>
      </c>
      <c r="AB474" s="74">
        <f t="shared" si="215"/>
        <v>1192.90670858355</v>
      </c>
      <c r="AC474" s="74">
        <f t="shared" si="210"/>
        <v>1192.90670858355</v>
      </c>
      <c r="AD474" s="75">
        <v>0.05</v>
      </c>
      <c r="AE474" s="74">
        <f t="shared" si="214"/>
        <v>1192.90670858355</v>
      </c>
      <c r="AF474" s="74">
        <f t="shared" si="211"/>
        <v>1192.90670858355</v>
      </c>
      <c r="AO474" s="74"/>
      <c r="AP474" s="74"/>
      <c r="AQ474" s="74"/>
      <c r="AR474" s="74"/>
      <c r="AS474" s="73"/>
      <c r="AT474" s="73"/>
    </row>
    <row r="475" spans="1:46" s="60" customFormat="1">
      <c r="A475" s="20" t="s">
        <v>868</v>
      </c>
      <c r="B475" s="135">
        <f>B474+30</f>
        <v>44895</v>
      </c>
      <c r="C475" s="72">
        <v>1</v>
      </c>
      <c r="D475" s="74"/>
      <c r="E475" s="73"/>
      <c r="F475" s="73"/>
      <c r="G475" s="73"/>
      <c r="H475" s="73">
        <v>0</v>
      </c>
      <c r="I475" s="73">
        <v>0</v>
      </c>
      <c r="J475" s="73">
        <v>0</v>
      </c>
      <c r="K475" s="73"/>
      <c r="L475" s="74"/>
      <c r="O475" s="74">
        <v>200</v>
      </c>
      <c r="P475" s="74">
        <f t="shared" si="216"/>
        <v>-24058.134171670998</v>
      </c>
      <c r="Q475" s="74">
        <f t="shared" si="208"/>
        <v>200</v>
      </c>
      <c r="R475" s="74">
        <f t="shared" si="202"/>
        <v>-24058.134171670998</v>
      </c>
      <c r="S475" s="74">
        <f t="shared" si="203"/>
        <v>0</v>
      </c>
      <c r="T475" s="74">
        <f t="shared" si="204"/>
        <v>0</v>
      </c>
      <c r="U475" s="74">
        <f t="shared" si="207"/>
        <v>0</v>
      </c>
      <c r="V475" s="74">
        <f t="shared" si="198"/>
        <v>0</v>
      </c>
      <c r="W475" s="74">
        <f t="shared" si="205"/>
        <v>0</v>
      </c>
      <c r="X475" s="74">
        <f t="shared" si="206"/>
        <v>0</v>
      </c>
      <c r="Y475" s="74">
        <f t="shared" si="209"/>
        <v>0</v>
      </c>
      <c r="Z475" s="74">
        <f t="shared" si="213"/>
        <v>0</v>
      </c>
      <c r="AA475" s="75">
        <v>0.05</v>
      </c>
      <c r="AB475" s="74">
        <f t="shared" si="215"/>
        <v>1202.90670858355</v>
      </c>
      <c r="AC475" s="74">
        <f t="shared" si="210"/>
        <v>1202.90670858355</v>
      </c>
      <c r="AD475" s="75">
        <v>0.05</v>
      </c>
      <c r="AE475" s="74">
        <f t="shared" si="214"/>
        <v>1202.90670858355</v>
      </c>
      <c r="AF475" s="74">
        <f t="shared" si="211"/>
        <v>1202.90670858355</v>
      </c>
      <c r="AO475" s="74"/>
      <c r="AP475" s="74"/>
      <c r="AQ475" s="74"/>
      <c r="AR475" s="74"/>
      <c r="AS475" s="73"/>
      <c r="AT475" s="73"/>
    </row>
    <row r="476" spans="1:46" s="60" customFormat="1">
      <c r="A476" s="20" t="s">
        <v>868</v>
      </c>
      <c r="B476" s="135">
        <f>B475+31</f>
        <v>44926</v>
      </c>
      <c r="C476" s="72">
        <v>1</v>
      </c>
      <c r="D476" s="74"/>
      <c r="E476" s="73"/>
      <c r="F476" s="73"/>
      <c r="G476" s="73"/>
      <c r="H476" s="73">
        <v>0</v>
      </c>
      <c r="I476" s="73">
        <v>0</v>
      </c>
      <c r="J476" s="73">
        <v>0</v>
      </c>
      <c r="K476" s="73"/>
      <c r="L476" s="74"/>
      <c r="O476" s="74">
        <v>200</v>
      </c>
      <c r="P476" s="74">
        <f t="shared" si="216"/>
        <v>-24258.134171670998</v>
      </c>
      <c r="Q476" s="74">
        <f t="shared" si="208"/>
        <v>200</v>
      </c>
      <c r="R476" s="74">
        <f t="shared" si="202"/>
        <v>-24258.134171670998</v>
      </c>
      <c r="S476" s="74">
        <f t="shared" si="203"/>
        <v>0</v>
      </c>
      <c r="T476" s="74">
        <f t="shared" si="204"/>
        <v>0</v>
      </c>
      <c r="U476" s="74">
        <f t="shared" si="207"/>
        <v>0</v>
      </c>
      <c r="V476" s="74">
        <f t="shared" si="198"/>
        <v>0</v>
      </c>
      <c r="W476" s="74">
        <f t="shared" si="205"/>
        <v>0</v>
      </c>
      <c r="X476" s="74">
        <f t="shared" si="206"/>
        <v>0</v>
      </c>
      <c r="Y476" s="74">
        <f t="shared" si="209"/>
        <v>0</v>
      </c>
      <c r="Z476" s="74">
        <f t="shared" si="213"/>
        <v>0</v>
      </c>
      <c r="AA476" s="75">
        <v>0.05</v>
      </c>
      <c r="AB476" s="74">
        <f t="shared" si="215"/>
        <v>1212.90670858355</v>
      </c>
      <c r="AC476" s="74">
        <f t="shared" si="210"/>
        <v>1212.90670858355</v>
      </c>
      <c r="AD476" s="75">
        <v>0.05</v>
      </c>
      <c r="AE476" s="74">
        <f t="shared" si="214"/>
        <v>1212.90670858355</v>
      </c>
      <c r="AF476" s="74">
        <f t="shared" si="211"/>
        <v>1212.90670858355</v>
      </c>
      <c r="AO476" s="74"/>
      <c r="AP476" s="74"/>
      <c r="AQ476" s="74"/>
      <c r="AR476" s="74"/>
      <c r="AS476" s="73"/>
      <c r="AT476" s="73"/>
    </row>
    <row r="477" spans="1:46" s="60" customFormat="1">
      <c r="A477" s="20" t="s">
        <v>868</v>
      </c>
      <c r="B477" s="135">
        <f>B464+31</f>
        <v>44592</v>
      </c>
      <c r="C477" s="72">
        <v>1</v>
      </c>
      <c r="D477" s="74"/>
      <c r="E477" s="73"/>
      <c r="F477" s="73"/>
      <c r="G477" s="73"/>
      <c r="H477" s="73">
        <v>0</v>
      </c>
      <c r="I477" s="73">
        <v>0</v>
      </c>
      <c r="J477" s="73">
        <v>0</v>
      </c>
      <c r="K477" s="73"/>
      <c r="L477" s="74"/>
      <c r="O477" s="74">
        <v>200</v>
      </c>
      <c r="P477" s="74">
        <f>P464-O477</f>
        <v>-24458.134171670998</v>
      </c>
      <c r="Q477" s="74">
        <f t="shared" si="208"/>
        <v>200</v>
      </c>
      <c r="R477" s="74">
        <f t="shared" si="202"/>
        <v>-24458.134171670998</v>
      </c>
      <c r="S477" s="74">
        <f t="shared" si="203"/>
        <v>0</v>
      </c>
      <c r="T477" s="74">
        <f t="shared" si="204"/>
        <v>0</v>
      </c>
      <c r="U477" s="74">
        <f t="shared" si="207"/>
        <v>0</v>
      </c>
      <c r="V477" s="74">
        <f t="shared" si="198"/>
        <v>0</v>
      </c>
      <c r="W477" s="74">
        <f t="shared" si="205"/>
        <v>0</v>
      </c>
      <c r="X477" s="74">
        <f t="shared" si="206"/>
        <v>0</v>
      </c>
      <c r="Y477" s="74">
        <f t="shared" si="209"/>
        <v>0</v>
      </c>
      <c r="Z477" s="74">
        <f t="shared" si="213"/>
        <v>0</v>
      </c>
      <c r="AA477" s="75">
        <v>0.05</v>
      </c>
      <c r="AB477" s="74">
        <f t="shared" si="215"/>
        <v>1222.90670858355</v>
      </c>
      <c r="AC477" s="74">
        <f t="shared" si="210"/>
        <v>1222.90670858355</v>
      </c>
      <c r="AD477" s="75">
        <v>0.05</v>
      </c>
      <c r="AE477" s="74">
        <f t="shared" si="214"/>
        <v>1222.90670858355</v>
      </c>
      <c r="AF477" s="74">
        <f t="shared" si="211"/>
        <v>1222.90670858355</v>
      </c>
      <c r="AO477" s="74"/>
      <c r="AP477" s="74"/>
      <c r="AQ477" s="74"/>
      <c r="AR477" s="74"/>
      <c r="AS477" s="73"/>
      <c r="AT477" s="73"/>
    </row>
    <row r="478" spans="1:46" s="60" customFormat="1">
      <c r="A478" s="20" t="s">
        <v>868</v>
      </c>
      <c r="B478" s="135">
        <f>B477+28</f>
        <v>44620</v>
      </c>
      <c r="C478" s="72">
        <v>1</v>
      </c>
      <c r="D478" s="74"/>
      <c r="E478" s="73"/>
      <c r="F478" s="73"/>
      <c r="G478" s="73"/>
      <c r="H478" s="73">
        <v>0</v>
      </c>
      <c r="I478" s="73">
        <v>0</v>
      </c>
      <c r="J478" s="73">
        <v>0</v>
      </c>
      <c r="K478" s="73"/>
      <c r="L478" s="74"/>
      <c r="O478" s="74">
        <v>200</v>
      </c>
      <c r="P478" s="74">
        <f t="shared" ref="P478:P488" si="217">P477-O478</f>
        <v>-24658.134171670998</v>
      </c>
      <c r="Q478" s="74">
        <f t="shared" si="208"/>
        <v>200</v>
      </c>
      <c r="R478" s="74">
        <f t="shared" si="202"/>
        <v>-24658.134171670998</v>
      </c>
      <c r="S478" s="74">
        <f t="shared" si="203"/>
        <v>0</v>
      </c>
      <c r="T478" s="74">
        <f t="shared" si="204"/>
        <v>0</v>
      </c>
      <c r="U478" s="74">
        <f t="shared" si="207"/>
        <v>0</v>
      </c>
      <c r="V478" s="74">
        <f t="shared" si="198"/>
        <v>0</v>
      </c>
      <c r="W478" s="74">
        <f t="shared" si="205"/>
        <v>0</v>
      </c>
      <c r="X478" s="74">
        <f t="shared" si="206"/>
        <v>0</v>
      </c>
      <c r="Y478" s="74">
        <f t="shared" si="209"/>
        <v>0</v>
      </c>
      <c r="Z478" s="74">
        <f t="shared" si="213"/>
        <v>0</v>
      </c>
      <c r="AA478" s="75">
        <v>0.05</v>
      </c>
      <c r="AB478" s="74">
        <f t="shared" si="215"/>
        <v>1232.90670858355</v>
      </c>
      <c r="AC478" s="74">
        <f t="shared" si="210"/>
        <v>1232.90670858355</v>
      </c>
      <c r="AD478" s="75">
        <v>0.05</v>
      </c>
      <c r="AE478" s="74">
        <f t="shared" si="214"/>
        <v>1232.90670858355</v>
      </c>
      <c r="AF478" s="74">
        <f t="shared" si="211"/>
        <v>1232.90670858355</v>
      </c>
      <c r="AO478" s="74"/>
      <c r="AP478" s="74"/>
      <c r="AQ478" s="74"/>
      <c r="AR478" s="74"/>
      <c r="AS478" s="73"/>
      <c r="AT478" s="73"/>
    </row>
    <row r="479" spans="1:46" s="60" customFormat="1">
      <c r="A479" s="20" t="s">
        <v>868</v>
      </c>
      <c r="B479" s="135">
        <f>B478+31</f>
        <v>44651</v>
      </c>
      <c r="C479" s="72">
        <v>1</v>
      </c>
      <c r="D479" s="74"/>
      <c r="E479" s="73"/>
      <c r="F479" s="73"/>
      <c r="G479" s="73"/>
      <c r="H479" s="73">
        <v>0</v>
      </c>
      <c r="I479" s="73">
        <v>0</v>
      </c>
      <c r="J479" s="73">
        <v>0</v>
      </c>
      <c r="K479" s="73"/>
      <c r="L479" s="74"/>
      <c r="O479" s="74">
        <v>200</v>
      </c>
      <c r="P479" s="74">
        <f t="shared" si="217"/>
        <v>-24858.134171670998</v>
      </c>
      <c r="Q479" s="74">
        <f t="shared" si="208"/>
        <v>200</v>
      </c>
      <c r="R479" s="74">
        <f t="shared" si="202"/>
        <v>-24858.134171670998</v>
      </c>
      <c r="S479" s="74">
        <f t="shared" si="203"/>
        <v>0</v>
      </c>
      <c r="T479" s="74">
        <f t="shared" si="204"/>
        <v>0</v>
      </c>
      <c r="U479" s="74">
        <f t="shared" si="207"/>
        <v>0</v>
      </c>
      <c r="V479" s="74">
        <f t="shared" si="198"/>
        <v>0</v>
      </c>
      <c r="W479" s="74">
        <f t="shared" si="205"/>
        <v>0</v>
      </c>
      <c r="X479" s="74">
        <f t="shared" si="206"/>
        <v>0</v>
      </c>
      <c r="Y479" s="74">
        <f t="shared" si="209"/>
        <v>0</v>
      </c>
      <c r="Z479" s="74">
        <f t="shared" si="213"/>
        <v>0</v>
      </c>
      <c r="AA479" s="75">
        <v>0.05</v>
      </c>
      <c r="AB479" s="74">
        <f t="shared" si="215"/>
        <v>1242.90670858355</v>
      </c>
      <c r="AC479" s="74">
        <f t="shared" si="210"/>
        <v>1242.90670858355</v>
      </c>
      <c r="AD479" s="75">
        <v>0.05</v>
      </c>
      <c r="AE479" s="74">
        <f t="shared" si="214"/>
        <v>1242.90670858355</v>
      </c>
      <c r="AF479" s="74">
        <f t="shared" si="211"/>
        <v>1242.90670858355</v>
      </c>
      <c r="AO479" s="74"/>
      <c r="AP479" s="74"/>
      <c r="AQ479" s="74"/>
      <c r="AR479" s="74"/>
      <c r="AS479" s="73"/>
      <c r="AT479" s="73"/>
    </row>
    <row r="480" spans="1:46" s="60" customFormat="1">
      <c r="A480" s="20" t="s">
        <v>868</v>
      </c>
      <c r="B480" s="135">
        <f>B479+30</f>
        <v>44681</v>
      </c>
      <c r="C480" s="72">
        <v>1</v>
      </c>
      <c r="D480" s="74"/>
      <c r="E480" s="73"/>
      <c r="F480" s="73"/>
      <c r="G480" s="73"/>
      <c r="H480" s="73">
        <v>0</v>
      </c>
      <c r="I480" s="73">
        <v>0</v>
      </c>
      <c r="J480" s="73">
        <v>0</v>
      </c>
      <c r="K480" s="73"/>
      <c r="L480" s="74"/>
      <c r="O480" s="74">
        <v>200</v>
      </c>
      <c r="P480" s="74">
        <f t="shared" si="217"/>
        <v>-25058.134171670998</v>
      </c>
      <c r="Q480" s="74">
        <f t="shared" si="208"/>
        <v>200</v>
      </c>
      <c r="R480" s="74">
        <f t="shared" si="202"/>
        <v>-25058.134171670998</v>
      </c>
      <c r="S480" s="74">
        <f t="shared" si="203"/>
        <v>0</v>
      </c>
      <c r="T480" s="74">
        <f t="shared" si="204"/>
        <v>0</v>
      </c>
      <c r="U480" s="74">
        <f t="shared" si="207"/>
        <v>0</v>
      </c>
      <c r="V480" s="74">
        <f t="shared" si="198"/>
        <v>0</v>
      </c>
      <c r="W480" s="74">
        <f t="shared" si="205"/>
        <v>0</v>
      </c>
      <c r="X480" s="74">
        <f t="shared" si="206"/>
        <v>0</v>
      </c>
      <c r="Y480" s="74">
        <f t="shared" si="209"/>
        <v>0</v>
      </c>
      <c r="Z480" s="74">
        <f t="shared" si="213"/>
        <v>0</v>
      </c>
      <c r="AA480" s="75">
        <v>0.05</v>
      </c>
      <c r="AB480" s="74">
        <f t="shared" si="215"/>
        <v>1252.90670858355</v>
      </c>
      <c r="AC480" s="74">
        <f t="shared" si="210"/>
        <v>1252.90670858355</v>
      </c>
      <c r="AD480" s="75">
        <v>0.05</v>
      </c>
      <c r="AE480" s="74">
        <f t="shared" si="214"/>
        <v>1252.90670858355</v>
      </c>
      <c r="AF480" s="74">
        <f t="shared" si="211"/>
        <v>1252.90670858355</v>
      </c>
      <c r="AO480" s="74"/>
      <c r="AP480" s="74"/>
      <c r="AQ480" s="74"/>
      <c r="AR480" s="74"/>
      <c r="AS480" s="73"/>
      <c r="AT480" s="73"/>
    </row>
    <row r="481" spans="1:46" s="60" customFormat="1">
      <c r="A481" s="20" t="s">
        <v>868</v>
      </c>
      <c r="B481" s="135">
        <f>B480+31</f>
        <v>44712</v>
      </c>
      <c r="C481" s="72">
        <v>1</v>
      </c>
      <c r="D481" s="74"/>
      <c r="E481" s="73"/>
      <c r="F481" s="73"/>
      <c r="G481" s="73"/>
      <c r="H481" s="73">
        <v>0</v>
      </c>
      <c r="I481" s="73">
        <v>0</v>
      </c>
      <c r="J481" s="73">
        <v>0</v>
      </c>
      <c r="K481" s="73"/>
      <c r="L481" s="74"/>
      <c r="O481" s="74">
        <v>200</v>
      </c>
      <c r="P481" s="74">
        <f t="shared" si="217"/>
        <v>-25258.134171670998</v>
      </c>
      <c r="Q481" s="74">
        <f t="shared" si="208"/>
        <v>200</v>
      </c>
      <c r="R481" s="74">
        <f t="shared" si="202"/>
        <v>-25258.134171670998</v>
      </c>
      <c r="S481" s="74">
        <f t="shared" ref="S481:S513" si="218">P480*H480/365*(B481-B480)+S480-U481</f>
        <v>0</v>
      </c>
      <c r="T481" s="74">
        <f t="shared" ref="T481:T512" si="219">S481*C481</f>
        <v>0</v>
      </c>
      <c r="U481" s="74">
        <f t="shared" si="207"/>
        <v>0</v>
      </c>
      <c r="V481" s="74">
        <f t="shared" si="198"/>
        <v>0</v>
      </c>
      <c r="W481" s="74">
        <f t="shared" ref="W481:W514" si="220">I481*P480</f>
        <v>0</v>
      </c>
      <c r="X481" s="74">
        <f t="shared" ref="X481:X512" si="221">W481*C481</f>
        <v>0</v>
      </c>
      <c r="Y481" s="74">
        <f t="shared" si="209"/>
        <v>0</v>
      </c>
      <c r="Z481" s="74">
        <f t="shared" si="213"/>
        <v>0</v>
      </c>
      <c r="AA481" s="75">
        <v>0.05</v>
      </c>
      <c r="AB481" s="74">
        <f t="shared" si="215"/>
        <v>1262.90670858355</v>
      </c>
      <c r="AC481" s="74">
        <f t="shared" si="210"/>
        <v>1262.90670858355</v>
      </c>
      <c r="AD481" s="75">
        <v>0.05</v>
      </c>
      <c r="AE481" s="74">
        <f t="shared" si="214"/>
        <v>1262.90670858355</v>
      </c>
      <c r="AF481" s="74">
        <f t="shared" si="211"/>
        <v>1262.90670858355</v>
      </c>
      <c r="AO481" s="74"/>
      <c r="AP481" s="74"/>
      <c r="AQ481" s="74"/>
      <c r="AR481" s="74"/>
      <c r="AS481" s="73"/>
      <c r="AT481" s="73"/>
    </row>
    <row r="482" spans="1:46" s="60" customFormat="1">
      <c r="A482" s="20" t="s">
        <v>868</v>
      </c>
      <c r="B482" s="135">
        <f>B481+30</f>
        <v>44742</v>
      </c>
      <c r="C482" s="72">
        <v>1</v>
      </c>
      <c r="D482" s="74"/>
      <c r="E482" s="73"/>
      <c r="F482" s="73"/>
      <c r="G482" s="73"/>
      <c r="H482" s="73">
        <v>0</v>
      </c>
      <c r="I482" s="73">
        <v>0</v>
      </c>
      <c r="J482" s="73">
        <v>0</v>
      </c>
      <c r="K482" s="73"/>
      <c r="L482" s="74"/>
      <c r="O482" s="74">
        <v>200</v>
      </c>
      <c r="P482" s="74">
        <f t="shared" si="217"/>
        <v>-25458.134171670998</v>
      </c>
      <c r="Q482" s="74">
        <f t="shared" si="208"/>
        <v>200</v>
      </c>
      <c r="R482" s="74">
        <f t="shared" si="202"/>
        <v>-25458.134171670998</v>
      </c>
      <c r="S482" s="74">
        <f t="shared" si="218"/>
        <v>0</v>
      </c>
      <c r="T482" s="74">
        <f t="shared" si="219"/>
        <v>0</v>
      </c>
      <c r="U482" s="74">
        <f t="shared" ref="U482:U514" si="222">P481*H481/365*(B482-B481)</f>
        <v>0</v>
      </c>
      <c r="V482" s="74">
        <f t="shared" si="198"/>
        <v>0</v>
      </c>
      <c r="W482" s="74">
        <f t="shared" si="220"/>
        <v>0</v>
      </c>
      <c r="X482" s="74">
        <f t="shared" si="221"/>
        <v>0</v>
      </c>
      <c r="Y482" s="74">
        <f t="shared" si="209"/>
        <v>0</v>
      </c>
      <c r="Z482" s="74">
        <f t="shared" si="213"/>
        <v>0</v>
      </c>
      <c r="AA482" s="75">
        <v>0.05</v>
      </c>
      <c r="AB482" s="74">
        <f t="shared" si="215"/>
        <v>1272.90670858355</v>
      </c>
      <c r="AC482" s="74">
        <f t="shared" si="210"/>
        <v>1272.90670858355</v>
      </c>
      <c r="AD482" s="75">
        <v>0.05</v>
      </c>
      <c r="AE482" s="74">
        <f t="shared" si="214"/>
        <v>1272.90670858355</v>
      </c>
      <c r="AF482" s="74">
        <f t="shared" si="211"/>
        <v>1272.90670858355</v>
      </c>
      <c r="AO482" s="74"/>
      <c r="AP482" s="74"/>
      <c r="AQ482" s="74"/>
      <c r="AR482" s="74"/>
      <c r="AS482" s="73"/>
      <c r="AT482" s="73"/>
    </row>
    <row r="483" spans="1:46" s="60" customFormat="1">
      <c r="A483" s="20" t="s">
        <v>868</v>
      </c>
      <c r="B483" s="135">
        <f>B482+31</f>
        <v>44773</v>
      </c>
      <c r="C483" s="72">
        <v>1</v>
      </c>
      <c r="D483" s="74"/>
      <c r="E483" s="73"/>
      <c r="F483" s="73"/>
      <c r="G483" s="73"/>
      <c r="H483" s="73">
        <v>0</v>
      </c>
      <c r="I483" s="73">
        <v>0</v>
      </c>
      <c r="J483" s="73">
        <v>0</v>
      </c>
      <c r="K483" s="73"/>
      <c r="L483" s="74"/>
      <c r="O483" s="74">
        <v>200</v>
      </c>
      <c r="P483" s="74">
        <f t="shared" si="217"/>
        <v>-25658.134171670998</v>
      </c>
      <c r="Q483" s="74">
        <f t="shared" si="208"/>
        <v>200</v>
      </c>
      <c r="R483" s="74">
        <f t="shared" si="202"/>
        <v>-25658.134171670998</v>
      </c>
      <c r="S483" s="74">
        <f t="shared" si="218"/>
        <v>0</v>
      </c>
      <c r="T483" s="74">
        <f t="shared" si="219"/>
        <v>0</v>
      </c>
      <c r="U483" s="74">
        <f t="shared" si="222"/>
        <v>0</v>
      </c>
      <c r="V483" s="74">
        <f t="shared" si="198"/>
        <v>0</v>
      </c>
      <c r="W483" s="74">
        <f t="shared" si="220"/>
        <v>0</v>
      </c>
      <c r="X483" s="74">
        <f t="shared" si="221"/>
        <v>0</v>
      </c>
      <c r="Y483" s="74">
        <f t="shared" si="209"/>
        <v>0</v>
      </c>
      <c r="Z483" s="74">
        <f t="shared" si="213"/>
        <v>0</v>
      </c>
      <c r="AA483" s="75">
        <v>0.05</v>
      </c>
      <c r="AB483" s="74">
        <f t="shared" si="215"/>
        <v>1282.90670858355</v>
      </c>
      <c r="AC483" s="74">
        <f t="shared" si="210"/>
        <v>1282.90670858355</v>
      </c>
      <c r="AD483" s="75">
        <v>0.05</v>
      </c>
      <c r="AE483" s="74">
        <f t="shared" si="214"/>
        <v>1282.90670858355</v>
      </c>
      <c r="AF483" s="74">
        <f t="shared" si="211"/>
        <v>1282.90670858355</v>
      </c>
      <c r="AO483" s="74"/>
      <c r="AP483" s="74"/>
      <c r="AQ483" s="74"/>
      <c r="AR483" s="74"/>
      <c r="AS483" s="73"/>
      <c r="AT483" s="73"/>
    </row>
    <row r="484" spans="1:46" s="60" customFormat="1">
      <c r="A484" s="20" t="s">
        <v>868</v>
      </c>
      <c r="B484" s="135">
        <f>B483+31</f>
        <v>44804</v>
      </c>
      <c r="C484" s="72">
        <v>1</v>
      </c>
      <c r="D484" s="74"/>
      <c r="E484" s="73"/>
      <c r="F484" s="73"/>
      <c r="G484" s="73"/>
      <c r="H484" s="73">
        <v>0</v>
      </c>
      <c r="I484" s="73">
        <v>0</v>
      </c>
      <c r="J484" s="73">
        <v>0</v>
      </c>
      <c r="K484" s="73"/>
      <c r="L484" s="74"/>
      <c r="O484" s="74">
        <v>200</v>
      </c>
      <c r="P484" s="74">
        <f t="shared" si="217"/>
        <v>-25858.134171670998</v>
      </c>
      <c r="Q484" s="74">
        <f t="shared" si="208"/>
        <v>200</v>
      </c>
      <c r="R484" s="74">
        <f t="shared" si="202"/>
        <v>-25858.134171670998</v>
      </c>
      <c r="S484" s="74">
        <f t="shared" si="218"/>
        <v>0</v>
      </c>
      <c r="T484" s="74">
        <f t="shared" si="219"/>
        <v>0</v>
      </c>
      <c r="U484" s="74">
        <f t="shared" si="222"/>
        <v>0</v>
      </c>
      <c r="V484" s="74">
        <f t="shared" si="198"/>
        <v>0</v>
      </c>
      <c r="W484" s="74">
        <f t="shared" si="220"/>
        <v>0</v>
      </c>
      <c r="X484" s="74">
        <f t="shared" si="221"/>
        <v>0</v>
      </c>
      <c r="Y484" s="74">
        <f t="shared" si="209"/>
        <v>0</v>
      </c>
      <c r="Z484" s="74">
        <f t="shared" si="213"/>
        <v>0</v>
      </c>
      <c r="AA484" s="75">
        <v>0.05</v>
      </c>
      <c r="AB484" s="74">
        <f t="shared" si="215"/>
        <v>1292.90670858355</v>
      </c>
      <c r="AC484" s="74">
        <f t="shared" si="210"/>
        <v>1292.90670858355</v>
      </c>
      <c r="AD484" s="75">
        <v>0.05</v>
      </c>
      <c r="AE484" s="74">
        <f t="shared" si="214"/>
        <v>1292.90670858355</v>
      </c>
      <c r="AF484" s="74">
        <f t="shared" si="211"/>
        <v>1292.90670858355</v>
      </c>
      <c r="AO484" s="74"/>
      <c r="AP484" s="74"/>
      <c r="AQ484" s="74"/>
      <c r="AR484" s="74"/>
      <c r="AS484" s="73"/>
      <c r="AT484" s="73"/>
    </row>
    <row r="485" spans="1:46" s="60" customFormat="1">
      <c r="A485" s="20" t="s">
        <v>868</v>
      </c>
      <c r="B485" s="135">
        <f>B484+30</f>
        <v>44834</v>
      </c>
      <c r="C485" s="72">
        <v>1</v>
      </c>
      <c r="D485" s="74"/>
      <c r="E485" s="73"/>
      <c r="F485" s="73"/>
      <c r="G485" s="73"/>
      <c r="H485" s="73">
        <v>0</v>
      </c>
      <c r="I485" s="73">
        <v>0</v>
      </c>
      <c r="J485" s="73">
        <v>0</v>
      </c>
      <c r="K485" s="73"/>
      <c r="L485" s="74"/>
      <c r="O485" s="74">
        <v>200</v>
      </c>
      <c r="P485" s="74">
        <f t="shared" si="217"/>
        <v>-26058.134171670998</v>
      </c>
      <c r="Q485" s="74">
        <f t="shared" si="208"/>
        <v>200</v>
      </c>
      <c r="R485" s="74">
        <f t="shared" si="202"/>
        <v>-26058.134171670998</v>
      </c>
      <c r="S485" s="74">
        <f t="shared" si="218"/>
        <v>0</v>
      </c>
      <c r="T485" s="74">
        <f t="shared" si="219"/>
        <v>0</v>
      </c>
      <c r="U485" s="74">
        <f t="shared" si="222"/>
        <v>0</v>
      </c>
      <c r="V485" s="74">
        <f t="shared" si="198"/>
        <v>0</v>
      </c>
      <c r="W485" s="74">
        <f t="shared" si="220"/>
        <v>0</v>
      </c>
      <c r="X485" s="74">
        <f t="shared" si="221"/>
        <v>0</v>
      </c>
      <c r="Y485" s="74">
        <f t="shared" si="209"/>
        <v>0</v>
      </c>
      <c r="Z485" s="74">
        <f t="shared" si="213"/>
        <v>0</v>
      </c>
      <c r="AA485" s="75">
        <v>0.05</v>
      </c>
      <c r="AB485" s="74">
        <f t="shared" si="215"/>
        <v>1302.90670858355</v>
      </c>
      <c r="AC485" s="74">
        <f t="shared" si="210"/>
        <v>1302.90670858355</v>
      </c>
      <c r="AD485" s="75">
        <v>0.05</v>
      </c>
      <c r="AE485" s="74">
        <f t="shared" si="214"/>
        <v>1302.90670858355</v>
      </c>
      <c r="AF485" s="74">
        <f t="shared" si="211"/>
        <v>1302.90670858355</v>
      </c>
      <c r="AO485" s="74"/>
      <c r="AP485" s="74"/>
      <c r="AQ485" s="74"/>
      <c r="AR485" s="74"/>
      <c r="AS485" s="73"/>
      <c r="AT485" s="73"/>
    </row>
    <row r="486" spans="1:46" s="60" customFormat="1">
      <c r="A486" s="20" t="s">
        <v>868</v>
      </c>
      <c r="B486" s="135">
        <f>B485+31</f>
        <v>44865</v>
      </c>
      <c r="C486" s="72">
        <v>1</v>
      </c>
      <c r="D486" s="74"/>
      <c r="E486" s="73"/>
      <c r="F486" s="73"/>
      <c r="G486" s="73"/>
      <c r="H486" s="73">
        <v>0</v>
      </c>
      <c r="I486" s="73">
        <v>0</v>
      </c>
      <c r="J486" s="73">
        <v>0</v>
      </c>
      <c r="K486" s="73"/>
      <c r="L486" s="74"/>
      <c r="O486" s="74">
        <v>200</v>
      </c>
      <c r="P486" s="74">
        <f t="shared" si="217"/>
        <v>-26258.134171670998</v>
      </c>
      <c r="Q486" s="74">
        <f t="shared" si="208"/>
        <v>200</v>
      </c>
      <c r="R486" s="74">
        <f t="shared" si="202"/>
        <v>-26258.134171670998</v>
      </c>
      <c r="S486" s="74">
        <f t="shared" si="218"/>
        <v>0</v>
      </c>
      <c r="T486" s="74">
        <f t="shared" si="219"/>
        <v>0</v>
      </c>
      <c r="U486" s="74">
        <f t="shared" si="222"/>
        <v>0</v>
      </c>
      <c r="V486" s="74">
        <f t="shared" si="198"/>
        <v>0</v>
      </c>
      <c r="W486" s="74">
        <f t="shared" si="220"/>
        <v>0</v>
      </c>
      <c r="X486" s="74">
        <f t="shared" si="221"/>
        <v>0</v>
      </c>
      <c r="Y486" s="74">
        <f t="shared" si="209"/>
        <v>0</v>
      </c>
      <c r="Z486" s="74">
        <f t="shared" si="213"/>
        <v>0</v>
      </c>
      <c r="AA486" s="75">
        <v>0.05</v>
      </c>
      <c r="AB486" s="74">
        <f t="shared" si="215"/>
        <v>1312.90670858355</v>
      </c>
      <c r="AC486" s="74">
        <f t="shared" si="210"/>
        <v>1312.90670858355</v>
      </c>
      <c r="AD486" s="75">
        <v>0.05</v>
      </c>
      <c r="AE486" s="74">
        <f t="shared" si="214"/>
        <v>1312.90670858355</v>
      </c>
      <c r="AF486" s="74">
        <f t="shared" si="211"/>
        <v>1312.90670858355</v>
      </c>
      <c r="AO486" s="74"/>
      <c r="AP486" s="74"/>
      <c r="AQ486" s="74"/>
      <c r="AR486" s="74"/>
      <c r="AS486" s="73"/>
      <c r="AT486" s="73"/>
    </row>
    <row r="487" spans="1:46" s="60" customFormat="1">
      <c r="A487" s="20" t="s">
        <v>868</v>
      </c>
      <c r="B487" s="135">
        <f>B486+30</f>
        <v>44895</v>
      </c>
      <c r="C487" s="72">
        <v>1</v>
      </c>
      <c r="D487" s="74"/>
      <c r="E487" s="73"/>
      <c r="F487" s="73"/>
      <c r="G487" s="73"/>
      <c r="H487" s="73">
        <v>0</v>
      </c>
      <c r="I487" s="73">
        <v>0</v>
      </c>
      <c r="J487" s="73">
        <v>0</v>
      </c>
      <c r="K487" s="73"/>
      <c r="L487" s="74"/>
      <c r="O487" s="74">
        <v>200</v>
      </c>
      <c r="P487" s="74">
        <f t="shared" si="217"/>
        <v>-26458.134171670998</v>
      </c>
      <c r="Q487" s="74">
        <f t="shared" si="208"/>
        <v>200</v>
      </c>
      <c r="R487" s="74">
        <f t="shared" si="202"/>
        <v>-26458.134171670998</v>
      </c>
      <c r="S487" s="74">
        <f t="shared" si="218"/>
        <v>0</v>
      </c>
      <c r="T487" s="74">
        <f t="shared" si="219"/>
        <v>0</v>
      </c>
      <c r="U487" s="74">
        <f t="shared" si="222"/>
        <v>0</v>
      </c>
      <c r="V487" s="74">
        <f t="shared" si="198"/>
        <v>0</v>
      </c>
      <c r="W487" s="74">
        <f t="shared" si="220"/>
        <v>0</v>
      </c>
      <c r="X487" s="74">
        <f t="shared" si="221"/>
        <v>0</v>
      </c>
      <c r="Y487" s="74">
        <f t="shared" si="209"/>
        <v>0</v>
      </c>
      <c r="Z487" s="74">
        <f t="shared" si="213"/>
        <v>0</v>
      </c>
      <c r="AA487" s="75">
        <v>0.05</v>
      </c>
      <c r="AB487" s="74">
        <f t="shared" si="215"/>
        <v>1322.90670858355</v>
      </c>
      <c r="AC487" s="74">
        <f t="shared" si="210"/>
        <v>1322.90670858355</v>
      </c>
      <c r="AD487" s="75">
        <v>0.05</v>
      </c>
      <c r="AE487" s="74">
        <f t="shared" si="214"/>
        <v>1322.90670858355</v>
      </c>
      <c r="AF487" s="74">
        <f t="shared" si="211"/>
        <v>1322.90670858355</v>
      </c>
      <c r="AO487" s="74"/>
      <c r="AP487" s="74"/>
      <c r="AQ487" s="74"/>
      <c r="AR487" s="74"/>
      <c r="AS487" s="73"/>
      <c r="AT487" s="73"/>
    </row>
    <row r="488" spans="1:46" s="60" customFormat="1">
      <c r="A488" s="20" t="s">
        <v>868</v>
      </c>
      <c r="B488" s="135">
        <f>B487+31</f>
        <v>44926</v>
      </c>
      <c r="C488" s="72">
        <v>1</v>
      </c>
      <c r="D488" s="74"/>
      <c r="E488" s="73"/>
      <c r="F488" s="73"/>
      <c r="G488" s="73"/>
      <c r="H488" s="73">
        <v>0</v>
      </c>
      <c r="I488" s="73">
        <v>0</v>
      </c>
      <c r="J488" s="73">
        <v>0</v>
      </c>
      <c r="K488" s="73"/>
      <c r="L488" s="74"/>
      <c r="O488" s="74">
        <v>200</v>
      </c>
      <c r="P488" s="74">
        <f t="shared" si="217"/>
        <v>-26658.134171670998</v>
      </c>
      <c r="Q488" s="74">
        <f t="shared" si="208"/>
        <v>200</v>
      </c>
      <c r="R488" s="74">
        <f t="shared" si="202"/>
        <v>-26658.134171670998</v>
      </c>
      <c r="S488" s="74">
        <f t="shared" si="218"/>
        <v>0</v>
      </c>
      <c r="T488" s="74">
        <f t="shared" si="219"/>
        <v>0</v>
      </c>
      <c r="U488" s="74">
        <f t="shared" si="222"/>
        <v>0</v>
      </c>
      <c r="V488" s="74">
        <f t="shared" si="198"/>
        <v>0</v>
      </c>
      <c r="W488" s="74">
        <f t="shared" si="220"/>
        <v>0</v>
      </c>
      <c r="X488" s="74">
        <f t="shared" si="221"/>
        <v>0</v>
      </c>
      <c r="Y488" s="74">
        <f t="shared" si="209"/>
        <v>0</v>
      </c>
      <c r="Z488" s="74">
        <f t="shared" si="213"/>
        <v>0</v>
      </c>
      <c r="AA488" s="75">
        <v>0.05</v>
      </c>
      <c r="AB488" s="74">
        <f t="shared" si="215"/>
        <v>1332.90670858355</v>
      </c>
      <c r="AC488" s="74">
        <f t="shared" si="210"/>
        <v>1332.90670858355</v>
      </c>
      <c r="AD488" s="75">
        <v>0.05</v>
      </c>
      <c r="AE488" s="74">
        <f t="shared" si="214"/>
        <v>1332.90670858355</v>
      </c>
      <c r="AF488" s="74">
        <f t="shared" si="211"/>
        <v>1332.90670858355</v>
      </c>
      <c r="AO488" s="74"/>
      <c r="AP488" s="74"/>
      <c r="AQ488" s="74"/>
      <c r="AR488" s="74"/>
      <c r="AS488" s="73"/>
      <c r="AT488" s="73"/>
    </row>
    <row r="489" spans="1:46" s="60" customFormat="1">
      <c r="A489" s="20" t="s">
        <v>868</v>
      </c>
      <c r="B489" s="135">
        <f>B476+31</f>
        <v>44957</v>
      </c>
      <c r="C489" s="72">
        <v>1</v>
      </c>
      <c r="D489" s="74"/>
      <c r="E489" s="73"/>
      <c r="F489" s="73"/>
      <c r="G489" s="73"/>
      <c r="H489" s="73">
        <v>0</v>
      </c>
      <c r="I489" s="73">
        <v>0</v>
      </c>
      <c r="J489" s="73">
        <v>0</v>
      </c>
      <c r="K489" s="73"/>
      <c r="L489" s="74"/>
      <c r="O489" s="74">
        <v>200</v>
      </c>
      <c r="P489" s="74">
        <f>P476-O489</f>
        <v>-24458.134171670998</v>
      </c>
      <c r="Q489" s="74">
        <f t="shared" si="208"/>
        <v>200</v>
      </c>
      <c r="R489" s="74">
        <f t="shared" si="202"/>
        <v>-24458.134171670998</v>
      </c>
      <c r="S489" s="74">
        <f t="shared" si="218"/>
        <v>0</v>
      </c>
      <c r="T489" s="74">
        <f t="shared" si="219"/>
        <v>0</v>
      </c>
      <c r="U489" s="74">
        <f t="shared" si="222"/>
        <v>0</v>
      </c>
      <c r="V489" s="74">
        <f t="shared" si="198"/>
        <v>0</v>
      </c>
      <c r="W489" s="74">
        <f t="shared" si="220"/>
        <v>0</v>
      </c>
      <c r="X489" s="74">
        <f t="shared" si="221"/>
        <v>0</v>
      </c>
      <c r="Y489" s="74">
        <f t="shared" si="209"/>
        <v>0</v>
      </c>
      <c r="Z489" s="74">
        <f t="shared" si="213"/>
        <v>0</v>
      </c>
      <c r="AA489" s="75">
        <v>0.05</v>
      </c>
      <c r="AB489" s="74">
        <f t="shared" si="215"/>
        <v>1222.90670858355</v>
      </c>
      <c r="AC489" s="74">
        <f t="shared" si="210"/>
        <v>1222.90670858355</v>
      </c>
      <c r="AD489" s="75">
        <v>0.05</v>
      </c>
      <c r="AE489" s="74">
        <f t="shared" si="214"/>
        <v>1222.90670858355</v>
      </c>
      <c r="AF489" s="74">
        <f t="shared" si="211"/>
        <v>1222.90670858355</v>
      </c>
      <c r="AO489" s="74"/>
      <c r="AP489" s="74"/>
      <c r="AQ489" s="74"/>
      <c r="AR489" s="74"/>
      <c r="AS489" s="73"/>
      <c r="AT489" s="73"/>
    </row>
    <row r="490" spans="1:46" s="60" customFormat="1">
      <c r="A490" s="20" t="s">
        <v>868</v>
      </c>
      <c r="B490" s="135">
        <f>B489+28</f>
        <v>44985</v>
      </c>
      <c r="C490" s="72">
        <v>1</v>
      </c>
      <c r="D490" s="74"/>
      <c r="E490" s="73"/>
      <c r="F490" s="73"/>
      <c r="G490" s="73"/>
      <c r="H490" s="73">
        <v>0</v>
      </c>
      <c r="I490" s="73">
        <v>0</v>
      </c>
      <c r="J490" s="73">
        <v>0</v>
      </c>
      <c r="K490" s="73"/>
      <c r="L490" s="74"/>
      <c r="O490" s="74">
        <v>200</v>
      </c>
      <c r="P490" s="74">
        <f t="shared" ref="P490:P500" si="223">P489-O490</f>
        <v>-24658.134171670998</v>
      </c>
      <c r="Q490" s="74">
        <f t="shared" si="208"/>
        <v>200</v>
      </c>
      <c r="R490" s="74">
        <f t="shared" si="202"/>
        <v>-24658.134171670998</v>
      </c>
      <c r="S490" s="74">
        <f t="shared" si="218"/>
        <v>0</v>
      </c>
      <c r="T490" s="74">
        <f t="shared" si="219"/>
        <v>0</v>
      </c>
      <c r="U490" s="74">
        <f t="shared" si="222"/>
        <v>0</v>
      </c>
      <c r="V490" s="74">
        <f t="shared" si="198"/>
        <v>0</v>
      </c>
      <c r="W490" s="74">
        <f t="shared" si="220"/>
        <v>0</v>
      </c>
      <c r="X490" s="74">
        <f t="shared" si="221"/>
        <v>0</v>
      </c>
      <c r="Y490" s="74">
        <f t="shared" si="209"/>
        <v>0</v>
      </c>
      <c r="Z490" s="74">
        <f t="shared" si="213"/>
        <v>0</v>
      </c>
      <c r="AA490" s="75">
        <v>0.05</v>
      </c>
      <c r="AB490" s="74">
        <f t="shared" si="215"/>
        <v>1232.90670858355</v>
      </c>
      <c r="AC490" s="74">
        <f t="shared" si="210"/>
        <v>1232.90670858355</v>
      </c>
      <c r="AD490" s="75">
        <v>0.05</v>
      </c>
      <c r="AE490" s="74">
        <f t="shared" si="214"/>
        <v>1232.90670858355</v>
      </c>
      <c r="AF490" s="74">
        <f t="shared" si="211"/>
        <v>1232.90670858355</v>
      </c>
      <c r="AO490" s="74"/>
      <c r="AP490" s="74"/>
      <c r="AQ490" s="74"/>
      <c r="AR490" s="74"/>
      <c r="AS490" s="73"/>
      <c r="AT490" s="73"/>
    </row>
    <row r="491" spans="1:46" s="60" customFormat="1">
      <c r="A491" s="20" t="s">
        <v>868</v>
      </c>
      <c r="B491" s="135">
        <f>B490+31</f>
        <v>45016</v>
      </c>
      <c r="C491" s="72">
        <v>1</v>
      </c>
      <c r="D491" s="74"/>
      <c r="E491" s="73"/>
      <c r="F491" s="73"/>
      <c r="G491" s="73"/>
      <c r="H491" s="73">
        <v>0</v>
      </c>
      <c r="I491" s="73">
        <v>0</v>
      </c>
      <c r="J491" s="73">
        <v>0</v>
      </c>
      <c r="K491" s="73"/>
      <c r="L491" s="74"/>
      <c r="O491" s="74">
        <v>200</v>
      </c>
      <c r="P491" s="74">
        <f t="shared" si="223"/>
        <v>-24858.134171670998</v>
      </c>
      <c r="Q491" s="74">
        <f t="shared" si="208"/>
        <v>200</v>
      </c>
      <c r="R491" s="74">
        <f t="shared" si="202"/>
        <v>-24858.134171670998</v>
      </c>
      <c r="S491" s="74">
        <f t="shared" si="218"/>
        <v>0</v>
      </c>
      <c r="T491" s="74">
        <f t="shared" si="219"/>
        <v>0</v>
      </c>
      <c r="U491" s="74">
        <f t="shared" si="222"/>
        <v>0</v>
      </c>
      <c r="V491" s="74">
        <f t="shared" si="198"/>
        <v>0</v>
      </c>
      <c r="W491" s="74">
        <f t="shared" si="220"/>
        <v>0</v>
      </c>
      <c r="X491" s="74">
        <f t="shared" si="221"/>
        <v>0</v>
      </c>
      <c r="Y491" s="74">
        <f t="shared" si="209"/>
        <v>0</v>
      </c>
      <c r="Z491" s="74">
        <f t="shared" si="213"/>
        <v>0</v>
      </c>
      <c r="AA491" s="75">
        <v>0.05</v>
      </c>
      <c r="AB491" s="74">
        <f t="shared" si="215"/>
        <v>1242.90670858355</v>
      </c>
      <c r="AC491" s="74">
        <f t="shared" si="210"/>
        <v>1242.90670858355</v>
      </c>
      <c r="AD491" s="75">
        <v>0.05</v>
      </c>
      <c r="AE491" s="74">
        <f t="shared" si="214"/>
        <v>1242.90670858355</v>
      </c>
      <c r="AF491" s="74">
        <f t="shared" si="211"/>
        <v>1242.90670858355</v>
      </c>
      <c r="AO491" s="74"/>
      <c r="AP491" s="74"/>
      <c r="AQ491" s="74"/>
      <c r="AR491" s="74"/>
      <c r="AS491" s="73"/>
      <c r="AT491" s="73"/>
    </row>
    <row r="492" spans="1:46" s="60" customFormat="1">
      <c r="A492" s="20" t="s">
        <v>868</v>
      </c>
      <c r="B492" s="135">
        <f>B491+30</f>
        <v>45046</v>
      </c>
      <c r="C492" s="72">
        <v>1</v>
      </c>
      <c r="D492" s="74"/>
      <c r="E492" s="73"/>
      <c r="F492" s="73"/>
      <c r="G492" s="73"/>
      <c r="H492" s="73">
        <v>0</v>
      </c>
      <c r="I492" s="73">
        <v>0</v>
      </c>
      <c r="J492" s="73">
        <v>0</v>
      </c>
      <c r="K492" s="73"/>
      <c r="L492" s="74"/>
      <c r="O492" s="74">
        <v>200</v>
      </c>
      <c r="P492" s="74">
        <f t="shared" si="223"/>
        <v>-25058.134171670998</v>
      </c>
      <c r="Q492" s="74">
        <f t="shared" si="208"/>
        <v>200</v>
      </c>
      <c r="R492" s="74">
        <f t="shared" si="202"/>
        <v>-25058.134171670998</v>
      </c>
      <c r="S492" s="74">
        <f t="shared" si="218"/>
        <v>0</v>
      </c>
      <c r="T492" s="74">
        <f t="shared" si="219"/>
        <v>0</v>
      </c>
      <c r="U492" s="74">
        <f t="shared" si="222"/>
        <v>0</v>
      </c>
      <c r="V492" s="74">
        <f t="shared" si="198"/>
        <v>0</v>
      </c>
      <c r="W492" s="74">
        <f t="shared" si="220"/>
        <v>0</v>
      </c>
      <c r="X492" s="74">
        <f t="shared" si="221"/>
        <v>0</v>
      </c>
      <c r="Y492" s="74">
        <f t="shared" si="209"/>
        <v>0</v>
      </c>
      <c r="Z492" s="74">
        <f t="shared" si="213"/>
        <v>0</v>
      </c>
      <c r="AA492" s="75">
        <v>0.05</v>
      </c>
      <c r="AB492" s="74">
        <f t="shared" si="215"/>
        <v>1252.90670858355</v>
      </c>
      <c r="AC492" s="74">
        <f t="shared" si="210"/>
        <v>1252.90670858355</v>
      </c>
      <c r="AD492" s="75">
        <v>0.05</v>
      </c>
      <c r="AE492" s="74">
        <f t="shared" si="214"/>
        <v>1252.90670858355</v>
      </c>
      <c r="AF492" s="74">
        <f t="shared" si="211"/>
        <v>1252.90670858355</v>
      </c>
      <c r="AO492" s="74"/>
      <c r="AP492" s="74"/>
      <c r="AQ492" s="74"/>
      <c r="AR492" s="74"/>
      <c r="AS492" s="73"/>
      <c r="AT492" s="73"/>
    </row>
    <row r="493" spans="1:46" s="60" customFormat="1">
      <c r="A493" s="20" t="s">
        <v>868</v>
      </c>
      <c r="B493" s="135">
        <f>B492+31</f>
        <v>45077</v>
      </c>
      <c r="C493" s="72">
        <v>1</v>
      </c>
      <c r="D493" s="74"/>
      <c r="E493" s="73"/>
      <c r="F493" s="73"/>
      <c r="G493" s="73"/>
      <c r="H493" s="73">
        <v>0</v>
      </c>
      <c r="I493" s="73">
        <v>0</v>
      </c>
      <c r="J493" s="73">
        <v>0</v>
      </c>
      <c r="K493" s="73"/>
      <c r="L493" s="74"/>
      <c r="O493" s="74">
        <v>200</v>
      </c>
      <c r="P493" s="74">
        <f t="shared" si="223"/>
        <v>-25258.134171670998</v>
      </c>
      <c r="Q493" s="74">
        <f t="shared" si="208"/>
        <v>200</v>
      </c>
      <c r="R493" s="74">
        <f t="shared" si="202"/>
        <v>-25258.134171670998</v>
      </c>
      <c r="S493" s="74">
        <f t="shared" si="218"/>
        <v>0</v>
      </c>
      <c r="T493" s="74">
        <f t="shared" si="219"/>
        <v>0</v>
      </c>
      <c r="U493" s="74">
        <f t="shared" si="222"/>
        <v>0</v>
      </c>
      <c r="V493" s="74">
        <f t="shared" ref="V493:V556" si="224">U493*C493</f>
        <v>0</v>
      </c>
      <c r="W493" s="74">
        <f t="shared" si="220"/>
        <v>0</v>
      </c>
      <c r="X493" s="74">
        <f t="shared" si="221"/>
        <v>0</v>
      </c>
      <c r="Y493" s="74">
        <f t="shared" si="209"/>
        <v>0</v>
      </c>
      <c r="Z493" s="74">
        <f t="shared" si="213"/>
        <v>0</v>
      </c>
      <c r="AA493" s="75">
        <v>0.05</v>
      </c>
      <c r="AB493" s="74">
        <f t="shared" si="215"/>
        <v>1262.90670858355</v>
      </c>
      <c r="AC493" s="74">
        <f t="shared" si="210"/>
        <v>1262.90670858355</v>
      </c>
      <c r="AD493" s="75">
        <v>0.05</v>
      </c>
      <c r="AE493" s="74">
        <f t="shared" si="214"/>
        <v>1262.90670858355</v>
      </c>
      <c r="AF493" s="74">
        <f t="shared" si="211"/>
        <v>1262.90670858355</v>
      </c>
      <c r="AO493" s="74"/>
      <c r="AP493" s="74"/>
      <c r="AQ493" s="74"/>
      <c r="AR493" s="74"/>
      <c r="AS493" s="73"/>
      <c r="AT493" s="73"/>
    </row>
    <row r="494" spans="1:46" s="60" customFormat="1">
      <c r="A494" s="20" t="s">
        <v>868</v>
      </c>
      <c r="B494" s="135">
        <f>B493+30</f>
        <v>45107</v>
      </c>
      <c r="C494" s="72">
        <v>1</v>
      </c>
      <c r="D494" s="74"/>
      <c r="E494" s="73"/>
      <c r="F494" s="73"/>
      <c r="G494" s="73"/>
      <c r="H494" s="73">
        <v>0</v>
      </c>
      <c r="I494" s="73">
        <v>0</v>
      </c>
      <c r="J494" s="73">
        <v>0</v>
      </c>
      <c r="K494" s="73"/>
      <c r="L494" s="74"/>
      <c r="O494" s="74">
        <v>200</v>
      </c>
      <c r="P494" s="74">
        <f t="shared" si="223"/>
        <v>-25458.134171670998</v>
      </c>
      <c r="Q494" s="74">
        <f t="shared" si="208"/>
        <v>200</v>
      </c>
      <c r="R494" s="74">
        <f t="shared" si="202"/>
        <v>-25458.134171670998</v>
      </c>
      <c r="S494" s="74">
        <f t="shared" si="218"/>
        <v>0</v>
      </c>
      <c r="T494" s="74">
        <f t="shared" si="219"/>
        <v>0</v>
      </c>
      <c r="U494" s="74">
        <f t="shared" si="222"/>
        <v>0</v>
      </c>
      <c r="V494" s="74">
        <f t="shared" si="224"/>
        <v>0</v>
      </c>
      <c r="W494" s="74">
        <f t="shared" si="220"/>
        <v>0</v>
      </c>
      <c r="X494" s="74">
        <f t="shared" si="221"/>
        <v>0</v>
      </c>
      <c r="Y494" s="74">
        <f t="shared" si="209"/>
        <v>0</v>
      </c>
      <c r="Z494" s="74">
        <f t="shared" si="213"/>
        <v>0</v>
      </c>
      <c r="AA494" s="75">
        <v>0.05</v>
      </c>
      <c r="AB494" s="74">
        <f t="shared" si="215"/>
        <v>1272.90670858355</v>
      </c>
      <c r="AC494" s="74">
        <f t="shared" si="210"/>
        <v>1272.90670858355</v>
      </c>
      <c r="AD494" s="75">
        <v>0.05</v>
      </c>
      <c r="AE494" s="74">
        <f t="shared" si="214"/>
        <v>1272.90670858355</v>
      </c>
      <c r="AF494" s="74">
        <f t="shared" si="211"/>
        <v>1272.90670858355</v>
      </c>
      <c r="AO494" s="74"/>
      <c r="AP494" s="74"/>
      <c r="AQ494" s="74"/>
      <c r="AR494" s="74"/>
      <c r="AS494" s="73"/>
      <c r="AT494" s="73"/>
    </row>
    <row r="495" spans="1:46" s="60" customFormat="1">
      <c r="A495" s="20" t="s">
        <v>868</v>
      </c>
      <c r="B495" s="135">
        <f>B494+31</f>
        <v>45138</v>
      </c>
      <c r="C495" s="72">
        <v>1</v>
      </c>
      <c r="D495" s="74"/>
      <c r="E495" s="73"/>
      <c r="F495" s="73"/>
      <c r="G495" s="73"/>
      <c r="H495" s="73">
        <v>0</v>
      </c>
      <c r="I495" s="73">
        <v>0</v>
      </c>
      <c r="J495" s="73">
        <v>0</v>
      </c>
      <c r="K495" s="73"/>
      <c r="L495" s="74"/>
      <c r="O495" s="74">
        <v>200</v>
      </c>
      <c r="P495" s="74">
        <f t="shared" si="223"/>
        <v>-25658.134171670998</v>
      </c>
      <c r="Q495" s="74">
        <f t="shared" si="208"/>
        <v>200</v>
      </c>
      <c r="R495" s="74">
        <f t="shared" si="202"/>
        <v>-25658.134171670998</v>
      </c>
      <c r="S495" s="74">
        <f t="shared" si="218"/>
        <v>0</v>
      </c>
      <c r="T495" s="74">
        <f t="shared" si="219"/>
        <v>0</v>
      </c>
      <c r="U495" s="74">
        <f t="shared" si="222"/>
        <v>0</v>
      </c>
      <c r="V495" s="74">
        <f t="shared" si="224"/>
        <v>0</v>
      </c>
      <c r="W495" s="74">
        <f t="shared" si="220"/>
        <v>0</v>
      </c>
      <c r="X495" s="74">
        <f t="shared" si="221"/>
        <v>0</v>
      </c>
      <c r="Y495" s="74">
        <f t="shared" si="209"/>
        <v>0</v>
      </c>
      <c r="Z495" s="74">
        <f t="shared" si="213"/>
        <v>0</v>
      </c>
      <c r="AA495" s="75">
        <v>0.05</v>
      </c>
      <c r="AB495" s="74">
        <f t="shared" si="215"/>
        <v>1282.90670858355</v>
      </c>
      <c r="AC495" s="74">
        <f t="shared" si="210"/>
        <v>1282.90670858355</v>
      </c>
      <c r="AD495" s="75">
        <v>0.05</v>
      </c>
      <c r="AE495" s="74">
        <f t="shared" si="214"/>
        <v>1282.90670858355</v>
      </c>
      <c r="AF495" s="74">
        <f t="shared" si="211"/>
        <v>1282.90670858355</v>
      </c>
      <c r="AO495" s="74"/>
      <c r="AP495" s="74"/>
      <c r="AQ495" s="74"/>
      <c r="AR495" s="74"/>
      <c r="AS495" s="73"/>
      <c r="AT495" s="73"/>
    </row>
    <row r="496" spans="1:46" s="60" customFormat="1">
      <c r="A496" s="20" t="s">
        <v>868</v>
      </c>
      <c r="B496" s="135">
        <f>B495+31</f>
        <v>45169</v>
      </c>
      <c r="C496" s="72">
        <v>1</v>
      </c>
      <c r="D496" s="74"/>
      <c r="E496" s="73"/>
      <c r="F496" s="73"/>
      <c r="G496" s="73"/>
      <c r="H496" s="73">
        <v>0</v>
      </c>
      <c r="I496" s="73">
        <v>0</v>
      </c>
      <c r="J496" s="73">
        <v>0</v>
      </c>
      <c r="K496" s="73"/>
      <c r="L496" s="74"/>
      <c r="O496" s="74">
        <v>200</v>
      </c>
      <c r="P496" s="74">
        <f t="shared" si="223"/>
        <v>-25858.134171670998</v>
      </c>
      <c r="Q496" s="74">
        <f t="shared" si="208"/>
        <v>200</v>
      </c>
      <c r="R496" s="74">
        <f t="shared" si="202"/>
        <v>-25858.134171670998</v>
      </c>
      <c r="S496" s="74">
        <f t="shared" si="218"/>
        <v>0</v>
      </c>
      <c r="T496" s="74">
        <f t="shared" si="219"/>
        <v>0</v>
      </c>
      <c r="U496" s="74">
        <f t="shared" si="222"/>
        <v>0</v>
      </c>
      <c r="V496" s="74">
        <f t="shared" si="224"/>
        <v>0</v>
      </c>
      <c r="W496" s="74">
        <f t="shared" si="220"/>
        <v>0</v>
      </c>
      <c r="X496" s="74">
        <f t="shared" si="221"/>
        <v>0</v>
      </c>
      <c r="Y496" s="74">
        <f t="shared" si="209"/>
        <v>0</v>
      </c>
      <c r="Z496" s="74">
        <f t="shared" si="213"/>
        <v>0</v>
      </c>
      <c r="AA496" s="75">
        <v>0.05</v>
      </c>
      <c r="AB496" s="74">
        <f t="shared" si="215"/>
        <v>1292.90670858355</v>
      </c>
      <c r="AC496" s="74">
        <f t="shared" si="210"/>
        <v>1292.90670858355</v>
      </c>
      <c r="AD496" s="75">
        <v>0.05</v>
      </c>
      <c r="AE496" s="74">
        <f t="shared" si="214"/>
        <v>1292.90670858355</v>
      </c>
      <c r="AF496" s="74">
        <f t="shared" si="211"/>
        <v>1292.90670858355</v>
      </c>
      <c r="AO496" s="74"/>
      <c r="AP496" s="74"/>
      <c r="AQ496" s="74"/>
      <c r="AR496" s="74"/>
      <c r="AS496" s="73"/>
      <c r="AT496" s="73"/>
    </row>
    <row r="497" spans="1:46" s="60" customFormat="1">
      <c r="A497" s="20" t="s">
        <v>868</v>
      </c>
      <c r="B497" s="135">
        <f>B496+30</f>
        <v>45199</v>
      </c>
      <c r="C497" s="72">
        <v>1</v>
      </c>
      <c r="D497" s="74"/>
      <c r="E497" s="73"/>
      <c r="F497" s="73"/>
      <c r="G497" s="73"/>
      <c r="H497" s="73">
        <v>0</v>
      </c>
      <c r="I497" s="73">
        <v>0</v>
      </c>
      <c r="J497" s="73">
        <v>0</v>
      </c>
      <c r="K497" s="73"/>
      <c r="L497" s="74"/>
      <c r="O497" s="74">
        <v>200</v>
      </c>
      <c r="P497" s="74">
        <f t="shared" si="223"/>
        <v>-26058.134171670998</v>
      </c>
      <c r="Q497" s="74">
        <f t="shared" si="208"/>
        <v>200</v>
      </c>
      <c r="R497" s="74">
        <f t="shared" si="202"/>
        <v>-26058.134171670998</v>
      </c>
      <c r="S497" s="74">
        <f t="shared" si="218"/>
        <v>0</v>
      </c>
      <c r="T497" s="74">
        <f t="shared" si="219"/>
        <v>0</v>
      </c>
      <c r="U497" s="74">
        <f t="shared" si="222"/>
        <v>0</v>
      </c>
      <c r="V497" s="74">
        <f t="shared" si="224"/>
        <v>0</v>
      </c>
      <c r="W497" s="74">
        <f t="shared" si="220"/>
        <v>0</v>
      </c>
      <c r="X497" s="74">
        <f t="shared" si="221"/>
        <v>0</v>
      </c>
      <c r="Y497" s="74">
        <f t="shared" si="209"/>
        <v>0</v>
      </c>
      <c r="Z497" s="74">
        <f t="shared" si="213"/>
        <v>0</v>
      </c>
      <c r="AA497" s="75">
        <v>0.05</v>
      </c>
      <c r="AB497" s="74">
        <f t="shared" si="215"/>
        <v>1302.90670858355</v>
      </c>
      <c r="AC497" s="74">
        <f t="shared" si="210"/>
        <v>1302.90670858355</v>
      </c>
      <c r="AD497" s="75">
        <v>0.05</v>
      </c>
      <c r="AE497" s="74">
        <f t="shared" si="214"/>
        <v>1302.90670858355</v>
      </c>
      <c r="AF497" s="74">
        <f t="shared" si="211"/>
        <v>1302.90670858355</v>
      </c>
      <c r="AO497" s="74"/>
      <c r="AP497" s="74"/>
      <c r="AQ497" s="74"/>
      <c r="AR497" s="74"/>
      <c r="AS497" s="73"/>
      <c r="AT497" s="73"/>
    </row>
    <row r="498" spans="1:46" s="60" customFormat="1">
      <c r="A498" s="20" t="s">
        <v>868</v>
      </c>
      <c r="B498" s="135">
        <f>B497+31</f>
        <v>45230</v>
      </c>
      <c r="C498" s="72">
        <v>1</v>
      </c>
      <c r="D498" s="74"/>
      <c r="E498" s="73"/>
      <c r="F498" s="73"/>
      <c r="G498" s="73"/>
      <c r="H498" s="73">
        <v>0</v>
      </c>
      <c r="I498" s="73">
        <v>0</v>
      </c>
      <c r="J498" s="73">
        <v>0</v>
      </c>
      <c r="K498" s="73"/>
      <c r="L498" s="74"/>
      <c r="O498" s="74">
        <v>200</v>
      </c>
      <c r="P498" s="74">
        <f t="shared" si="223"/>
        <v>-26258.134171670998</v>
      </c>
      <c r="Q498" s="74">
        <f t="shared" si="208"/>
        <v>200</v>
      </c>
      <c r="R498" s="74">
        <f t="shared" si="202"/>
        <v>-26258.134171670998</v>
      </c>
      <c r="S498" s="74">
        <f t="shared" si="218"/>
        <v>0</v>
      </c>
      <c r="T498" s="74">
        <f t="shared" si="219"/>
        <v>0</v>
      </c>
      <c r="U498" s="74">
        <f t="shared" si="222"/>
        <v>0</v>
      </c>
      <c r="V498" s="74">
        <f t="shared" si="224"/>
        <v>0</v>
      </c>
      <c r="W498" s="74">
        <f t="shared" si="220"/>
        <v>0</v>
      </c>
      <c r="X498" s="74">
        <f t="shared" si="221"/>
        <v>0</v>
      </c>
      <c r="Y498" s="74">
        <f t="shared" si="209"/>
        <v>0</v>
      </c>
      <c r="Z498" s="74">
        <f t="shared" si="213"/>
        <v>0</v>
      </c>
      <c r="AA498" s="75">
        <v>0.05</v>
      </c>
      <c r="AB498" s="74">
        <f t="shared" si="215"/>
        <v>1312.90670858355</v>
      </c>
      <c r="AC498" s="74">
        <f t="shared" si="210"/>
        <v>1312.90670858355</v>
      </c>
      <c r="AD498" s="75">
        <v>0.05</v>
      </c>
      <c r="AE498" s="74">
        <f t="shared" si="214"/>
        <v>1312.90670858355</v>
      </c>
      <c r="AF498" s="74">
        <f t="shared" si="211"/>
        <v>1312.90670858355</v>
      </c>
      <c r="AO498" s="74"/>
      <c r="AP498" s="74"/>
      <c r="AQ498" s="74"/>
      <c r="AR498" s="74"/>
      <c r="AS498" s="73"/>
      <c r="AT498" s="73"/>
    </row>
    <row r="499" spans="1:46" s="60" customFormat="1">
      <c r="A499" s="20" t="s">
        <v>868</v>
      </c>
      <c r="B499" s="135">
        <f>B498+30</f>
        <v>45260</v>
      </c>
      <c r="C499" s="72">
        <v>1</v>
      </c>
      <c r="D499" s="74"/>
      <c r="E499" s="73"/>
      <c r="F499" s="73"/>
      <c r="G499" s="73"/>
      <c r="H499" s="73">
        <v>0</v>
      </c>
      <c r="I499" s="73">
        <v>0</v>
      </c>
      <c r="J499" s="73">
        <v>0</v>
      </c>
      <c r="K499" s="73"/>
      <c r="L499" s="74"/>
      <c r="O499" s="74">
        <v>200</v>
      </c>
      <c r="P499" s="74">
        <f t="shared" si="223"/>
        <v>-26458.134171670998</v>
      </c>
      <c r="Q499" s="74">
        <f t="shared" si="208"/>
        <v>200</v>
      </c>
      <c r="R499" s="74">
        <f t="shared" si="202"/>
        <v>-26458.134171670998</v>
      </c>
      <c r="S499" s="74">
        <f t="shared" si="218"/>
        <v>0</v>
      </c>
      <c r="T499" s="74">
        <f t="shared" si="219"/>
        <v>0</v>
      </c>
      <c r="U499" s="74">
        <f t="shared" si="222"/>
        <v>0</v>
      </c>
      <c r="V499" s="74">
        <f t="shared" si="224"/>
        <v>0</v>
      </c>
      <c r="W499" s="74">
        <f t="shared" si="220"/>
        <v>0</v>
      </c>
      <c r="X499" s="74">
        <f t="shared" si="221"/>
        <v>0</v>
      </c>
      <c r="Y499" s="74">
        <f t="shared" si="209"/>
        <v>0</v>
      </c>
      <c r="Z499" s="74">
        <f t="shared" si="213"/>
        <v>0</v>
      </c>
      <c r="AA499" s="75">
        <v>0.05</v>
      </c>
      <c r="AB499" s="74">
        <f t="shared" si="215"/>
        <v>1322.90670858355</v>
      </c>
      <c r="AC499" s="74">
        <f t="shared" si="210"/>
        <v>1322.90670858355</v>
      </c>
      <c r="AD499" s="75">
        <v>0.05</v>
      </c>
      <c r="AE499" s="74">
        <f t="shared" si="214"/>
        <v>1322.90670858355</v>
      </c>
      <c r="AF499" s="74">
        <f t="shared" si="211"/>
        <v>1322.90670858355</v>
      </c>
      <c r="AO499" s="74"/>
      <c r="AP499" s="74"/>
      <c r="AQ499" s="74"/>
      <c r="AR499" s="74"/>
      <c r="AS499" s="73"/>
      <c r="AT499" s="73"/>
    </row>
    <row r="500" spans="1:46" s="60" customFormat="1">
      <c r="A500" s="20" t="s">
        <v>868</v>
      </c>
      <c r="B500" s="135">
        <f>B499+31</f>
        <v>45291</v>
      </c>
      <c r="C500" s="72">
        <v>1</v>
      </c>
      <c r="D500" s="74"/>
      <c r="E500" s="73"/>
      <c r="F500" s="73"/>
      <c r="G500" s="73"/>
      <c r="H500" s="73">
        <v>0</v>
      </c>
      <c r="I500" s="73">
        <v>0</v>
      </c>
      <c r="J500" s="73">
        <v>0</v>
      </c>
      <c r="K500" s="73"/>
      <c r="L500" s="74"/>
      <c r="O500" s="74">
        <v>200</v>
      </c>
      <c r="P500" s="74">
        <f t="shared" si="223"/>
        <v>-26658.134171670998</v>
      </c>
      <c r="Q500" s="74">
        <f t="shared" si="208"/>
        <v>200</v>
      </c>
      <c r="R500" s="74">
        <f t="shared" si="202"/>
        <v>-26658.134171670998</v>
      </c>
      <c r="S500" s="74">
        <f t="shared" si="218"/>
        <v>0</v>
      </c>
      <c r="T500" s="74">
        <f t="shared" si="219"/>
        <v>0</v>
      </c>
      <c r="U500" s="74">
        <f t="shared" si="222"/>
        <v>0</v>
      </c>
      <c r="V500" s="74">
        <f t="shared" si="224"/>
        <v>0</v>
      </c>
      <c r="W500" s="74">
        <f t="shared" si="220"/>
        <v>0</v>
      </c>
      <c r="X500" s="74">
        <f t="shared" si="221"/>
        <v>0</v>
      </c>
      <c r="Y500" s="74">
        <f t="shared" si="209"/>
        <v>0</v>
      </c>
      <c r="Z500" s="74">
        <f t="shared" si="213"/>
        <v>0</v>
      </c>
      <c r="AA500" s="75">
        <v>0.05</v>
      </c>
      <c r="AB500" s="74">
        <f t="shared" si="215"/>
        <v>1332.90670858355</v>
      </c>
      <c r="AC500" s="74">
        <f t="shared" si="210"/>
        <v>1332.90670858355</v>
      </c>
      <c r="AD500" s="75">
        <v>0.05</v>
      </c>
      <c r="AE500" s="74">
        <f t="shared" si="214"/>
        <v>1332.90670858355</v>
      </c>
      <c r="AF500" s="74">
        <f t="shared" si="211"/>
        <v>1332.90670858355</v>
      </c>
      <c r="AO500" s="74"/>
      <c r="AP500" s="74"/>
      <c r="AQ500" s="74"/>
      <c r="AR500" s="74"/>
      <c r="AS500" s="73"/>
      <c r="AT500" s="73"/>
    </row>
    <row r="501" spans="1:46" s="60" customFormat="1">
      <c r="A501" s="20" t="s">
        <v>868</v>
      </c>
      <c r="B501" s="135">
        <f>B500+31</f>
        <v>45322</v>
      </c>
      <c r="C501" s="72">
        <v>1</v>
      </c>
      <c r="D501" s="74"/>
      <c r="E501" s="73"/>
      <c r="F501" s="73"/>
      <c r="G501" s="73"/>
      <c r="H501" s="73">
        <v>0</v>
      </c>
      <c r="I501" s="73">
        <v>0</v>
      </c>
      <c r="J501" s="73">
        <v>0</v>
      </c>
      <c r="K501" s="73"/>
      <c r="L501" s="74"/>
      <c r="O501" s="74">
        <v>200</v>
      </c>
      <c r="P501" s="74">
        <f>P488-O501</f>
        <v>-26858.134171670998</v>
      </c>
      <c r="Q501" s="74">
        <f t="shared" si="208"/>
        <v>200</v>
      </c>
      <c r="R501" s="74">
        <f t="shared" si="202"/>
        <v>-26858.134171670998</v>
      </c>
      <c r="S501" s="74">
        <f t="shared" si="218"/>
        <v>0</v>
      </c>
      <c r="T501" s="74">
        <f t="shared" si="219"/>
        <v>0</v>
      </c>
      <c r="U501" s="74">
        <f t="shared" si="222"/>
        <v>0</v>
      </c>
      <c r="V501" s="74">
        <f t="shared" si="224"/>
        <v>0</v>
      </c>
      <c r="W501" s="74">
        <f t="shared" si="220"/>
        <v>0</v>
      </c>
      <c r="X501" s="74">
        <f t="shared" si="221"/>
        <v>0</v>
      </c>
      <c r="Y501" s="74">
        <f t="shared" si="209"/>
        <v>0</v>
      </c>
      <c r="Z501" s="74">
        <f t="shared" si="213"/>
        <v>0</v>
      </c>
      <c r="AA501" s="75">
        <v>0.05</v>
      </c>
      <c r="AB501" s="74">
        <f t="shared" si="215"/>
        <v>1342.90670858355</v>
      </c>
      <c r="AC501" s="74">
        <f t="shared" si="210"/>
        <v>1342.90670858355</v>
      </c>
      <c r="AD501" s="75">
        <v>0.05</v>
      </c>
      <c r="AE501" s="74">
        <f t="shared" si="214"/>
        <v>1342.90670858355</v>
      </c>
      <c r="AF501" s="74">
        <f t="shared" si="211"/>
        <v>1342.90670858355</v>
      </c>
      <c r="AO501" s="74"/>
      <c r="AP501" s="74"/>
      <c r="AQ501" s="74"/>
      <c r="AR501" s="74"/>
      <c r="AS501" s="73"/>
      <c r="AT501" s="73"/>
    </row>
    <row r="502" spans="1:46" s="60" customFormat="1">
      <c r="A502" s="20" t="s">
        <v>868</v>
      </c>
      <c r="B502" s="135">
        <f>B501+29</f>
        <v>45351</v>
      </c>
      <c r="C502" s="72">
        <v>1</v>
      </c>
      <c r="D502" s="74"/>
      <c r="E502" s="73"/>
      <c r="F502" s="73"/>
      <c r="G502" s="73"/>
      <c r="H502" s="73">
        <v>0</v>
      </c>
      <c r="I502" s="73">
        <v>0</v>
      </c>
      <c r="J502" s="73">
        <v>0</v>
      </c>
      <c r="K502" s="73"/>
      <c r="L502" s="74"/>
      <c r="O502" s="74">
        <v>200</v>
      </c>
      <c r="P502" s="74">
        <f t="shared" ref="P502:P514" si="225">P501-O502</f>
        <v>-27058.134171670998</v>
      </c>
      <c r="Q502" s="74">
        <f t="shared" si="208"/>
        <v>200</v>
      </c>
      <c r="R502" s="74">
        <f t="shared" si="202"/>
        <v>-27058.134171670998</v>
      </c>
      <c r="S502" s="74">
        <f t="shared" si="218"/>
        <v>0</v>
      </c>
      <c r="T502" s="74">
        <f t="shared" si="219"/>
        <v>0</v>
      </c>
      <c r="U502" s="74">
        <f t="shared" si="222"/>
        <v>0</v>
      </c>
      <c r="V502" s="74">
        <f t="shared" si="224"/>
        <v>0</v>
      </c>
      <c r="W502" s="74">
        <f t="shared" si="220"/>
        <v>0</v>
      </c>
      <c r="X502" s="74">
        <f t="shared" si="221"/>
        <v>0</v>
      </c>
      <c r="Y502" s="74">
        <f t="shared" si="209"/>
        <v>0</v>
      </c>
      <c r="Z502" s="74">
        <f t="shared" si="213"/>
        <v>0</v>
      </c>
      <c r="AA502" s="75">
        <v>0.05</v>
      </c>
      <c r="AB502" s="74">
        <f t="shared" si="215"/>
        <v>1352.90670858355</v>
      </c>
      <c r="AC502" s="74">
        <f t="shared" si="210"/>
        <v>1352.90670858355</v>
      </c>
      <c r="AD502" s="75">
        <v>0.05</v>
      </c>
      <c r="AE502" s="74">
        <f t="shared" si="214"/>
        <v>1352.90670858355</v>
      </c>
      <c r="AF502" s="74">
        <f t="shared" si="211"/>
        <v>1352.90670858355</v>
      </c>
      <c r="AO502" s="74"/>
      <c r="AP502" s="74"/>
      <c r="AQ502" s="74"/>
      <c r="AR502" s="74"/>
      <c r="AS502" s="73"/>
      <c r="AT502" s="73"/>
    </row>
    <row r="503" spans="1:46" s="60" customFormat="1">
      <c r="A503" s="20" t="s">
        <v>868</v>
      </c>
      <c r="B503" s="135">
        <f>B502+31</f>
        <v>45382</v>
      </c>
      <c r="C503" s="72">
        <v>1</v>
      </c>
      <c r="D503" s="74"/>
      <c r="E503" s="73"/>
      <c r="F503" s="73"/>
      <c r="G503" s="73"/>
      <c r="H503" s="73">
        <v>0</v>
      </c>
      <c r="I503" s="73">
        <v>0</v>
      </c>
      <c r="J503" s="73">
        <v>0</v>
      </c>
      <c r="K503" s="73"/>
      <c r="L503" s="74"/>
      <c r="O503" s="74">
        <v>200</v>
      </c>
      <c r="P503" s="74">
        <f t="shared" si="225"/>
        <v>-27258.134171670998</v>
      </c>
      <c r="Q503" s="74">
        <f t="shared" si="208"/>
        <v>200</v>
      </c>
      <c r="R503" s="74">
        <f t="shared" si="202"/>
        <v>-27258.134171670998</v>
      </c>
      <c r="S503" s="74">
        <f t="shared" si="218"/>
        <v>0</v>
      </c>
      <c r="T503" s="74">
        <f t="shared" si="219"/>
        <v>0</v>
      </c>
      <c r="U503" s="74">
        <f t="shared" si="222"/>
        <v>0</v>
      </c>
      <c r="V503" s="74">
        <f t="shared" si="224"/>
        <v>0</v>
      </c>
      <c r="W503" s="74">
        <f t="shared" si="220"/>
        <v>0</v>
      </c>
      <c r="X503" s="74">
        <f t="shared" si="221"/>
        <v>0</v>
      </c>
      <c r="Y503" s="74">
        <f t="shared" si="209"/>
        <v>0</v>
      </c>
      <c r="Z503" s="74">
        <f t="shared" si="213"/>
        <v>0</v>
      </c>
      <c r="AA503" s="75">
        <v>0.05</v>
      </c>
      <c r="AB503" s="74">
        <f t="shared" si="215"/>
        <v>1362.90670858355</v>
      </c>
      <c r="AC503" s="74">
        <f t="shared" si="210"/>
        <v>1362.90670858355</v>
      </c>
      <c r="AD503" s="75">
        <v>0.05</v>
      </c>
      <c r="AE503" s="74">
        <f t="shared" si="214"/>
        <v>1362.90670858355</v>
      </c>
      <c r="AF503" s="74">
        <f t="shared" si="211"/>
        <v>1362.90670858355</v>
      </c>
      <c r="AO503" s="74"/>
      <c r="AP503" s="74"/>
      <c r="AQ503" s="74"/>
      <c r="AR503" s="74"/>
      <c r="AS503" s="73"/>
      <c r="AT503" s="73"/>
    </row>
    <row r="504" spans="1:46" s="60" customFormat="1">
      <c r="A504" s="20" t="s">
        <v>868</v>
      </c>
      <c r="B504" s="135">
        <f>B503+30</f>
        <v>45412</v>
      </c>
      <c r="C504" s="72">
        <v>1</v>
      </c>
      <c r="D504" s="74"/>
      <c r="E504" s="73"/>
      <c r="F504" s="73"/>
      <c r="G504" s="73"/>
      <c r="H504" s="73">
        <v>0</v>
      </c>
      <c r="I504" s="73">
        <v>0</v>
      </c>
      <c r="J504" s="73">
        <v>0</v>
      </c>
      <c r="K504" s="73"/>
      <c r="L504" s="74"/>
      <c r="O504" s="74">
        <v>200</v>
      </c>
      <c r="P504" s="74">
        <f t="shared" si="225"/>
        <v>-27458.134171670998</v>
      </c>
      <c r="Q504" s="74">
        <f t="shared" si="208"/>
        <v>200</v>
      </c>
      <c r="R504" s="74">
        <f t="shared" si="202"/>
        <v>-27458.134171670998</v>
      </c>
      <c r="S504" s="74">
        <f t="shared" si="218"/>
        <v>0</v>
      </c>
      <c r="T504" s="74">
        <f t="shared" si="219"/>
        <v>0</v>
      </c>
      <c r="U504" s="74">
        <f t="shared" si="222"/>
        <v>0</v>
      </c>
      <c r="V504" s="74">
        <f t="shared" si="224"/>
        <v>0</v>
      </c>
      <c r="W504" s="74">
        <f t="shared" si="220"/>
        <v>0</v>
      </c>
      <c r="X504" s="74">
        <f t="shared" si="221"/>
        <v>0</v>
      </c>
      <c r="Y504" s="74">
        <f t="shared" si="209"/>
        <v>0</v>
      </c>
      <c r="Z504" s="74">
        <f t="shared" si="213"/>
        <v>0</v>
      </c>
      <c r="AA504" s="75">
        <v>0.05</v>
      </c>
      <c r="AB504" s="74">
        <f t="shared" si="215"/>
        <v>1372.90670858355</v>
      </c>
      <c r="AC504" s="74">
        <f t="shared" si="210"/>
        <v>1372.90670858355</v>
      </c>
      <c r="AD504" s="75">
        <v>0.05</v>
      </c>
      <c r="AE504" s="74">
        <f t="shared" si="214"/>
        <v>1372.90670858355</v>
      </c>
      <c r="AF504" s="74">
        <f t="shared" si="211"/>
        <v>1372.90670858355</v>
      </c>
      <c r="AO504" s="74"/>
      <c r="AP504" s="74"/>
      <c r="AQ504" s="74"/>
      <c r="AR504" s="74"/>
      <c r="AS504" s="73"/>
      <c r="AT504" s="73"/>
    </row>
    <row r="505" spans="1:46" s="60" customFormat="1">
      <c r="A505" s="20" t="s">
        <v>868</v>
      </c>
      <c r="B505" s="135">
        <f>B504+31</f>
        <v>45443</v>
      </c>
      <c r="C505" s="72">
        <v>1</v>
      </c>
      <c r="D505" s="74"/>
      <c r="E505" s="73"/>
      <c r="F505" s="73"/>
      <c r="G505" s="73"/>
      <c r="H505" s="73">
        <v>0</v>
      </c>
      <c r="I505" s="73">
        <v>0</v>
      </c>
      <c r="J505" s="73">
        <v>0</v>
      </c>
      <c r="K505" s="73"/>
      <c r="L505" s="74"/>
      <c r="O505" s="74">
        <v>200</v>
      </c>
      <c r="P505" s="74">
        <f t="shared" si="225"/>
        <v>-27658.134171670998</v>
      </c>
      <c r="Q505" s="74">
        <f t="shared" si="208"/>
        <v>200</v>
      </c>
      <c r="R505" s="74">
        <f t="shared" si="202"/>
        <v>-27658.134171670998</v>
      </c>
      <c r="S505" s="74">
        <f t="shared" si="218"/>
        <v>0</v>
      </c>
      <c r="T505" s="74">
        <f t="shared" si="219"/>
        <v>0</v>
      </c>
      <c r="U505" s="74">
        <f t="shared" si="222"/>
        <v>0</v>
      </c>
      <c r="V505" s="74">
        <f t="shared" si="224"/>
        <v>0</v>
      </c>
      <c r="W505" s="74">
        <f t="shared" si="220"/>
        <v>0</v>
      </c>
      <c r="X505" s="74">
        <f t="shared" si="221"/>
        <v>0</v>
      </c>
      <c r="Y505" s="74">
        <f t="shared" si="209"/>
        <v>0</v>
      </c>
      <c r="Z505" s="74">
        <f t="shared" si="213"/>
        <v>0</v>
      </c>
      <c r="AA505" s="75">
        <v>0.05</v>
      </c>
      <c r="AB505" s="74">
        <f t="shared" si="215"/>
        <v>1382.90670858355</v>
      </c>
      <c r="AC505" s="74">
        <f t="shared" si="210"/>
        <v>1382.90670858355</v>
      </c>
      <c r="AD505" s="75">
        <v>0.05</v>
      </c>
      <c r="AE505" s="74">
        <f t="shared" si="214"/>
        <v>1382.90670858355</v>
      </c>
      <c r="AF505" s="74">
        <f t="shared" si="211"/>
        <v>1382.90670858355</v>
      </c>
      <c r="AO505" s="74"/>
      <c r="AP505" s="74"/>
      <c r="AQ505" s="74"/>
      <c r="AR505" s="74"/>
      <c r="AS505" s="73"/>
      <c r="AT505" s="73"/>
    </row>
    <row r="506" spans="1:46" s="60" customFormat="1">
      <c r="A506" s="20" t="s">
        <v>868</v>
      </c>
      <c r="B506" s="135">
        <f>B505+30</f>
        <v>45473</v>
      </c>
      <c r="C506" s="72">
        <v>1</v>
      </c>
      <c r="D506" s="74"/>
      <c r="E506" s="73"/>
      <c r="F506" s="73"/>
      <c r="G506" s="73"/>
      <c r="H506" s="73">
        <v>0</v>
      </c>
      <c r="I506" s="73">
        <v>0</v>
      </c>
      <c r="J506" s="73">
        <v>0</v>
      </c>
      <c r="K506" s="73"/>
      <c r="L506" s="74"/>
      <c r="O506" s="74">
        <v>200</v>
      </c>
      <c r="P506" s="74">
        <f t="shared" si="225"/>
        <v>-27858.134171670998</v>
      </c>
      <c r="Q506" s="74">
        <f t="shared" si="208"/>
        <v>200</v>
      </c>
      <c r="R506" s="74">
        <f t="shared" si="202"/>
        <v>-27858.134171670998</v>
      </c>
      <c r="S506" s="74">
        <f t="shared" si="218"/>
        <v>0</v>
      </c>
      <c r="T506" s="74">
        <f t="shared" si="219"/>
        <v>0</v>
      </c>
      <c r="U506" s="74">
        <f t="shared" si="222"/>
        <v>0</v>
      </c>
      <c r="V506" s="74">
        <f t="shared" si="224"/>
        <v>0</v>
      </c>
      <c r="W506" s="74">
        <f t="shared" si="220"/>
        <v>0</v>
      </c>
      <c r="X506" s="74">
        <f t="shared" si="221"/>
        <v>0</v>
      </c>
      <c r="Y506" s="74">
        <f t="shared" si="209"/>
        <v>0</v>
      </c>
      <c r="Z506" s="74">
        <f t="shared" si="213"/>
        <v>0</v>
      </c>
      <c r="AA506" s="75">
        <v>0.05</v>
      </c>
      <c r="AB506" s="74">
        <f t="shared" si="215"/>
        <v>1392.90670858355</v>
      </c>
      <c r="AC506" s="74">
        <f t="shared" si="210"/>
        <v>1392.90670858355</v>
      </c>
      <c r="AD506" s="75">
        <v>0.05</v>
      </c>
      <c r="AE506" s="74">
        <f t="shared" si="214"/>
        <v>1392.90670858355</v>
      </c>
      <c r="AF506" s="74">
        <f t="shared" si="211"/>
        <v>1392.90670858355</v>
      </c>
      <c r="AO506" s="74"/>
      <c r="AP506" s="74"/>
      <c r="AQ506" s="74"/>
      <c r="AR506" s="74"/>
      <c r="AS506" s="73"/>
      <c r="AT506" s="73"/>
    </row>
    <row r="507" spans="1:46" s="60" customFormat="1">
      <c r="A507" s="20" t="s">
        <v>868</v>
      </c>
      <c r="B507" s="135">
        <f>B506+31</f>
        <v>45504</v>
      </c>
      <c r="C507" s="72">
        <v>1</v>
      </c>
      <c r="D507" s="74"/>
      <c r="E507" s="73"/>
      <c r="F507" s="73"/>
      <c r="G507" s="73"/>
      <c r="H507" s="73">
        <v>0</v>
      </c>
      <c r="I507" s="73">
        <v>0</v>
      </c>
      <c r="J507" s="73">
        <v>0</v>
      </c>
      <c r="K507" s="73"/>
      <c r="L507" s="74"/>
      <c r="O507" s="74">
        <v>200</v>
      </c>
      <c r="P507" s="74">
        <f t="shared" si="225"/>
        <v>-28058.134171670998</v>
      </c>
      <c r="Q507" s="74">
        <f t="shared" si="208"/>
        <v>200</v>
      </c>
      <c r="R507" s="74">
        <f t="shared" si="202"/>
        <v>-28058.134171670998</v>
      </c>
      <c r="S507" s="74">
        <f t="shared" si="218"/>
        <v>0</v>
      </c>
      <c r="T507" s="74">
        <f t="shared" si="219"/>
        <v>0</v>
      </c>
      <c r="U507" s="74">
        <f t="shared" si="222"/>
        <v>0</v>
      </c>
      <c r="V507" s="74">
        <f t="shared" si="224"/>
        <v>0</v>
      </c>
      <c r="W507" s="74">
        <f t="shared" si="220"/>
        <v>0</v>
      </c>
      <c r="X507" s="74">
        <f t="shared" si="221"/>
        <v>0</v>
      </c>
      <c r="Y507" s="74">
        <f t="shared" si="209"/>
        <v>0</v>
      </c>
      <c r="Z507" s="74">
        <f t="shared" si="213"/>
        <v>0</v>
      </c>
      <c r="AA507" s="75">
        <v>0.05</v>
      </c>
      <c r="AB507" s="74">
        <f t="shared" si="215"/>
        <v>1402.90670858355</v>
      </c>
      <c r="AC507" s="74">
        <f t="shared" si="210"/>
        <v>1402.90670858355</v>
      </c>
      <c r="AD507" s="75">
        <v>0.05</v>
      </c>
      <c r="AE507" s="74">
        <f t="shared" si="214"/>
        <v>1402.90670858355</v>
      </c>
      <c r="AF507" s="74">
        <f t="shared" si="211"/>
        <v>1402.90670858355</v>
      </c>
      <c r="AO507" s="74"/>
      <c r="AP507" s="74"/>
      <c r="AQ507" s="74"/>
      <c r="AR507" s="74"/>
      <c r="AS507" s="73"/>
      <c r="AT507" s="73"/>
    </row>
    <row r="508" spans="1:46" s="60" customFormat="1">
      <c r="A508" s="20" t="s">
        <v>868</v>
      </c>
      <c r="B508" s="135">
        <f>B507+31</f>
        <v>45535</v>
      </c>
      <c r="C508" s="72">
        <v>1</v>
      </c>
      <c r="D508" s="74"/>
      <c r="E508" s="73"/>
      <c r="F508" s="73"/>
      <c r="G508" s="73"/>
      <c r="H508" s="73">
        <v>0</v>
      </c>
      <c r="I508" s="73">
        <v>0</v>
      </c>
      <c r="J508" s="73">
        <v>0</v>
      </c>
      <c r="K508" s="73"/>
      <c r="L508" s="74"/>
      <c r="O508" s="74">
        <v>200</v>
      </c>
      <c r="P508" s="74">
        <f t="shared" si="225"/>
        <v>-28258.134171670998</v>
      </c>
      <c r="Q508" s="74">
        <f t="shared" si="208"/>
        <v>200</v>
      </c>
      <c r="R508" s="74">
        <f t="shared" si="202"/>
        <v>-28258.134171670998</v>
      </c>
      <c r="S508" s="74">
        <f t="shared" si="218"/>
        <v>0</v>
      </c>
      <c r="T508" s="74">
        <f t="shared" si="219"/>
        <v>0</v>
      </c>
      <c r="U508" s="74">
        <f t="shared" si="222"/>
        <v>0</v>
      </c>
      <c r="V508" s="74">
        <f t="shared" si="224"/>
        <v>0</v>
      </c>
      <c r="W508" s="74">
        <f t="shared" si="220"/>
        <v>0</v>
      </c>
      <c r="X508" s="74">
        <f t="shared" si="221"/>
        <v>0</v>
      </c>
      <c r="Y508" s="74">
        <f t="shared" si="209"/>
        <v>0</v>
      </c>
      <c r="Z508" s="74">
        <f t="shared" si="213"/>
        <v>0</v>
      </c>
      <c r="AA508" s="75">
        <v>0.05</v>
      </c>
      <c r="AB508" s="74">
        <f t="shared" si="215"/>
        <v>1412.90670858355</v>
      </c>
      <c r="AC508" s="74">
        <f t="shared" si="210"/>
        <v>1412.90670858355</v>
      </c>
      <c r="AD508" s="75">
        <v>0.05</v>
      </c>
      <c r="AE508" s="74">
        <f t="shared" si="214"/>
        <v>1412.90670858355</v>
      </c>
      <c r="AF508" s="74">
        <f t="shared" si="211"/>
        <v>1412.90670858355</v>
      </c>
      <c r="AO508" s="74"/>
      <c r="AP508" s="74"/>
      <c r="AQ508" s="74"/>
      <c r="AR508" s="74"/>
      <c r="AS508" s="73"/>
      <c r="AT508" s="73"/>
    </row>
    <row r="509" spans="1:46" s="60" customFormat="1">
      <c r="A509" s="20" t="s">
        <v>868</v>
      </c>
      <c r="B509" s="135">
        <f>B508+30</f>
        <v>45565</v>
      </c>
      <c r="C509" s="72">
        <v>1</v>
      </c>
      <c r="D509" s="74"/>
      <c r="E509" s="73"/>
      <c r="F509" s="73"/>
      <c r="G509" s="73"/>
      <c r="H509" s="73">
        <v>0</v>
      </c>
      <c r="I509" s="73">
        <v>0</v>
      </c>
      <c r="J509" s="73">
        <v>0</v>
      </c>
      <c r="K509" s="73"/>
      <c r="L509" s="74"/>
      <c r="O509" s="74">
        <v>200</v>
      </c>
      <c r="P509" s="74">
        <f t="shared" si="225"/>
        <v>-28458.134171670998</v>
      </c>
      <c r="Q509" s="74">
        <f t="shared" si="208"/>
        <v>200</v>
      </c>
      <c r="R509" s="74">
        <f t="shared" ref="R509:R572" si="226">P509*C509</f>
        <v>-28458.134171670998</v>
      </c>
      <c r="S509" s="74">
        <f t="shared" si="218"/>
        <v>0</v>
      </c>
      <c r="T509" s="74">
        <f t="shared" si="219"/>
        <v>0</v>
      </c>
      <c r="U509" s="74">
        <f t="shared" si="222"/>
        <v>0</v>
      </c>
      <c r="V509" s="74">
        <f t="shared" si="224"/>
        <v>0</v>
      </c>
      <c r="W509" s="74">
        <f t="shared" si="220"/>
        <v>0</v>
      </c>
      <c r="X509" s="74">
        <f t="shared" si="221"/>
        <v>0</v>
      </c>
      <c r="Y509" s="74">
        <f t="shared" si="209"/>
        <v>0</v>
      </c>
      <c r="Z509" s="74">
        <f t="shared" si="213"/>
        <v>0</v>
      </c>
      <c r="AA509" s="75">
        <v>0.05</v>
      </c>
      <c r="AB509" s="74">
        <f t="shared" si="215"/>
        <v>1422.90670858355</v>
      </c>
      <c r="AC509" s="74">
        <f t="shared" si="210"/>
        <v>1422.90670858355</v>
      </c>
      <c r="AD509" s="75">
        <v>0.05</v>
      </c>
      <c r="AE509" s="74">
        <f t="shared" si="214"/>
        <v>1422.90670858355</v>
      </c>
      <c r="AF509" s="74">
        <f t="shared" si="211"/>
        <v>1422.90670858355</v>
      </c>
      <c r="AO509" s="74"/>
      <c r="AP509" s="74"/>
      <c r="AQ509" s="74"/>
      <c r="AR509" s="74"/>
      <c r="AS509" s="73"/>
      <c r="AT509" s="73"/>
    </row>
    <row r="510" spans="1:46" s="60" customFormat="1">
      <c r="A510" s="20" t="s">
        <v>868</v>
      </c>
      <c r="B510" s="135">
        <f>B509+31</f>
        <v>45596</v>
      </c>
      <c r="C510" s="72">
        <v>1</v>
      </c>
      <c r="D510" s="74"/>
      <c r="E510" s="73"/>
      <c r="F510" s="73"/>
      <c r="G510" s="73"/>
      <c r="H510" s="73">
        <v>0</v>
      </c>
      <c r="I510" s="73">
        <v>0</v>
      </c>
      <c r="J510" s="73">
        <v>0</v>
      </c>
      <c r="K510" s="73"/>
      <c r="L510" s="74"/>
      <c r="O510" s="74">
        <v>200</v>
      </c>
      <c r="P510" s="74">
        <f t="shared" si="225"/>
        <v>-28658.134171670998</v>
      </c>
      <c r="Q510" s="74">
        <f t="shared" si="208"/>
        <v>200</v>
      </c>
      <c r="R510" s="74">
        <f t="shared" si="226"/>
        <v>-28658.134171670998</v>
      </c>
      <c r="S510" s="74">
        <f t="shared" si="218"/>
        <v>0</v>
      </c>
      <c r="T510" s="74">
        <f t="shared" si="219"/>
        <v>0</v>
      </c>
      <c r="U510" s="74">
        <f t="shared" si="222"/>
        <v>0</v>
      </c>
      <c r="V510" s="74">
        <f t="shared" si="224"/>
        <v>0</v>
      </c>
      <c r="W510" s="74">
        <f t="shared" si="220"/>
        <v>0</v>
      </c>
      <c r="X510" s="74">
        <f t="shared" si="221"/>
        <v>0</v>
      </c>
      <c r="Y510" s="74">
        <f t="shared" si="209"/>
        <v>0</v>
      </c>
      <c r="Z510" s="74">
        <f t="shared" si="213"/>
        <v>0</v>
      </c>
      <c r="AA510" s="75">
        <v>0.05</v>
      </c>
      <c r="AB510" s="74">
        <f t="shared" si="215"/>
        <v>1432.90670858355</v>
      </c>
      <c r="AC510" s="74">
        <f t="shared" si="210"/>
        <v>1432.90670858355</v>
      </c>
      <c r="AD510" s="75">
        <v>0.05</v>
      </c>
      <c r="AE510" s="74">
        <f t="shared" si="214"/>
        <v>1432.90670858355</v>
      </c>
      <c r="AF510" s="74">
        <f t="shared" si="211"/>
        <v>1432.90670858355</v>
      </c>
      <c r="AO510" s="74"/>
      <c r="AP510" s="74"/>
      <c r="AQ510" s="74"/>
      <c r="AR510" s="74"/>
      <c r="AS510" s="73"/>
      <c r="AT510" s="73"/>
    </row>
    <row r="511" spans="1:46" s="60" customFormat="1">
      <c r="A511" s="20" t="s">
        <v>868</v>
      </c>
      <c r="B511" s="135">
        <f>B510+30</f>
        <v>45626</v>
      </c>
      <c r="C511" s="72">
        <v>1</v>
      </c>
      <c r="D511" s="74"/>
      <c r="E511" s="73"/>
      <c r="F511" s="73"/>
      <c r="G511" s="73"/>
      <c r="H511" s="73">
        <v>0</v>
      </c>
      <c r="I511" s="73">
        <v>0</v>
      </c>
      <c r="J511" s="73">
        <v>0</v>
      </c>
      <c r="K511" s="73"/>
      <c r="L511" s="74"/>
      <c r="O511" s="74">
        <v>200</v>
      </c>
      <c r="P511" s="74">
        <f t="shared" si="225"/>
        <v>-28858.134171670998</v>
      </c>
      <c r="Q511" s="74">
        <f t="shared" si="208"/>
        <v>200</v>
      </c>
      <c r="R511" s="74">
        <f t="shared" si="226"/>
        <v>-28858.134171670998</v>
      </c>
      <c r="S511" s="74">
        <f t="shared" si="218"/>
        <v>0</v>
      </c>
      <c r="T511" s="74">
        <f t="shared" si="219"/>
        <v>0</v>
      </c>
      <c r="U511" s="74">
        <f t="shared" si="222"/>
        <v>0</v>
      </c>
      <c r="V511" s="74">
        <f t="shared" si="224"/>
        <v>0</v>
      </c>
      <c r="W511" s="74">
        <f t="shared" si="220"/>
        <v>0</v>
      </c>
      <c r="X511" s="74">
        <f t="shared" si="221"/>
        <v>0</v>
      </c>
      <c r="Y511" s="74">
        <f t="shared" si="209"/>
        <v>0</v>
      </c>
      <c r="Z511" s="74">
        <f t="shared" si="213"/>
        <v>0</v>
      </c>
      <c r="AA511" s="75">
        <v>0.05</v>
      </c>
      <c r="AB511" s="74">
        <f t="shared" si="215"/>
        <v>1442.90670858355</v>
      </c>
      <c r="AC511" s="74">
        <f t="shared" si="210"/>
        <v>1442.90670858355</v>
      </c>
      <c r="AD511" s="75">
        <v>0.05</v>
      </c>
      <c r="AE511" s="74">
        <f t="shared" si="214"/>
        <v>1442.90670858355</v>
      </c>
      <c r="AF511" s="74">
        <f t="shared" si="211"/>
        <v>1442.90670858355</v>
      </c>
      <c r="AO511" s="74"/>
      <c r="AP511" s="74"/>
      <c r="AQ511" s="74"/>
      <c r="AR511" s="74"/>
      <c r="AS511" s="73"/>
      <c r="AT511" s="73"/>
    </row>
    <row r="512" spans="1:46" s="60" customFormat="1">
      <c r="A512" s="20" t="s">
        <v>868</v>
      </c>
      <c r="B512" s="135">
        <f>B511+31</f>
        <v>45657</v>
      </c>
      <c r="C512" s="72">
        <v>1</v>
      </c>
      <c r="D512" s="74"/>
      <c r="E512" s="73"/>
      <c r="F512" s="73"/>
      <c r="G512" s="73"/>
      <c r="H512" s="73">
        <v>0</v>
      </c>
      <c r="I512" s="73">
        <v>0</v>
      </c>
      <c r="J512" s="73">
        <v>0</v>
      </c>
      <c r="K512" s="73"/>
      <c r="L512" s="74"/>
      <c r="O512" s="74">
        <v>200</v>
      </c>
      <c r="P512" s="74">
        <f t="shared" si="225"/>
        <v>-29058.134171670998</v>
      </c>
      <c r="Q512" s="74">
        <f t="shared" si="208"/>
        <v>200</v>
      </c>
      <c r="R512" s="74">
        <f t="shared" si="226"/>
        <v>-29058.134171670998</v>
      </c>
      <c r="S512" s="74">
        <f t="shared" si="218"/>
        <v>0</v>
      </c>
      <c r="T512" s="74">
        <f t="shared" si="219"/>
        <v>0</v>
      </c>
      <c r="U512" s="74">
        <f t="shared" si="222"/>
        <v>0</v>
      </c>
      <c r="V512" s="74">
        <f t="shared" si="224"/>
        <v>0</v>
      </c>
      <c r="W512" s="74">
        <f t="shared" si="220"/>
        <v>0</v>
      </c>
      <c r="X512" s="74">
        <f t="shared" si="221"/>
        <v>0</v>
      </c>
      <c r="Y512" s="74">
        <f t="shared" si="209"/>
        <v>0</v>
      </c>
      <c r="Z512" s="74">
        <f t="shared" si="213"/>
        <v>0</v>
      </c>
      <c r="AA512" s="75">
        <v>0.05</v>
      </c>
      <c r="AB512" s="74">
        <f t="shared" si="215"/>
        <v>1452.90670858355</v>
      </c>
      <c r="AC512" s="74">
        <f t="shared" si="210"/>
        <v>1452.90670858355</v>
      </c>
      <c r="AD512" s="75">
        <v>0.05</v>
      </c>
      <c r="AE512" s="74">
        <f t="shared" si="214"/>
        <v>1452.90670858355</v>
      </c>
      <c r="AF512" s="74">
        <f t="shared" si="211"/>
        <v>1452.90670858355</v>
      </c>
      <c r="AO512" s="74"/>
      <c r="AP512" s="74"/>
      <c r="AQ512" s="74"/>
      <c r="AR512" s="74"/>
      <c r="AS512" s="73"/>
      <c r="AT512" s="73"/>
    </row>
    <row r="513" spans="1:46" s="60" customFormat="1">
      <c r="A513" s="20" t="s">
        <v>868</v>
      </c>
      <c r="B513" s="135">
        <f>B512+31</f>
        <v>45688</v>
      </c>
      <c r="C513" s="72">
        <v>1</v>
      </c>
      <c r="D513" s="74"/>
      <c r="E513" s="73"/>
      <c r="F513" s="73"/>
      <c r="G513" s="73"/>
      <c r="H513" s="73">
        <v>0</v>
      </c>
      <c r="I513" s="73">
        <v>0</v>
      </c>
      <c r="J513" s="73">
        <v>0</v>
      </c>
      <c r="K513" s="73"/>
      <c r="L513" s="74"/>
      <c r="O513" s="74">
        <v>200</v>
      </c>
      <c r="P513" s="74">
        <f t="shared" si="225"/>
        <v>-29258.134171670998</v>
      </c>
      <c r="Q513" s="74">
        <f t="shared" si="208"/>
        <v>200</v>
      </c>
      <c r="R513" s="74">
        <f t="shared" si="226"/>
        <v>-29258.134171670998</v>
      </c>
      <c r="S513" s="74">
        <f t="shared" si="218"/>
        <v>0</v>
      </c>
      <c r="T513" s="74">
        <f t="shared" ref="T513" si="227">S513*C513</f>
        <v>0</v>
      </c>
      <c r="U513" s="74">
        <f t="shared" si="222"/>
        <v>0</v>
      </c>
      <c r="V513" s="74">
        <f t="shared" si="224"/>
        <v>0</v>
      </c>
      <c r="W513" s="74">
        <f t="shared" si="220"/>
        <v>0</v>
      </c>
      <c r="X513" s="74">
        <f t="shared" ref="X513:X514" si="228">W513*C513</f>
        <v>0</v>
      </c>
      <c r="Y513" s="74">
        <f t="shared" si="209"/>
        <v>0</v>
      </c>
      <c r="Z513" s="74">
        <f t="shared" si="213"/>
        <v>0</v>
      </c>
      <c r="AA513" s="75">
        <v>0.05</v>
      </c>
      <c r="AB513" s="74">
        <f t="shared" si="215"/>
        <v>1462.90670858355</v>
      </c>
      <c r="AC513" s="74">
        <f t="shared" si="210"/>
        <v>1462.90670858355</v>
      </c>
      <c r="AD513" s="75">
        <v>0.05</v>
      </c>
      <c r="AE513" s="74">
        <f t="shared" si="214"/>
        <v>1462.90670858355</v>
      </c>
      <c r="AF513" s="74">
        <f t="shared" si="211"/>
        <v>1462.90670858355</v>
      </c>
      <c r="AO513" s="74"/>
      <c r="AP513" s="74"/>
      <c r="AQ513" s="74"/>
      <c r="AR513" s="74"/>
      <c r="AS513" s="73"/>
      <c r="AT513" s="73"/>
    </row>
    <row r="514" spans="1:46" s="60" customFormat="1">
      <c r="A514" s="20" t="s">
        <v>868</v>
      </c>
      <c r="B514" s="135">
        <f>B513+28</f>
        <v>45716</v>
      </c>
      <c r="C514" s="72">
        <v>1</v>
      </c>
      <c r="D514" s="74"/>
      <c r="E514" s="73"/>
      <c r="F514" s="73"/>
      <c r="G514" s="73"/>
      <c r="H514" s="73">
        <v>0</v>
      </c>
      <c r="I514" s="73">
        <v>0</v>
      </c>
      <c r="J514" s="73">
        <v>0</v>
      </c>
      <c r="K514" s="73"/>
      <c r="L514" s="74"/>
      <c r="O514" s="74">
        <v>200</v>
      </c>
      <c r="P514" s="74">
        <f t="shared" si="225"/>
        <v>-29458.134171670998</v>
      </c>
      <c r="Q514" s="74">
        <f t="shared" si="208"/>
        <v>200</v>
      </c>
      <c r="R514" s="74">
        <f t="shared" si="226"/>
        <v>-29458.134171670998</v>
      </c>
      <c r="S514" s="74"/>
      <c r="T514" s="74"/>
      <c r="U514" s="74">
        <f t="shared" si="222"/>
        <v>0</v>
      </c>
      <c r="V514" s="74">
        <f t="shared" si="224"/>
        <v>0</v>
      </c>
      <c r="W514" s="74">
        <f t="shared" si="220"/>
        <v>0</v>
      </c>
      <c r="X514" s="74">
        <f t="shared" si="228"/>
        <v>0</v>
      </c>
      <c r="Y514" s="74">
        <f t="shared" si="209"/>
        <v>0</v>
      </c>
      <c r="Z514" s="74">
        <f t="shared" si="213"/>
        <v>0</v>
      </c>
      <c r="AA514" s="75">
        <v>0.05</v>
      </c>
      <c r="AB514" s="74">
        <f t="shared" si="215"/>
        <v>1472.90670858355</v>
      </c>
      <c r="AC514" s="74">
        <f t="shared" si="210"/>
        <v>1472.90670858355</v>
      </c>
      <c r="AD514" s="75">
        <v>0.05</v>
      </c>
      <c r="AE514" s="74">
        <f t="shared" si="214"/>
        <v>1472.90670858355</v>
      </c>
      <c r="AF514" s="74">
        <f t="shared" si="211"/>
        <v>1472.90670858355</v>
      </c>
      <c r="AO514" s="74"/>
      <c r="AP514" s="74"/>
      <c r="AQ514" s="74"/>
      <c r="AR514" s="74"/>
      <c r="AS514" s="73"/>
      <c r="AT514" s="73"/>
    </row>
    <row r="515" spans="1:46" s="68" customFormat="1">
      <c r="A515" s="3" t="s">
        <v>1456</v>
      </c>
      <c r="B515" s="130">
        <v>43281</v>
      </c>
      <c r="C515" s="132">
        <f>VLOOKUP(CF_дог!B515,USD!A:B,2,TRUE)</f>
        <v>62.756500000000003</v>
      </c>
      <c r="D515" s="118"/>
      <c r="E515" s="117"/>
      <c r="F515" s="117"/>
      <c r="G515" s="117"/>
      <c r="H515" s="117">
        <v>0.08</v>
      </c>
      <c r="I515" s="117">
        <v>5.0000000000000001E-3</v>
      </c>
      <c r="J515" s="117">
        <v>0</v>
      </c>
      <c r="K515" s="117"/>
      <c r="L515" s="119"/>
      <c r="O515" s="118">
        <v>-1000</v>
      </c>
      <c r="P515" s="118">
        <f>-O515</f>
        <v>1000</v>
      </c>
      <c r="Q515" s="118">
        <f t="shared" ref="Q515:Q578" si="229">O515*C515</f>
        <v>-62756.5</v>
      </c>
      <c r="R515" s="118">
        <f t="shared" si="226"/>
        <v>62756.5</v>
      </c>
      <c r="S515" s="118"/>
      <c r="T515" s="118"/>
      <c r="U515" s="118">
        <v>0</v>
      </c>
      <c r="V515" s="118">
        <f t="shared" si="224"/>
        <v>0</v>
      </c>
      <c r="W515" s="118">
        <f>I515*P415</f>
        <v>0</v>
      </c>
      <c r="X515" s="118"/>
      <c r="Y515" s="118">
        <f t="shared" ref="Y515:Y578" si="230">-P515*J515</f>
        <v>0</v>
      </c>
      <c r="Z515" s="118">
        <f t="shared" si="213"/>
        <v>0</v>
      </c>
      <c r="AA515" s="119">
        <v>0.02</v>
      </c>
      <c r="AB515" s="118">
        <f t="shared" si="215"/>
        <v>-20</v>
      </c>
      <c r="AC515" s="118">
        <f t="shared" si="210"/>
        <v>-1255.1300000000001</v>
      </c>
      <c r="AD515" s="119">
        <v>0</v>
      </c>
      <c r="AE515" s="118">
        <f t="shared" si="214"/>
        <v>0</v>
      </c>
      <c r="AF515" s="118">
        <f t="shared" si="211"/>
        <v>0</v>
      </c>
      <c r="AO515" s="118"/>
      <c r="AP515" s="118"/>
      <c r="AQ515" s="118"/>
      <c r="AR515" s="118"/>
      <c r="AS515" s="117">
        <v>0.05</v>
      </c>
      <c r="AT515" s="117">
        <v>0.1</v>
      </c>
    </row>
    <row r="516" spans="1:46" s="68" customFormat="1">
      <c r="A516" s="3" t="s">
        <v>1456</v>
      </c>
      <c r="B516" s="130">
        <f>B515+31</f>
        <v>43312</v>
      </c>
      <c r="C516" s="132">
        <f>VLOOKUP(CF_дог!B516,USD!A:B,2,TRUE)</f>
        <v>62.780500000000004</v>
      </c>
      <c r="D516" s="118"/>
      <c r="E516" s="117"/>
      <c r="F516" s="117"/>
      <c r="G516" s="117"/>
      <c r="H516" s="117">
        <v>0.08</v>
      </c>
      <c r="I516" s="117">
        <v>5.0000000000000001E-3</v>
      </c>
      <c r="J516" s="117">
        <v>0</v>
      </c>
      <c r="K516" s="117"/>
      <c r="L516" s="119"/>
      <c r="O516" s="118">
        <v>-1000</v>
      </c>
      <c r="P516" s="118">
        <f t="shared" ref="P516:P521" si="231">P515-O516</f>
        <v>2000</v>
      </c>
      <c r="Q516" s="118">
        <f t="shared" si="229"/>
        <v>-62780.5</v>
      </c>
      <c r="R516" s="118">
        <f t="shared" si="226"/>
        <v>125561</v>
      </c>
      <c r="S516" s="118">
        <f t="shared" ref="S516:S547" si="232">P515*H515/365*(B516-B515)+S515-U516</f>
        <v>1.1550684931506847</v>
      </c>
      <c r="T516" s="118">
        <f t="shared" ref="T516:T547" si="233">S516*C516</f>
        <v>72.515777534246567</v>
      </c>
      <c r="U516" s="118">
        <f>P515*H515/365*(B516-B515)*0.83</f>
        <v>5.6394520547945204</v>
      </c>
      <c r="V516" s="118">
        <f t="shared" si="224"/>
        <v>354.04761972602739</v>
      </c>
      <c r="W516" s="118">
        <f t="shared" ref="W516:W547" si="234">I516*P516</f>
        <v>10</v>
      </c>
      <c r="X516" s="118">
        <f t="shared" ref="X516:X547" si="235">W516*C516</f>
        <v>627.80500000000006</v>
      </c>
      <c r="Y516" s="118">
        <f t="shared" si="230"/>
        <v>0</v>
      </c>
      <c r="Z516" s="118">
        <f t="shared" si="213"/>
        <v>0</v>
      </c>
      <c r="AA516" s="119">
        <v>0.02</v>
      </c>
      <c r="AB516" s="118">
        <f t="shared" si="215"/>
        <v>-40</v>
      </c>
      <c r="AC516" s="118">
        <f t="shared" ref="AC516:AC579" si="236">AB516*C516</f>
        <v>-2511.2200000000003</v>
      </c>
      <c r="AD516" s="119">
        <v>0</v>
      </c>
      <c r="AE516" s="118">
        <f t="shared" si="214"/>
        <v>0</v>
      </c>
      <c r="AF516" s="118">
        <f t="shared" ref="AF516:AF579" si="237">AE516*C516</f>
        <v>0</v>
      </c>
      <c r="AO516" s="118"/>
      <c r="AP516" s="118"/>
      <c r="AQ516" s="118"/>
      <c r="AR516" s="118"/>
      <c r="AS516" s="117">
        <v>0.05</v>
      </c>
      <c r="AT516" s="117">
        <v>0.1</v>
      </c>
    </row>
    <row r="517" spans="1:46" s="68" customFormat="1">
      <c r="A517" s="3" t="s">
        <v>1456</v>
      </c>
      <c r="B517" s="130">
        <f>B516+31</f>
        <v>43343</v>
      </c>
      <c r="C517" s="132">
        <f>VLOOKUP(CF_дог!B517,USD!A:B,2,TRUE)</f>
        <v>68.082099999999997</v>
      </c>
      <c r="D517" s="118"/>
      <c r="E517" s="117"/>
      <c r="F517" s="117"/>
      <c r="G517" s="117"/>
      <c r="H517" s="117">
        <v>0.08</v>
      </c>
      <c r="I517" s="117">
        <v>5.0000000000000001E-3</v>
      </c>
      <c r="J517" s="117">
        <v>0</v>
      </c>
      <c r="K517" s="117"/>
      <c r="L517" s="119"/>
      <c r="O517" s="118">
        <v>-1000</v>
      </c>
      <c r="P517" s="118">
        <f t="shared" si="231"/>
        <v>3000</v>
      </c>
      <c r="Q517" s="118">
        <f t="shared" si="229"/>
        <v>-68082.099999999991</v>
      </c>
      <c r="R517" s="118">
        <f t="shared" si="226"/>
        <v>204246.3</v>
      </c>
      <c r="S517" s="118">
        <f t="shared" si="232"/>
        <v>1.1550684931506847</v>
      </c>
      <c r="T517" s="118">
        <f t="shared" si="233"/>
        <v>78.63948865753423</v>
      </c>
      <c r="U517" s="118">
        <f t="shared" ref="U517:U548" si="238">P516*H516/365*(B517-B516)</f>
        <v>13.58904109589041</v>
      </c>
      <c r="V517" s="118">
        <f t="shared" si="224"/>
        <v>925.17045479452042</v>
      </c>
      <c r="W517" s="118">
        <f t="shared" si="234"/>
        <v>15</v>
      </c>
      <c r="X517" s="118">
        <f t="shared" si="235"/>
        <v>1021.2315</v>
      </c>
      <c r="Y517" s="118">
        <f t="shared" si="230"/>
        <v>0</v>
      </c>
      <c r="Z517" s="118">
        <f t="shared" si="213"/>
        <v>0</v>
      </c>
      <c r="AA517" s="119">
        <v>0.02</v>
      </c>
      <c r="AB517" s="118">
        <f t="shared" si="215"/>
        <v>-60</v>
      </c>
      <c r="AC517" s="118">
        <f t="shared" si="236"/>
        <v>-4084.9259999999999</v>
      </c>
      <c r="AD517" s="119">
        <v>0</v>
      </c>
      <c r="AE517" s="118">
        <f t="shared" si="214"/>
        <v>0</v>
      </c>
      <c r="AF517" s="118">
        <f t="shared" si="237"/>
        <v>0</v>
      </c>
      <c r="AO517" s="118"/>
      <c r="AP517" s="118"/>
      <c r="AQ517" s="118"/>
      <c r="AR517" s="118"/>
      <c r="AS517" s="117">
        <v>0.05</v>
      </c>
      <c r="AT517" s="117">
        <v>0.1</v>
      </c>
    </row>
    <row r="518" spans="1:46" s="68" customFormat="1">
      <c r="A518" s="3" t="s">
        <v>1456</v>
      </c>
      <c r="B518" s="130">
        <f>B517+30</f>
        <v>43373</v>
      </c>
      <c r="C518" s="132">
        <f>VLOOKUP(CF_дог!B518,USD!A:B,2,TRUE)</f>
        <v>65.590599999999995</v>
      </c>
      <c r="D518" s="118"/>
      <c r="E518" s="117"/>
      <c r="F518" s="117"/>
      <c r="G518" s="117"/>
      <c r="H518" s="117">
        <v>0.08</v>
      </c>
      <c r="I518" s="117">
        <v>5.0000000000000001E-3</v>
      </c>
      <c r="J518" s="117">
        <v>0</v>
      </c>
      <c r="K518" s="117"/>
      <c r="L518" s="119"/>
      <c r="O518" s="118">
        <v>-1000</v>
      </c>
      <c r="P518" s="118">
        <f t="shared" si="231"/>
        <v>4000</v>
      </c>
      <c r="Q518" s="118">
        <f t="shared" si="229"/>
        <v>-65590.599999999991</v>
      </c>
      <c r="R518" s="118">
        <f t="shared" si="226"/>
        <v>262362.39999999997</v>
      </c>
      <c r="S518" s="118">
        <f t="shared" si="232"/>
        <v>1.1550684931506865</v>
      </c>
      <c r="T518" s="118">
        <f t="shared" si="233"/>
        <v>75.761635506849416</v>
      </c>
      <c r="U518" s="118">
        <f t="shared" si="238"/>
        <v>19.726027397260275</v>
      </c>
      <c r="V518" s="118">
        <f t="shared" si="224"/>
        <v>1293.8419726027396</v>
      </c>
      <c r="W518" s="118">
        <f t="shared" si="234"/>
        <v>20</v>
      </c>
      <c r="X518" s="118">
        <f t="shared" si="235"/>
        <v>1311.8119999999999</v>
      </c>
      <c r="Y518" s="118">
        <f t="shared" si="230"/>
        <v>0</v>
      </c>
      <c r="Z518" s="118">
        <f t="shared" si="213"/>
        <v>0</v>
      </c>
      <c r="AA518" s="119">
        <v>0.02</v>
      </c>
      <c r="AB518" s="118">
        <f t="shared" si="215"/>
        <v>-80</v>
      </c>
      <c r="AC518" s="118">
        <f t="shared" si="236"/>
        <v>-5247.2479999999996</v>
      </c>
      <c r="AD518" s="119">
        <v>0</v>
      </c>
      <c r="AE518" s="118">
        <f t="shared" si="214"/>
        <v>0</v>
      </c>
      <c r="AF518" s="118">
        <f t="shared" si="237"/>
        <v>0</v>
      </c>
      <c r="AO518" s="118"/>
      <c r="AP518" s="118"/>
      <c r="AQ518" s="118"/>
      <c r="AR518" s="118"/>
      <c r="AS518" s="117">
        <v>0.05</v>
      </c>
      <c r="AT518" s="117">
        <v>0.1</v>
      </c>
    </row>
    <row r="519" spans="1:46" s="68" customFormat="1">
      <c r="A519" s="3" t="s">
        <v>1456</v>
      </c>
      <c r="B519" s="130">
        <f>B518+31</f>
        <v>43404</v>
      </c>
      <c r="C519" s="132">
        <f>VLOOKUP(CF_дог!B519,USD!A:B,2,TRUE)</f>
        <v>65.774199999999993</v>
      </c>
      <c r="D519" s="118"/>
      <c r="E519" s="117"/>
      <c r="F519" s="117"/>
      <c r="G519" s="117"/>
      <c r="H519" s="117">
        <v>0.08</v>
      </c>
      <c r="I519" s="117">
        <v>5.0000000000000001E-3</v>
      </c>
      <c r="J519" s="117">
        <v>0</v>
      </c>
      <c r="K519" s="117"/>
      <c r="L519" s="119"/>
      <c r="O519" s="118">
        <v>-1000</v>
      </c>
      <c r="P519" s="118">
        <f t="shared" si="231"/>
        <v>5000</v>
      </c>
      <c r="Q519" s="118">
        <f t="shared" si="229"/>
        <v>-65774.2</v>
      </c>
      <c r="R519" s="118">
        <f t="shared" si="226"/>
        <v>328870.99999999994</v>
      </c>
      <c r="S519" s="118">
        <f t="shared" si="232"/>
        <v>1.1550684931506865</v>
      </c>
      <c r="T519" s="118">
        <f t="shared" si="233"/>
        <v>75.973706082191882</v>
      </c>
      <c r="U519" s="118">
        <f t="shared" si="238"/>
        <v>27.17808219178082</v>
      </c>
      <c r="V519" s="118">
        <f t="shared" si="224"/>
        <v>1787.6166136986299</v>
      </c>
      <c r="W519" s="118">
        <f t="shared" si="234"/>
        <v>25</v>
      </c>
      <c r="X519" s="118">
        <f t="shared" si="235"/>
        <v>1644.3549999999998</v>
      </c>
      <c r="Y519" s="118">
        <f t="shared" si="230"/>
        <v>0</v>
      </c>
      <c r="Z519" s="118">
        <f t="shared" si="213"/>
        <v>0</v>
      </c>
      <c r="AA519" s="119">
        <v>0.02</v>
      </c>
      <c r="AB519" s="118">
        <f t="shared" si="215"/>
        <v>-100</v>
      </c>
      <c r="AC519" s="118">
        <f t="shared" si="236"/>
        <v>-6577.4199999999992</v>
      </c>
      <c r="AD519" s="119">
        <v>0</v>
      </c>
      <c r="AE519" s="118">
        <f t="shared" si="214"/>
        <v>0</v>
      </c>
      <c r="AF519" s="118">
        <f t="shared" si="237"/>
        <v>0</v>
      </c>
      <c r="AO519" s="118"/>
      <c r="AP519" s="118"/>
      <c r="AQ519" s="118"/>
      <c r="AR519" s="118"/>
      <c r="AS519" s="117">
        <v>0.05</v>
      </c>
      <c r="AT519" s="117">
        <v>0.1</v>
      </c>
    </row>
    <row r="520" spans="1:46" s="68" customFormat="1">
      <c r="A520" s="3" t="s">
        <v>1456</v>
      </c>
      <c r="B520" s="130">
        <f>B519+30</f>
        <v>43434</v>
      </c>
      <c r="C520" s="132">
        <f>VLOOKUP(CF_дог!B520,USD!A:B,2,TRUE)</f>
        <v>66.634200000000007</v>
      </c>
      <c r="D520" s="118"/>
      <c r="E520" s="117"/>
      <c r="F520" s="117"/>
      <c r="G520" s="117"/>
      <c r="H520" s="117">
        <v>0.08</v>
      </c>
      <c r="I520" s="117">
        <v>5.0000000000000001E-3</v>
      </c>
      <c r="J520" s="117">
        <v>0</v>
      </c>
      <c r="K520" s="117"/>
      <c r="L520" s="119"/>
      <c r="O520" s="118">
        <v>-1000</v>
      </c>
      <c r="P520" s="118">
        <f t="shared" si="231"/>
        <v>6000</v>
      </c>
      <c r="Q520" s="118">
        <f t="shared" si="229"/>
        <v>-66634.200000000012</v>
      </c>
      <c r="R520" s="118">
        <f t="shared" si="226"/>
        <v>399805.20000000007</v>
      </c>
      <c r="S520" s="118">
        <f t="shared" si="232"/>
        <v>1.1550684931506865</v>
      </c>
      <c r="T520" s="118">
        <f t="shared" si="233"/>
        <v>76.96706498630148</v>
      </c>
      <c r="U520" s="118">
        <f t="shared" si="238"/>
        <v>32.87671232876712</v>
      </c>
      <c r="V520" s="118">
        <f t="shared" si="224"/>
        <v>2190.7134246575342</v>
      </c>
      <c r="W520" s="118">
        <f t="shared" si="234"/>
        <v>30</v>
      </c>
      <c r="X520" s="118">
        <f t="shared" si="235"/>
        <v>1999.0260000000003</v>
      </c>
      <c r="Y520" s="118">
        <f t="shared" si="230"/>
        <v>0</v>
      </c>
      <c r="Z520" s="118">
        <f t="shared" si="213"/>
        <v>0</v>
      </c>
      <c r="AA520" s="119">
        <v>0.02</v>
      </c>
      <c r="AB520" s="118">
        <f t="shared" si="215"/>
        <v>-120</v>
      </c>
      <c r="AC520" s="118">
        <f t="shared" si="236"/>
        <v>-7996.1040000000012</v>
      </c>
      <c r="AD520" s="119">
        <v>0</v>
      </c>
      <c r="AE520" s="118">
        <f t="shared" si="214"/>
        <v>0</v>
      </c>
      <c r="AF520" s="118">
        <f t="shared" si="237"/>
        <v>0</v>
      </c>
      <c r="AO520" s="118"/>
      <c r="AP520" s="118"/>
      <c r="AQ520" s="118"/>
      <c r="AR520" s="118"/>
      <c r="AS520" s="117">
        <v>0.05</v>
      </c>
      <c r="AT520" s="117">
        <v>0.1</v>
      </c>
    </row>
    <row r="521" spans="1:46" s="68" customFormat="1">
      <c r="A521" s="3" t="s">
        <v>1456</v>
      </c>
      <c r="B521" s="130">
        <f>B520+31</f>
        <v>43465</v>
      </c>
      <c r="C521" s="132">
        <f>VLOOKUP(CF_дог!B521,USD!A:B,2,TRUE)</f>
        <v>69.470600000000005</v>
      </c>
      <c r="D521" s="118"/>
      <c r="E521" s="117"/>
      <c r="F521" s="117"/>
      <c r="G521" s="117"/>
      <c r="H521" s="117">
        <v>7.4999999999999997E-2</v>
      </c>
      <c r="I521" s="117">
        <v>5.0000000000000001E-3</v>
      </c>
      <c r="J521" s="117">
        <v>0</v>
      </c>
      <c r="K521" s="117"/>
      <c r="L521" s="119"/>
      <c r="O521" s="118">
        <v>-1000</v>
      </c>
      <c r="P521" s="118">
        <f t="shared" si="231"/>
        <v>7000</v>
      </c>
      <c r="Q521" s="118">
        <f t="shared" si="229"/>
        <v>-69470.600000000006</v>
      </c>
      <c r="R521" s="118">
        <f t="shared" si="226"/>
        <v>486294.2</v>
      </c>
      <c r="S521" s="118">
        <f t="shared" si="232"/>
        <v>1.1550684931506865</v>
      </c>
      <c r="T521" s="118">
        <f t="shared" si="233"/>
        <v>80.24330126027408</v>
      </c>
      <c r="U521" s="118">
        <f t="shared" si="238"/>
        <v>40.767123287671232</v>
      </c>
      <c r="V521" s="118">
        <f t="shared" si="224"/>
        <v>2832.1165150684933</v>
      </c>
      <c r="W521" s="118">
        <f t="shared" si="234"/>
        <v>35</v>
      </c>
      <c r="X521" s="118">
        <f t="shared" si="235"/>
        <v>2431.471</v>
      </c>
      <c r="Y521" s="118">
        <f t="shared" si="230"/>
        <v>0</v>
      </c>
      <c r="Z521" s="118">
        <f t="shared" si="213"/>
        <v>0</v>
      </c>
      <c r="AA521" s="119">
        <v>0.02</v>
      </c>
      <c r="AB521" s="118">
        <f t="shared" si="215"/>
        <v>-140</v>
      </c>
      <c r="AC521" s="118">
        <f t="shared" si="236"/>
        <v>-9725.884</v>
      </c>
      <c r="AD521" s="119">
        <v>0</v>
      </c>
      <c r="AE521" s="118">
        <f t="shared" si="214"/>
        <v>0</v>
      </c>
      <c r="AF521" s="118">
        <f t="shared" si="237"/>
        <v>0</v>
      </c>
      <c r="AO521" s="118"/>
      <c r="AP521" s="118"/>
      <c r="AQ521" s="118"/>
      <c r="AR521" s="118"/>
      <c r="AS521" s="117">
        <v>0.05</v>
      </c>
      <c r="AT521" s="117">
        <v>0.1</v>
      </c>
    </row>
    <row r="522" spans="1:46" s="68" customFormat="1">
      <c r="A522" s="3" t="s">
        <v>1456</v>
      </c>
      <c r="B522" s="130">
        <f>B521+31</f>
        <v>43496</v>
      </c>
      <c r="C522" s="132">
        <f>VLOOKUP(CF_дог!B522,USD!A:B,2,TRUE)</f>
        <v>66.098699999999994</v>
      </c>
      <c r="D522" s="118"/>
      <c r="E522" s="117"/>
      <c r="F522" s="117"/>
      <c r="G522" s="117"/>
      <c r="H522" s="117">
        <v>7.4999999999999997E-2</v>
      </c>
      <c r="I522" s="117">
        <v>5.0000000000000001E-3</v>
      </c>
      <c r="J522" s="117">
        <v>0</v>
      </c>
      <c r="K522" s="117"/>
      <c r="L522" s="119"/>
      <c r="O522" s="118">
        <v>-1000</v>
      </c>
      <c r="P522" s="118">
        <f>P410-O522</f>
        <v>6000</v>
      </c>
      <c r="Q522" s="118">
        <f t="shared" si="229"/>
        <v>-66098.7</v>
      </c>
      <c r="R522" s="118">
        <f t="shared" si="226"/>
        <v>396592.19999999995</v>
      </c>
      <c r="S522" s="118">
        <f t="shared" si="232"/>
        <v>1.1550684931506865</v>
      </c>
      <c r="T522" s="118">
        <f t="shared" si="233"/>
        <v>76.348525808219279</v>
      </c>
      <c r="U522" s="118">
        <f t="shared" si="238"/>
        <v>44.589041095890408</v>
      </c>
      <c r="V522" s="118">
        <f t="shared" si="224"/>
        <v>2947.2776506849309</v>
      </c>
      <c r="W522" s="118">
        <f t="shared" si="234"/>
        <v>30</v>
      </c>
      <c r="X522" s="118">
        <f t="shared" si="235"/>
        <v>1982.9609999999998</v>
      </c>
      <c r="Y522" s="118">
        <f t="shared" si="230"/>
        <v>0</v>
      </c>
      <c r="Z522" s="118">
        <f t="shared" si="213"/>
        <v>0</v>
      </c>
      <c r="AA522" s="119">
        <v>0.02</v>
      </c>
      <c r="AB522" s="118">
        <f t="shared" si="215"/>
        <v>-120</v>
      </c>
      <c r="AC522" s="118">
        <f t="shared" si="236"/>
        <v>-7931.8439999999991</v>
      </c>
      <c r="AD522" s="119">
        <v>0</v>
      </c>
      <c r="AE522" s="118">
        <f t="shared" si="214"/>
        <v>0</v>
      </c>
      <c r="AF522" s="118">
        <f t="shared" si="237"/>
        <v>0</v>
      </c>
      <c r="AO522" s="118"/>
      <c r="AP522" s="118"/>
      <c r="AQ522" s="118"/>
      <c r="AR522" s="118"/>
      <c r="AS522" s="117">
        <v>0.05</v>
      </c>
      <c r="AT522" s="117">
        <v>0.1</v>
      </c>
    </row>
    <row r="523" spans="1:46" s="68" customFormat="1">
      <c r="A523" s="3" t="s">
        <v>1456</v>
      </c>
      <c r="B523" s="130">
        <f>B522+28</f>
        <v>43524</v>
      </c>
      <c r="C523" s="132">
        <f>VLOOKUP(CF_дог!B523,USD!A:B,2,TRUE)</f>
        <v>65.757000000000005</v>
      </c>
      <c r="D523" s="118"/>
      <c r="E523" s="117"/>
      <c r="F523" s="117"/>
      <c r="G523" s="117"/>
      <c r="H523" s="117">
        <v>7.4999999999999997E-2</v>
      </c>
      <c r="I523" s="117">
        <v>5.0000000000000001E-3</v>
      </c>
      <c r="J523" s="117">
        <v>0</v>
      </c>
      <c r="K523" s="117"/>
      <c r="L523" s="119"/>
      <c r="O523" s="118">
        <v>-1000</v>
      </c>
      <c r="P523" s="118">
        <f t="shared" ref="P523:P552" si="239">P522-O523</f>
        <v>7000</v>
      </c>
      <c r="Q523" s="118">
        <f t="shared" si="229"/>
        <v>-65757</v>
      </c>
      <c r="R523" s="118">
        <f t="shared" si="226"/>
        <v>460299.00000000006</v>
      </c>
      <c r="S523" s="118">
        <f t="shared" si="232"/>
        <v>1.1550684931506865</v>
      </c>
      <c r="T523" s="118">
        <f t="shared" si="233"/>
        <v>75.953838904109702</v>
      </c>
      <c r="U523" s="118">
        <f t="shared" si="238"/>
        <v>34.520547945205479</v>
      </c>
      <c r="V523" s="118">
        <f t="shared" si="224"/>
        <v>2269.9676712328769</v>
      </c>
      <c r="W523" s="118">
        <f t="shared" si="234"/>
        <v>35</v>
      </c>
      <c r="X523" s="118">
        <f t="shared" si="235"/>
        <v>2301.4950000000003</v>
      </c>
      <c r="Y523" s="118">
        <f t="shared" si="230"/>
        <v>0</v>
      </c>
      <c r="Z523" s="118">
        <f t="shared" si="213"/>
        <v>0</v>
      </c>
      <c r="AA523" s="119">
        <v>0.02</v>
      </c>
      <c r="AB523" s="118">
        <f t="shared" si="215"/>
        <v>-140</v>
      </c>
      <c r="AC523" s="118">
        <f t="shared" si="236"/>
        <v>-9205.9800000000014</v>
      </c>
      <c r="AD523" s="119">
        <v>0</v>
      </c>
      <c r="AE523" s="118">
        <f t="shared" si="214"/>
        <v>0</v>
      </c>
      <c r="AF523" s="118">
        <f t="shared" si="237"/>
        <v>0</v>
      </c>
      <c r="AO523" s="118"/>
      <c r="AP523" s="118"/>
      <c r="AQ523" s="118"/>
      <c r="AR523" s="118"/>
      <c r="AS523" s="117">
        <v>0.05</v>
      </c>
      <c r="AT523" s="117">
        <v>0.1</v>
      </c>
    </row>
    <row r="524" spans="1:46" s="68" customFormat="1">
      <c r="A524" s="3" t="s">
        <v>1456</v>
      </c>
      <c r="B524" s="130">
        <f>B523+31</f>
        <v>43555</v>
      </c>
      <c r="C524" s="132">
        <f>VLOOKUP(CF_дог!B524,USD!A:B,2,TRUE)</f>
        <v>64.734700000000004</v>
      </c>
      <c r="D524" s="118"/>
      <c r="E524" s="117"/>
      <c r="F524" s="117"/>
      <c r="G524" s="117"/>
      <c r="H524" s="117">
        <v>7.4999999999999997E-2</v>
      </c>
      <c r="I524" s="117">
        <v>5.0000000000000001E-3</v>
      </c>
      <c r="J524" s="117">
        <v>0</v>
      </c>
      <c r="K524" s="117"/>
      <c r="L524" s="119"/>
      <c r="O524" s="118">
        <v>-1000</v>
      </c>
      <c r="P524" s="118">
        <f t="shared" si="239"/>
        <v>8000</v>
      </c>
      <c r="Q524" s="118">
        <f t="shared" si="229"/>
        <v>-64734.700000000004</v>
      </c>
      <c r="R524" s="118">
        <f t="shared" si="226"/>
        <v>517877.60000000003</v>
      </c>
      <c r="S524" s="118">
        <f t="shared" si="232"/>
        <v>1.1550684931506865</v>
      </c>
      <c r="T524" s="118">
        <f t="shared" si="233"/>
        <v>74.773012383561749</v>
      </c>
      <c r="U524" s="118">
        <f t="shared" si="238"/>
        <v>44.589041095890408</v>
      </c>
      <c r="V524" s="118">
        <f t="shared" si="224"/>
        <v>2886.4581986301368</v>
      </c>
      <c r="W524" s="118">
        <f t="shared" si="234"/>
        <v>40</v>
      </c>
      <c r="X524" s="118">
        <f t="shared" si="235"/>
        <v>2589.3879999999999</v>
      </c>
      <c r="Y524" s="118">
        <f t="shared" si="230"/>
        <v>0</v>
      </c>
      <c r="Z524" s="118">
        <f t="shared" si="213"/>
        <v>0</v>
      </c>
      <c r="AA524" s="119">
        <v>0.02</v>
      </c>
      <c r="AB524" s="118">
        <f t="shared" si="215"/>
        <v>-160</v>
      </c>
      <c r="AC524" s="118">
        <f t="shared" si="236"/>
        <v>-10357.552</v>
      </c>
      <c r="AD524" s="119">
        <v>0</v>
      </c>
      <c r="AE524" s="118">
        <f t="shared" si="214"/>
        <v>0</v>
      </c>
      <c r="AF524" s="118">
        <f t="shared" si="237"/>
        <v>0</v>
      </c>
      <c r="AO524" s="118"/>
      <c r="AP524" s="118"/>
      <c r="AQ524" s="118"/>
      <c r="AR524" s="118"/>
      <c r="AS524" s="117">
        <v>0.05</v>
      </c>
      <c r="AT524" s="117">
        <v>0.1</v>
      </c>
    </row>
    <row r="525" spans="1:46" s="68" customFormat="1">
      <c r="A525" s="3" t="s">
        <v>1456</v>
      </c>
      <c r="B525" s="130">
        <f>B524+30</f>
        <v>43585</v>
      </c>
      <c r="C525" s="132">
        <f>VLOOKUP(CF_дог!B525,USD!A:B,2,TRUE)</f>
        <v>64.691699999999997</v>
      </c>
      <c r="D525" s="118"/>
      <c r="E525" s="117"/>
      <c r="F525" s="117"/>
      <c r="G525" s="117"/>
      <c r="H525" s="117">
        <v>7.4999999999999997E-2</v>
      </c>
      <c r="I525" s="117">
        <v>5.0000000000000001E-3</v>
      </c>
      <c r="J525" s="117">
        <v>0</v>
      </c>
      <c r="K525" s="117"/>
      <c r="L525" s="119"/>
      <c r="O525" s="118">
        <v>-2000</v>
      </c>
      <c r="P525" s="118">
        <f t="shared" si="239"/>
        <v>10000</v>
      </c>
      <c r="Q525" s="118">
        <f t="shared" si="229"/>
        <v>-129383.4</v>
      </c>
      <c r="R525" s="118">
        <f t="shared" si="226"/>
        <v>646917</v>
      </c>
      <c r="S525" s="118">
        <f t="shared" si="232"/>
        <v>1.1550684931506865</v>
      </c>
      <c r="T525" s="118">
        <f t="shared" si="233"/>
        <v>74.723344438356264</v>
      </c>
      <c r="U525" s="118">
        <f t="shared" si="238"/>
        <v>49.315068493150683</v>
      </c>
      <c r="V525" s="118">
        <f t="shared" si="224"/>
        <v>3190.2756164383559</v>
      </c>
      <c r="W525" s="118">
        <f t="shared" si="234"/>
        <v>50</v>
      </c>
      <c r="X525" s="118">
        <f t="shared" si="235"/>
        <v>3234.585</v>
      </c>
      <c r="Y525" s="118">
        <f t="shared" si="230"/>
        <v>0</v>
      </c>
      <c r="Z525" s="118">
        <f t="shared" si="213"/>
        <v>0</v>
      </c>
      <c r="AA525" s="119">
        <v>0.02</v>
      </c>
      <c r="AB525" s="118">
        <f t="shared" si="215"/>
        <v>-200</v>
      </c>
      <c r="AC525" s="118">
        <f t="shared" si="236"/>
        <v>-12938.34</v>
      </c>
      <c r="AD525" s="119">
        <v>0</v>
      </c>
      <c r="AE525" s="118">
        <f t="shared" si="214"/>
        <v>0</v>
      </c>
      <c r="AF525" s="118">
        <f t="shared" si="237"/>
        <v>0</v>
      </c>
      <c r="AO525" s="118"/>
      <c r="AP525" s="118"/>
      <c r="AQ525" s="118"/>
      <c r="AR525" s="118"/>
      <c r="AS525" s="117">
        <v>0.05</v>
      </c>
      <c r="AT525" s="117">
        <v>0.1</v>
      </c>
    </row>
    <row r="526" spans="1:46" s="68" customFormat="1">
      <c r="A526" s="3" t="s">
        <v>1456</v>
      </c>
      <c r="B526" s="130">
        <f>B525+31</f>
        <v>43616</v>
      </c>
      <c r="C526" s="132">
        <f>VLOOKUP(CF_дог!B526,USD!A:B,2,TRUE)</f>
        <v>65.058300000000003</v>
      </c>
      <c r="D526" s="118"/>
      <c r="E526" s="117"/>
      <c r="F526" s="117"/>
      <c r="G526" s="117"/>
      <c r="H526" s="117">
        <v>6.9999999999999993E-2</v>
      </c>
      <c r="I526" s="117">
        <v>5.0000000000000001E-3</v>
      </c>
      <c r="J526" s="117">
        <v>0</v>
      </c>
      <c r="K526" s="117"/>
      <c r="L526" s="119"/>
      <c r="O526" s="118">
        <v>-2000</v>
      </c>
      <c r="P526" s="118">
        <f t="shared" si="239"/>
        <v>12000</v>
      </c>
      <c r="Q526" s="118">
        <f t="shared" si="229"/>
        <v>-130116.6</v>
      </c>
      <c r="R526" s="118">
        <f t="shared" si="226"/>
        <v>780699.6</v>
      </c>
      <c r="S526" s="118">
        <f t="shared" si="232"/>
        <v>1.1550684931506794</v>
      </c>
      <c r="T526" s="118">
        <f t="shared" si="233"/>
        <v>75.146792547944841</v>
      </c>
      <c r="U526" s="118">
        <f t="shared" si="238"/>
        <v>63.69863013698631</v>
      </c>
      <c r="V526" s="118">
        <f t="shared" si="224"/>
        <v>4144.1245890410964</v>
      </c>
      <c r="W526" s="118">
        <f t="shared" si="234"/>
        <v>60</v>
      </c>
      <c r="X526" s="118">
        <f t="shared" si="235"/>
        <v>3903.498</v>
      </c>
      <c r="Y526" s="118">
        <f t="shared" si="230"/>
        <v>0</v>
      </c>
      <c r="Z526" s="118">
        <f t="shared" ref="Z526:Z589" si="240">Y526*C526</f>
        <v>0</v>
      </c>
      <c r="AA526" s="119">
        <v>0.02</v>
      </c>
      <c r="AB526" s="118">
        <f t="shared" si="215"/>
        <v>-240</v>
      </c>
      <c r="AC526" s="118">
        <f t="shared" si="236"/>
        <v>-15613.992</v>
      </c>
      <c r="AD526" s="119">
        <v>0</v>
      </c>
      <c r="AE526" s="118">
        <f t="shared" ref="AE526:AE589" si="241">-AD526*P526</f>
        <v>0</v>
      </c>
      <c r="AF526" s="118">
        <f t="shared" si="237"/>
        <v>0</v>
      </c>
      <c r="AO526" s="118"/>
      <c r="AP526" s="118"/>
      <c r="AQ526" s="118"/>
      <c r="AR526" s="118"/>
      <c r="AS526" s="117">
        <v>0.05</v>
      </c>
      <c r="AT526" s="117">
        <v>0.1</v>
      </c>
    </row>
    <row r="527" spans="1:46" s="68" customFormat="1">
      <c r="A527" s="3" t="s">
        <v>1456</v>
      </c>
      <c r="B527" s="130">
        <f>B526+30</f>
        <v>43646</v>
      </c>
      <c r="C527" s="132">
        <f>VLOOKUP(CF_дог!B527,USD!A:B,2,TRUE)</f>
        <v>63.075600000000001</v>
      </c>
      <c r="D527" s="118"/>
      <c r="E527" s="117"/>
      <c r="F527" s="117"/>
      <c r="G527" s="117"/>
      <c r="H527" s="117">
        <v>6.9999999999999993E-2</v>
      </c>
      <c r="I527" s="117">
        <v>5.0000000000000001E-3</v>
      </c>
      <c r="J527" s="117">
        <v>0</v>
      </c>
      <c r="K527" s="117"/>
      <c r="L527" s="119"/>
      <c r="O527" s="118">
        <v>-2000</v>
      </c>
      <c r="P527" s="118">
        <f t="shared" si="239"/>
        <v>14000</v>
      </c>
      <c r="Q527" s="118">
        <f t="shared" si="229"/>
        <v>-126151.2</v>
      </c>
      <c r="R527" s="118">
        <f t="shared" si="226"/>
        <v>883058.4</v>
      </c>
      <c r="S527" s="118">
        <f t="shared" si="232"/>
        <v>1.1550684931506794</v>
      </c>
      <c r="T527" s="118">
        <f t="shared" si="233"/>
        <v>72.856638246574988</v>
      </c>
      <c r="U527" s="118">
        <f t="shared" si="238"/>
        <v>69.041095890410958</v>
      </c>
      <c r="V527" s="118">
        <f t="shared" si="224"/>
        <v>4354.8085479452056</v>
      </c>
      <c r="W527" s="118">
        <f t="shared" si="234"/>
        <v>70</v>
      </c>
      <c r="X527" s="118">
        <f t="shared" si="235"/>
        <v>4415.2920000000004</v>
      </c>
      <c r="Y527" s="118">
        <f t="shared" si="230"/>
        <v>0</v>
      </c>
      <c r="Z527" s="118">
        <f t="shared" si="240"/>
        <v>0</v>
      </c>
      <c r="AA527" s="119">
        <v>0.02</v>
      </c>
      <c r="AB527" s="118">
        <f t="shared" si="215"/>
        <v>-280</v>
      </c>
      <c r="AC527" s="118">
        <f t="shared" si="236"/>
        <v>-17661.168000000001</v>
      </c>
      <c r="AD527" s="119">
        <v>0</v>
      </c>
      <c r="AE527" s="118">
        <f t="shared" si="241"/>
        <v>0</v>
      </c>
      <c r="AF527" s="118">
        <f t="shared" si="237"/>
        <v>0</v>
      </c>
      <c r="AO527" s="118"/>
      <c r="AP527" s="118"/>
      <c r="AQ527" s="118"/>
      <c r="AR527" s="118"/>
      <c r="AS527" s="117">
        <v>0.05</v>
      </c>
      <c r="AT527" s="117">
        <v>0.1</v>
      </c>
    </row>
    <row r="528" spans="1:46" s="68" customFormat="1">
      <c r="A528" s="3" t="s">
        <v>1456</v>
      </c>
      <c r="B528" s="130">
        <f>B527+31</f>
        <v>43677</v>
      </c>
      <c r="C528" s="132">
        <f>VLOOKUP(CF_дог!B528,USD!A:B,2,TRUE)</f>
        <v>63.379100000000001</v>
      </c>
      <c r="D528" s="118"/>
      <c r="E528" s="117"/>
      <c r="F528" s="117"/>
      <c r="G528" s="117"/>
      <c r="H528" s="117">
        <v>6.9999999999999993E-2</v>
      </c>
      <c r="I528" s="117">
        <v>5.0000000000000001E-3</v>
      </c>
      <c r="J528" s="117">
        <v>0</v>
      </c>
      <c r="K528" s="117"/>
      <c r="L528" s="119"/>
      <c r="O528" s="118">
        <v>-2000</v>
      </c>
      <c r="P528" s="118">
        <f t="shared" si="239"/>
        <v>16000</v>
      </c>
      <c r="Q528" s="118">
        <f t="shared" si="229"/>
        <v>-126758.2</v>
      </c>
      <c r="R528" s="118">
        <f t="shared" si="226"/>
        <v>1014065.6</v>
      </c>
      <c r="S528" s="118">
        <f t="shared" si="232"/>
        <v>1.1550684931506794</v>
      </c>
      <c r="T528" s="118">
        <f t="shared" si="233"/>
        <v>73.207201534246224</v>
      </c>
      <c r="U528" s="118">
        <f t="shared" si="238"/>
        <v>83.232876712328761</v>
      </c>
      <c r="V528" s="118">
        <f t="shared" si="224"/>
        <v>5275.2248164383554</v>
      </c>
      <c r="W528" s="118">
        <f t="shared" si="234"/>
        <v>80</v>
      </c>
      <c r="X528" s="118">
        <f t="shared" si="235"/>
        <v>5070.3280000000004</v>
      </c>
      <c r="Y528" s="118">
        <f t="shared" si="230"/>
        <v>0</v>
      </c>
      <c r="Z528" s="118">
        <f t="shared" si="240"/>
        <v>0</v>
      </c>
      <c r="AA528" s="119">
        <v>0.02</v>
      </c>
      <c r="AB528" s="118">
        <f t="shared" si="215"/>
        <v>-320</v>
      </c>
      <c r="AC528" s="118">
        <f t="shared" si="236"/>
        <v>-20281.312000000002</v>
      </c>
      <c r="AD528" s="119">
        <v>0</v>
      </c>
      <c r="AE528" s="118">
        <f t="shared" si="241"/>
        <v>0</v>
      </c>
      <c r="AF528" s="118">
        <f t="shared" si="237"/>
        <v>0</v>
      </c>
      <c r="AO528" s="118"/>
      <c r="AP528" s="118"/>
      <c r="AQ528" s="118"/>
      <c r="AR528" s="118"/>
      <c r="AS528" s="117">
        <v>0.05</v>
      </c>
      <c r="AT528" s="117">
        <v>0.1</v>
      </c>
    </row>
    <row r="529" spans="1:46" s="68" customFormat="1">
      <c r="A529" s="3" t="s">
        <v>1456</v>
      </c>
      <c r="B529" s="130">
        <f>B528+31</f>
        <v>43708</v>
      </c>
      <c r="C529" s="132">
        <f>VLOOKUP(CF_дог!B529,USD!A:B,2,TRUE)</f>
        <v>66.489699999999999</v>
      </c>
      <c r="D529" s="118"/>
      <c r="E529" s="117"/>
      <c r="F529" s="117"/>
      <c r="G529" s="117"/>
      <c r="H529" s="117">
        <v>6.9999999999999993E-2</v>
      </c>
      <c r="I529" s="117">
        <v>5.0000000000000001E-3</v>
      </c>
      <c r="J529" s="117">
        <v>0</v>
      </c>
      <c r="K529" s="117"/>
      <c r="L529" s="119"/>
      <c r="O529" s="118">
        <v>-2000</v>
      </c>
      <c r="P529" s="118">
        <f t="shared" si="239"/>
        <v>18000</v>
      </c>
      <c r="Q529" s="118">
        <f t="shared" si="229"/>
        <v>-132979.4</v>
      </c>
      <c r="R529" s="118">
        <f t="shared" si="226"/>
        <v>1196814.6000000001</v>
      </c>
      <c r="S529" s="118">
        <f t="shared" si="232"/>
        <v>1.1550684931506794</v>
      </c>
      <c r="T529" s="118">
        <f t="shared" si="233"/>
        <v>76.800157589040722</v>
      </c>
      <c r="U529" s="118">
        <f t="shared" si="238"/>
        <v>95.123287671232859</v>
      </c>
      <c r="V529" s="118">
        <f t="shared" si="224"/>
        <v>6324.7188602739716</v>
      </c>
      <c r="W529" s="118">
        <f t="shared" si="234"/>
        <v>90</v>
      </c>
      <c r="X529" s="118">
        <f t="shared" si="235"/>
        <v>5984.0730000000003</v>
      </c>
      <c r="Y529" s="118">
        <f t="shared" si="230"/>
        <v>0</v>
      </c>
      <c r="Z529" s="118">
        <f t="shared" si="240"/>
        <v>0</v>
      </c>
      <c r="AA529" s="119">
        <v>0.02</v>
      </c>
      <c r="AB529" s="118">
        <f t="shared" ref="AB529:AB592" si="242">-AA529*P529</f>
        <v>-360</v>
      </c>
      <c r="AC529" s="118">
        <f t="shared" si="236"/>
        <v>-23936.292000000001</v>
      </c>
      <c r="AD529" s="119">
        <v>0</v>
      </c>
      <c r="AE529" s="118">
        <f t="shared" si="241"/>
        <v>0</v>
      </c>
      <c r="AF529" s="118">
        <f t="shared" si="237"/>
        <v>0</v>
      </c>
      <c r="AO529" s="118"/>
      <c r="AP529" s="118"/>
      <c r="AQ529" s="118"/>
      <c r="AR529" s="118"/>
      <c r="AS529" s="117">
        <v>0.05</v>
      </c>
      <c r="AT529" s="117">
        <v>0.1</v>
      </c>
    </row>
    <row r="530" spans="1:46" s="68" customFormat="1">
      <c r="A530" s="3" t="s">
        <v>1456</v>
      </c>
      <c r="B530" s="130">
        <f>B529+30</f>
        <v>43738</v>
      </c>
      <c r="C530" s="132">
        <f>VLOOKUP(CF_дог!B530,USD!A:B,2,TRUE)</f>
        <v>64.415599999999998</v>
      </c>
      <c r="D530" s="118"/>
      <c r="E530" s="117"/>
      <c r="F530" s="117"/>
      <c r="G530" s="117"/>
      <c r="H530" s="117">
        <v>6.9999999999999993E-2</v>
      </c>
      <c r="I530" s="117">
        <v>5.0000000000000001E-3</v>
      </c>
      <c r="J530" s="117">
        <v>0</v>
      </c>
      <c r="K530" s="117"/>
      <c r="L530" s="119"/>
      <c r="O530" s="118">
        <v>-2000</v>
      </c>
      <c r="P530" s="118">
        <f t="shared" si="239"/>
        <v>20000</v>
      </c>
      <c r="Q530" s="118">
        <f t="shared" si="229"/>
        <v>-128831.2</v>
      </c>
      <c r="R530" s="118">
        <f t="shared" si="226"/>
        <v>1288312</v>
      </c>
      <c r="S530" s="118">
        <f t="shared" si="232"/>
        <v>1.1550684931506794</v>
      </c>
      <c r="T530" s="118">
        <f t="shared" si="233"/>
        <v>74.404430027396899</v>
      </c>
      <c r="U530" s="118">
        <f t="shared" si="238"/>
        <v>103.56164383561642</v>
      </c>
      <c r="V530" s="118">
        <f t="shared" si="224"/>
        <v>6670.9854246575333</v>
      </c>
      <c r="W530" s="118">
        <f t="shared" si="234"/>
        <v>100</v>
      </c>
      <c r="X530" s="118">
        <f t="shared" si="235"/>
        <v>6441.5599999999995</v>
      </c>
      <c r="Y530" s="118">
        <f t="shared" si="230"/>
        <v>0</v>
      </c>
      <c r="Z530" s="118">
        <f t="shared" si="240"/>
        <v>0</v>
      </c>
      <c r="AA530" s="119">
        <v>0.02</v>
      </c>
      <c r="AB530" s="118">
        <f t="shared" si="242"/>
        <v>-400</v>
      </c>
      <c r="AC530" s="118">
        <f t="shared" si="236"/>
        <v>-25766.239999999998</v>
      </c>
      <c r="AD530" s="119">
        <v>0</v>
      </c>
      <c r="AE530" s="118">
        <f t="shared" si="241"/>
        <v>0</v>
      </c>
      <c r="AF530" s="118">
        <f t="shared" si="237"/>
        <v>0</v>
      </c>
      <c r="AO530" s="118"/>
      <c r="AP530" s="118"/>
      <c r="AQ530" s="118"/>
      <c r="AR530" s="118"/>
      <c r="AS530" s="117">
        <v>0.05</v>
      </c>
      <c r="AT530" s="117">
        <v>0.1</v>
      </c>
    </row>
    <row r="531" spans="1:46" s="68" customFormat="1">
      <c r="A531" s="3" t="s">
        <v>1456</v>
      </c>
      <c r="B531" s="130">
        <f>B530+31</f>
        <v>43769</v>
      </c>
      <c r="C531" s="132">
        <f>VLOOKUP(CF_дог!B531,USD!A:B,2,TRUE)</f>
        <v>63.873399999999997</v>
      </c>
      <c r="D531" s="118"/>
      <c r="E531" s="117"/>
      <c r="F531" s="117"/>
      <c r="G531" s="117"/>
      <c r="H531" s="117">
        <v>6.5000000000000002E-2</v>
      </c>
      <c r="I531" s="117">
        <v>5.0000000000000001E-3</v>
      </c>
      <c r="J531" s="117">
        <v>0</v>
      </c>
      <c r="K531" s="117"/>
      <c r="L531" s="119"/>
      <c r="O531" s="118">
        <v>-2000</v>
      </c>
      <c r="P531" s="118">
        <f t="shared" si="239"/>
        <v>22000</v>
      </c>
      <c r="Q531" s="118">
        <f t="shared" si="229"/>
        <v>-127746.79999999999</v>
      </c>
      <c r="R531" s="118">
        <f t="shared" si="226"/>
        <v>1405214.7999999998</v>
      </c>
      <c r="S531" s="118">
        <f t="shared" si="232"/>
        <v>1.1550684931506794</v>
      </c>
      <c r="T531" s="118">
        <f t="shared" si="233"/>
        <v>73.778151890410598</v>
      </c>
      <c r="U531" s="118">
        <f t="shared" si="238"/>
        <v>118.90410958904107</v>
      </c>
      <c r="V531" s="118">
        <f t="shared" si="224"/>
        <v>7594.8097534246554</v>
      </c>
      <c r="W531" s="118">
        <f t="shared" si="234"/>
        <v>110</v>
      </c>
      <c r="X531" s="118">
        <f t="shared" si="235"/>
        <v>7026.0739999999996</v>
      </c>
      <c r="Y531" s="118">
        <f t="shared" si="230"/>
        <v>0</v>
      </c>
      <c r="Z531" s="118">
        <f t="shared" si="240"/>
        <v>0</v>
      </c>
      <c r="AA531" s="119">
        <v>0.02</v>
      </c>
      <c r="AB531" s="118">
        <f t="shared" si="242"/>
        <v>-440</v>
      </c>
      <c r="AC531" s="118">
        <f t="shared" si="236"/>
        <v>-28104.295999999998</v>
      </c>
      <c r="AD531" s="119">
        <v>0</v>
      </c>
      <c r="AE531" s="118">
        <f t="shared" si="241"/>
        <v>0</v>
      </c>
      <c r="AF531" s="118">
        <f t="shared" si="237"/>
        <v>0</v>
      </c>
      <c r="AO531" s="118"/>
      <c r="AP531" s="118"/>
      <c r="AQ531" s="118"/>
      <c r="AR531" s="118"/>
      <c r="AS531" s="117">
        <v>0.05</v>
      </c>
      <c r="AT531" s="117">
        <v>0.1</v>
      </c>
    </row>
    <row r="532" spans="1:46" s="68" customFormat="1">
      <c r="A532" s="3" t="s">
        <v>1456</v>
      </c>
      <c r="B532" s="130">
        <f>B531+30</f>
        <v>43799</v>
      </c>
      <c r="C532" s="132">
        <f>VLOOKUP(CF_дог!B532,USD!A:B,2,TRUE)</f>
        <v>64.081699999999998</v>
      </c>
      <c r="D532" s="118"/>
      <c r="E532" s="117"/>
      <c r="F532" s="117"/>
      <c r="G532" s="117"/>
      <c r="H532" s="117">
        <v>6.5000000000000002E-2</v>
      </c>
      <c r="I532" s="117">
        <v>5.0000000000000001E-3</v>
      </c>
      <c r="J532" s="117">
        <v>0</v>
      </c>
      <c r="K532" s="117"/>
      <c r="L532" s="119"/>
      <c r="O532" s="118">
        <v>-2000</v>
      </c>
      <c r="P532" s="118">
        <f t="shared" si="239"/>
        <v>24000</v>
      </c>
      <c r="Q532" s="118">
        <f t="shared" si="229"/>
        <v>-128163.4</v>
      </c>
      <c r="R532" s="118">
        <f t="shared" si="226"/>
        <v>1537960.8</v>
      </c>
      <c r="S532" s="118">
        <f t="shared" si="232"/>
        <v>1.1550684931506794</v>
      </c>
      <c r="T532" s="118">
        <f t="shared" si="233"/>
        <v>74.018752657533895</v>
      </c>
      <c r="U532" s="118">
        <f t="shared" si="238"/>
        <v>117.53424657534246</v>
      </c>
      <c r="V532" s="118">
        <f t="shared" si="224"/>
        <v>7531.7943287671233</v>
      </c>
      <c r="W532" s="118">
        <f t="shared" si="234"/>
        <v>120</v>
      </c>
      <c r="X532" s="118">
        <f t="shared" si="235"/>
        <v>7689.8040000000001</v>
      </c>
      <c r="Y532" s="118">
        <f t="shared" si="230"/>
        <v>0</v>
      </c>
      <c r="Z532" s="118">
        <f t="shared" si="240"/>
        <v>0</v>
      </c>
      <c r="AA532" s="119">
        <v>0.02</v>
      </c>
      <c r="AB532" s="118">
        <f t="shared" si="242"/>
        <v>-480</v>
      </c>
      <c r="AC532" s="118">
        <f t="shared" si="236"/>
        <v>-30759.216</v>
      </c>
      <c r="AD532" s="119">
        <v>0</v>
      </c>
      <c r="AE532" s="118">
        <f t="shared" si="241"/>
        <v>0</v>
      </c>
      <c r="AF532" s="118">
        <f t="shared" si="237"/>
        <v>0</v>
      </c>
      <c r="AO532" s="118"/>
      <c r="AP532" s="118"/>
      <c r="AQ532" s="118"/>
      <c r="AR532" s="118"/>
      <c r="AS532" s="117">
        <v>0.05</v>
      </c>
      <c r="AT532" s="117">
        <v>0.1</v>
      </c>
    </row>
    <row r="533" spans="1:46" s="68" customFormat="1">
      <c r="A533" s="3" t="s">
        <v>1456</v>
      </c>
      <c r="B533" s="130">
        <f>B532+31</f>
        <v>43830</v>
      </c>
      <c r="C533" s="132">
        <f>VLOOKUP(CF_дог!B533,USD!A:B,2,TRUE)</f>
        <v>61.905700000000003</v>
      </c>
      <c r="D533" s="118"/>
      <c r="E533" s="117"/>
      <c r="F533" s="117"/>
      <c r="G533" s="117"/>
      <c r="H533" s="117">
        <v>6.5000000000000002E-2</v>
      </c>
      <c r="I533" s="117">
        <v>5.0000000000000001E-3</v>
      </c>
      <c r="J533" s="117">
        <v>0</v>
      </c>
      <c r="K533" s="117"/>
      <c r="L533" s="119"/>
      <c r="O533" s="118">
        <v>-2000</v>
      </c>
      <c r="P533" s="118">
        <f t="shared" si="239"/>
        <v>26000</v>
      </c>
      <c r="Q533" s="118">
        <f t="shared" si="229"/>
        <v>-123811.40000000001</v>
      </c>
      <c r="R533" s="118">
        <f t="shared" si="226"/>
        <v>1609548.2000000002</v>
      </c>
      <c r="S533" s="118">
        <f t="shared" si="232"/>
        <v>1.1550684931506794</v>
      </c>
      <c r="T533" s="118">
        <f t="shared" si="233"/>
        <v>71.505323616438019</v>
      </c>
      <c r="U533" s="118">
        <f t="shared" si="238"/>
        <v>132.49315068493152</v>
      </c>
      <c r="V533" s="118">
        <f t="shared" si="224"/>
        <v>8202.0812383561661</v>
      </c>
      <c r="W533" s="118">
        <f t="shared" si="234"/>
        <v>130</v>
      </c>
      <c r="X533" s="118">
        <f t="shared" si="235"/>
        <v>8047.741</v>
      </c>
      <c r="Y533" s="118">
        <f t="shared" si="230"/>
        <v>0</v>
      </c>
      <c r="Z533" s="118">
        <f t="shared" si="240"/>
        <v>0</v>
      </c>
      <c r="AA533" s="119">
        <v>0.02</v>
      </c>
      <c r="AB533" s="118">
        <f t="shared" si="242"/>
        <v>-520</v>
      </c>
      <c r="AC533" s="118">
        <f t="shared" si="236"/>
        <v>-32190.964</v>
      </c>
      <c r="AD533" s="119">
        <v>0</v>
      </c>
      <c r="AE533" s="118">
        <f t="shared" si="241"/>
        <v>0</v>
      </c>
      <c r="AF533" s="118">
        <f t="shared" si="237"/>
        <v>0</v>
      </c>
      <c r="AO533" s="118"/>
      <c r="AP533" s="118"/>
      <c r="AQ533" s="118"/>
      <c r="AR533" s="118"/>
      <c r="AS533" s="117">
        <v>0.05</v>
      </c>
      <c r="AT533" s="117">
        <v>0.1</v>
      </c>
    </row>
    <row r="534" spans="1:46" s="68" customFormat="1">
      <c r="A534" s="3" t="s">
        <v>1456</v>
      </c>
      <c r="B534" s="130">
        <f>B533+31</f>
        <v>43861</v>
      </c>
      <c r="C534" s="132">
        <f>VLOOKUP(CF_дог!B534,USD!A:B,2,TRUE)</f>
        <v>63.035899999999998</v>
      </c>
      <c r="D534" s="118"/>
      <c r="E534" s="117"/>
      <c r="F534" s="117"/>
      <c r="G534" s="117"/>
      <c r="H534" s="117">
        <v>7.4999999999999997E-2</v>
      </c>
      <c r="I534" s="117">
        <v>5.0000000000000001E-3</v>
      </c>
      <c r="J534" s="117">
        <v>0</v>
      </c>
      <c r="K534" s="117"/>
      <c r="L534" s="119"/>
      <c r="O534" s="118">
        <v>200</v>
      </c>
      <c r="P534" s="118">
        <f t="shared" si="239"/>
        <v>25800</v>
      </c>
      <c r="Q534" s="118">
        <f t="shared" si="229"/>
        <v>12607.18</v>
      </c>
      <c r="R534" s="118">
        <f t="shared" si="226"/>
        <v>1626326.22</v>
      </c>
      <c r="S534" s="118">
        <f t="shared" si="232"/>
        <v>1.1550684931506794</v>
      </c>
      <c r="T534" s="118">
        <f t="shared" si="233"/>
        <v>72.810782027396911</v>
      </c>
      <c r="U534" s="118">
        <f t="shared" si="238"/>
        <v>143.53424657534245</v>
      </c>
      <c r="V534" s="118">
        <f t="shared" si="224"/>
        <v>9047.8104136986294</v>
      </c>
      <c r="W534" s="118">
        <f t="shared" si="234"/>
        <v>129</v>
      </c>
      <c r="X534" s="118">
        <f t="shared" si="235"/>
        <v>8131.6310999999996</v>
      </c>
      <c r="Y534" s="118">
        <f t="shared" si="230"/>
        <v>0</v>
      </c>
      <c r="Z534" s="118">
        <f t="shared" si="240"/>
        <v>0</v>
      </c>
      <c r="AA534" s="119">
        <v>0.02</v>
      </c>
      <c r="AB534" s="118">
        <f t="shared" si="242"/>
        <v>-516</v>
      </c>
      <c r="AC534" s="118">
        <f t="shared" si="236"/>
        <v>-32526.524399999998</v>
      </c>
      <c r="AD534" s="119">
        <v>0</v>
      </c>
      <c r="AE534" s="118">
        <f t="shared" si="241"/>
        <v>0</v>
      </c>
      <c r="AF534" s="118">
        <f t="shared" si="237"/>
        <v>0</v>
      </c>
      <c r="AO534" s="118"/>
      <c r="AP534" s="118"/>
      <c r="AQ534" s="118"/>
      <c r="AR534" s="118"/>
      <c r="AS534" s="117">
        <v>0.05</v>
      </c>
      <c r="AT534" s="117">
        <v>0.1</v>
      </c>
    </row>
    <row r="535" spans="1:46" s="68" customFormat="1">
      <c r="A535" s="3" t="s">
        <v>1456</v>
      </c>
      <c r="B535" s="130">
        <f>B534+29</f>
        <v>43890</v>
      </c>
      <c r="C535" s="132">
        <f>VLOOKUP(CF_дог!B535,USD!A:B,2,TRUE)</f>
        <v>66.990899999999996</v>
      </c>
      <c r="D535" s="118"/>
      <c r="E535" s="117"/>
      <c r="F535" s="117"/>
      <c r="G535" s="117"/>
      <c r="H535" s="117">
        <v>7.4999999999999997E-2</v>
      </c>
      <c r="I535" s="117">
        <v>5.0000000000000001E-3</v>
      </c>
      <c r="J535" s="117">
        <v>0</v>
      </c>
      <c r="K535" s="117"/>
      <c r="L535" s="119"/>
      <c r="O535" s="118">
        <v>200</v>
      </c>
      <c r="P535" s="118">
        <f t="shared" si="239"/>
        <v>25600</v>
      </c>
      <c r="Q535" s="118">
        <f t="shared" si="229"/>
        <v>13398.179999999998</v>
      </c>
      <c r="R535" s="118">
        <f t="shared" si="226"/>
        <v>1714967.0399999998</v>
      </c>
      <c r="S535" s="118">
        <f t="shared" si="232"/>
        <v>1.1550684931506794</v>
      </c>
      <c r="T535" s="118">
        <f t="shared" si="233"/>
        <v>77.379077917807848</v>
      </c>
      <c r="U535" s="118">
        <f t="shared" si="238"/>
        <v>153.73972602739727</v>
      </c>
      <c r="V535" s="118">
        <f t="shared" si="224"/>
        <v>10299.162612328768</v>
      </c>
      <c r="W535" s="118">
        <f t="shared" si="234"/>
        <v>128</v>
      </c>
      <c r="X535" s="118">
        <f t="shared" si="235"/>
        <v>8574.8351999999995</v>
      </c>
      <c r="Y535" s="118">
        <f t="shared" si="230"/>
        <v>0</v>
      </c>
      <c r="Z535" s="118">
        <f t="shared" si="240"/>
        <v>0</v>
      </c>
      <c r="AA535" s="119">
        <v>0.02</v>
      </c>
      <c r="AB535" s="118">
        <f t="shared" si="242"/>
        <v>-512</v>
      </c>
      <c r="AC535" s="118">
        <f t="shared" si="236"/>
        <v>-34299.340799999998</v>
      </c>
      <c r="AD535" s="119">
        <v>0</v>
      </c>
      <c r="AE535" s="118">
        <f t="shared" si="241"/>
        <v>0</v>
      </c>
      <c r="AF535" s="118">
        <f t="shared" si="237"/>
        <v>0</v>
      </c>
      <c r="AO535" s="118"/>
      <c r="AP535" s="118"/>
      <c r="AQ535" s="118"/>
      <c r="AR535" s="118"/>
      <c r="AS535" s="117">
        <v>0.05</v>
      </c>
      <c r="AT535" s="117">
        <v>0.1</v>
      </c>
    </row>
    <row r="536" spans="1:46" s="68" customFormat="1">
      <c r="A536" s="3" t="s">
        <v>1456</v>
      </c>
      <c r="B536" s="130">
        <f>B535+31</f>
        <v>43921</v>
      </c>
      <c r="C536" s="132">
        <f>VLOOKUP(CF_дог!B536,USD!A:B,2,TRUE)</f>
        <v>77.732500000000002</v>
      </c>
      <c r="D536" s="118"/>
      <c r="E536" s="117"/>
      <c r="F536" s="117"/>
      <c r="G536" s="117"/>
      <c r="H536" s="117">
        <v>7.4999999999999997E-2</v>
      </c>
      <c r="I536" s="117">
        <v>5.0000000000000001E-3</v>
      </c>
      <c r="J536" s="117">
        <v>0</v>
      </c>
      <c r="K536" s="117"/>
      <c r="L536" s="119"/>
      <c r="O536" s="118">
        <v>200</v>
      </c>
      <c r="P536" s="118">
        <f t="shared" si="239"/>
        <v>25400</v>
      </c>
      <c r="Q536" s="118">
        <f t="shared" si="229"/>
        <v>15546.5</v>
      </c>
      <c r="R536" s="118">
        <f t="shared" si="226"/>
        <v>1974405.5</v>
      </c>
      <c r="S536" s="118">
        <f t="shared" si="232"/>
        <v>1.1550684931506794</v>
      </c>
      <c r="T536" s="118">
        <f t="shared" si="233"/>
        <v>89.786361643835193</v>
      </c>
      <c r="U536" s="118">
        <f t="shared" si="238"/>
        <v>163.06849315068493</v>
      </c>
      <c r="V536" s="118">
        <f t="shared" si="224"/>
        <v>12675.721643835617</v>
      </c>
      <c r="W536" s="118">
        <f t="shared" si="234"/>
        <v>127</v>
      </c>
      <c r="X536" s="118">
        <f t="shared" si="235"/>
        <v>9872.0275000000001</v>
      </c>
      <c r="Y536" s="118">
        <f t="shared" si="230"/>
        <v>0</v>
      </c>
      <c r="Z536" s="118">
        <f t="shared" si="240"/>
        <v>0</v>
      </c>
      <c r="AA536" s="119">
        <v>0.02</v>
      </c>
      <c r="AB536" s="118">
        <f t="shared" si="242"/>
        <v>-508</v>
      </c>
      <c r="AC536" s="118">
        <f t="shared" si="236"/>
        <v>-39488.11</v>
      </c>
      <c r="AD536" s="119">
        <v>0</v>
      </c>
      <c r="AE536" s="118">
        <f t="shared" si="241"/>
        <v>0</v>
      </c>
      <c r="AF536" s="118">
        <f t="shared" si="237"/>
        <v>0</v>
      </c>
      <c r="AO536" s="118"/>
      <c r="AP536" s="118"/>
      <c r="AQ536" s="118"/>
      <c r="AR536" s="118"/>
      <c r="AS536" s="117">
        <v>0.05</v>
      </c>
      <c r="AT536" s="117">
        <v>0.1</v>
      </c>
    </row>
    <row r="537" spans="1:46" s="68" customFormat="1">
      <c r="A537" s="3" t="s">
        <v>1456</v>
      </c>
      <c r="B537" s="130">
        <f>B536+30</f>
        <v>43951</v>
      </c>
      <c r="C537" s="132">
        <f>VLOOKUP(CF_дог!B537,USD!A:B,2,TRUE)</f>
        <v>73.689400000000006</v>
      </c>
      <c r="D537" s="118"/>
      <c r="E537" s="117"/>
      <c r="F537" s="117"/>
      <c r="G537" s="117"/>
      <c r="H537" s="117">
        <v>7.4999999999999997E-2</v>
      </c>
      <c r="I537" s="117">
        <v>5.0000000000000001E-3</v>
      </c>
      <c r="J537" s="117">
        <v>0</v>
      </c>
      <c r="K537" s="117"/>
      <c r="L537" s="119"/>
      <c r="O537" s="118">
        <v>200</v>
      </c>
      <c r="P537" s="118">
        <f t="shared" si="239"/>
        <v>25200</v>
      </c>
      <c r="Q537" s="118">
        <f t="shared" si="229"/>
        <v>14737.880000000001</v>
      </c>
      <c r="R537" s="118">
        <f t="shared" si="226"/>
        <v>1856972.8800000001</v>
      </c>
      <c r="S537" s="118">
        <f t="shared" si="232"/>
        <v>1.1550684931506794</v>
      </c>
      <c r="T537" s="118">
        <f t="shared" si="233"/>
        <v>85.116304219177678</v>
      </c>
      <c r="U537" s="118">
        <f t="shared" si="238"/>
        <v>156.57534246575344</v>
      </c>
      <c r="V537" s="118">
        <f t="shared" si="224"/>
        <v>11537.943041095892</v>
      </c>
      <c r="W537" s="118">
        <f t="shared" si="234"/>
        <v>126</v>
      </c>
      <c r="X537" s="118">
        <f t="shared" si="235"/>
        <v>9284.8644000000004</v>
      </c>
      <c r="Y537" s="118">
        <f t="shared" si="230"/>
        <v>0</v>
      </c>
      <c r="Z537" s="118">
        <f t="shared" si="240"/>
        <v>0</v>
      </c>
      <c r="AA537" s="119">
        <v>0.02</v>
      </c>
      <c r="AB537" s="118">
        <f t="shared" si="242"/>
        <v>-504</v>
      </c>
      <c r="AC537" s="118">
        <f t="shared" si="236"/>
        <v>-37139.457600000002</v>
      </c>
      <c r="AD537" s="119">
        <v>0</v>
      </c>
      <c r="AE537" s="118">
        <f t="shared" si="241"/>
        <v>0</v>
      </c>
      <c r="AF537" s="118">
        <f t="shared" si="237"/>
        <v>0</v>
      </c>
      <c r="AO537" s="118"/>
      <c r="AP537" s="118"/>
      <c r="AQ537" s="118"/>
      <c r="AR537" s="118"/>
      <c r="AS537" s="117">
        <v>0.05</v>
      </c>
      <c r="AT537" s="117">
        <v>0.1</v>
      </c>
    </row>
    <row r="538" spans="1:46" s="68" customFormat="1">
      <c r="A538" s="3" t="s">
        <v>1456</v>
      </c>
      <c r="B538" s="130">
        <f>B537+31</f>
        <v>43982</v>
      </c>
      <c r="C538" s="132">
        <f>VLOOKUP(CF_дог!B538,USD!A:B,2,TRUE)</f>
        <v>70.751999999999995</v>
      </c>
      <c r="D538" s="118"/>
      <c r="E538" s="117"/>
      <c r="F538" s="117"/>
      <c r="G538" s="117"/>
      <c r="H538" s="117">
        <v>6.9999999999999993E-2</v>
      </c>
      <c r="I538" s="117">
        <v>5.0000000000000001E-3</v>
      </c>
      <c r="J538" s="117">
        <v>0</v>
      </c>
      <c r="K538" s="117"/>
      <c r="L538" s="119"/>
      <c r="O538" s="118">
        <v>200</v>
      </c>
      <c r="P538" s="118">
        <f t="shared" si="239"/>
        <v>25000</v>
      </c>
      <c r="Q538" s="118">
        <f t="shared" si="229"/>
        <v>14150.4</v>
      </c>
      <c r="R538" s="118">
        <f t="shared" si="226"/>
        <v>1768799.9999999998</v>
      </c>
      <c r="S538" s="118">
        <f t="shared" si="232"/>
        <v>1.1550684931506794</v>
      </c>
      <c r="T538" s="118">
        <f t="shared" si="233"/>
        <v>81.723406027396862</v>
      </c>
      <c r="U538" s="118">
        <f t="shared" si="238"/>
        <v>160.52054794520549</v>
      </c>
      <c r="V538" s="118">
        <f t="shared" si="224"/>
        <v>11357.149808219177</v>
      </c>
      <c r="W538" s="118">
        <f t="shared" si="234"/>
        <v>125</v>
      </c>
      <c r="X538" s="118">
        <f t="shared" si="235"/>
        <v>8844</v>
      </c>
      <c r="Y538" s="118">
        <f t="shared" si="230"/>
        <v>0</v>
      </c>
      <c r="Z538" s="118">
        <f t="shared" si="240"/>
        <v>0</v>
      </c>
      <c r="AA538" s="119">
        <v>0.02</v>
      </c>
      <c r="AB538" s="118">
        <f t="shared" si="242"/>
        <v>-500</v>
      </c>
      <c r="AC538" s="118">
        <f t="shared" si="236"/>
        <v>-35376</v>
      </c>
      <c r="AD538" s="119">
        <v>0</v>
      </c>
      <c r="AE538" s="118">
        <f t="shared" si="241"/>
        <v>0</v>
      </c>
      <c r="AF538" s="118">
        <f t="shared" si="237"/>
        <v>0</v>
      </c>
      <c r="AO538" s="118"/>
      <c r="AP538" s="118"/>
      <c r="AQ538" s="118"/>
      <c r="AR538" s="118"/>
      <c r="AS538" s="117">
        <v>0.05</v>
      </c>
      <c r="AT538" s="117">
        <v>0.1</v>
      </c>
    </row>
    <row r="539" spans="1:46" s="68" customFormat="1">
      <c r="A539" s="3" t="s">
        <v>1456</v>
      </c>
      <c r="B539" s="130">
        <f t="shared" ref="B539:B544" si="243">B538+30</f>
        <v>44012</v>
      </c>
      <c r="C539" s="132">
        <f>VLOOKUP(CF_дог!B539,USD!A:B,2,TRUE)</f>
        <v>69.951300000000003</v>
      </c>
      <c r="D539" s="118"/>
      <c r="E539" s="117"/>
      <c r="F539" s="117"/>
      <c r="G539" s="117"/>
      <c r="H539" s="117">
        <v>6.9999999999999993E-2</v>
      </c>
      <c r="I539" s="117">
        <v>5.0000000000000001E-3</v>
      </c>
      <c r="J539" s="117">
        <v>0</v>
      </c>
      <c r="K539" s="117"/>
      <c r="L539" s="119"/>
      <c r="O539" s="118">
        <v>200</v>
      </c>
      <c r="P539" s="118">
        <f t="shared" si="239"/>
        <v>24800</v>
      </c>
      <c r="Q539" s="118">
        <f t="shared" si="229"/>
        <v>13990.26</v>
      </c>
      <c r="R539" s="118">
        <f t="shared" si="226"/>
        <v>1734792.24</v>
      </c>
      <c r="S539" s="118">
        <f t="shared" si="232"/>
        <v>1.1550684931506794</v>
      </c>
      <c r="T539" s="118">
        <f t="shared" si="233"/>
        <v>80.798542684931121</v>
      </c>
      <c r="U539" s="118">
        <f t="shared" si="238"/>
        <v>143.83561643835614</v>
      </c>
      <c r="V539" s="118">
        <f t="shared" si="224"/>
        <v>10061.488356164382</v>
      </c>
      <c r="W539" s="118">
        <f t="shared" si="234"/>
        <v>124</v>
      </c>
      <c r="X539" s="118">
        <f t="shared" si="235"/>
        <v>8673.9611999999997</v>
      </c>
      <c r="Y539" s="118">
        <f t="shared" si="230"/>
        <v>0</v>
      </c>
      <c r="Z539" s="118">
        <f t="shared" si="240"/>
        <v>0</v>
      </c>
      <c r="AA539" s="119">
        <v>0.02</v>
      </c>
      <c r="AB539" s="118">
        <f t="shared" si="242"/>
        <v>-496</v>
      </c>
      <c r="AC539" s="118">
        <f t="shared" si="236"/>
        <v>-34695.844799999999</v>
      </c>
      <c r="AD539" s="119">
        <v>0</v>
      </c>
      <c r="AE539" s="118">
        <f t="shared" si="241"/>
        <v>0</v>
      </c>
      <c r="AF539" s="118">
        <f t="shared" si="237"/>
        <v>0</v>
      </c>
      <c r="AO539" s="118"/>
      <c r="AP539" s="118"/>
      <c r="AQ539" s="118"/>
      <c r="AR539" s="118"/>
      <c r="AS539" s="117">
        <v>0.05</v>
      </c>
      <c r="AT539" s="117">
        <v>0.1</v>
      </c>
    </row>
    <row r="540" spans="1:46" s="68" customFormat="1">
      <c r="A540" s="3" t="s">
        <v>1456</v>
      </c>
      <c r="B540" s="130">
        <f>B539+31</f>
        <v>44043</v>
      </c>
      <c r="C540" s="132">
        <f>VLOOKUP(CF_дог!B540,USD!A:B,2,TRUE)</f>
        <v>73.363299999999995</v>
      </c>
      <c r="D540" s="118"/>
      <c r="E540" s="117"/>
      <c r="F540" s="117"/>
      <c r="G540" s="117"/>
      <c r="H540" s="117">
        <v>6.9999999999999993E-2</v>
      </c>
      <c r="I540" s="117">
        <v>5.0000000000000001E-3</v>
      </c>
      <c r="J540" s="117">
        <v>0</v>
      </c>
      <c r="K540" s="117"/>
      <c r="L540" s="119"/>
      <c r="O540" s="118">
        <v>200</v>
      </c>
      <c r="P540" s="118">
        <f t="shared" si="239"/>
        <v>24600</v>
      </c>
      <c r="Q540" s="118">
        <f t="shared" si="229"/>
        <v>14672.66</v>
      </c>
      <c r="R540" s="118">
        <f t="shared" si="226"/>
        <v>1804737.18</v>
      </c>
      <c r="S540" s="118">
        <f t="shared" si="232"/>
        <v>1.1550684931506794</v>
      </c>
      <c r="T540" s="118">
        <f t="shared" si="233"/>
        <v>84.739636383561233</v>
      </c>
      <c r="U540" s="118">
        <f t="shared" si="238"/>
        <v>147.44109589041093</v>
      </c>
      <c r="V540" s="118">
        <f t="shared" si="224"/>
        <v>10816.765350136984</v>
      </c>
      <c r="W540" s="118">
        <f t="shared" si="234"/>
        <v>123</v>
      </c>
      <c r="X540" s="118">
        <f t="shared" si="235"/>
        <v>9023.6858999999986</v>
      </c>
      <c r="Y540" s="118">
        <f t="shared" si="230"/>
        <v>0</v>
      </c>
      <c r="Z540" s="118">
        <f t="shared" si="240"/>
        <v>0</v>
      </c>
      <c r="AA540" s="119">
        <v>0.02</v>
      </c>
      <c r="AB540" s="118">
        <f t="shared" si="242"/>
        <v>-492</v>
      </c>
      <c r="AC540" s="118">
        <f t="shared" si="236"/>
        <v>-36094.743599999994</v>
      </c>
      <c r="AD540" s="119">
        <v>0</v>
      </c>
      <c r="AE540" s="118">
        <f t="shared" si="241"/>
        <v>0</v>
      </c>
      <c r="AF540" s="118">
        <f t="shared" si="237"/>
        <v>0</v>
      </c>
      <c r="AO540" s="118"/>
      <c r="AP540" s="118"/>
      <c r="AQ540" s="118"/>
      <c r="AR540" s="118"/>
      <c r="AS540" s="117">
        <v>0.05</v>
      </c>
      <c r="AT540" s="117">
        <v>0.1</v>
      </c>
    </row>
    <row r="541" spans="1:46" s="68" customFormat="1">
      <c r="A541" s="3" t="s">
        <v>1456</v>
      </c>
      <c r="B541" s="130">
        <f>B540+31</f>
        <v>44074</v>
      </c>
      <c r="C541" s="132">
        <f>VLOOKUP(CF_дог!B541,USD!A:B,2,TRUE)</f>
        <v>74.638199999999998</v>
      </c>
      <c r="D541" s="118"/>
      <c r="E541" s="117"/>
      <c r="F541" s="117"/>
      <c r="G541" s="117"/>
      <c r="H541" s="117">
        <v>6.9999999999999993E-2</v>
      </c>
      <c r="I541" s="117">
        <v>5.0000000000000001E-3</v>
      </c>
      <c r="J541" s="117">
        <v>0</v>
      </c>
      <c r="K541" s="117"/>
      <c r="L541" s="119"/>
      <c r="O541" s="118">
        <v>200</v>
      </c>
      <c r="P541" s="118">
        <f t="shared" si="239"/>
        <v>24400</v>
      </c>
      <c r="Q541" s="118">
        <f t="shared" si="229"/>
        <v>14927.64</v>
      </c>
      <c r="R541" s="118">
        <f t="shared" si="226"/>
        <v>1821172.0799999998</v>
      </c>
      <c r="S541" s="118">
        <f t="shared" si="232"/>
        <v>1.1550684931506794</v>
      </c>
      <c r="T541" s="118">
        <f t="shared" si="233"/>
        <v>86.212233205479038</v>
      </c>
      <c r="U541" s="118">
        <f t="shared" si="238"/>
        <v>146.25205479452052</v>
      </c>
      <c r="V541" s="118">
        <f t="shared" si="224"/>
        <v>10915.990116164381</v>
      </c>
      <c r="W541" s="118">
        <f t="shared" si="234"/>
        <v>122</v>
      </c>
      <c r="X541" s="118">
        <f t="shared" si="235"/>
        <v>9105.8603999999996</v>
      </c>
      <c r="Y541" s="118">
        <f t="shared" si="230"/>
        <v>0</v>
      </c>
      <c r="Z541" s="118">
        <f t="shared" si="240"/>
        <v>0</v>
      </c>
      <c r="AA541" s="119">
        <v>0.02</v>
      </c>
      <c r="AB541" s="118">
        <f t="shared" si="242"/>
        <v>-488</v>
      </c>
      <c r="AC541" s="118">
        <f t="shared" si="236"/>
        <v>-36423.441599999998</v>
      </c>
      <c r="AD541" s="119">
        <v>0</v>
      </c>
      <c r="AE541" s="118">
        <f t="shared" si="241"/>
        <v>0</v>
      </c>
      <c r="AF541" s="118">
        <f t="shared" si="237"/>
        <v>0</v>
      </c>
      <c r="AO541" s="118"/>
      <c r="AP541" s="118"/>
      <c r="AQ541" s="118"/>
      <c r="AR541" s="118"/>
      <c r="AS541" s="117">
        <v>0.05</v>
      </c>
      <c r="AT541" s="117">
        <v>0.1</v>
      </c>
    </row>
    <row r="542" spans="1:46" s="68" customFormat="1">
      <c r="A542" s="3" t="s">
        <v>1456</v>
      </c>
      <c r="B542" s="130">
        <f t="shared" si="243"/>
        <v>44104</v>
      </c>
      <c r="C542" s="132">
        <f>VLOOKUP(CF_дог!B542,USD!A:B,2,TRUE)</f>
        <v>75.238106422018348</v>
      </c>
      <c r="D542" s="118"/>
      <c r="E542" s="117"/>
      <c r="F542" s="117"/>
      <c r="G542" s="117"/>
      <c r="H542" s="117">
        <v>6.9999999999999993E-2</v>
      </c>
      <c r="I542" s="117">
        <v>5.0000000000000001E-3</v>
      </c>
      <c r="J542" s="117">
        <v>0</v>
      </c>
      <c r="K542" s="117"/>
      <c r="L542" s="119"/>
      <c r="O542" s="118">
        <v>200</v>
      </c>
      <c r="P542" s="118">
        <f t="shared" si="239"/>
        <v>24200</v>
      </c>
      <c r="Q542" s="118">
        <f t="shared" si="229"/>
        <v>15047.621284403669</v>
      </c>
      <c r="R542" s="118">
        <f t="shared" si="226"/>
        <v>1820762.1754128439</v>
      </c>
      <c r="S542" s="118">
        <f t="shared" si="232"/>
        <v>1.1550684931506794</v>
      </c>
      <c r="T542" s="118">
        <f t="shared" si="233"/>
        <v>86.90516621239118</v>
      </c>
      <c r="U542" s="118">
        <f t="shared" si="238"/>
        <v>140.38356164383558</v>
      </c>
      <c r="V542" s="118">
        <f t="shared" si="224"/>
        <v>10562.193350860874</v>
      </c>
      <c r="W542" s="118">
        <f t="shared" si="234"/>
        <v>121</v>
      </c>
      <c r="X542" s="118">
        <f t="shared" si="235"/>
        <v>9103.8108770642193</v>
      </c>
      <c r="Y542" s="118">
        <f t="shared" si="230"/>
        <v>0</v>
      </c>
      <c r="Z542" s="118">
        <f t="shared" si="240"/>
        <v>0</v>
      </c>
      <c r="AA542" s="119">
        <v>0.02</v>
      </c>
      <c r="AB542" s="118">
        <f t="shared" si="242"/>
        <v>-484</v>
      </c>
      <c r="AC542" s="118">
        <f t="shared" si="236"/>
        <v>-36415.243508256877</v>
      </c>
      <c r="AD542" s="119">
        <v>0</v>
      </c>
      <c r="AE542" s="118">
        <f t="shared" si="241"/>
        <v>0</v>
      </c>
      <c r="AF542" s="118">
        <f t="shared" si="237"/>
        <v>0</v>
      </c>
      <c r="AO542" s="118"/>
      <c r="AP542" s="118"/>
      <c r="AQ542" s="118"/>
      <c r="AR542" s="118"/>
      <c r="AS542" s="117">
        <v>0.05</v>
      </c>
      <c r="AT542" s="117">
        <v>0.1</v>
      </c>
    </row>
    <row r="543" spans="1:46" s="68" customFormat="1">
      <c r="A543" s="3" t="s">
        <v>1456</v>
      </c>
      <c r="B543" s="130">
        <f>B542+31</f>
        <v>44135</v>
      </c>
      <c r="C543" s="132">
        <f>VLOOKUP(CF_дог!B543,USD!A:B,2,TRUE)</f>
        <v>75.838311926605499</v>
      </c>
      <c r="D543" s="118"/>
      <c r="E543" s="117"/>
      <c r="F543" s="117"/>
      <c r="G543" s="117"/>
      <c r="H543" s="117">
        <v>6.5000000000000002E-2</v>
      </c>
      <c r="I543" s="117">
        <v>5.0000000000000001E-3</v>
      </c>
      <c r="J543" s="117">
        <v>0</v>
      </c>
      <c r="K543" s="117"/>
      <c r="L543" s="119"/>
      <c r="O543" s="118">
        <v>200</v>
      </c>
      <c r="P543" s="118">
        <f t="shared" si="239"/>
        <v>24000</v>
      </c>
      <c r="Q543" s="118">
        <f t="shared" si="229"/>
        <v>15167.6623853211</v>
      </c>
      <c r="R543" s="118">
        <f t="shared" si="226"/>
        <v>1820119.486238532</v>
      </c>
      <c r="S543" s="118">
        <f t="shared" si="232"/>
        <v>1.1550684931506794</v>
      </c>
      <c r="T543" s="118">
        <f t="shared" si="233"/>
        <v>87.59844468015541</v>
      </c>
      <c r="U543" s="118">
        <f t="shared" si="238"/>
        <v>143.87397260273971</v>
      </c>
      <c r="V543" s="118">
        <f t="shared" si="224"/>
        <v>10911.159212366469</v>
      </c>
      <c r="W543" s="118">
        <f t="shared" si="234"/>
        <v>120</v>
      </c>
      <c r="X543" s="118">
        <f t="shared" si="235"/>
        <v>9100.5974311926602</v>
      </c>
      <c r="Y543" s="118">
        <f t="shared" si="230"/>
        <v>0</v>
      </c>
      <c r="Z543" s="118">
        <f t="shared" si="240"/>
        <v>0</v>
      </c>
      <c r="AA543" s="119">
        <v>0.02</v>
      </c>
      <c r="AB543" s="118">
        <f t="shared" si="242"/>
        <v>-480</v>
      </c>
      <c r="AC543" s="118">
        <f t="shared" si="236"/>
        <v>-36402.389724770641</v>
      </c>
      <c r="AD543" s="119">
        <v>0</v>
      </c>
      <c r="AE543" s="118">
        <f t="shared" si="241"/>
        <v>0</v>
      </c>
      <c r="AF543" s="118">
        <f t="shared" si="237"/>
        <v>0</v>
      </c>
      <c r="AO543" s="118"/>
      <c r="AP543" s="118"/>
      <c r="AQ543" s="118"/>
      <c r="AR543" s="118"/>
      <c r="AS543" s="117">
        <v>0.05</v>
      </c>
      <c r="AT543" s="117">
        <v>0.1</v>
      </c>
    </row>
    <row r="544" spans="1:46" s="68" customFormat="1">
      <c r="A544" s="3" t="s">
        <v>1456</v>
      </c>
      <c r="B544" s="130">
        <f t="shared" si="243"/>
        <v>44165</v>
      </c>
      <c r="C544" s="132">
        <f>VLOOKUP(CF_дог!B544,USD!A:B,2,TRUE)</f>
        <v>76.419155963302757</v>
      </c>
      <c r="D544" s="118"/>
      <c r="E544" s="117"/>
      <c r="F544" s="117"/>
      <c r="G544" s="117"/>
      <c r="H544" s="117">
        <v>6.5000000000000002E-2</v>
      </c>
      <c r="I544" s="117">
        <v>5.0000000000000001E-3</v>
      </c>
      <c r="J544" s="117">
        <v>0</v>
      </c>
      <c r="K544" s="117"/>
      <c r="L544" s="119"/>
      <c r="O544" s="118">
        <v>200</v>
      </c>
      <c r="P544" s="118">
        <f t="shared" si="239"/>
        <v>23800</v>
      </c>
      <c r="Q544" s="118">
        <f t="shared" si="229"/>
        <v>15283.831192660551</v>
      </c>
      <c r="R544" s="118">
        <f t="shared" si="226"/>
        <v>1818775.9119266055</v>
      </c>
      <c r="S544" s="118">
        <f t="shared" si="232"/>
        <v>1.1550684931506794</v>
      </c>
      <c r="T544" s="118">
        <f t="shared" si="233"/>
        <v>88.269359326378876</v>
      </c>
      <c r="U544" s="118">
        <f t="shared" si="238"/>
        <v>128.21917808219177</v>
      </c>
      <c r="V544" s="118">
        <f t="shared" si="224"/>
        <v>9798.4013673495028</v>
      </c>
      <c r="W544" s="118">
        <f t="shared" si="234"/>
        <v>119</v>
      </c>
      <c r="X544" s="118">
        <f t="shared" si="235"/>
        <v>9093.8795596330274</v>
      </c>
      <c r="Y544" s="118">
        <f t="shared" si="230"/>
        <v>0</v>
      </c>
      <c r="Z544" s="118">
        <f t="shared" si="240"/>
        <v>0</v>
      </c>
      <c r="AA544" s="119">
        <v>0.02</v>
      </c>
      <c r="AB544" s="118">
        <f t="shared" si="242"/>
        <v>-476</v>
      </c>
      <c r="AC544" s="118">
        <f t="shared" si="236"/>
        <v>-36375.51823853211</v>
      </c>
      <c r="AD544" s="119">
        <v>0</v>
      </c>
      <c r="AE544" s="118">
        <f t="shared" si="241"/>
        <v>0</v>
      </c>
      <c r="AF544" s="118">
        <f t="shared" si="237"/>
        <v>0</v>
      </c>
      <c r="AO544" s="118"/>
      <c r="AP544" s="118"/>
      <c r="AQ544" s="118"/>
      <c r="AR544" s="118"/>
      <c r="AS544" s="117">
        <v>0.05</v>
      </c>
      <c r="AT544" s="117">
        <v>0.1</v>
      </c>
    </row>
    <row r="545" spans="1:46" s="68" customFormat="1">
      <c r="A545" s="3" t="s">
        <v>1456</v>
      </c>
      <c r="B545" s="130">
        <f>B544+31</f>
        <v>44196</v>
      </c>
      <c r="C545" s="132">
        <f>VLOOKUP(CF_дог!B545,USD!A:B,2,TRUE)</f>
        <v>77</v>
      </c>
      <c r="D545" s="118"/>
      <c r="E545" s="117"/>
      <c r="F545" s="117"/>
      <c r="G545" s="117"/>
      <c r="H545" s="117">
        <v>6.5000000000000002E-2</v>
      </c>
      <c r="I545" s="117">
        <v>5.0000000000000001E-3</v>
      </c>
      <c r="J545" s="117">
        <v>0</v>
      </c>
      <c r="K545" s="117"/>
      <c r="L545" s="119"/>
      <c r="O545" s="118">
        <v>200</v>
      </c>
      <c r="P545" s="118">
        <f t="shared" si="239"/>
        <v>23600</v>
      </c>
      <c r="Q545" s="118">
        <f t="shared" si="229"/>
        <v>15400</v>
      </c>
      <c r="R545" s="118">
        <f t="shared" si="226"/>
        <v>1817200</v>
      </c>
      <c r="S545" s="118">
        <f t="shared" si="232"/>
        <v>1.1550684931506794</v>
      </c>
      <c r="T545" s="118">
        <f t="shared" si="233"/>
        <v>88.940273972602313</v>
      </c>
      <c r="U545" s="118">
        <f t="shared" si="238"/>
        <v>131.38904109589041</v>
      </c>
      <c r="V545" s="118">
        <f t="shared" si="224"/>
        <v>10116.95616438356</v>
      </c>
      <c r="W545" s="118">
        <f t="shared" si="234"/>
        <v>118</v>
      </c>
      <c r="X545" s="118">
        <f t="shared" si="235"/>
        <v>9086</v>
      </c>
      <c r="Y545" s="118">
        <f t="shared" si="230"/>
        <v>0</v>
      </c>
      <c r="Z545" s="118">
        <f t="shared" si="240"/>
        <v>0</v>
      </c>
      <c r="AA545" s="119">
        <v>0.02</v>
      </c>
      <c r="AB545" s="118">
        <f t="shared" si="242"/>
        <v>-472</v>
      </c>
      <c r="AC545" s="118">
        <f t="shared" si="236"/>
        <v>-36344</v>
      </c>
      <c r="AD545" s="119">
        <v>0</v>
      </c>
      <c r="AE545" s="118">
        <f t="shared" si="241"/>
        <v>0</v>
      </c>
      <c r="AF545" s="118">
        <f t="shared" si="237"/>
        <v>0</v>
      </c>
      <c r="AO545" s="118"/>
      <c r="AP545" s="118"/>
      <c r="AQ545" s="118"/>
      <c r="AR545" s="118"/>
      <c r="AS545" s="117">
        <v>0.05</v>
      </c>
      <c r="AT545" s="117">
        <v>0.1</v>
      </c>
    </row>
    <row r="546" spans="1:46" s="68" customFormat="1">
      <c r="A546" s="3" t="s">
        <v>1456</v>
      </c>
      <c r="B546" s="130">
        <f>B545+31</f>
        <v>44227</v>
      </c>
      <c r="C546" s="132">
        <f>VLOOKUP(CF_дог!B546,USD!A:B,2,TRUE)</f>
        <v>77.849315068493155</v>
      </c>
      <c r="D546" s="118"/>
      <c r="E546" s="117"/>
      <c r="F546" s="117"/>
      <c r="G546" s="117"/>
      <c r="H546" s="117">
        <v>7.4999999999999997E-2</v>
      </c>
      <c r="I546" s="117">
        <v>5.0000000000000001E-3</v>
      </c>
      <c r="J546" s="117">
        <v>0</v>
      </c>
      <c r="K546" s="117"/>
      <c r="L546" s="119"/>
      <c r="O546" s="118">
        <v>200</v>
      </c>
      <c r="P546" s="118">
        <f t="shared" si="239"/>
        <v>23400</v>
      </c>
      <c r="Q546" s="118">
        <f t="shared" si="229"/>
        <v>15569.86301369863</v>
      </c>
      <c r="R546" s="118">
        <f t="shared" si="226"/>
        <v>1821673.9726027399</v>
      </c>
      <c r="S546" s="118">
        <f t="shared" si="232"/>
        <v>1.1550684931506794</v>
      </c>
      <c r="T546" s="118">
        <f t="shared" si="233"/>
        <v>89.921291048976869</v>
      </c>
      <c r="U546" s="118">
        <f t="shared" si="238"/>
        <v>130.28493150684932</v>
      </c>
      <c r="V546" s="118">
        <f t="shared" si="224"/>
        <v>10142.592681553764</v>
      </c>
      <c r="W546" s="118">
        <f t="shared" si="234"/>
        <v>117</v>
      </c>
      <c r="X546" s="118">
        <f t="shared" si="235"/>
        <v>9108.3698630136987</v>
      </c>
      <c r="Y546" s="118">
        <f t="shared" si="230"/>
        <v>0</v>
      </c>
      <c r="Z546" s="118">
        <f t="shared" si="240"/>
        <v>0</v>
      </c>
      <c r="AA546" s="119">
        <v>0.02</v>
      </c>
      <c r="AB546" s="118">
        <f t="shared" si="242"/>
        <v>-468</v>
      </c>
      <c r="AC546" s="118">
        <f t="shared" si="236"/>
        <v>-36433.479452054795</v>
      </c>
      <c r="AD546" s="119">
        <v>0</v>
      </c>
      <c r="AE546" s="118">
        <f t="shared" si="241"/>
        <v>0</v>
      </c>
      <c r="AF546" s="118">
        <f t="shared" si="237"/>
        <v>0</v>
      </c>
      <c r="AO546" s="118"/>
      <c r="AP546" s="118"/>
      <c r="AQ546" s="118"/>
      <c r="AR546" s="118"/>
      <c r="AS546" s="117">
        <v>0.05</v>
      </c>
      <c r="AT546" s="117">
        <v>0.1</v>
      </c>
    </row>
    <row r="547" spans="1:46" s="68" customFormat="1">
      <c r="A547" s="3" t="s">
        <v>1456</v>
      </c>
      <c r="B547" s="130">
        <f>B546+28</f>
        <v>44255</v>
      </c>
      <c r="C547" s="132">
        <f>VLOOKUP(CF_дог!B547,USD!A:B,2,TRUE)</f>
        <v>78.61643835616438</v>
      </c>
      <c r="D547" s="118"/>
      <c r="E547" s="117"/>
      <c r="F547" s="117"/>
      <c r="G547" s="117"/>
      <c r="H547" s="117">
        <v>7.4999999999999997E-2</v>
      </c>
      <c r="I547" s="117">
        <v>5.0000000000000001E-3</v>
      </c>
      <c r="J547" s="117">
        <v>0</v>
      </c>
      <c r="K547" s="117"/>
      <c r="L547" s="119"/>
      <c r="O547" s="118">
        <v>200</v>
      </c>
      <c r="P547" s="118">
        <f t="shared" si="239"/>
        <v>23200</v>
      </c>
      <c r="Q547" s="118">
        <f t="shared" si="229"/>
        <v>15723.287671232876</v>
      </c>
      <c r="R547" s="118">
        <f t="shared" si="226"/>
        <v>1823901.3698630137</v>
      </c>
      <c r="S547" s="118">
        <f t="shared" si="232"/>
        <v>1.1550684931506794</v>
      </c>
      <c r="T547" s="118">
        <f t="shared" si="233"/>
        <v>90.807370988928071</v>
      </c>
      <c r="U547" s="118">
        <f t="shared" si="238"/>
        <v>134.63013698630138</v>
      </c>
      <c r="V547" s="118">
        <f t="shared" si="224"/>
        <v>10584.141865265528</v>
      </c>
      <c r="W547" s="118">
        <f t="shared" si="234"/>
        <v>116</v>
      </c>
      <c r="X547" s="118">
        <f t="shared" si="235"/>
        <v>9119.5068493150684</v>
      </c>
      <c r="Y547" s="118">
        <f t="shared" si="230"/>
        <v>0</v>
      </c>
      <c r="Z547" s="118">
        <f t="shared" si="240"/>
        <v>0</v>
      </c>
      <c r="AA547" s="119">
        <v>0.02</v>
      </c>
      <c r="AB547" s="118">
        <f t="shared" si="242"/>
        <v>-464</v>
      </c>
      <c r="AC547" s="118">
        <f t="shared" si="236"/>
        <v>-36478.027397260274</v>
      </c>
      <c r="AD547" s="119">
        <v>0</v>
      </c>
      <c r="AE547" s="118">
        <f t="shared" si="241"/>
        <v>0</v>
      </c>
      <c r="AF547" s="118">
        <f t="shared" si="237"/>
        <v>0</v>
      </c>
      <c r="AO547" s="118"/>
      <c r="AP547" s="118"/>
      <c r="AQ547" s="118"/>
      <c r="AR547" s="118"/>
      <c r="AS547" s="117">
        <v>0.05</v>
      </c>
      <c r="AT547" s="117">
        <v>0.1</v>
      </c>
    </row>
    <row r="548" spans="1:46" s="68" customFormat="1">
      <c r="A548" s="3" t="s">
        <v>1456</v>
      </c>
      <c r="B548" s="130">
        <f>B547+31</f>
        <v>44286</v>
      </c>
      <c r="C548" s="132">
        <f>VLOOKUP(CF_дог!B548,USD!A:B,2,TRUE)</f>
        <v>79.465753424657535</v>
      </c>
      <c r="D548" s="118"/>
      <c r="E548" s="117"/>
      <c r="F548" s="117"/>
      <c r="G548" s="117"/>
      <c r="H548" s="117">
        <v>7.4999999999999997E-2</v>
      </c>
      <c r="I548" s="117">
        <v>5.0000000000000001E-3</v>
      </c>
      <c r="J548" s="117">
        <v>0</v>
      </c>
      <c r="K548" s="117"/>
      <c r="L548" s="119"/>
      <c r="O548" s="118">
        <v>200</v>
      </c>
      <c r="P548" s="118">
        <f t="shared" si="239"/>
        <v>23000</v>
      </c>
      <c r="Q548" s="118">
        <f t="shared" si="229"/>
        <v>15893.150684931506</v>
      </c>
      <c r="R548" s="118">
        <f t="shared" si="226"/>
        <v>1827712.3287671234</v>
      </c>
      <c r="S548" s="118">
        <f t="shared" ref="S548:S579" si="244">P547*H547/365*(B548-B547)+S547-U548</f>
        <v>1.1550684931506794</v>
      </c>
      <c r="T548" s="118">
        <f t="shared" ref="T548:T579" si="245">S548*C548</f>
        <v>91.788388065302613</v>
      </c>
      <c r="U548" s="118">
        <f t="shared" si="238"/>
        <v>147.78082191780823</v>
      </c>
      <c r="V548" s="118">
        <f t="shared" si="224"/>
        <v>11743.514355413774</v>
      </c>
      <c r="W548" s="118">
        <f t="shared" ref="W548:W579" si="246">I548*P548</f>
        <v>115</v>
      </c>
      <c r="X548" s="118">
        <f t="shared" ref="X548:X579" si="247">W548*C548</f>
        <v>9138.5616438356174</v>
      </c>
      <c r="Y548" s="118">
        <f t="shared" si="230"/>
        <v>0</v>
      </c>
      <c r="Z548" s="118">
        <f t="shared" si="240"/>
        <v>0</v>
      </c>
      <c r="AA548" s="119">
        <v>0.02</v>
      </c>
      <c r="AB548" s="118">
        <f t="shared" si="242"/>
        <v>-460</v>
      </c>
      <c r="AC548" s="118">
        <f t="shared" si="236"/>
        <v>-36554.246575342469</v>
      </c>
      <c r="AD548" s="119">
        <v>0</v>
      </c>
      <c r="AE548" s="118">
        <f t="shared" si="241"/>
        <v>0</v>
      </c>
      <c r="AF548" s="118">
        <f t="shared" si="237"/>
        <v>0</v>
      </c>
      <c r="AO548" s="118"/>
      <c r="AP548" s="118"/>
      <c r="AQ548" s="118"/>
      <c r="AR548" s="118"/>
      <c r="AS548" s="117">
        <v>0.05</v>
      </c>
      <c r="AT548" s="117">
        <v>0.1</v>
      </c>
    </row>
    <row r="549" spans="1:46" s="68" customFormat="1">
      <c r="A549" s="3" t="s">
        <v>1456</v>
      </c>
      <c r="B549" s="130">
        <f>B548+30</f>
        <v>44316</v>
      </c>
      <c r="C549" s="132">
        <f>VLOOKUP(CF_дог!B549,USD!A:B,2,TRUE)</f>
        <v>80.287671232876718</v>
      </c>
      <c r="D549" s="118"/>
      <c r="E549" s="117"/>
      <c r="F549" s="117"/>
      <c r="G549" s="117"/>
      <c r="H549" s="117">
        <v>7.4999999999999997E-2</v>
      </c>
      <c r="I549" s="117">
        <v>5.0000000000000001E-3</v>
      </c>
      <c r="J549" s="117">
        <v>0</v>
      </c>
      <c r="K549" s="117"/>
      <c r="L549" s="119"/>
      <c r="O549" s="118">
        <v>200</v>
      </c>
      <c r="P549" s="118">
        <f t="shared" si="239"/>
        <v>22800</v>
      </c>
      <c r="Q549" s="118">
        <f t="shared" si="229"/>
        <v>16057.534246575344</v>
      </c>
      <c r="R549" s="118">
        <f t="shared" si="226"/>
        <v>1830558.9041095893</v>
      </c>
      <c r="S549" s="118">
        <f t="shared" si="244"/>
        <v>1.1550684931506794</v>
      </c>
      <c r="T549" s="118">
        <f t="shared" si="245"/>
        <v>92.737759429536055</v>
      </c>
      <c r="U549" s="118">
        <f t="shared" ref="U549:U580" si="248">P548*H548/365*(B549-B548)</f>
        <v>141.78082191780823</v>
      </c>
      <c r="V549" s="118">
        <f t="shared" si="224"/>
        <v>11383.252017264029</v>
      </c>
      <c r="W549" s="118">
        <f t="shared" si="246"/>
        <v>114</v>
      </c>
      <c r="X549" s="118">
        <f t="shared" si="247"/>
        <v>9152.7945205479464</v>
      </c>
      <c r="Y549" s="118">
        <f t="shared" si="230"/>
        <v>0</v>
      </c>
      <c r="Z549" s="118">
        <f t="shared" si="240"/>
        <v>0</v>
      </c>
      <c r="AA549" s="119">
        <v>0.02</v>
      </c>
      <c r="AB549" s="118">
        <f t="shared" si="242"/>
        <v>-456</v>
      </c>
      <c r="AC549" s="118">
        <f t="shared" si="236"/>
        <v>-36611.178082191786</v>
      </c>
      <c r="AD549" s="119">
        <v>0</v>
      </c>
      <c r="AE549" s="118">
        <f t="shared" si="241"/>
        <v>0</v>
      </c>
      <c r="AF549" s="118">
        <f t="shared" si="237"/>
        <v>0</v>
      </c>
      <c r="AO549" s="118"/>
      <c r="AP549" s="118"/>
      <c r="AQ549" s="118"/>
      <c r="AR549" s="118"/>
      <c r="AS549" s="117">
        <v>0.05</v>
      </c>
      <c r="AT549" s="117">
        <v>0.1</v>
      </c>
    </row>
    <row r="550" spans="1:46" s="68" customFormat="1">
      <c r="A550" s="3" t="s">
        <v>1456</v>
      </c>
      <c r="B550" s="130">
        <f>B549+31</f>
        <v>44347</v>
      </c>
      <c r="C550" s="132">
        <f>VLOOKUP(CF_дог!B550,USD!A:B,2,TRUE)</f>
        <v>81.136986301369859</v>
      </c>
      <c r="D550" s="118"/>
      <c r="E550" s="117"/>
      <c r="F550" s="117"/>
      <c r="G550" s="117"/>
      <c r="H550" s="117">
        <v>6.9999999999999993E-2</v>
      </c>
      <c r="I550" s="117">
        <v>5.0000000000000001E-3</v>
      </c>
      <c r="J550" s="117">
        <v>0</v>
      </c>
      <c r="K550" s="117"/>
      <c r="L550" s="119"/>
      <c r="O550" s="118">
        <v>200</v>
      </c>
      <c r="P550" s="118">
        <f t="shared" si="239"/>
        <v>22600</v>
      </c>
      <c r="Q550" s="118">
        <f t="shared" si="229"/>
        <v>16227.397260273972</v>
      </c>
      <c r="R550" s="118">
        <f t="shared" si="226"/>
        <v>1833695.8904109588</v>
      </c>
      <c r="S550" s="118">
        <f t="shared" si="244"/>
        <v>1.1550684931506794</v>
      </c>
      <c r="T550" s="118">
        <f t="shared" si="245"/>
        <v>93.718776505910597</v>
      </c>
      <c r="U550" s="118">
        <f t="shared" si="248"/>
        <v>145.23287671232876</v>
      </c>
      <c r="V550" s="118">
        <f t="shared" si="224"/>
        <v>11783.757928316756</v>
      </c>
      <c r="W550" s="118">
        <f t="shared" si="246"/>
        <v>113</v>
      </c>
      <c r="X550" s="118">
        <f t="shared" si="247"/>
        <v>9168.4794520547948</v>
      </c>
      <c r="Y550" s="118">
        <f t="shared" si="230"/>
        <v>0</v>
      </c>
      <c r="Z550" s="118">
        <f t="shared" si="240"/>
        <v>0</v>
      </c>
      <c r="AA550" s="119">
        <v>0.02</v>
      </c>
      <c r="AB550" s="118">
        <f t="shared" si="242"/>
        <v>-452</v>
      </c>
      <c r="AC550" s="118">
        <f t="shared" si="236"/>
        <v>-36673.917808219179</v>
      </c>
      <c r="AD550" s="119">
        <v>0</v>
      </c>
      <c r="AE550" s="118">
        <f t="shared" si="241"/>
        <v>0</v>
      </c>
      <c r="AF550" s="118">
        <f t="shared" si="237"/>
        <v>0</v>
      </c>
      <c r="AO550" s="118"/>
      <c r="AP550" s="118"/>
      <c r="AQ550" s="118"/>
      <c r="AR550" s="118"/>
      <c r="AS550" s="117">
        <v>0.05</v>
      </c>
      <c r="AT550" s="117">
        <v>0.1</v>
      </c>
    </row>
    <row r="551" spans="1:46" s="68" customFormat="1">
      <c r="A551" s="3" t="s">
        <v>1456</v>
      </c>
      <c r="B551" s="130">
        <f>B550+30</f>
        <v>44377</v>
      </c>
      <c r="C551" s="132">
        <f>VLOOKUP(CF_дог!B551,USD!A:B,2,TRUE)</f>
        <v>81.958904109589042</v>
      </c>
      <c r="D551" s="118"/>
      <c r="E551" s="117"/>
      <c r="F551" s="117"/>
      <c r="G551" s="117"/>
      <c r="H551" s="117">
        <v>6.9999999999999993E-2</v>
      </c>
      <c r="I551" s="117">
        <v>5.0000000000000001E-3</v>
      </c>
      <c r="J551" s="117">
        <v>0</v>
      </c>
      <c r="K551" s="117"/>
      <c r="L551" s="119"/>
      <c r="O551" s="118">
        <v>200</v>
      </c>
      <c r="P551" s="118">
        <f t="shared" si="239"/>
        <v>22400</v>
      </c>
      <c r="Q551" s="118">
        <f t="shared" si="229"/>
        <v>16391.780821917808</v>
      </c>
      <c r="R551" s="118">
        <f t="shared" si="226"/>
        <v>1835879.4520547946</v>
      </c>
      <c r="S551" s="118">
        <f t="shared" si="244"/>
        <v>1.1550684931506794</v>
      </c>
      <c r="T551" s="118">
        <f t="shared" si="245"/>
        <v>94.66814787014404</v>
      </c>
      <c r="U551" s="118">
        <f t="shared" si="248"/>
        <v>130.02739726027397</v>
      </c>
      <c r="V551" s="118">
        <f t="shared" si="224"/>
        <v>10656.902983674236</v>
      </c>
      <c r="W551" s="118">
        <f t="shared" si="246"/>
        <v>112</v>
      </c>
      <c r="X551" s="118">
        <f t="shared" si="247"/>
        <v>9179.3972602739723</v>
      </c>
      <c r="Y551" s="118">
        <f t="shared" si="230"/>
        <v>0</v>
      </c>
      <c r="Z551" s="118">
        <f t="shared" si="240"/>
        <v>0</v>
      </c>
      <c r="AA551" s="119">
        <v>0.02</v>
      </c>
      <c r="AB551" s="118">
        <f t="shared" si="242"/>
        <v>-448</v>
      </c>
      <c r="AC551" s="118">
        <f t="shared" si="236"/>
        <v>-36717.589041095889</v>
      </c>
      <c r="AD551" s="119">
        <v>0</v>
      </c>
      <c r="AE551" s="118">
        <f t="shared" si="241"/>
        <v>0</v>
      </c>
      <c r="AF551" s="118">
        <f t="shared" si="237"/>
        <v>0</v>
      </c>
      <c r="AO551" s="118"/>
      <c r="AP551" s="118"/>
      <c r="AQ551" s="118"/>
      <c r="AR551" s="118"/>
      <c r="AS551" s="117">
        <v>0.05</v>
      </c>
      <c r="AT551" s="117">
        <v>0.1</v>
      </c>
    </row>
    <row r="552" spans="1:46" s="68" customFormat="1">
      <c r="A552" s="3" t="s">
        <v>1456</v>
      </c>
      <c r="B552" s="130">
        <f>B551+31</f>
        <v>44408</v>
      </c>
      <c r="C552" s="132">
        <f>VLOOKUP(CF_дог!B552,USD!A:B,2,TRUE)</f>
        <v>82.808219178082197</v>
      </c>
      <c r="D552" s="118"/>
      <c r="E552" s="117"/>
      <c r="F552" s="117"/>
      <c r="G552" s="117"/>
      <c r="H552" s="117">
        <v>6.9999999999999993E-2</v>
      </c>
      <c r="I552" s="117">
        <v>5.0000000000000001E-3</v>
      </c>
      <c r="J552" s="117">
        <v>0</v>
      </c>
      <c r="K552" s="117"/>
      <c r="L552" s="119"/>
      <c r="O552" s="118">
        <v>200</v>
      </c>
      <c r="P552" s="118">
        <f t="shared" si="239"/>
        <v>22200</v>
      </c>
      <c r="Q552" s="118">
        <f t="shared" si="229"/>
        <v>16561.64383561644</v>
      </c>
      <c r="R552" s="118">
        <f t="shared" si="226"/>
        <v>1838342.4657534247</v>
      </c>
      <c r="S552" s="118">
        <f t="shared" si="244"/>
        <v>1.1550684931506794</v>
      </c>
      <c r="T552" s="118">
        <f t="shared" si="245"/>
        <v>95.649164946518596</v>
      </c>
      <c r="U552" s="118">
        <f t="shared" si="248"/>
        <v>133.17260273972602</v>
      </c>
      <c r="V552" s="118">
        <f t="shared" si="224"/>
        <v>11027.786076186901</v>
      </c>
      <c r="W552" s="118">
        <f t="shared" si="246"/>
        <v>111</v>
      </c>
      <c r="X552" s="118">
        <f t="shared" si="247"/>
        <v>9191.7123287671238</v>
      </c>
      <c r="Y552" s="118">
        <f t="shared" si="230"/>
        <v>0</v>
      </c>
      <c r="Z552" s="118">
        <f t="shared" si="240"/>
        <v>0</v>
      </c>
      <c r="AA552" s="119">
        <v>0.02</v>
      </c>
      <c r="AB552" s="118">
        <f t="shared" si="242"/>
        <v>-444</v>
      </c>
      <c r="AC552" s="118">
        <f t="shared" si="236"/>
        <v>-36766.849315068495</v>
      </c>
      <c r="AD552" s="119">
        <v>0</v>
      </c>
      <c r="AE552" s="118">
        <f t="shared" si="241"/>
        <v>0</v>
      </c>
      <c r="AF552" s="118">
        <f t="shared" si="237"/>
        <v>0</v>
      </c>
      <c r="AO552" s="118"/>
      <c r="AP552" s="118"/>
      <c r="AQ552" s="118"/>
      <c r="AR552" s="118"/>
      <c r="AS552" s="117">
        <v>0.05</v>
      </c>
      <c r="AT552" s="117">
        <v>0.1</v>
      </c>
    </row>
    <row r="553" spans="1:46" s="68" customFormat="1">
      <c r="A553" s="3" t="s">
        <v>1456</v>
      </c>
      <c r="B553" s="130">
        <f>B552+31</f>
        <v>44439</v>
      </c>
      <c r="C553" s="132">
        <f>VLOOKUP(CF_дог!B553,USD!A:B,2,TRUE)</f>
        <v>83.657534246575338</v>
      </c>
      <c r="D553" s="118"/>
      <c r="E553" s="117"/>
      <c r="F553" s="117"/>
      <c r="G553" s="117"/>
      <c r="H553" s="117">
        <v>6.9999999999999993E-2</v>
      </c>
      <c r="I553" s="117">
        <v>5.0000000000000001E-3</v>
      </c>
      <c r="J553" s="117">
        <v>0</v>
      </c>
      <c r="K553" s="117"/>
      <c r="L553" s="119"/>
      <c r="O553" s="118">
        <v>200</v>
      </c>
      <c r="P553" s="118">
        <f t="shared" ref="P553:P593" si="249">P552-O553</f>
        <v>22000</v>
      </c>
      <c r="Q553" s="118">
        <f t="shared" si="229"/>
        <v>16731.506849315068</v>
      </c>
      <c r="R553" s="118">
        <f t="shared" si="226"/>
        <v>1840465.7534246575</v>
      </c>
      <c r="S553" s="118">
        <f t="shared" si="244"/>
        <v>1.1550684931506794</v>
      </c>
      <c r="T553" s="118">
        <f t="shared" si="245"/>
        <v>96.630182022893138</v>
      </c>
      <c r="U553" s="118">
        <f t="shared" si="248"/>
        <v>131.9835616438356</v>
      </c>
      <c r="V553" s="118">
        <f t="shared" si="224"/>
        <v>11041.419328204163</v>
      </c>
      <c r="W553" s="118">
        <f t="shared" si="246"/>
        <v>110</v>
      </c>
      <c r="X553" s="118">
        <f t="shared" si="247"/>
        <v>9202.3287671232865</v>
      </c>
      <c r="Y553" s="118">
        <f t="shared" si="230"/>
        <v>0</v>
      </c>
      <c r="Z553" s="118">
        <f t="shared" si="240"/>
        <v>0</v>
      </c>
      <c r="AA553" s="119">
        <v>0.02</v>
      </c>
      <c r="AB553" s="118">
        <f t="shared" si="242"/>
        <v>-440</v>
      </c>
      <c r="AC553" s="118">
        <f t="shared" si="236"/>
        <v>-36809.315068493146</v>
      </c>
      <c r="AD553" s="119">
        <v>0</v>
      </c>
      <c r="AE553" s="118">
        <f t="shared" si="241"/>
        <v>0</v>
      </c>
      <c r="AF553" s="118">
        <f t="shared" si="237"/>
        <v>0</v>
      </c>
      <c r="AO553" s="118"/>
      <c r="AP553" s="118"/>
      <c r="AQ553" s="118"/>
      <c r="AR553" s="118"/>
      <c r="AS553" s="117">
        <v>0.05</v>
      </c>
      <c r="AT553" s="117">
        <v>0.1</v>
      </c>
    </row>
    <row r="554" spans="1:46" s="68" customFormat="1">
      <c r="A554" s="3" t="s">
        <v>1456</v>
      </c>
      <c r="B554" s="130">
        <f>B553+30</f>
        <v>44469</v>
      </c>
      <c r="C554" s="132">
        <f>VLOOKUP(CF_дог!B554,USD!A:B,2,TRUE)</f>
        <v>84.479452054794521</v>
      </c>
      <c r="D554" s="118"/>
      <c r="E554" s="117"/>
      <c r="F554" s="117"/>
      <c r="G554" s="117"/>
      <c r="H554" s="117">
        <v>6.9999999999999993E-2</v>
      </c>
      <c r="I554" s="117">
        <v>5.0000000000000001E-3</v>
      </c>
      <c r="J554" s="117">
        <v>0</v>
      </c>
      <c r="K554" s="117"/>
      <c r="L554" s="119"/>
      <c r="O554" s="118">
        <v>200</v>
      </c>
      <c r="P554" s="118">
        <f t="shared" si="249"/>
        <v>21800</v>
      </c>
      <c r="Q554" s="118">
        <f t="shared" si="229"/>
        <v>16895.890410958906</v>
      </c>
      <c r="R554" s="118">
        <f t="shared" si="226"/>
        <v>1841652.0547945206</v>
      </c>
      <c r="S554" s="118">
        <f t="shared" si="244"/>
        <v>1.1550684931506794</v>
      </c>
      <c r="T554" s="118">
        <f t="shared" si="245"/>
        <v>97.579553387126566</v>
      </c>
      <c r="U554" s="118">
        <f t="shared" si="248"/>
        <v>126.57534246575339</v>
      </c>
      <c r="V554" s="118">
        <f t="shared" si="224"/>
        <v>10693.01557515481</v>
      </c>
      <c r="W554" s="118">
        <f t="shared" si="246"/>
        <v>109</v>
      </c>
      <c r="X554" s="118">
        <f t="shared" si="247"/>
        <v>9208.2602739726026</v>
      </c>
      <c r="Y554" s="118">
        <f t="shared" si="230"/>
        <v>0</v>
      </c>
      <c r="Z554" s="118">
        <f t="shared" si="240"/>
        <v>0</v>
      </c>
      <c r="AA554" s="119">
        <v>0.02</v>
      </c>
      <c r="AB554" s="118">
        <f t="shared" si="242"/>
        <v>-436</v>
      </c>
      <c r="AC554" s="118">
        <f t="shared" si="236"/>
        <v>-36833.04109589041</v>
      </c>
      <c r="AD554" s="119">
        <v>0</v>
      </c>
      <c r="AE554" s="118">
        <f t="shared" si="241"/>
        <v>0</v>
      </c>
      <c r="AF554" s="118">
        <f t="shared" si="237"/>
        <v>0</v>
      </c>
      <c r="AO554" s="118"/>
      <c r="AP554" s="118"/>
      <c r="AQ554" s="118"/>
      <c r="AR554" s="118"/>
      <c r="AS554" s="117">
        <v>0.05</v>
      </c>
      <c r="AT554" s="117">
        <v>0.1</v>
      </c>
    </row>
    <row r="555" spans="1:46" s="68" customFormat="1">
      <c r="A555" s="3" t="s">
        <v>1456</v>
      </c>
      <c r="B555" s="130">
        <f>B554+31</f>
        <v>44500</v>
      </c>
      <c r="C555" s="132">
        <f>VLOOKUP(CF_дог!B555,USD!A:B,2,TRUE)</f>
        <v>85.328767123287676</v>
      </c>
      <c r="D555" s="118"/>
      <c r="E555" s="117"/>
      <c r="F555" s="117"/>
      <c r="G555" s="117"/>
      <c r="H555" s="117">
        <v>6.5000000000000002E-2</v>
      </c>
      <c r="I555" s="117">
        <v>5.0000000000000001E-3</v>
      </c>
      <c r="J555" s="117">
        <v>0</v>
      </c>
      <c r="K555" s="117"/>
      <c r="L555" s="119"/>
      <c r="O555" s="118">
        <v>200</v>
      </c>
      <c r="P555" s="118">
        <f t="shared" si="249"/>
        <v>21600</v>
      </c>
      <c r="Q555" s="118">
        <f t="shared" si="229"/>
        <v>17065.753424657534</v>
      </c>
      <c r="R555" s="118">
        <f t="shared" si="226"/>
        <v>1843101.3698630137</v>
      </c>
      <c r="S555" s="118">
        <f t="shared" si="244"/>
        <v>1.1550684931506794</v>
      </c>
      <c r="T555" s="118">
        <f t="shared" si="245"/>
        <v>98.560570463501122</v>
      </c>
      <c r="U555" s="118">
        <f t="shared" si="248"/>
        <v>129.60547945205477</v>
      </c>
      <c r="V555" s="118">
        <f t="shared" si="224"/>
        <v>11059.075774066427</v>
      </c>
      <c r="W555" s="118">
        <f t="shared" si="246"/>
        <v>108</v>
      </c>
      <c r="X555" s="118">
        <f t="shared" si="247"/>
        <v>9215.5068493150684</v>
      </c>
      <c r="Y555" s="118">
        <f t="shared" si="230"/>
        <v>0</v>
      </c>
      <c r="Z555" s="118">
        <f t="shared" si="240"/>
        <v>0</v>
      </c>
      <c r="AA555" s="119">
        <v>0.02</v>
      </c>
      <c r="AB555" s="118">
        <f t="shared" si="242"/>
        <v>-432</v>
      </c>
      <c r="AC555" s="118">
        <f t="shared" si="236"/>
        <v>-36862.027397260274</v>
      </c>
      <c r="AD555" s="119">
        <v>0</v>
      </c>
      <c r="AE555" s="118">
        <f t="shared" si="241"/>
        <v>0</v>
      </c>
      <c r="AF555" s="118">
        <f t="shared" si="237"/>
        <v>0</v>
      </c>
      <c r="AO555" s="118"/>
      <c r="AP555" s="118"/>
      <c r="AQ555" s="118"/>
      <c r="AR555" s="118"/>
      <c r="AS555" s="117">
        <v>0.05</v>
      </c>
      <c r="AT555" s="117">
        <v>0.1</v>
      </c>
    </row>
    <row r="556" spans="1:46" s="68" customFormat="1">
      <c r="A556" s="3" t="s">
        <v>1456</v>
      </c>
      <c r="B556" s="130">
        <f>B555+30</f>
        <v>44530</v>
      </c>
      <c r="C556" s="132">
        <f>VLOOKUP(CF_дог!B556,USD!A:B,2,TRUE)</f>
        <v>86.150684931506845</v>
      </c>
      <c r="D556" s="118"/>
      <c r="E556" s="117"/>
      <c r="F556" s="117"/>
      <c r="G556" s="117"/>
      <c r="H556" s="117">
        <v>6.5000000000000002E-2</v>
      </c>
      <c r="I556" s="117">
        <v>5.0000000000000001E-3</v>
      </c>
      <c r="J556" s="117">
        <v>0</v>
      </c>
      <c r="K556" s="117"/>
      <c r="L556" s="119"/>
      <c r="O556" s="118">
        <v>200</v>
      </c>
      <c r="P556" s="118">
        <f t="shared" si="249"/>
        <v>21400</v>
      </c>
      <c r="Q556" s="118">
        <f t="shared" si="229"/>
        <v>17230.136986301368</v>
      </c>
      <c r="R556" s="118">
        <f t="shared" si="226"/>
        <v>1843624.6575342466</v>
      </c>
      <c r="S556" s="118">
        <f t="shared" si="244"/>
        <v>1.1550684931506794</v>
      </c>
      <c r="T556" s="118">
        <f t="shared" si="245"/>
        <v>99.509941827734551</v>
      </c>
      <c r="U556" s="118">
        <f t="shared" si="248"/>
        <v>115.39726027397261</v>
      </c>
      <c r="V556" s="118">
        <f t="shared" si="224"/>
        <v>9941.553011822105</v>
      </c>
      <c r="W556" s="118">
        <f t="shared" si="246"/>
        <v>107</v>
      </c>
      <c r="X556" s="118">
        <f t="shared" si="247"/>
        <v>9218.1232876712329</v>
      </c>
      <c r="Y556" s="118">
        <f t="shared" si="230"/>
        <v>0</v>
      </c>
      <c r="Z556" s="118">
        <f t="shared" si="240"/>
        <v>0</v>
      </c>
      <c r="AA556" s="119">
        <v>0.02</v>
      </c>
      <c r="AB556" s="118">
        <f t="shared" si="242"/>
        <v>-428</v>
      </c>
      <c r="AC556" s="118">
        <f t="shared" si="236"/>
        <v>-36872.493150684932</v>
      </c>
      <c r="AD556" s="119">
        <v>0</v>
      </c>
      <c r="AE556" s="118">
        <f t="shared" si="241"/>
        <v>0</v>
      </c>
      <c r="AF556" s="118">
        <f t="shared" si="237"/>
        <v>0</v>
      </c>
      <c r="AO556" s="118"/>
      <c r="AP556" s="118"/>
      <c r="AQ556" s="118"/>
      <c r="AR556" s="118"/>
      <c r="AS556" s="117">
        <v>0.05</v>
      </c>
      <c r="AT556" s="117">
        <v>0.1</v>
      </c>
    </row>
    <row r="557" spans="1:46" s="68" customFormat="1">
      <c r="A557" s="3" t="s">
        <v>1456</v>
      </c>
      <c r="B557" s="130">
        <f>B556+31</f>
        <v>44561</v>
      </c>
      <c r="C557" s="132">
        <f>VLOOKUP(CF_дог!B557,USD!A:B,2,TRUE)</f>
        <v>87</v>
      </c>
      <c r="D557" s="118"/>
      <c r="E557" s="117"/>
      <c r="F557" s="117"/>
      <c r="G557" s="117"/>
      <c r="H557" s="117">
        <v>6.5000000000000002E-2</v>
      </c>
      <c r="I557" s="117">
        <v>5.0000000000000001E-3</v>
      </c>
      <c r="J557" s="117">
        <v>0</v>
      </c>
      <c r="K557" s="117"/>
      <c r="L557" s="119"/>
      <c r="O557" s="118">
        <v>200</v>
      </c>
      <c r="P557" s="118">
        <f t="shared" si="249"/>
        <v>21200</v>
      </c>
      <c r="Q557" s="118">
        <f t="shared" si="229"/>
        <v>17400</v>
      </c>
      <c r="R557" s="118">
        <f t="shared" si="226"/>
        <v>1844400</v>
      </c>
      <c r="S557" s="118">
        <f t="shared" si="244"/>
        <v>1.1550684931506794</v>
      </c>
      <c r="T557" s="118">
        <f t="shared" si="245"/>
        <v>100.49095890410911</v>
      </c>
      <c r="U557" s="118">
        <f t="shared" si="248"/>
        <v>118.13972602739727</v>
      </c>
      <c r="V557" s="118">
        <f t="shared" ref="V557:V620" si="250">U557*C557</f>
        <v>10278.156164383563</v>
      </c>
      <c r="W557" s="118">
        <f t="shared" si="246"/>
        <v>106</v>
      </c>
      <c r="X557" s="118">
        <f t="shared" si="247"/>
        <v>9222</v>
      </c>
      <c r="Y557" s="118">
        <f t="shared" si="230"/>
        <v>0</v>
      </c>
      <c r="Z557" s="118">
        <f t="shared" si="240"/>
        <v>0</v>
      </c>
      <c r="AA557" s="119">
        <v>0.02</v>
      </c>
      <c r="AB557" s="118">
        <f t="shared" si="242"/>
        <v>-424</v>
      </c>
      <c r="AC557" s="118">
        <f t="shared" si="236"/>
        <v>-36888</v>
      </c>
      <c r="AD557" s="119">
        <v>0</v>
      </c>
      <c r="AE557" s="118">
        <f t="shared" si="241"/>
        <v>0</v>
      </c>
      <c r="AF557" s="118">
        <f t="shared" si="237"/>
        <v>0</v>
      </c>
      <c r="AO557" s="118"/>
      <c r="AP557" s="118"/>
      <c r="AQ557" s="118"/>
      <c r="AR557" s="118"/>
      <c r="AS557" s="117">
        <v>0.05</v>
      </c>
      <c r="AT557" s="117">
        <v>0.1</v>
      </c>
    </row>
    <row r="558" spans="1:46" s="68" customFormat="1">
      <c r="A558" s="3" t="s">
        <v>1456</v>
      </c>
      <c r="B558" s="130">
        <f>B557+31</f>
        <v>44592</v>
      </c>
      <c r="C558" s="132">
        <f>VLOOKUP(CF_дог!B558,USD!A:B,2,TRUE)</f>
        <v>87.424657534246577</v>
      </c>
      <c r="D558" s="118"/>
      <c r="E558" s="117"/>
      <c r="F558" s="117"/>
      <c r="G558" s="117"/>
      <c r="H558" s="117">
        <v>7.4999999999999997E-2</v>
      </c>
      <c r="I558" s="117">
        <v>5.0000000000000001E-3</v>
      </c>
      <c r="J558" s="117">
        <v>0</v>
      </c>
      <c r="K558" s="117"/>
      <c r="L558" s="119"/>
      <c r="O558" s="118">
        <v>200</v>
      </c>
      <c r="P558" s="118">
        <f t="shared" si="249"/>
        <v>21000</v>
      </c>
      <c r="Q558" s="118">
        <f t="shared" si="229"/>
        <v>17484.931506849316</v>
      </c>
      <c r="R558" s="118">
        <f t="shared" si="226"/>
        <v>1835917.8082191781</v>
      </c>
      <c r="S558" s="118">
        <f t="shared" si="244"/>
        <v>1.1550684931506794</v>
      </c>
      <c r="T558" s="118">
        <f t="shared" si="245"/>
        <v>100.98146744229638</v>
      </c>
      <c r="U558" s="118">
        <f t="shared" si="248"/>
        <v>117.03561643835616</v>
      </c>
      <c r="V558" s="118">
        <f t="shared" si="250"/>
        <v>10231.798686432727</v>
      </c>
      <c r="W558" s="118">
        <f t="shared" si="246"/>
        <v>105</v>
      </c>
      <c r="X558" s="118">
        <f t="shared" si="247"/>
        <v>9179.5890410958909</v>
      </c>
      <c r="Y558" s="118">
        <f t="shared" si="230"/>
        <v>0</v>
      </c>
      <c r="Z558" s="118">
        <f t="shared" si="240"/>
        <v>0</v>
      </c>
      <c r="AA558" s="119">
        <v>0.02</v>
      </c>
      <c r="AB558" s="118">
        <f t="shared" si="242"/>
        <v>-420</v>
      </c>
      <c r="AC558" s="118">
        <f t="shared" si="236"/>
        <v>-36718.356164383564</v>
      </c>
      <c r="AD558" s="119">
        <v>0</v>
      </c>
      <c r="AE558" s="118">
        <f t="shared" si="241"/>
        <v>0</v>
      </c>
      <c r="AF558" s="118">
        <f t="shared" si="237"/>
        <v>0</v>
      </c>
      <c r="AO558" s="118"/>
      <c r="AP558" s="118"/>
      <c r="AQ558" s="118"/>
      <c r="AR558" s="118"/>
      <c r="AS558" s="117">
        <v>0.05</v>
      </c>
      <c r="AT558" s="117">
        <v>0.1</v>
      </c>
    </row>
    <row r="559" spans="1:46" s="68" customFormat="1">
      <c r="A559" s="3" t="s">
        <v>1456</v>
      </c>
      <c r="B559" s="130">
        <f>B558+28</f>
        <v>44620</v>
      </c>
      <c r="C559" s="132">
        <f>VLOOKUP(CF_дог!B559,USD!A:B,2,TRUE)</f>
        <v>87.808219178082197</v>
      </c>
      <c r="D559" s="118"/>
      <c r="E559" s="117"/>
      <c r="F559" s="117"/>
      <c r="G559" s="117"/>
      <c r="H559" s="117">
        <v>7.4999999999999997E-2</v>
      </c>
      <c r="I559" s="117">
        <v>5.0000000000000001E-3</v>
      </c>
      <c r="J559" s="117">
        <v>0</v>
      </c>
      <c r="K559" s="117"/>
      <c r="L559" s="119"/>
      <c r="O559" s="118">
        <v>200</v>
      </c>
      <c r="P559" s="118">
        <f t="shared" si="249"/>
        <v>20800</v>
      </c>
      <c r="Q559" s="118">
        <f t="shared" si="229"/>
        <v>17561.64383561644</v>
      </c>
      <c r="R559" s="118">
        <f t="shared" si="226"/>
        <v>1826410.9589041097</v>
      </c>
      <c r="S559" s="118">
        <f t="shared" si="244"/>
        <v>1.1550684931506794</v>
      </c>
      <c r="T559" s="118">
        <f t="shared" si="245"/>
        <v>101.42450741227199</v>
      </c>
      <c r="U559" s="118">
        <f t="shared" si="248"/>
        <v>120.82191780821918</v>
      </c>
      <c r="V559" s="118">
        <f t="shared" si="250"/>
        <v>10609.157440420342</v>
      </c>
      <c r="W559" s="118">
        <f t="shared" si="246"/>
        <v>104</v>
      </c>
      <c r="X559" s="118">
        <f t="shared" si="247"/>
        <v>9132.054794520549</v>
      </c>
      <c r="Y559" s="118">
        <f t="shared" si="230"/>
        <v>0</v>
      </c>
      <c r="Z559" s="118">
        <f t="shared" si="240"/>
        <v>0</v>
      </c>
      <c r="AA559" s="119">
        <v>0.02</v>
      </c>
      <c r="AB559" s="118">
        <f t="shared" si="242"/>
        <v>-416</v>
      </c>
      <c r="AC559" s="118">
        <f t="shared" si="236"/>
        <v>-36528.219178082196</v>
      </c>
      <c r="AD559" s="119">
        <v>0</v>
      </c>
      <c r="AE559" s="118">
        <f t="shared" si="241"/>
        <v>0</v>
      </c>
      <c r="AF559" s="118">
        <f t="shared" si="237"/>
        <v>0</v>
      </c>
      <c r="AO559" s="118"/>
      <c r="AP559" s="118"/>
      <c r="AQ559" s="118"/>
      <c r="AR559" s="118"/>
      <c r="AS559" s="117">
        <v>0.05</v>
      </c>
      <c r="AT559" s="117">
        <v>0.1</v>
      </c>
    </row>
    <row r="560" spans="1:46" s="68" customFormat="1">
      <c r="A560" s="3" t="s">
        <v>1456</v>
      </c>
      <c r="B560" s="130">
        <f>B559+31</f>
        <v>44651</v>
      </c>
      <c r="C560" s="132">
        <f>VLOOKUP(CF_дог!B560,USD!A:B,2,TRUE)</f>
        <v>88.232876712328761</v>
      </c>
      <c r="D560" s="118"/>
      <c r="E560" s="117"/>
      <c r="F560" s="117"/>
      <c r="G560" s="117"/>
      <c r="H560" s="117">
        <v>7.4999999999999997E-2</v>
      </c>
      <c r="I560" s="117">
        <v>5.0000000000000001E-3</v>
      </c>
      <c r="J560" s="117">
        <v>0</v>
      </c>
      <c r="K560" s="117"/>
      <c r="L560" s="119"/>
      <c r="O560" s="118">
        <v>200</v>
      </c>
      <c r="P560" s="118">
        <f t="shared" si="249"/>
        <v>20600</v>
      </c>
      <c r="Q560" s="118">
        <f t="shared" si="229"/>
        <v>17646.575342465752</v>
      </c>
      <c r="R560" s="118">
        <f t="shared" si="226"/>
        <v>1817597.2602739725</v>
      </c>
      <c r="S560" s="118">
        <f t="shared" si="244"/>
        <v>1.1550684931506794</v>
      </c>
      <c r="T560" s="118">
        <f t="shared" si="245"/>
        <v>101.91501595045925</v>
      </c>
      <c r="U560" s="118">
        <f t="shared" si="248"/>
        <v>132.49315068493152</v>
      </c>
      <c r="V560" s="118">
        <f t="shared" si="250"/>
        <v>11690.25182961156</v>
      </c>
      <c r="W560" s="118">
        <f t="shared" si="246"/>
        <v>103</v>
      </c>
      <c r="X560" s="118">
        <f t="shared" si="247"/>
        <v>9087.9863013698632</v>
      </c>
      <c r="Y560" s="118">
        <f t="shared" si="230"/>
        <v>0</v>
      </c>
      <c r="Z560" s="118">
        <f t="shared" si="240"/>
        <v>0</v>
      </c>
      <c r="AA560" s="119">
        <v>0.02</v>
      </c>
      <c r="AB560" s="118">
        <f t="shared" si="242"/>
        <v>-412</v>
      </c>
      <c r="AC560" s="118">
        <f t="shared" si="236"/>
        <v>-36351.945205479453</v>
      </c>
      <c r="AD560" s="119">
        <v>0</v>
      </c>
      <c r="AE560" s="118">
        <f t="shared" si="241"/>
        <v>0</v>
      </c>
      <c r="AF560" s="118">
        <f t="shared" si="237"/>
        <v>0</v>
      </c>
      <c r="AO560" s="118"/>
      <c r="AP560" s="118"/>
      <c r="AQ560" s="118"/>
      <c r="AR560" s="118"/>
      <c r="AS560" s="117">
        <v>0.05</v>
      </c>
      <c r="AT560" s="117">
        <v>0.1</v>
      </c>
    </row>
    <row r="561" spans="1:46" s="68" customFormat="1">
      <c r="A561" s="3" t="s">
        <v>1456</v>
      </c>
      <c r="B561" s="130">
        <f>B560+30</f>
        <v>44681</v>
      </c>
      <c r="C561" s="132">
        <f>VLOOKUP(CF_дог!B561,USD!A:B,2,TRUE)</f>
        <v>88.643835616438352</v>
      </c>
      <c r="D561" s="118"/>
      <c r="E561" s="117"/>
      <c r="F561" s="117"/>
      <c r="G561" s="117"/>
      <c r="H561" s="117">
        <v>7.4999999999999997E-2</v>
      </c>
      <c r="I561" s="117">
        <v>5.0000000000000001E-3</v>
      </c>
      <c r="J561" s="117">
        <v>0</v>
      </c>
      <c r="K561" s="117"/>
      <c r="L561" s="119"/>
      <c r="O561" s="118">
        <v>200</v>
      </c>
      <c r="P561" s="118">
        <f t="shared" si="249"/>
        <v>20400</v>
      </c>
      <c r="Q561" s="118">
        <f t="shared" si="229"/>
        <v>17728.767123287671</v>
      </c>
      <c r="R561" s="118">
        <f t="shared" si="226"/>
        <v>1808334.2465753425</v>
      </c>
      <c r="S561" s="118">
        <f t="shared" si="244"/>
        <v>1.1550684931506652</v>
      </c>
      <c r="T561" s="118">
        <f t="shared" si="245"/>
        <v>102.38970163257471</v>
      </c>
      <c r="U561" s="118">
        <f t="shared" si="248"/>
        <v>126.986301369863</v>
      </c>
      <c r="V561" s="118">
        <f t="shared" si="250"/>
        <v>11256.552824169636</v>
      </c>
      <c r="W561" s="118">
        <f t="shared" si="246"/>
        <v>102</v>
      </c>
      <c r="X561" s="118">
        <f t="shared" si="247"/>
        <v>9041.6712328767117</v>
      </c>
      <c r="Y561" s="118">
        <f t="shared" si="230"/>
        <v>0</v>
      </c>
      <c r="Z561" s="118">
        <f t="shared" si="240"/>
        <v>0</v>
      </c>
      <c r="AA561" s="119">
        <v>0.02</v>
      </c>
      <c r="AB561" s="118">
        <f t="shared" si="242"/>
        <v>-408</v>
      </c>
      <c r="AC561" s="118">
        <f t="shared" si="236"/>
        <v>-36166.684931506847</v>
      </c>
      <c r="AD561" s="119">
        <v>0</v>
      </c>
      <c r="AE561" s="118">
        <f t="shared" si="241"/>
        <v>0</v>
      </c>
      <c r="AF561" s="118">
        <f t="shared" si="237"/>
        <v>0</v>
      </c>
      <c r="AO561" s="118"/>
      <c r="AP561" s="118"/>
      <c r="AQ561" s="118"/>
      <c r="AR561" s="118"/>
      <c r="AS561" s="117">
        <v>0.05</v>
      </c>
      <c r="AT561" s="117">
        <v>0.1</v>
      </c>
    </row>
    <row r="562" spans="1:46" s="68" customFormat="1">
      <c r="A562" s="3" t="s">
        <v>1456</v>
      </c>
      <c r="B562" s="130">
        <f>B561+31</f>
        <v>44712</v>
      </c>
      <c r="C562" s="132">
        <f>VLOOKUP(CF_дог!B562,USD!A:B,2,TRUE)</f>
        <v>89.06849315068493</v>
      </c>
      <c r="D562" s="118"/>
      <c r="E562" s="117"/>
      <c r="F562" s="117"/>
      <c r="G562" s="117"/>
      <c r="H562" s="117">
        <v>6.9999999999999993E-2</v>
      </c>
      <c r="I562" s="117">
        <v>5.0000000000000001E-3</v>
      </c>
      <c r="J562" s="117">
        <v>0</v>
      </c>
      <c r="K562" s="117"/>
      <c r="L562" s="119"/>
      <c r="O562" s="118">
        <v>200</v>
      </c>
      <c r="P562" s="118">
        <f t="shared" si="249"/>
        <v>20200</v>
      </c>
      <c r="Q562" s="118">
        <f t="shared" si="229"/>
        <v>17813.698630136987</v>
      </c>
      <c r="R562" s="118">
        <f t="shared" si="226"/>
        <v>1799183.5616438356</v>
      </c>
      <c r="S562" s="118">
        <f t="shared" si="244"/>
        <v>1.1550684931506794</v>
      </c>
      <c r="T562" s="118">
        <f t="shared" si="245"/>
        <v>102.88021017076325</v>
      </c>
      <c r="U562" s="118">
        <f t="shared" si="248"/>
        <v>129.94520547945206</v>
      </c>
      <c r="V562" s="118">
        <f t="shared" si="250"/>
        <v>11574.023644210922</v>
      </c>
      <c r="W562" s="118">
        <f t="shared" si="246"/>
        <v>101</v>
      </c>
      <c r="X562" s="118">
        <f t="shared" si="247"/>
        <v>8995.9178082191775</v>
      </c>
      <c r="Y562" s="118">
        <f t="shared" si="230"/>
        <v>0</v>
      </c>
      <c r="Z562" s="118">
        <f t="shared" si="240"/>
        <v>0</v>
      </c>
      <c r="AA562" s="119">
        <v>0.02</v>
      </c>
      <c r="AB562" s="118">
        <f t="shared" si="242"/>
        <v>-404</v>
      </c>
      <c r="AC562" s="118">
        <f t="shared" si="236"/>
        <v>-35983.67123287671</v>
      </c>
      <c r="AD562" s="119">
        <v>0</v>
      </c>
      <c r="AE562" s="118">
        <f t="shared" si="241"/>
        <v>0</v>
      </c>
      <c r="AF562" s="118">
        <f t="shared" si="237"/>
        <v>0</v>
      </c>
      <c r="AO562" s="118"/>
      <c r="AP562" s="118"/>
      <c r="AQ562" s="118"/>
      <c r="AR562" s="118"/>
      <c r="AS562" s="117">
        <v>0.05</v>
      </c>
      <c r="AT562" s="117">
        <v>0.1</v>
      </c>
    </row>
    <row r="563" spans="1:46" s="68" customFormat="1">
      <c r="A563" s="3" t="s">
        <v>1456</v>
      </c>
      <c r="B563" s="130">
        <f>B562+30</f>
        <v>44742</v>
      </c>
      <c r="C563" s="132">
        <f>VLOOKUP(CF_дог!B563,USD!A:B,2,TRUE)</f>
        <v>89.479452054794521</v>
      </c>
      <c r="D563" s="118"/>
      <c r="E563" s="117"/>
      <c r="F563" s="117"/>
      <c r="G563" s="117"/>
      <c r="H563" s="117">
        <v>6.9999999999999993E-2</v>
      </c>
      <c r="I563" s="117">
        <v>5.0000000000000001E-3</v>
      </c>
      <c r="J563" s="117">
        <v>0</v>
      </c>
      <c r="K563" s="117"/>
      <c r="L563" s="119"/>
      <c r="O563" s="118">
        <v>200</v>
      </c>
      <c r="P563" s="118">
        <f t="shared" si="249"/>
        <v>20000</v>
      </c>
      <c r="Q563" s="118">
        <f t="shared" si="229"/>
        <v>17895.890410958906</v>
      </c>
      <c r="R563" s="118">
        <f t="shared" si="226"/>
        <v>1789589.0410958903</v>
      </c>
      <c r="S563" s="118">
        <f t="shared" si="244"/>
        <v>1.1550684931506794</v>
      </c>
      <c r="T563" s="118">
        <f t="shared" si="245"/>
        <v>103.35489585287996</v>
      </c>
      <c r="U563" s="118">
        <f t="shared" si="248"/>
        <v>116.21917808219176</v>
      </c>
      <c r="V563" s="118">
        <f t="shared" si="250"/>
        <v>10399.228373053103</v>
      </c>
      <c r="W563" s="118">
        <f t="shared" si="246"/>
        <v>100</v>
      </c>
      <c r="X563" s="118">
        <f t="shared" si="247"/>
        <v>8947.9452054794529</v>
      </c>
      <c r="Y563" s="118">
        <f t="shared" si="230"/>
        <v>0</v>
      </c>
      <c r="Z563" s="118">
        <f t="shared" si="240"/>
        <v>0</v>
      </c>
      <c r="AA563" s="119">
        <v>0.02</v>
      </c>
      <c r="AB563" s="118">
        <f t="shared" si="242"/>
        <v>-400</v>
      </c>
      <c r="AC563" s="118">
        <f t="shared" si="236"/>
        <v>-35791.780821917811</v>
      </c>
      <c r="AD563" s="119">
        <v>0</v>
      </c>
      <c r="AE563" s="118">
        <f t="shared" si="241"/>
        <v>0</v>
      </c>
      <c r="AF563" s="118">
        <f t="shared" si="237"/>
        <v>0</v>
      </c>
      <c r="AO563" s="118"/>
      <c r="AP563" s="118"/>
      <c r="AQ563" s="118"/>
      <c r="AR563" s="118"/>
      <c r="AS563" s="117">
        <v>0.05</v>
      </c>
      <c r="AT563" s="117">
        <v>0.1</v>
      </c>
    </row>
    <row r="564" spans="1:46" s="68" customFormat="1">
      <c r="A564" s="3" t="s">
        <v>1456</v>
      </c>
      <c r="B564" s="130">
        <f>B563+31</f>
        <v>44773</v>
      </c>
      <c r="C564" s="132">
        <f>VLOOKUP(CF_дог!B564,USD!A:B,2,TRUE)</f>
        <v>89.904109589041099</v>
      </c>
      <c r="D564" s="118"/>
      <c r="E564" s="117"/>
      <c r="F564" s="117"/>
      <c r="G564" s="117"/>
      <c r="H564" s="117">
        <v>6.9999999999999993E-2</v>
      </c>
      <c r="I564" s="117">
        <v>5.0000000000000001E-3</v>
      </c>
      <c r="J564" s="117">
        <v>0</v>
      </c>
      <c r="K564" s="117"/>
      <c r="L564" s="119"/>
      <c r="O564" s="118">
        <v>200</v>
      </c>
      <c r="P564" s="118">
        <f t="shared" si="249"/>
        <v>19800</v>
      </c>
      <c r="Q564" s="118">
        <f t="shared" si="229"/>
        <v>17980.821917808218</v>
      </c>
      <c r="R564" s="118">
        <f t="shared" si="226"/>
        <v>1780101.3698630137</v>
      </c>
      <c r="S564" s="118">
        <f t="shared" si="244"/>
        <v>1.1550684931506794</v>
      </c>
      <c r="T564" s="118">
        <f t="shared" si="245"/>
        <v>103.84540439106725</v>
      </c>
      <c r="U564" s="118">
        <f t="shared" si="248"/>
        <v>118.90410958904107</v>
      </c>
      <c r="V564" s="118">
        <f t="shared" si="250"/>
        <v>10689.968099080501</v>
      </c>
      <c r="W564" s="118">
        <f t="shared" si="246"/>
        <v>99</v>
      </c>
      <c r="X564" s="118">
        <f t="shared" si="247"/>
        <v>8900.5068493150684</v>
      </c>
      <c r="Y564" s="118">
        <f t="shared" si="230"/>
        <v>0</v>
      </c>
      <c r="Z564" s="118">
        <f t="shared" si="240"/>
        <v>0</v>
      </c>
      <c r="AA564" s="119">
        <v>0.02</v>
      </c>
      <c r="AB564" s="118">
        <f t="shared" si="242"/>
        <v>-396</v>
      </c>
      <c r="AC564" s="118">
        <f t="shared" si="236"/>
        <v>-35602.027397260274</v>
      </c>
      <c r="AD564" s="119">
        <v>0</v>
      </c>
      <c r="AE564" s="118">
        <f t="shared" si="241"/>
        <v>0</v>
      </c>
      <c r="AF564" s="118">
        <f t="shared" si="237"/>
        <v>0</v>
      </c>
      <c r="AO564" s="118"/>
      <c r="AP564" s="118"/>
      <c r="AQ564" s="118"/>
      <c r="AR564" s="118"/>
      <c r="AS564" s="117">
        <v>0.05</v>
      </c>
      <c r="AT564" s="117">
        <v>0.1</v>
      </c>
    </row>
    <row r="565" spans="1:46" s="68" customFormat="1">
      <c r="A565" s="3" t="s">
        <v>1456</v>
      </c>
      <c r="B565" s="130">
        <f>B564+31</f>
        <v>44804</v>
      </c>
      <c r="C565" s="132">
        <f>VLOOKUP(CF_дог!B565,USD!A:B,2,TRUE)</f>
        <v>90.328767123287676</v>
      </c>
      <c r="D565" s="118"/>
      <c r="E565" s="117"/>
      <c r="F565" s="117"/>
      <c r="G565" s="117"/>
      <c r="H565" s="117">
        <v>6.9999999999999993E-2</v>
      </c>
      <c r="I565" s="117">
        <v>5.0000000000000001E-3</v>
      </c>
      <c r="J565" s="117">
        <v>0</v>
      </c>
      <c r="K565" s="117"/>
      <c r="L565" s="119"/>
      <c r="O565" s="118">
        <v>200</v>
      </c>
      <c r="P565" s="118">
        <f t="shared" si="249"/>
        <v>19600</v>
      </c>
      <c r="Q565" s="118">
        <f t="shared" si="229"/>
        <v>18065.753424657534</v>
      </c>
      <c r="R565" s="118">
        <f t="shared" si="226"/>
        <v>1770443.8356164384</v>
      </c>
      <c r="S565" s="118">
        <f t="shared" si="244"/>
        <v>1.1550684931506794</v>
      </c>
      <c r="T565" s="118">
        <f t="shared" si="245"/>
        <v>104.33591292925452</v>
      </c>
      <c r="U565" s="118">
        <f t="shared" si="248"/>
        <v>117.71506849315067</v>
      </c>
      <c r="V565" s="118">
        <f t="shared" si="250"/>
        <v>10633.057008819665</v>
      </c>
      <c r="W565" s="118">
        <f t="shared" si="246"/>
        <v>98</v>
      </c>
      <c r="X565" s="118">
        <f t="shared" si="247"/>
        <v>8852.2191780821922</v>
      </c>
      <c r="Y565" s="118">
        <f t="shared" si="230"/>
        <v>0</v>
      </c>
      <c r="Z565" s="118">
        <f t="shared" si="240"/>
        <v>0</v>
      </c>
      <c r="AA565" s="119">
        <v>0.02</v>
      </c>
      <c r="AB565" s="118">
        <f t="shared" si="242"/>
        <v>-392</v>
      </c>
      <c r="AC565" s="118">
        <f t="shared" si="236"/>
        <v>-35408.876712328769</v>
      </c>
      <c r="AD565" s="119">
        <v>0</v>
      </c>
      <c r="AE565" s="118">
        <f t="shared" si="241"/>
        <v>0</v>
      </c>
      <c r="AF565" s="118">
        <f t="shared" si="237"/>
        <v>0</v>
      </c>
      <c r="AO565" s="118"/>
      <c r="AP565" s="118"/>
      <c r="AQ565" s="118"/>
      <c r="AR565" s="118"/>
      <c r="AS565" s="117">
        <v>0.05</v>
      </c>
      <c r="AT565" s="117">
        <v>0.1</v>
      </c>
    </row>
    <row r="566" spans="1:46" s="68" customFormat="1">
      <c r="A566" s="3" t="s">
        <v>1456</v>
      </c>
      <c r="B566" s="130">
        <f>B565+30</f>
        <v>44834</v>
      </c>
      <c r="C566" s="132">
        <f>VLOOKUP(CF_дог!B566,USD!A:B,2,TRUE)</f>
        <v>90.739726027397253</v>
      </c>
      <c r="D566" s="118"/>
      <c r="E566" s="117"/>
      <c r="F566" s="117"/>
      <c r="G566" s="117"/>
      <c r="H566" s="117">
        <v>6.9999999999999993E-2</v>
      </c>
      <c r="I566" s="117">
        <v>5.0000000000000001E-3</v>
      </c>
      <c r="J566" s="117">
        <v>0</v>
      </c>
      <c r="K566" s="117"/>
      <c r="L566" s="119"/>
      <c r="O566" s="118">
        <v>200</v>
      </c>
      <c r="P566" s="118">
        <f t="shared" si="249"/>
        <v>19400</v>
      </c>
      <c r="Q566" s="118">
        <f t="shared" si="229"/>
        <v>18147.945205479449</v>
      </c>
      <c r="R566" s="118">
        <f t="shared" si="226"/>
        <v>1760350.6849315066</v>
      </c>
      <c r="S566" s="118">
        <f t="shared" si="244"/>
        <v>1.1550684931506794</v>
      </c>
      <c r="T566" s="118">
        <f t="shared" si="245"/>
        <v>104.81059861137123</v>
      </c>
      <c r="U566" s="118">
        <f t="shared" si="248"/>
        <v>112.76712328767121</v>
      </c>
      <c r="V566" s="118">
        <f t="shared" si="250"/>
        <v>10232.457872021014</v>
      </c>
      <c r="W566" s="118">
        <f t="shared" si="246"/>
        <v>97</v>
      </c>
      <c r="X566" s="118">
        <f t="shared" si="247"/>
        <v>8801.7534246575342</v>
      </c>
      <c r="Y566" s="118">
        <f t="shared" si="230"/>
        <v>0</v>
      </c>
      <c r="Z566" s="118">
        <f t="shared" si="240"/>
        <v>0</v>
      </c>
      <c r="AA566" s="119">
        <v>0.02</v>
      </c>
      <c r="AB566" s="118">
        <f t="shared" si="242"/>
        <v>-388</v>
      </c>
      <c r="AC566" s="118">
        <f t="shared" si="236"/>
        <v>-35207.013698630137</v>
      </c>
      <c r="AD566" s="119">
        <v>0</v>
      </c>
      <c r="AE566" s="118">
        <f t="shared" si="241"/>
        <v>0</v>
      </c>
      <c r="AF566" s="118">
        <f t="shared" si="237"/>
        <v>0</v>
      </c>
      <c r="AO566" s="118"/>
      <c r="AP566" s="118"/>
      <c r="AQ566" s="118"/>
      <c r="AR566" s="118"/>
      <c r="AS566" s="117">
        <v>0.05</v>
      </c>
      <c r="AT566" s="117">
        <v>0.1</v>
      </c>
    </row>
    <row r="567" spans="1:46" s="68" customFormat="1">
      <c r="A567" s="3" t="s">
        <v>1456</v>
      </c>
      <c r="B567" s="130">
        <f>B566+31</f>
        <v>44865</v>
      </c>
      <c r="C567" s="132">
        <f>VLOOKUP(CF_дог!B567,USD!A:B,2,TRUE)</f>
        <v>91.164383561643831</v>
      </c>
      <c r="D567" s="118"/>
      <c r="E567" s="117"/>
      <c r="F567" s="117"/>
      <c r="G567" s="117"/>
      <c r="H567" s="117">
        <v>6.5000000000000002E-2</v>
      </c>
      <c r="I567" s="117">
        <v>5.0000000000000001E-3</v>
      </c>
      <c r="J567" s="117">
        <v>0</v>
      </c>
      <c r="K567" s="117"/>
      <c r="L567" s="119"/>
      <c r="O567" s="118">
        <v>200</v>
      </c>
      <c r="P567" s="118">
        <f t="shared" si="249"/>
        <v>19200</v>
      </c>
      <c r="Q567" s="118">
        <f t="shared" si="229"/>
        <v>18232.876712328765</v>
      </c>
      <c r="R567" s="118">
        <f t="shared" si="226"/>
        <v>1750356.1643835616</v>
      </c>
      <c r="S567" s="118">
        <f t="shared" si="244"/>
        <v>1.1550684931506794</v>
      </c>
      <c r="T567" s="118">
        <f t="shared" si="245"/>
        <v>105.3011071495585</v>
      </c>
      <c r="U567" s="118">
        <f t="shared" si="248"/>
        <v>115.33698630136985</v>
      </c>
      <c r="V567" s="118">
        <f t="shared" si="250"/>
        <v>10514.625258022141</v>
      </c>
      <c r="W567" s="118">
        <f t="shared" si="246"/>
        <v>96</v>
      </c>
      <c r="X567" s="118">
        <f t="shared" si="247"/>
        <v>8751.7808219178078</v>
      </c>
      <c r="Y567" s="118">
        <f t="shared" si="230"/>
        <v>0</v>
      </c>
      <c r="Z567" s="118">
        <f t="shared" si="240"/>
        <v>0</v>
      </c>
      <c r="AA567" s="119">
        <v>0.02</v>
      </c>
      <c r="AB567" s="118">
        <f t="shared" si="242"/>
        <v>-384</v>
      </c>
      <c r="AC567" s="118">
        <f t="shared" si="236"/>
        <v>-35007.123287671231</v>
      </c>
      <c r="AD567" s="119">
        <v>0</v>
      </c>
      <c r="AE567" s="118">
        <f t="shared" si="241"/>
        <v>0</v>
      </c>
      <c r="AF567" s="118">
        <f t="shared" si="237"/>
        <v>0</v>
      </c>
      <c r="AO567" s="118"/>
      <c r="AP567" s="118"/>
      <c r="AQ567" s="118"/>
      <c r="AR567" s="118"/>
      <c r="AS567" s="117">
        <v>0.05</v>
      </c>
      <c r="AT567" s="117">
        <v>0.1</v>
      </c>
    </row>
    <row r="568" spans="1:46" s="68" customFormat="1">
      <c r="A568" s="3" t="s">
        <v>1456</v>
      </c>
      <c r="B568" s="130">
        <f>B567+30</f>
        <v>44895</v>
      </c>
      <c r="C568" s="132">
        <f>VLOOKUP(CF_дог!B568,USD!A:B,2,TRUE)</f>
        <v>91.575342465753423</v>
      </c>
      <c r="D568" s="118"/>
      <c r="E568" s="117"/>
      <c r="F568" s="117"/>
      <c r="G568" s="117"/>
      <c r="H568" s="117">
        <v>6.5000000000000002E-2</v>
      </c>
      <c r="I568" s="117">
        <v>5.0000000000000001E-3</v>
      </c>
      <c r="J568" s="117">
        <v>0</v>
      </c>
      <c r="K568" s="117"/>
      <c r="L568" s="119"/>
      <c r="O568" s="118">
        <v>200</v>
      </c>
      <c r="P568" s="118">
        <f t="shared" si="249"/>
        <v>19000</v>
      </c>
      <c r="Q568" s="118">
        <f t="shared" si="229"/>
        <v>18315.068493150684</v>
      </c>
      <c r="R568" s="118">
        <f t="shared" si="226"/>
        <v>1739931.506849315</v>
      </c>
      <c r="S568" s="118">
        <f t="shared" si="244"/>
        <v>1.1550684931506794</v>
      </c>
      <c r="T568" s="118">
        <f t="shared" si="245"/>
        <v>105.77579283167523</v>
      </c>
      <c r="U568" s="118">
        <f t="shared" si="248"/>
        <v>102.57534246575344</v>
      </c>
      <c r="V568" s="118">
        <f t="shared" si="250"/>
        <v>9393.3721148433106</v>
      </c>
      <c r="W568" s="118">
        <f t="shared" si="246"/>
        <v>95</v>
      </c>
      <c r="X568" s="118">
        <f t="shared" si="247"/>
        <v>8699.6575342465749</v>
      </c>
      <c r="Y568" s="118">
        <f t="shared" si="230"/>
        <v>0</v>
      </c>
      <c r="Z568" s="118">
        <f t="shared" si="240"/>
        <v>0</v>
      </c>
      <c r="AA568" s="119">
        <v>0.02</v>
      </c>
      <c r="AB568" s="118">
        <f t="shared" si="242"/>
        <v>-380</v>
      </c>
      <c r="AC568" s="118">
        <f t="shared" si="236"/>
        <v>-34798.630136986299</v>
      </c>
      <c r="AD568" s="119">
        <v>0</v>
      </c>
      <c r="AE568" s="118">
        <f t="shared" si="241"/>
        <v>0</v>
      </c>
      <c r="AF568" s="118">
        <f t="shared" si="237"/>
        <v>0</v>
      </c>
      <c r="AO568" s="118"/>
      <c r="AP568" s="118"/>
      <c r="AQ568" s="118"/>
      <c r="AR568" s="118"/>
      <c r="AS568" s="117">
        <v>0.05</v>
      </c>
      <c r="AT568" s="117">
        <v>0.1</v>
      </c>
    </row>
    <row r="569" spans="1:46" s="68" customFormat="1">
      <c r="A569" s="3" t="s">
        <v>1456</v>
      </c>
      <c r="B569" s="130">
        <f>B568+31</f>
        <v>44926</v>
      </c>
      <c r="C569" s="132">
        <f>VLOOKUP(CF_дог!B569,USD!A:B,2,TRUE)</f>
        <v>92</v>
      </c>
      <c r="D569" s="118"/>
      <c r="E569" s="117"/>
      <c r="F569" s="117"/>
      <c r="G569" s="117"/>
      <c r="H569" s="117">
        <v>6.5000000000000002E-2</v>
      </c>
      <c r="I569" s="117">
        <v>5.0000000000000001E-3</v>
      </c>
      <c r="J569" s="117">
        <v>0</v>
      </c>
      <c r="K569" s="117"/>
      <c r="L569" s="119"/>
      <c r="O569" s="118">
        <v>200</v>
      </c>
      <c r="P569" s="118">
        <f t="shared" si="249"/>
        <v>18800</v>
      </c>
      <c r="Q569" s="118">
        <f t="shared" si="229"/>
        <v>18400</v>
      </c>
      <c r="R569" s="118">
        <f t="shared" si="226"/>
        <v>1729600</v>
      </c>
      <c r="S569" s="118">
        <f t="shared" si="244"/>
        <v>1.1550684931506794</v>
      </c>
      <c r="T569" s="118">
        <f t="shared" si="245"/>
        <v>106.2663013698625</v>
      </c>
      <c r="U569" s="118">
        <f t="shared" si="248"/>
        <v>104.89041095890411</v>
      </c>
      <c r="V569" s="118">
        <f t="shared" si="250"/>
        <v>9649.9178082191793</v>
      </c>
      <c r="W569" s="118">
        <f t="shared" si="246"/>
        <v>94</v>
      </c>
      <c r="X569" s="118">
        <f t="shared" si="247"/>
        <v>8648</v>
      </c>
      <c r="Y569" s="118">
        <f t="shared" si="230"/>
        <v>0</v>
      </c>
      <c r="Z569" s="118">
        <f t="shared" si="240"/>
        <v>0</v>
      </c>
      <c r="AA569" s="119">
        <v>0.02</v>
      </c>
      <c r="AB569" s="118">
        <f t="shared" si="242"/>
        <v>-376</v>
      </c>
      <c r="AC569" s="118">
        <f t="shared" si="236"/>
        <v>-34592</v>
      </c>
      <c r="AD569" s="119">
        <v>0</v>
      </c>
      <c r="AE569" s="118">
        <f t="shared" si="241"/>
        <v>0</v>
      </c>
      <c r="AF569" s="118">
        <f t="shared" si="237"/>
        <v>0</v>
      </c>
      <c r="AO569" s="118"/>
      <c r="AP569" s="118"/>
      <c r="AQ569" s="118"/>
      <c r="AR569" s="118"/>
      <c r="AS569" s="117">
        <v>0.05</v>
      </c>
      <c r="AT569" s="117">
        <v>0.1</v>
      </c>
    </row>
    <row r="570" spans="1:46" s="68" customFormat="1">
      <c r="A570" s="3" t="s">
        <v>1456</v>
      </c>
      <c r="B570" s="130">
        <f>B569+31</f>
        <v>44957</v>
      </c>
      <c r="C570" s="132">
        <f>VLOOKUP(CF_дог!B570,USD!A:B,2,TRUE)</f>
        <v>92.424657534246577</v>
      </c>
      <c r="D570" s="118"/>
      <c r="E570" s="117"/>
      <c r="F570" s="117"/>
      <c r="G570" s="117"/>
      <c r="H570" s="117">
        <v>6.5000000000000002E-2</v>
      </c>
      <c r="I570" s="117">
        <v>5.0000000000000001E-3</v>
      </c>
      <c r="J570" s="117">
        <v>0</v>
      </c>
      <c r="K570" s="117"/>
      <c r="L570" s="119"/>
      <c r="O570" s="118">
        <v>200</v>
      </c>
      <c r="P570" s="118">
        <f t="shared" si="249"/>
        <v>18600</v>
      </c>
      <c r="Q570" s="118">
        <f t="shared" si="229"/>
        <v>18484.931506849316</v>
      </c>
      <c r="R570" s="118">
        <f t="shared" si="226"/>
        <v>1719098.6301369863</v>
      </c>
      <c r="S570" s="118">
        <f t="shared" si="244"/>
        <v>1.1550684931506794</v>
      </c>
      <c r="T570" s="118">
        <f t="shared" si="245"/>
        <v>106.75680990804977</v>
      </c>
      <c r="U570" s="118">
        <f t="shared" si="248"/>
        <v>103.78630136986301</v>
      </c>
      <c r="V570" s="118">
        <f t="shared" si="250"/>
        <v>9592.4133608556949</v>
      </c>
      <c r="W570" s="118">
        <f t="shared" si="246"/>
        <v>93</v>
      </c>
      <c r="X570" s="118">
        <f t="shared" si="247"/>
        <v>8595.4931506849316</v>
      </c>
      <c r="Y570" s="118">
        <f t="shared" si="230"/>
        <v>0</v>
      </c>
      <c r="Z570" s="118">
        <f t="shared" si="240"/>
        <v>0</v>
      </c>
      <c r="AA570" s="119">
        <v>0.02</v>
      </c>
      <c r="AB570" s="118">
        <f t="shared" si="242"/>
        <v>-372</v>
      </c>
      <c r="AC570" s="118">
        <f t="shared" si="236"/>
        <v>-34381.972602739726</v>
      </c>
      <c r="AD570" s="119">
        <v>0</v>
      </c>
      <c r="AE570" s="118">
        <f t="shared" si="241"/>
        <v>0</v>
      </c>
      <c r="AF570" s="118">
        <f t="shared" si="237"/>
        <v>0</v>
      </c>
      <c r="AO570" s="118"/>
      <c r="AP570" s="118"/>
      <c r="AQ570" s="118"/>
      <c r="AR570" s="118"/>
      <c r="AS570" s="117">
        <v>0.05</v>
      </c>
      <c r="AT570" s="117">
        <v>0.1</v>
      </c>
    </row>
    <row r="571" spans="1:46" s="68" customFormat="1">
      <c r="A571" s="3" t="s">
        <v>1456</v>
      </c>
      <c r="B571" s="130">
        <f>B570+28</f>
        <v>44985</v>
      </c>
      <c r="C571" s="132">
        <f>VLOOKUP(CF_дог!B571,USD!A:B,2,TRUE)</f>
        <v>92.808219178082197</v>
      </c>
      <c r="D571" s="118"/>
      <c r="E571" s="117"/>
      <c r="F571" s="117"/>
      <c r="G571" s="117"/>
      <c r="H571" s="117">
        <v>6.5000000000000002E-2</v>
      </c>
      <c r="I571" s="117">
        <v>5.0000000000000001E-3</v>
      </c>
      <c r="J571" s="117">
        <v>0</v>
      </c>
      <c r="K571" s="117"/>
      <c r="L571" s="119"/>
      <c r="O571" s="118">
        <v>200</v>
      </c>
      <c r="P571" s="118">
        <f t="shared" si="249"/>
        <v>18400</v>
      </c>
      <c r="Q571" s="118">
        <f t="shared" si="229"/>
        <v>18561.64383561644</v>
      </c>
      <c r="R571" s="118">
        <f t="shared" si="226"/>
        <v>1707671.2328767125</v>
      </c>
      <c r="S571" s="118">
        <f t="shared" si="244"/>
        <v>1.1550684931506794</v>
      </c>
      <c r="T571" s="118">
        <f t="shared" si="245"/>
        <v>107.19984987802539</v>
      </c>
      <c r="U571" s="118">
        <f t="shared" si="248"/>
        <v>92.745205479452054</v>
      </c>
      <c r="V571" s="118">
        <f t="shared" si="250"/>
        <v>8607.5173578532558</v>
      </c>
      <c r="W571" s="118">
        <f t="shared" si="246"/>
        <v>92</v>
      </c>
      <c r="X571" s="118">
        <f t="shared" si="247"/>
        <v>8538.3561643835619</v>
      </c>
      <c r="Y571" s="118">
        <f t="shared" si="230"/>
        <v>0</v>
      </c>
      <c r="Z571" s="118">
        <f t="shared" si="240"/>
        <v>0</v>
      </c>
      <c r="AA571" s="119">
        <v>0.02</v>
      </c>
      <c r="AB571" s="118">
        <f t="shared" si="242"/>
        <v>-368</v>
      </c>
      <c r="AC571" s="118">
        <f t="shared" si="236"/>
        <v>-34153.424657534248</v>
      </c>
      <c r="AD571" s="119">
        <v>0</v>
      </c>
      <c r="AE571" s="118">
        <f t="shared" si="241"/>
        <v>0</v>
      </c>
      <c r="AF571" s="118">
        <f t="shared" si="237"/>
        <v>0</v>
      </c>
      <c r="AO571" s="118"/>
      <c r="AP571" s="118"/>
      <c r="AQ571" s="118"/>
      <c r="AR571" s="118"/>
      <c r="AS571" s="117">
        <v>0.05</v>
      </c>
      <c r="AT571" s="117">
        <v>0.1</v>
      </c>
    </row>
    <row r="572" spans="1:46" s="68" customFormat="1">
      <c r="A572" s="3" t="s">
        <v>1456</v>
      </c>
      <c r="B572" s="130">
        <f>B571+31</f>
        <v>45016</v>
      </c>
      <c r="C572" s="132">
        <f>VLOOKUP(CF_дог!B572,USD!A:B,2,TRUE)</f>
        <v>93.232876712328761</v>
      </c>
      <c r="D572" s="118"/>
      <c r="E572" s="117"/>
      <c r="F572" s="117"/>
      <c r="G572" s="117"/>
      <c r="H572" s="117">
        <v>0.06</v>
      </c>
      <c r="I572" s="117">
        <v>5.0000000000000001E-3</v>
      </c>
      <c r="J572" s="117">
        <v>0</v>
      </c>
      <c r="K572" s="117"/>
      <c r="L572" s="119"/>
      <c r="O572" s="118">
        <v>200</v>
      </c>
      <c r="P572" s="118">
        <f t="shared" si="249"/>
        <v>18200</v>
      </c>
      <c r="Q572" s="118">
        <f t="shared" si="229"/>
        <v>18646.575342465752</v>
      </c>
      <c r="R572" s="118">
        <f t="shared" si="226"/>
        <v>1696838.3561643835</v>
      </c>
      <c r="S572" s="118">
        <f t="shared" si="244"/>
        <v>1.1550684931506794</v>
      </c>
      <c r="T572" s="118">
        <f t="shared" si="245"/>
        <v>107.69035841621265</v>
      </c>
      <c r="U572" s="118">
        <f t="shared" si="248"/>
        <v>101.57808219178082</v>
      </c>
      <c r="V572" s="118">
        <f t="shared" si="250"/>
        <v>9470.4168136610988</v>
      </c>
      <c r="W572" s="118">
        <f t="shared" si="246"/>
        <v>91</v>
      </c>
      <c r="X572" s="118">
        <f t="shared" si="247"/>
        <v>8484.1917808219168</v>
      </c>
      <c r="Y572" s="118">
        <f t="shared" si="230"/>
        <v>0</v>
      </c>
      <c r="Z572" s="118">
        <f t="shared" si="240"/>
        <v>0</v>
      </c>
      <c r="AA572" s="119">
        <v>0.02</v>
      </c>
      <c r="AB572" s="118">
        <f t="shared" si="242"/>
        <v>-364</v>
      </c>
      <c r="AC572" s="118">
        <f t="shared" si="236"/>
        <v>-33936.767123287667</v>
      </c>
      <c r="AD572" s="119">
        <v>0</v>
      </c>
      <c r="AE572" s="118">
        <f t="shared" si="241"/>
        <v>0</v>
      </c>
      <c r="AF572" s="118">
        <f t="shared" si="237"/>
        <v>0</v>
      </c>
      <c r="AO572" s="118"/>
      <c r="AP572" s="118"/>
      <c r="AQ572" s="118"/>
      <c r="AR572" s="118"/>
      <c r="AS572" s="117">
        <v>0.05</v>
      </c>
      <c r="AT572" s="117">
        <v>0.1</v>
      </c>
    </row>
    <row r="573" spans="1:46" s="68" customFormat="1">
      <c r="A573" s="3" t="s">
        <v>1456</v>
      </c>
      <c r="B573" s="130">
        <f>B572+30</f>
        <v>45046</v>
      </c>
      <c r="C573" s="132">
        <f>VLOOKUP(CF_дог!B573,USD!A:B,2,TRUE)</f>
        <v>93.643835616438352</v>
      </c>
      <c r="D573" s="118"/>
      <c r="E573" s="117"/>
      <c r="F573" s="117"/>
      <c r="G573" s="117"/>
      <c r="H573" s="117">
        <v>0.06</v>
      </c>
      <c r="I573" s="117">
        <v>5.0000000000000001E-3</v>
      </c>
      <c r="J573" s="117">
        <v>0</v>
      </c>
      <c r="K573" s="117"/>
      <c r="L573" s="119"/>
      <c r="O573" s="118">
        <v>200</v>
      </c>
      <c r="P573" s="118">
        <f t="shared" si="249"/>
        <v>18000</v>
      </c>
      <c r="Q573" s="118">
        <f t="shared" si="229"/>
        <v>18728.767123287671</v>
      </c>
      <c r="R573" s="118">
        <f t="shared" ref="R573:R636" si="251">P573*C573</f>
        <v>1685589.0410958903</v>
      </c>
      <c r="S573" s="118">
        <f t="shared" si="244"/>
        <v>1.1550684931506794</v>
      </c>
      <c r="T573" s="118">
        <f t="shared" si="245"/>
        <v>108.16504409832937</v>
      </c>
      <c r="U573" s="118">
        <f t="shared" si="248"/>
        <v>89.753424657534254</v>
      </c>
      <c r="V573" s="118">
        <f t="shared" si="250"/>
        <v>8404.8549446425222</v>
      </c>
      <c r="W573" s="118">
        <f t="shared" si="246"/>
        <v>90</v>
      </c>
      <c r="X573" s="118">
        <f t="shared" si="247"/>
        <v>8427.945205479451</v>
      </c>
      <c r="Y573" s="118">
        <f t="shared" si="230"/>
        <v>0</v>
      </c>
      <c r="Z573" s="118">
        <f t="shared" si="240"/>
        <v>0</v>
      </c>
      <c r="AA573" s="119">
        <v>0.02</v>
      </c>
      <c r="AB573" s="118">
        <f t="shared" si="242"/>
        <v>-360</v>
      </c>
      <c r="AC573" s="118">
        <f t="shared" si="236"/>
        <v>-33711.780821917804</v>
      </c>
      <c r="AD573" s="119">
        <v>0</v>
      </c>
      <c r="AE573" s="118">
        <f t="shared" si="241"/>
        <v>0</v>
      </c>
      <c r="AF573" s="118">
        <f t="shared" si="237"/>
        <v>0</v>
      </c>
      <c r="AO573" s="118"/>
      <c r="AP573" s="118"/>
      <c r="AQ573" s="118"/>
      <c r="AR573" s="118"/>
      <c r="AS573" s="117">
        <v>0.05</v>
      </c>
      <c r="AT573" s="117">
        <v>0.1</v>
      </c>
    </row>
    <row r="574" spans="1:46" s="68" customFormat="1">
      <c r="A574" s="3" t="s">
        <v>1456</v>
      </c>
      <c r="B574" s="130">
        <f>B573+31</f>
        <v>45077</v>
      </c>
      <c r="C574" s="132">
        <f>VLOOKUP(CF_дог!B574,USD!A:B,2,TRUE)</f>
        <v>94.06849315068493</v>
      </c>
      <c r="D574" s="118"/>
      <c r="E574" s="117"/>
      <c r="F574" s="117"/>
      <c r="G574" s="117"/>
      <c r="H574" s="117">
        <v>0.06</v>
      </c>
      <c r="I574" s="117">
        <v>5.0000000000000001E-3</v>
      </c>
      <c r="J574" s="117">
        <v>0</v>
      </c>
      <c r="K574" s="117"/>
      <c r="L574" s="119"/>
      <c r="O574" s="118">
        <v>200</v>
      </c>
      <c r="P574" s="118">
        <f t="shared" si="249"/>
        <v>17800</v>
      </c>
      <c r="Q574" s="118">
        <f t="shared" si="229"/>
        <v>18813.698630136987</v>
      </c>
      <c r="R574" s="118">
        <f t="shared" si="251"/>
        <v>1674419.1780821919</v>
      </c>
      <c r="S574" s="118">
        <f t="shared" si="244"/>
        <v>1.1550684931506794</v>
      </c>
      <c r="T574" s="118">
        <f t="shared" si="245"/>
        <v>108.65555263651665</v>
      </c>
      <c r="U574" s="118">
        <f t="shared" si="248"/>
        <v>91.726027397260268</v>
      </c>
      <c r="V574" s="118">
        <f t="shared" si="250"/>
        <v>8628.5291799587158</v>
      </c>
      <c r="W574" s="118">
        <f t="shared" si="246"/>
        <v>89</v>
      </c>
      <c r="X574" s="118">
        <f t="shared" si="247"/>
        <v>8372.0958904109593</v>
      </c>
      <c r="Y574" s="118">
        <f t="shared" si="230"/>
        <v>0</v>
      </c>
      <c r="Z574" s="118">
        <f t="shared" si="240"/>
        <v>0</v>
      </c>
      <c r="AA574" s="119">
        <v>0.02</v>
      </c>
      <c r="AB574" s="118">
        <f t="shared" si="242"/>
        <v>-356</v>
      </c>
      <c r="AC574" s="118">
        <f t="shared" si="236"/>
        <v>-33488.383561643837</v>
      </c>
      <c r="AD574" s="119">
        <v>0</v>
      </c>
      <c r="AE574" s="118">
        <f t="shared" si="241"/>
        <v>0</v>
      </c>
      <c r="AF574" s="118">
        <f t="shared" si="237"/>
        <v>0</v>
      </c>
      <c r="AO574" s="118"/>
      <c r="AP574" s="118"/>
      <c r="AQ574" s="118"/>
      <c r="AR574" s="118"/>
      <c r="AS574" s="117">
        <v>0.05</v>
      </c>
      <c r="AT574" s="117">
        <v>0.1</v>
      </c>
    </row>
    <row r="575" spans="1:46" s="68" customFormat="1">
      <c r="A575" s="3" t="s">
        <v>1456</v>
      </c>
      <c r="B575" s="130">
        <f>B574+30</f>
        <v>45107</v>
      </c>
      <c r="C575" s="132">
        <f>VLOOKUP(CF_дог!B575,USD!A:B,2,TRUE)</f>
        <v>94.479452054794521</v>
      </c>
      <c r="D575" s="118"/>
      <c r="E575" s="117"/>
      <c r="F575" s="117"/>
      <c r="G575" s="117"/>
      <c r="H575" s="117">
        <v>0.06</v>
      </c>
      <c r="I575" s="117">
        <v>5.0000000000000001E-3</v>
      </c>
      <c r="J575" s="117">
        <v>0</v>
      </c>
      <c r="K575" s="117"/>
      <c r="L575" s="119"/>
      <c r="O575" s="118">
        <v>200</v>
      </c>
      <c r="P575" s="118">
        <f t="shared" si="249"/>
        <v>17600</v>
      </c>
      <c r="Q575" s="118">
        <f t="shared" si="229"/>
        <v>18895.890410958906</v>
      </c>
      <c r="R575" s="118">
        <f t="shared" si="251"/>
        <v>1662838.3561643835</v>
      </c>
      <c r="S575" s="118">
        <f t="shared" si="244"/>
        <v>1.1550684931506794</v>
      </c>
      <c r="T575" s="118">
        <f t="shared" si="245"/>
        <v>109.13023831863336</v>
      </c>
      <c r="U575" s="118">
        <f t="shared" si="248"/>
        <v>87.780821917808225</v>
      </c>
      <c r="V575" s="118">
        <f t="shared" si="250"/>
        <v>8293.4839557140185</v>
      </c>
      <c r="W575" s="118">
        <f t="shared" si="246"/>
        <v>88</v>
      </c>
      <c r="X575" s="118">
        <f t="shared" si="247"/>
        <v>8314.1917808219187</v>
      </c>
      <c r="Y575" s="118">
        <f t="shared" si="230"/>
        <v>0</v>
      </c>
      <c r="Z575" s="118">
        <f t="shared" si="240"/>
        <v>0</v>
      </c>
      <c r="AA575" s="119">
        <v>0.02</v>
      </c>
      <c r="AB575" s="118">
        <f t="shared" si="242"/>
        <v>-352</v>
      </c>
      <c r="AC575" s="118">
        <f t="shared" si="236"/>
        <v>-33256.767123287675</v>
      </c>
      <c r="AD575" s="119">
        <v>0</v>
      </c>
      <c r="AE575" s="118">
        <f t="shared" si="241"/>
        <v>0</v>
      </c>
      <c r="AF575" s="118">
        <f t="shared" si="237"/>
        <v>0</v>
      </c>
      <c r="AO575" s="118"/>
      <c r="AP575" s="118"/>
      <c r="AQ575" s="118"/>
      <c r="AR575" s="118"/>
      <c r="AS575" s="117">
        <v>0.05</v>
      </c>
      <c r="AT575" s="117">
        <v>0.1</v>
      </c>
    </row>
    <row r="576" spans="1:46" s="68" customFormat="1">
      <c r="A576" s="3" t="s">
        <v>1456</v>
      </c>
      <c r="B576" s="130">
        <f>B575+31</f>
        <v>45138</v>
      </c>
      <c r="C576" s="132">
        <f>VLOOKUP(CF_дог!B576,USD!A:B,2,TRUE)</f>
        <v>94.904109589041099</v>
      </c>
      <c r="D576" s="118"/>
      <c r="E576" s="117"/>
      <c r="F576" s="117"/>
      <c r="G576" s="117"/>
      <c r="H576" s="117">
        <v>0.06</v>
      </c>
      <c r="I576" s="117">
        <v>5.0000000000000001E-3</v>
      </c>
      <c r="J576" s="117">
        <v>0</v>
      </c>
      <c r="K576" s="117"/>
      <c r="L576" s="119"/>
      <c r="O576" s="118">
        <v>200</v>
      </c>
      <c r="P576" s="118">
        <f t="shared" si="249"/>
        <v>17400</v>
      </c>
      <c r="Q576" s="118">
        <f t="shared" si="229"/>
        <v>18980.821917808218</v>
      </c>
      <c r="R576" s="118">
        <f t="shared" si="251"/>
        <v>1651331.506849315</v>
      </c>
      <c r="S576" s="118">
        <f t="shared" si="244"/>
        <v>1.1550684931506794</v>
      </c>
      <c r="T576" s="118">
        <f t="shared" si="245"/>
        <v>109.62074685682065</v>
      </c>
      <c r="U576" s="118">
        <f t="shared" si="248"/>
        <v>89.68767123287671</v>
      </c>
      <c r="V576" s="118">
        <f t="shared" si="250"/>
        <v>8511.7285794708205</v>
      </c>
      <c r="W576" s="118">
        <f t="shared" si="246"/>
        <v>87</v>
      </c>
      <c r="X576" s="118">
        <f t="shared" si="247"/>
        <v>8256.6575342465749</v>
      </c>
      <c r="Y576" s="118">
        <f t="shared" si="230"/>
        <v>0</v>
      </c>
      <c r="Z576" s="118">
        <f t="shared" si="240"/>
        <v>0</v>
      </c>
      <c r="AA576" s="119">
        <v>0.02</v>
      </c>
      <c r="AB576" s="118">
        <f t="shared" si="242"/>
        <v>-348</v>
      </c>
      <c r="AC576" s="118">
        <f t="shared" si="236"/>
        <v>-33026.630136986299</v>
      </c>
      <c r="AD576" s="119">
        <v>0</v>
      </c>
      <c r="AE576" s="118">
        <f t="shared" si="241"/>
        <v>0</v>
      </c>
      <c r="AF576" s="118">
        <f t="shared" si="237"/>
        <v>0</v>
      </c>
      <c r="AO576" s="118"/>
      <c r="AP576" s="118"/>
      <c r="AQ576" s="118"/>
      <c r="AR576" s="118"/>
      <c r="AS576" s="117">
        <v>0.05</v>
      </c>
      <c r="AT576" s="117">
        <v>0.1</v>
      </c>
    </row>
    <row r="577" spans="1:46" s="68" customFormat="1">
      <c r="A577" s="3" t="s">
        <v>1456</v>
      </c>
      <c r="B577" s="130">
        <f>B576+31</f>
        <v>45169</v>
      </c>
      <c r="C577" s="132">
        <f>VLOOKUP(CF_дог!B577,USD!A:B,2,TRUE)</f>
        <v>95.328767123287676</v>
      </c>
      <c r="D577" s="118"/>
      <c r="E577" s="117"/>
      <c r="F577" s="117"/>
      <c r="G577" s="117"/>
      <c r="H577" s="117">
        <v>5.4999999999999993E-2</v>
      </c>
      <c r="I577" s="117">
        <v>5.0000000000000001E-3</v>
      </c>
      <c r="J577" s="117">
        <v>0</v>
      </c>
      <c r="K577" s="117"/>
      <c r="L577" s="119"/>
      <c r="O577" s="118">
        <v>200</v>
      </c>
      <c r="P577" s="118">
        <f t="shared" si="249"/>
        <v>17200</v>
      </c>
      <c r="Q577" s="118">
        <f t="shared" si="229"/>
        <v>19065.753424657534</v>
      </c>
      <c r="R577" s="118">
        <f t="shared" si="251"/>
        <v>1639654.7945205481</v>
      </c>
      <c r="S577" s="118">
        <f t="shared" si="244"/>
        <v>1.1550684931506794</v>
      </c>
      <c r="T577" s="118">
        <f t="shared" si="245"/>
        <v>110.11125539500792</v>
      </c>
      <c r="U577" s="118">
        <f t="shared" si="248"/>
        <v>88.668493150684924</v>
      </c>
      <c r="V577" s="118">
        <f t="shared" si="250"/>
        <v>8452.6581347344709</v>
      </c>
      <c r="W577" s="118">
        <f t="shared" si="246"/>
        <v>86</v>
      </c>
      <c r="X577" s="118">
        <f t="shared" si="247"/>
        <v>8198.2739726027394</v>
      </c>
      <c r="Y577" s="118">
        <f t="shared" si="230"/>
        <v>0</v>
      </c>
      <c r="Z577" s="118">
        <f t="shared" si="240"/>
        <v>0</v>
      </c>
      <c r="AA577" s="119">
        <v>0.02</v>
      </c>
      <c r="AB577" s="118">
        <f t="shared" si="242"/>
        <v>-344</v>
      </c>
      <c r="AC577" s="118">
        <f t="shared" si="236"/>
        <v>-32793.095890410958</v>
      </c>
      <c r="AD577" s="119">
        <v>0</v>
      </c>
      <c r="AE577" s="118">
        <f t="shared" si="241"/>
        <v>0</v>
      </c>
      <c r="AF577" s="118">
        <f t="shared" si="237"/>
        <v>0</v>
      </c>
      <c r="AO577" s="118"/>
      <c r="AP577" s="118"/>
      <c r="AQ577" s="118"/>
      <c r="AR577" s="118"/>
      <c r="AS577" s="117">
        <v>0.05</v>
      </c>
      <c r="AT577" s="117">
        <v>0.1</v>
      </c>
    </row>
    <row r="578" spans="1:46" s="68" customFormat="1">
      <c r="A578" s="3" t="s">
        <v>1456</v>
      </c>
      <c r="B578" s="130">
        <f>B577+30</f>
        <v>45199</v>
      </c>
      <c r="C578" s="132">
        <f>VLOOKUP(CF_дог!B578,USD!A:B,2,TRUE)</f>
        <v>95.739726027397253</v>
      </c>
      <c r="D578" s="118"/>
      <c r="E578" s="117"/>
      <c r="F578" s="117"/>
      <c r="G578" s="117"/>
      <c r="H578" s="117">
        <v>5.4999999999999993E-2</v>
      </c>
      <c r="I578" s="117">
        <v>5.0000000000000001E-3</v>
      </c>
      <c r="J578" s="117">
        <v>0</v>
      </c>
      <c r="K578" s="117"/>
      <c r="L578" s="119"/>
      <c r="O578" s="118">
        <v>200</v>
      </c>
      <c r="P578" s="118">
        <f t="shared" si="249"/>
        <v>17000</v>
      </c>
      <c r="Q578" s="118">
        <f t="shared" si="229"/>
        <v>19147.945205479449</v>
      </c>
      <c r="R578" s="118">
        <f t="shared" si="251"/>
        <v>1627575.3424657532</v>
      </c>
      <c r="S578" s="118">
        <f t="shared" si="244"/>
        <v>1.1550684931506794</v>
      </c>
      <c r="T578" s="118">
        <f t="shared" si="245"/>
        <v>110.58594107712463</v>
      </c>
      <c r="U578" s="118">
        <f t="shared" si="248"/>
        <v>77.753424657534239</v>
      </c>
      <c r="V578" s="118">
        <f t="shared" si="250"/>
        <v>7444.0915744042022</v>
      </c>
      <c r="W578" s="118">
        <f t="shared" si="246"/>
        <v>85</v>
      </c>
      <c r="X578" s="118">
        <f t="shared" si="247"/>
        <v>8137.8767123287662</v>
      </c>
      <c r="Y578" s="118">
        <f t="shared" si="230"/>
        <v>0</v>
      </c>
      <c r="Z578" s="118">
        <f t="shared" si="240"/>
        <v>0</v>
      </c>
      <c r="AA578" s="119">
        <v>0.02</v>
      </c>
      <c r="AB578" s="118">
        <f t="shared" si="242"/>
        <v>-340</v>
      </c>
      <c r="AC578" s="118">
        <f t="shared" si="236"/>
        <v>-32551.506849315065</v>
      </c>
      <c r="AD578" s="119">
        <v>0</v>
      </c>
      <c r="AE578" s="118">
        <f t="shared" si="241"/>
        <v>0</v>
      </c>
      <c r="AF578" s="118">
        <f t="shared" si="237"/>
        <v>0</v>
      </c>
      <c r="AO578" s="118"/>
      <c r="AP578" s="118"/>
      <c r="AQ578" s="118"/>
      <c r="AR578" s="118"/>
      <c r="AS578" s="117">
        <v>0.05</v>
      </c>
      <c r="AT578" s="117">
        <v>0.1</v>
      </c>
    </row>
    <row r="579" spans="1:46" s="68" customFormat="1">
      <c r="A579" s="3" t="s">
        <v>1456</v>
      </c>
      <c r="B579" s="130">
        <f>B578+31</f>
        <v>45230</v>
      </c>
      <c r="C579" s="132">
        <f>VLOOKUP(CF_дог!B579,USD!A:B,2,TRUE)</f>
        <v>96.164383561643831</v>
      </c>
      <c r="D579" s="118"/>
      <c r="E579" s="117"/>
      <c r="F579" s="117"/>
      <c r="G579" s="117"/>
      <c r="H579" s="117">
        <v>5.4999999999999993E-2</v>
      </c>
      <c r="I579" s="117">
        <v>5.0000000000000001E-3</v>
      </c>
      <c r="J579" s="117">
        <v>0</v>
      </c>
      <c r="K579" s="117"/>
      <c r="L579" s="119"/>
      <c r="O579" s="118">
        <v>200</v>
      </c>
      <c r="P579" s="118">
        <f t="shared" si="249"/>
        <v>16800</v>
      </c>
      <c r="Q579" s="118">
        <f t="shared" ref="Q579:Q642" si="252">O579*C579</f>
        <v>19232.876712328765</v>
      </c>
      <c r="R579" s="118">
        <f t="shared" si="251"/>
        <v>1615561.6438356163</v>
      </c>
      <c r="S579" s="118">
        <f t="shared" si="244"/>
        <v>1.1550684931506794</v>
      </c>
      <c r="T579" s="118">
        <f t="shared" si="245"/>
        <v>111.0764496153119</v>
      </c>
      <c r="U579" s="118">
        <f t="shared" si="248"/>
        <v>79.410958904109577</v>
      </c>
      <c r="V579" s="118">
        <f t="shared" si="250"/>
        <v>7636.5059110527291</v>
      </c>
      <c r="W579" s="118">
        <f t="shared" si="246"/>
        <v>84</v>
      </c>
      <c r="X579" s="118">
        <f t="shared" si="247"/>
        <v>8077.8082191780813</v>
      </c>
      <c r="Y579" s="118">
        <f t="shared" ref="Y579:Y642" si="253">-P579*J579</f>
        <v>0</v>
      </c>
      <c r="Z579" s="118">
        <f t="shared" si="240"/>
        <v>0</v>
      </c>
      <c r="AA579" s="119">
        <v>0.02</v>
      </c>
      <c r="AB579" s="118">
        <f t="shared" si="242"/>
        <v>-336</v>
      </c>
      <c r="AC579" s="118">
        <f t="shared" si="236"/>
        <v>-32311.232876712325</v>
      </c>
      <c r="AD579" s="119">
        <v>0</v>
      </c>
      <c r="AE579" s="118">
        <f t="shared" si="241"/>
        <v>0</v>
      </c>
      <c r="AF579" s="118">
        <f t="shared" si="237"/>
        <v>0</v>
      </c>
      <c r="AO579" s="118"/>
      <c r="AP579" s="118"/>
      <c r="AQ579" s="118"/>
      <c r="AR579" s="118"/>
      <c r="AS579" s="117">
        <v>0.05</v>
      </c>
      <c r="AT579" s="117">
        <v>0.1</v>
      </c>
    </row>
    <row r="580" spans="1:46" s="68" customFormat="1">
      <c r="A580" s="3" t="s">
        <v>1456</v>
      </c>
      <c r="B580" s="130">
        <f>B579+30</f>
        <v>45260</v>
      </c>
      <c r="C580" s="132">
        <f>VLOOKUP(CF_дог!B580,USD!A:B,2,TRUE)</f>
        <v>96.575342465753423</v>
      </c>
      <c r="D580" s="118"/>
      <c r="E580" s="117"/>
      <c r="F580" s="117"/>
      <c r="G580" s="117"/>
      <c r="H580" s="117">
        <v>5.4999999999999993E-2</v>
      </c>
      <c r="I580" s="117">
        <v>5.0000000000000001E-3</v>
      </c>
      <c r="J580" s="117">
        <v>0</v>
      </c>
      <c r="K580" s="117"/>
      <c r="L580" s="119"/>
      <c r="O580" s="118">
        <v>200</v>
      </c>
      <c r="P580" s="118">
        <f t="shared" si="249"/>
        <v>16600</v>
      </c>
      <c r="Q580" s="118">
        <f t="shared" si="252"/>
        <v>19315.068493150684</v>
      </c>
      <c r="R580" s="118">
        <f t="shared" si="251"/>
        <v>1603150.6849315069</v>
      </c>
      <c r="S580" s="118">
        <f t="shared" ref="S580:S611" si="254">P579*H579/365*(B580-B579)+S579-U580</f>
        <v>1.1550684931506794</v>
      </c>
      <c r="T580" s="118">
        <f t="shared" ref="T580:T611" si="255">S580*C580</f>
        <v>111.55113529742863</v>
      </c>
      <c r="U580" s="118">
        <f t="shared" si="248"/>
        <v>75.945205479452056</v>
      </c>
      <c r="V580" s="118">
        <f t="shared" si="250"/>
        <v>7334.4342278100958</v>
      </c>
      <c r="W580" s="118">
        <f t="shared" ref="W580:W611" si="256">I580*P580</f>
        <v>83</v>
      </c>
      <c r="X580" s="118">
        <f t="shared" ref="X580:X611" si="257">W580*C580</f>
        <v>8015.7534246575342</v>
      </c>
      <c r="Y580" s="118">
        <f t="shared" si="253"/>
        <v>0</v>
      </c>
      <c r="Z580" s="118">
        <f t="shared" si="240"/>
        <v>0</v>
      </c>
      <c r="AA580" s="119">
        <v>0.02</v>
      </c>
      <c r="AB580" s="118">
        <f t="shared" si="242"/>
        <v>-332</v>
      </c>
      <c r="AC580" s="118">
        <f t="shared" ref="AC580:AC643" si="258">AB580*C580</f>
        <v>-32063.013698630137</v>
      </c>
      <c r="AD580" s="119">
        <v>0</v>
      </c>
      <c r="AE580" s="118">
        <f t="shared" si="241"/>
        <v>0</v>
      </c>
      <c r="AF580" s="118">
        <f t="shared" ref="AF580:AF643" si="259">AE580*C580</f>
        <v>0</v>
      </c>
      <c r="AO580" s="118"/>
      <c r="AP580" s="118"/>
      <c r="AQ580" s="118"/>
      <c r="AR580" s="118"/>
      <c r="AS580" s="117">
        <v>0.05</v>
      </c>
      <c r="AT580" s="117">
        <v>0.1</v>
      </c>
    </row>
    <row r="581" spans="1:46" s="68" customFormat="1">
      <c r="A581" s="3" t="s">
        <v>1456</v>
      </c>
      <c r="B581" s="130">
        <f>B580+31</f>
        <v>45291</v>
      </c>
      <c r="C581" s="132">
        <f>VLOOKUP(CF_дог!B581,USD!A:B,2,TRUE)</f>
        <v>97</v>
      </c>
      <c r="D581" s="118"/>
      <c r="E581" s="117"/>
      <c r="F581" s="117"/>
      <c r="G581" s="117"/>
      <c r="H581" s="117">
        <v>5.4999999999999993E-2</v>
      </c>
      <c r="I581" s="117">
        <v>5.0000000000000001E-3</v>
      </c>
      <c r="J581" s="117">
        <v>0</v>
      </c>
      <c r="K581" s="117"/>
      <c r="L581" s="119"/>
      <c r="O581" s="118">
        <v>200</v>
      </c>
      <c r="P581" s="118">
        <f t="shared" si="249"/>
        <v>16400</v>
      </c>
      <c r="Q581" s="118">
        <f t="shared" si="252"/>
        <v>19400</v>
      </c>
      <c r="R581" s="118">
        <f t="shared" si="251"/>
        <v>1590800</v>
      </c>
      <c r="S581" s="118">
        <f t="shared" si="254"/>
        <v>1.1550684931506794</v>
      </c>
      <c r="T581" s="118">
        <f t="shared" si="255"/>
        <v>112.0416438356159</v>
      </c>
      <c r="U581" s="118">
        <f t="shared" ref="U581:U612" si="260">P580*H580/365*(B581-B580)</f>
        <v>77.542465753424651</v>
      </c>
      <c r="V581" s="118">
        <f t="shared" si="250"/>
        <v>7521.619178082191</v>
      </c>
      <c r="W581" s="118">
        <f t="shared" si="256"/>
        <v>82</v>
      </c>
      <c r="X581" s="118">
        <f t="shared" si="257"/>
        <v>7954</v>
      </c>
      <c r="Y581" s="118">
        <f t="shared" si="253"/>
        <v>0</v>
      </c>
      <c r="Z581" s="118">
        <f t="shared" si="240"/>
        <v>0</v>
      </c>
      <c r="AA581" s="119">
        <v>0.02</v>
      </c>
      <c r="AB581" s="118">
        <f t="shared" si="242"/>
        <v>-328</v>
      </c>
      <c r="AC581" s="118">
        <f t="shared" si="258"/>
        <v>-31816</v>
      </c>
      <c r="AD581" s="119">
        <v>0</v>
      </c>
      <c r="AE581" s="118">
        <f t="shared" si="241"/>
        <v>0</v>
      </c>
      <c r="AF581" s="118">
        <f t="shared" si="259"/>
        <v>0</v>
      </c>
      <c r="AO581" s="118"/>
      <c r="AP581" s="118"/>
      <c r="AQ581" s="118"/>
      <c r="AR581" s="118"/>
      <c r="AS581" s="117">
        <v>0.05</v>
      </c>
      <c r="AT581" s="117">
        <v>0.1</v>
      </c>
    </row>
    <row r="582" spans="1:46" s="68" customFormat="1">
      <c r="A582" s="3" t="s">
        <v>1456</v>
      </c>
      <c r="B582" s="130">
        <f>B581+31</f>
        <v>45322</v>
      </c>
      <c r="C582" s="132">
        <f>VLOOKUP(CF_дог!B582,USD!A:B,2,TRUE)</f>
        <v>97.424657534246577</v>
      </c>
      <c r="D582" s="118"/>
      <c r="E582" s="117"/>
      <c r="F582" s="117"/>
      <c r="G582" s="117"/>
      <c r="H582" s="117">
        <v>5.4999999999999993E-2</v>
      </c>
      <c r="I582" s="117">
        <v>5.0000000000000001E-3</v>
      </c>
      <c r="J582" s="117">
        <v>0</v>
      </c>
      <c r="K582" s="117"/>
      <c r="L582" s="119"/>
      <c r="O582" s="118">
        <v>200</v>
      </c>
      <c r="P582" s="118">
        <f t="shared" si="249"/>
        <v>16200</v>
      </c>
      <c r="Q582" s="118">
        <f t="shared" si="252"/>
        <v>19484.931506849316</v>
      </c>
      <c r="R582" s="118">
        <f t="shared" si="251"/>
        <v>1578279.4520547946</v>
      </c>
      <c r="S582" s="118">
        <f t="shared" si="254"/>
        <v>1.1550684931506794</v>
      </c>
      <c r="T582" s="118">
        <f t="shared" si="255"/>
        <v>112.53215237380317</v>
      </c>
      <c r="U582" s="118">
        <f t="shared" si="260"/>
        <v>76.60821917808218</v>
      </c>
      <c r="V582" s="118">
        <f t="shared" si="250"/>
        <v>7463.5295177331573</v>
      </c>
      <c r="W582" s="118">
        <f t="shared" si="256"/>
        <v>81</v>
      </c>
      <c r="X582" s="118">
        <f t="shared" si="257"/>
        <v>7891.3972602739732</v>
      </c>
      <c r="Y582" s="118">
        <f t="shared" si="253"/>
        <v>0</v>
      </c>
      <c r="Z582" s="118">
        <f t="shared" si="240"/>
        <v>0</v>
      </c>
      <c r="AA582" s="119">
        <v>0.02</v>
      </c>
      <c r="AB582" s="118">
        <f t="shared" si="242"/>
        <v>-324</v>
      </c>
      <c r="AC582" s="118">
        <f t="shared" si="258"/>
        <v>-31565.589041095893</v>
      </c>
      <c r="AD582" s="119">
        <v>0</v>
      </c>
      <c r="AE582" s="118">
        <f t="shared" si="241"/>
        <v>0</v>
      </c>
      <c r="AF582" s="118">
        <f t="shared" si="259"/>
        <v>0</v>
      </c>
      <c r="AO582" s="118"/>
      <c r="AP582" s="118"/>
      <c r="AQ582" s="118"/>
      <c r="AR582" s="118"/>
      <c r="AS582" s="117">
        <v>0.05</v>
      </c>
      <c r="AT582" s="117">
        <v>0.1</v>
      </c>
    </row>
    <row r="583" spans="1:46" s="68" customFormat="1">
      <c r="A583" s="3" t="s">
        <v>1456</v>
      </c>
      <c r="B583" s="130">
        <f>B582+29</f>
        <v>45351</v>
      </c>
      <c r="C583" s="132">
        <f>VLOOKUP(CF_дог!B583,USD!A:B,2,TRUE)</f>
        <v>97.821917808219183</v>
      </c>
      <c r="D583" s="118"/>
      <c r="E583" s="117"/>
      <c r="F583" s="117"/>
      <c r="G583" s="117"/>
      <c r="H583" s="117">
        <v>7.4999999999999997E-2</v>
      </c>
      <c r="I583" s="117">
        <v>5.0000000000000001E-3</v>
      </c>
      <c r="J583" s="117">
        <v>0</v>
      </c>
      <c r="K583" s="117"/>
      <c r="L583" s="119"/>
      <c r="O583" s="118">
        <v>200</v>
      </c>
      <c r="P583" s="118">
        <f t="shared" si="249"/>
        <v>16000</v>
      </c>
      <c r="Q583" s="118">
        <f t="shared" si="252"/>
        <v>19564.383561643837</v>
      </c>
      <c r="R583" s="118">
        <f t="shared" si="251"/>
        <v>1565150.6849315069</v>
      </c>
      <c r="S583" s="118">
        <f t="shared" si="254"/>
        <v>1.1550684931506794</v>
      </c>
      <c r="T583" s="118">
        <f t="shared" si="255"/>
        <v>112.99101519984934</v>
      </c>
      <c r="U583" s="118">
        <f t="shared" si="260"/>
        <v>70.791780821917797</v>
      </c>
      <c r="V583" s="118">
        <f t="shared" si="250"/>
        <v>6924.9877650591097</v>
      </c>
      <c r="W583" s="118">
        <f t="shared" si="256"/>
        <v>80</v>
      </c>
      <c r="X583" s="118">
        <f t="shared" si="257"/>
        <v>7825.7534246575342</v>
      </c>
      <c r="Y583" s="118">
        <f t="shared" si="253"/>
        <v>0</v>
      </c>
      <c r="Z583" s="118">
        <f t="shared" si="240"/>
        <v>0</v>
      </c>
      <c r="AA583" s="119">
        <v>0.02</v>
      </c>
      <c r="AB583" s="118">
        <f t="shared" si="242"/>
        <v>-320</v>
      </c>
      <c r="AC583" s="118">
        <f t="shared" si="258"/>
        <v>-31303.013698630137</v>
      </c>
      <c r="AD583" s="119">
        <v>0</v>
      </c>
      <c r="AE583" s="118">
        <f t="shared" si="241"/>
        <v>0</v>
      </c>
      <c r="AF583" s="118">
        <f t="shared" si="259"/>
        <v>0</v>
      </c>
      <c r="AO583" s="118"/>
      <c r="AP583" s="118"/>
      <c r="AQ583" s="118"/>
      <c r="AR583" s="118"/>
      <c r="AS583" s="117">
        <v>0.05</v>
      </c>
      <c r="AT583" s="117">
        <v>0.1</v>
      </c>
    </row>
    <row r="584" spans="1:46" s="68" customFormat="1">
      <c r="A584" s="3" t="s">
        <v>1456</v>
      </c>
      <c r="B584" s="130">
        <f>B583+31</f>
        <v>45382</v>
      </c>
      <c r="C584" s="132">
        <f>VLOOKUP(CF_дог!B584,USD!A:B,2,TRUE)</f>
        <v>98.246575342465746</v>
      </c>
      <c r="D584" s="118"/>
      <c r="E584" s="117"/>
      <c r="F584" s="117"/>
      <c r="G584" s="117"/>
      <c r="H584" s="117">
        <v>7.4999999999999997E-2</v>
      </c>
      <c r="I584" s="117">
        <v>5.0000000000000001E-3</v>
      </c>
      <c r="J584" s="117">
        <v>0</v>
      </c>
      <c r="K584" s="117"/>
      <c r="L584" s="119"/>
      <c r="O584" s="118">
        <v>200</v>
      </c>
      <c r="P584" s="118">
        <f t="shared" si="249"/>
        <v>15800</v>
      </c>
      <c r="Q584" s="118">
        <f t="shared" si="252"/>
        <v>19649.31506849315</v>
      </c>
      <c r="R584" s="118">
        <f t="shared" si="251"/>
        <v>1552295.8904109588</v>
      </c>
      <c r="S584" s="118">
        <f t="shared" si="254"/>
        <v>1.1550684931506794</v>
      </c>
      <c r="T584" s="118">
        <f t="shared" si="255"/>
        <v>113.4815237380366</v>
      </c>
      <c r="U584" s="118">
        <f t="shared" si="260"/>
        <v>101.91780821917807</v>
      </c>
      <c r="V584" s="118">
        <f t="shared" si="250"/>
        <v>10013.075623944453</v>
      </c>
      <c r="W584" s="118">
        <f t="shared" si="256"/>
        <v>79</v>
      </c>
      <c r="X584" s="118">
        <f t="shared" si="257"/>
        <v>7761.4794520547939</v>
      </c>
      <c r="Y584" s="118">
        <f t="shared" si="253"/>
        <v>0</v>
      </c>
      <c r="Z584" s="118">
        <f t="shared" si="240"/>
        <v>0</v>
      </c>
      <c r="AA584" s="119">
        <v>0.02</v>
      </c>
      <c r="AB584" s="118">
        <f t="shared" si="242"/>
        <v>-316</v>
      </c>
      <c r="AC584" s="118">
        <f t="shared" si="258"/>
        <v>-31045.917808219176</v>
      </c>
      <c r="AD584" s="119">
        <v>0</v>
      </c>
      <c r="AE584" s="118">
        <f t="shared" si="241"/>
        <v>0</v>
      </c>
      <c r="AF584" s="118">
        <f t="shared" si="259"/>
        <v>0</v>
      </c>
      <c r="AO584" s="118"/>
      <c r="AP584" s="118"/>
      <c r="AQ584" s="118"/>
      <c r="AR584" s="118"/>
      <c r="AS584" s="117">
        <v>0.05</v>
      </c>
      <c r="AT584" s="117">
        <v>0.1</v>
      </c>
    </row>
    <row r="585" spans="1:46" s="68" customFormat="1">
      <c r="A585" s="3" t="s">
        <v>1456</v>
      </c>
      <c r="B585" s="130">
        <f>B584+30</f>
        <v>45412</v>
      </c>
      <c r="C585" s="132">
        <f>VLOOKUP(CF_дог!B585,USD!A:B,2,TRUE)</f>
        <v>98.657534246575338</v>
      </c>
      <c r="D585" s="118"/>
      <c r="E585" s="117"/>
      <c r="F585" s="117"/>
      <c r="G585" s="117"/>
      <c r="H585" s="117">
        <v>7.4999999999999997E-2</v>
      </c>
      <c r="I585" s="117">
        <v>5.0000000000000001E-3</v>
      </c>
      <c r="J585" s="117">
        <v>0</v>
      </c>
      <c r="K585" s="117"/>
      <c r="L585" s="119"/>
      <c r="O585" s="118">
        <v>200</v>
      </c>
      <c r="P585" s="118">
        <f t="shared" si="249"/>
        <v>15600</v>
      </c>
      <c r="Q585" s="118">
        <f t="shared" si="252"/>
        <v>19731.506849315068</v>
      </c>
      <c r="R585" s="118">
        <f t="shared" si="251"/>
        <v>1539057.5342465753</v>
      </c>
      <c r="S585" s="118">
        <f t="shared" si="254"/>
        <v>1.1550684931506794</v>
      </c>
      <c r="T585" s="118">
        <f t="shared" si="255"/>
        <v>113.95620942015333</v>
      </c>
      <c r="U585" s="118">
        <f t="shared" si="260"/>
        <v>97.397260273972606</v>
      </c>
      <c r="V585" s="118">
        <f t="shared" si="250"/>
        <v>9608.9735410020639</v>
      </c>
      <c r="W585" s="118">
        <f t="shared" si="256"/>
        <v>78</v>
      </c>
      <c r="X585" s="118">
        <f t="shared" si="257"/>
        <v>7695.2876712328762</v>
      </c>
      <c r="Y585" s="118">
        <f t="shared" si="253"/>
        <v>0</v>
      </c>
      <c r="Z585" s="118">
        <f t="shared" si="240"/>
        <v>0</v>
      </c>
      <c r="AA585" s="119">
        <v>0.02</v>
      </c>
      <c r="AB585" s="118">
        <f t="shared" si="242"/>
        <v>-312</v>
      </c>
      <c r="AC585" s="118">
        <f t="shared" si="258"/>
        <v>-30781.150684931505</v>
      </c>
      <c r="AD585" s="119">
        <v>0</v>
      </c>
      <c r="AE585" s="118">
        <f t="shared" si="241"/>
        <v>0</v>
      </c>
      <c r="AF585" s="118">
        <f t="shared" si="259"/>
        <v>0</v>
      </c>
      <c r="AO585" s="118"/>
      <c r="AP585" s="118"/>
      <c r="AQ585" s="118"/>
      <c r="AR585" s="118"/>
      <c r="AS585" s="117">
        <v>0.05</v>
      </c>
      <c r="AT585" s="117">
        <v>0.1</v>
      </c>
    </row>
    <row r="586" spans="1:46" s="68" customFormat="1">
      <c r="A586" s="3" t="s">
        <v>1456</v>
      </c>
      <c r="B586" s="130">
        <f>B585+31</f>
        <v>45443</v>
      </c>
      <c r="C586" s="132">
        <f>VLOOKUP(CF_дог!B586,USD!A:B,2,TRUE)</f>
        <v>99.082191780821915</v>
      </c>
      <c r="D586" s="118"/>
      <c r="E586" s="117"/>
      <c r="F586" s="117"/>
      <c r="G586" s="117"/>
      <c r="H586" s="117">
        <v>6.9999999999999993E-2</v>
      </c>
      <c r="I586" s="117">
        <v>5.0000000000000001E-3</v>
      </c>
      <c r="J586" s="117">
        <v>0</v>
      </c>
      <c r="K586" s="117"/>
      <c r="L586" s="119"/>
      <c r="O586" s="118">
        <v>200</v>
      </c>
      <c r="P586" s="118">
        <f t="shared" si="249"/>
        <v>15400</v>
      </c>
      <c r="Q586" s="118">
        <f t="shared" si="252"/>
        <v>19816.438356164384</v>
      </c>
      <c r="R586" s="118">
        <f t="shared" si="251"/>
        <v>1525865.7534246575</v>
      </c>
      <c r="S586" s="118">
        <f t="shared" si="254"/>
        <v>1.1550684931506794</v>
      </c>
      <c r="T586" s="118">
        <f t="shared" si="255"/>
        <v>114.4467179583406</v>
      </c>
      <c r="U586" s="118">
        <f t="shared" si="260"/>
        <v>99.369863013698634</v>
      </c>
      <c r="V586" s="118">
        <f t="shared" si="250"/>
        <v>9845.7838243572896</v>
      </c>
      <c r="W586" s="118">
        <f t="shared" si="256"/>
        <v>77</v>
      </c>
      <c r="X586" s="118">
        <f t="shared" si="257"/>
        <v>7629.3287671232874</v>
      </c>
      <c r="Y586" s="118">
        <f t="shared" si="253"/>
        <v>0</v>
      </c>
      <c r="Z586" s="118">
        <f t="shared" si="240"/>
        <v>0</v>
      </c>
      <c r="AA586" s="119">
        <v>0.02</v>
      </c>
      <c r="AB586" s="118">
        <f t="shared" si="242"/>
        <v>-308</v>
      </c>
      <c r="AC586" s="118">
        <f t="shared" si="258"/>
        <v>-30517.31506849315</v>
      </c>
      <c r="AD586" s="119">
        <v>0</v>
      </c>
      <c r="AE586" s="118">
        <f t="shared" si="241"/>
        <v>0</v>
      </c>
      <c r="AF586" s="118">
        <f t="shared" si="259"/>
        <v>0</v>
      </c>
      <c r="AO586" s="118"/>
      <c r="AP586" s="118"/>
      <c r="AQ586" s="118"/>
      <c r="AR586" s="118"/>
      <c r="AS586" s="117">
        <v>0.05</v>
      </c>
      <c r="AT586" s="117">
        <v>0.1</v>
      </c>
    </row>
    <row r="587" spans="1:46" s="68" customFormat="1">
      <c r="A587" s="3" t="s">
        <v>1456</v>
      </c>
      <c r="B587" s="130">
        <f>B586+30</f>
        <v>45473</v>
      </c>
      <c r="C587" s="132">
        <f>VLOOKUP(CF_дог!B587,USD!A:B,2,TRUE)</f>
        <v>99.493150684931507</v>
      </c>
      <c r="D587" s="118"/>
      <c r="E587" s="117"/>
      <c r="F587" s="117"/>
      <c r="G587" s="117"/>
      <c r="H587" s="117">
        <v>6.9999999999999993E-2</v>
      </c>
      <c r="I587" s="117">
        <v>5.0000000000000001E-3</v>
      </c>
      <c r="J587" s="117">
        <v>0</v>
      </c>
      <c r="K587" s="117"/>
      <c r="L587" s="119"/>
      <c r="O587" s="118">
        <v>200</v>
      </c>
      <c r="P587" s="118">
        <f t="shared" si="249"/>
        <v>15200</v>
      </c>
      <c r="Q587" s="118">
        <f t="shared" si="252"/>
        <v>19898.630136986303</v>
      </c>
      <c r="R587" s="118">
        <f t="shared" si="251"/>
        <v>1512295.890410959</v>
      </c>
      <c r="S587" s="118">
        <f t="shared" si="254"/>
        <v>1.1550684931506794</v>
      </c>
      <c r="T587" s="118">
        <f t="shared" si="255"/>
        <v>114.92140364045731</v>
      </c>
      <c r="U587" s="118">
        <f t="shared" si="260"/>
        <v>88.602739726027394</v>
      </c>
      <c r="V587" s="118">
        <f t="shared" si="250"/>
        <v>8815.36573465941</v>
      </c>
      <c r="W587" s="118">
        <f t="shared" si="256"/>
        <v>76</v>
      </c>
      <c r="X587" s="118">
        <f t="shared" si="257"/>
        <v>7561.4794520547948</v>
      </c>
      <c r="Y587" s="118">
        <f t="shared" si="253"/>
        <v>0</v>
      </c>
      <c r="Z587" s="118">
        <f t="shared" si="240"/>
        <v>0</v>
      </c>
      <c r="AA587" s="119">
        <v>0.02</v>
      </c>
      <c r="AB587" s="118">
        <f t="shared" si="242"/>
        <v>-304</v>
      </c>
      <c r="AC587" s="118">
        <f t="shared" si="258"/>
        <v>-30245.917808219179</v>
      </c>
      <c r="AD587" s="119">
        <v>0</v>
      </c>
      <c r="AE587" s="118">
        <f t="shared" si="241"/>
        <v>0</v>
      </c>
      <c r="AF587" s="118">
        <f t="shared" si="259"/>
        <v>0</v>
      </c>
      <c r="AO587" s="118"/>
      <c r="AP587" s="118"/>
      <c r="AQ587" s="118"/>
      <c r="AR587" s="118"/>
      <c r="AS587" s="117">
        <v>0.05</v>
      </c>
      <c r="AT587" s="117">
        <v>0.1</v>
      </c>
    </row>
    <row r="588" spans="1:46" s="68" customFormat="1">
      <c r="A588" s="3" t="s">
        <v>1456</v>
      </c>
      <c r="B588" s="130">
        <f>B587+31</f>
        <v>45504</v>
      </c>
      <c r="C588" s="132">
        <f>VLOOKUP(CF_дог!B588,USD!A:B,2,TRUE)</f>
        <v>99.917808219178085</v>
      </c>
      <c r="D588" s="118"/>
      <c r="E588" s="117"/>
      <c r="F588" s="117"/>
      <c r="G588" s="117"/>
      <c r="H588" s="117">
        <v>6.9999999999999993E-2</v>
      </c>
      <c r="I588" s="117">
        <v>5.0000000000000001E-3</v>
      </c>
      <c r="J588" s="117">
        <v>0</v>
      </c>
      <c r="K588" s="117"/>
      <c r="L588" s="119"/>
      <c r="O588" s="118">
        <v>200</v>
      </c>
      <c r="P588" s="118">
        <f t="shared" si="249"/>
        <v>15000</v>
      </c>
      <c r="Q588" s="118">
        <f t="shared" si="252"/>
        <v>19983.561643835616</v>
      </c>
      <c r="R588" s="118">
        <f t="shared" si="251"/>
        <v>1498767.1232876712</v>
      </c>
      <c r="S588" s="118">
        <f t="shared" si="254"/>
        <v>1.1550684931506794</v>
      </c>
      <c r="T588" s="118">
        <f t="shared" si="255"/>
        <v>115.4119121786446</v>
      </c>
      <c r="U588" s="118">
        <f t="shared" si="260"/>
        <v>90.367123287671234</v>
      </c>
      <c r="V588" s="118">
        <f t="shared" si="250"/>
        <v>9029.2848939763553</v>
      </c>
      <c r="W588" s="118">
        <f t="shared" si="256"/>
        <v>75</v>
      </c>
      <c r="X588" s="118">
        <f t="shared" si="257"/>
        <v>7493.8356164383567</v>
      </c>
      <c r="Y588" s="118">
        <f t="shared" si="253"/>
        <v>0</v>
      </c>
      <c r="Z588" s="118">
        <f t="shared" si="240"/>
        <v>0</v>
      </c>
      <c r="AA588" s="119">
        <v>0.02</v>
      </c>
      <c r="AB588" s="118">
        <f t="shared" si="242"/>
        <v>-300</v>
      </c>
      <c r="AC588" s="118">
        <f t="shared" si="258"/>
        <v>-29975.342465753427</v>
      </c>
      <c r="AD588" s="119">
        <v>0</v>
      </c>
      <c r="AE588" s="118">
        <f t="shared" si="241"/>
        <v>0</v>
      </c>
      <c r="AF588" s="118">
        <f t="shared" si="259"/>
        <v>0</v>
      </c>
      <c r="AO588" s="118"/>
      <c r="AP588" s="118"/>
      <c r="AQ588" s="118"/>
      <c r="AR588" s="118"/>
      <c r="AS588" s="117">
        <v>0.05</v>
      </c>
      <c r="AT588" s="117">
        <v>0.1</v>
      </c>
    </row>
    <row r="589" spans="1:46" s="68" customFormat="1">
      <c r="A589" s="3" t="s">
        <v>1456</v>
      </c>
      <c r="B589" s="130">
        <f>B588+31</f>
        <v>45535</v>
      </c>
      <c r="C589" s="132">
        <f>VLOOKUP(CF_дог!B589,USD!A:B,2,TRUE)</f>
        <v>100.34246575342466</v>
      </c>
      <c r="D589" s="118"/>
      <c r="E589" s="117"/>
      <c r="F589" s="117"/>
      <c r="G589" s="117"/>
      <c r="H589" s="117">
        <v>6.9999999999999993E-2</v>
      </c>
      <c r="I589" s="117">
        <v>5.0000000000000001E-3</v>
      </c>
      <c r="J589" s="117">
        <v>0</v>
      </c>
      <c r="K589" s="117"/>
      <c r="L589" s="119"/>
      <c r="O589" s="118">
        <v>200</v>
      </c>
      <c r="P589" s="118">
        <f t="shared" si="249"/>
        <v>14800</v>
      </c>
      <c r="Q589" s="118">
        <f t="shared" si="252"/>
        <v>20068.493150684932</v>
      </c>
      <c r="R589" s="118">
        <f t="shared" si="251"/>
        <v>1485068.493150685</v>
      </c>
      <c r="S589" s="118">
        <f t="shared" si="254"/>
        <v>1.1550684931506794</v>
      </c>
      <c r="T589" s="118">
        <f t="shared" si="255"/>
        <v>115.90242071683187</v>
      </c>
      <c r="U589" s="118">
        <f t="shared" si="260"/>
        <v>89.178082191780817</v>
      </c>
      <c r="V589" s="118">
        <f t="shared" si="250"/>
        <v>8948.3486582848564</v>
      </c>
      <c r="W589" s="118">
        <f t="shared" si="256"/>
        <v>74</v>
      </c>
      <c r="X589" s="118">
        <f t="shared" si="257"/>
        <v>7425.3424657534251</v>
      </c>
      <c r="Y589" s="118">
        <f t="shared" si="253"/>
        <v>0</v>
      </c>
      <c r="Z589" s="118">
        <f t="shared" si="240"/>
        <v>0</v>
      </c>
      <c r="AA589" s="119">
        <v>0.02</v>
      </c>
      <c r="AB589" s="118">
        <f t="shared" si="242"/>
        <v>-296</v>
      </c>
      <c r="AC589" s="118">
        <f t="shared" si="258"/>
        <v>-29701.369863013701</v>
      </c>
      <c r="AD589" s="119">
        <v>0</v>
      </c>
      <c r="AE589" s="118">
        <f t="shared" si="241"/>
        <v>0</v>
      </c>
      <c r="AF589" s="118">
        <f t="shared" si="259"/>
        <v>0</v>
      </c>
      <c r="AO589" s="118"/>
      <c r="AP589" s="118"/>
      <c r="AQ589" s="118"/>
      <c r="AR589" s="118"/>
      <c r="AS589" s="117">
        <v>0.05</v>
      </c>
      <c r="AT589" s="117">
        <v>0.1</v>
      </c>
    </row>
    <row r="590" spans="1:46" s="68" customFormat="1">
      <c r="A590" s="3" t="s">
        <v>1456</v>
      </c>
      <c r="B590" s="130">
        <f>B589+30</f>
        <v>45565</v>
      </c>
      <c r="C590" s="132">
        <f>VLOOKUP(CF_дог!B590,USD!A:B,2,TRUE)</f>
        <v>100.75342465753425</v>
      </c>
      <c r="D590" s="118"/>
      <c r="E590" s="117"/>
      <c r="F590" s="117"/>
      <c r="G590" s="117"/>
      <c r="H590" s="117">
        <v>6.9999999999999993E-2</v>
      </c>
      <c r="I590" s="117">
        <v>5.0000000000000001E-3</v>
      </c>
      <c r="J590" s="117">
        <v>0</v>
      </c>
      <c r="K590" s="117"/>
      <c r="L590" s="119"/>
      <c r="O590" s="118">
        <v>200</v>
      </c>
      <c r="P590" s="118">
        <f t="shared" si="249"/>
        <v>14600</v>
      </c>
      <c r="Q590" s="118">
        <f t="shared" si="252"/>
        <v>20150.68493150685</v>
      </c>
      <c r="R590" s="118">
        <f t="shared" si="251"/>
        <v>1471000</v>
      </c>
      <c r="S590" s="118">
        <f t="shared" si="254"/>
        <v>1.1550684931506794</v>
      </c>
      <c r="T590" s="118">
        <f t="shared" si="255"/>
        <v>116.3771063989486</v>
      </c>
      <c r="U590" s="118">
        <f t="shared" si="260"/>
        <v>85.150684931506845</v>
      </c>
      <c r="V590" s="118">
        <f t="shared" si="250"/>
        <v>8579.2231187840116</v>
      </c>
      <c r="W590" s="118">
        <f t="shared" si="256"/>
        <v>73</v>
      </c>
      <c r="X590" s="118">
        <f t="shared" si="257"/>
        <v>7355.0000000000009</v>
      </c>
      <c r="Y590" s="118">
        <f t="shared" si="253"/>
        <v>0</v>
      </c>
      <c r="Z590" s="118">
        <f t="shared" ref="Z590:Z653" si="261">Y590*C590</f>
        <v>0</v>
      </c>
      <c r="AA590" s="119">
        <v>0.02</v>
      </c>
      <c r="AB590" s="118">
        <f t="shared" si="242"/>
        <v>-292</v>
      </c>
      <c r="AC590" s="118">
        <f t="shared" si="258"/>
        <v>-29420.000000000004</v>
      </c>
      <c r="AD590" s="119">
        <v>0</v>
      </c>
      <c r="AE590" s="118">
        <f t="shared" ref="AE590:AE653" si="262">-AD590*P590</f>
        <v>0</v>
      </c>
      <c r="AF590" s="118">
        <f t="shared" si="259"/>
        <v>0</v>
      </c>
      <c r="AO590" s="118"/>
      <c r="AP590" s="118"/>
      <c r="AQ590" s="118"/>
      <c r="AR590" s="118"/>
      <c r="AS590" s="117">
        <v>0.05</v>
      </c>
      <c r="AT590" s="117">
        <v>0.1</v>
      </c>
    </row>
    <row r="591" spans="1:46" s="68" customFormat="1">
      <c r="A591" s="3" t="s">
        <v>1456</v>
      </c>
      <c r="B591" s="130">
        <f>B590+31</f>
        <v>45596</v>
      </c>
      <c r="C591" s="132">
        <f>VLOOKUP(CF_дог!B591,USD!A:B,2,TRUE)</f>
        <v>101.17808219178082</v>
      </c>
      <c r="D591" s="118"/>
      <c r="E591" s="117"/>
      <c r="F591" s="117"/>
      <c r="G591" s="117"/>
      <c r="H591" s="117">
        <v>6.5000000000000002E-2</v>
      </c>
      <c r="I591" s="117">
        <v>5.0000000000000001E-3</v>
      </c>
      <c r="J591" s="117">
        <v>0</v>
      </c>
      <c r="K591" s="117"/>
      <c r="L591" s="119"/>
      <c r="O591" s="118">
        <v>200</v>
      </c>
      <c r="P591" s="118">
        <f t="shared" si="249"/>
        <v>14400</v>
      </c>
      <c r="Q591" s="118">
        <f t="shared" si="252"/>
        <v>20235.616438356163</v>
      </c>
      <c r="R591" s="118">
        <f t="shared" si="251"/>
        <v>1456964.3835616438</v>
      </c>
      <c r="S591" s="118">
        <f t="shared" si="254"/>
        <v>1.1550684931506794</v>
      </c>
      <c r="T591" s="118">
        <f t="shared" si="255"/>
        <v>116.86761493713585</v>
      </c>
      <c r="U591" s="118">
        <f t="shared" si="260"/>
        <v>86.8</v>
      </c>
      <c r="V591" s="118">
        <f t="shared" si="250"/>
        <v>8782.2575342465752</v>
      </c>
      <c r="W591" s="118">
        <f t="shared" si="256"/>
        <v>72</v>
      </c>
      <c r="X591" s="118">
        <f t="shared" si="257"/>
        <v>7284.821917808219</v>
      </c>
      <c r="Y591" s="118">
        <f t="shared" si="253"/>
        <v>0</v>
      </c>
      <c r="Z591" s="118">
        <f t="shared" si="261"/>
        <v>0</v>
      </c>
      <c r="AA591" s="119">
        <v>0.02</v>
      </c>
      <c r="AB591" s="118">
        <f t="shared" si="242"/>
        <v>-288</v>
      </c>
      <c r="AC591" s="118">
        <f t="shared" si="258"/>
        <v>-29139.287671232876</v>
      </c>
      <c r="AD591" s="119">
        <v>0</v>
      </c>
      <c r="AE591" s="118">
        <f t="shared" si="262"/>
        <v>0</v>
      </c>
      <c r="AF591" s="118">
        <f t="shared" si="259"/>
        <v>0</v>
      </c>
      <c r="AO591" s="118"/>
      <c r="AP591" s="118"/>
      <c r="AQ591" s="118"/>
      <c r="AR591" s="118"/>
      <c r="AS591" s="117">
        <v>0.05</v>
      </c>
      <c r="AT591" s="117">
        <v>0.1</v>
      </c>
    </row>
    <row r="592" spans="1:46" s="68" customFormat="1">
      <c r="A592" s="3" t="s">
        <v>1456</v>
      </c>
      <c r="B592" s="130">
        <f>B591+30</f>
        <v>45626</v>
      </c>
      <c r="C592" s="132">
        <f>VLOOKUP(CF_дог!B592,USD!A:B,2,TRUE)</f>
        <v>101.58904109589041</v>
      </c>
      <c r="D592" s="118"/>
      <c r="E592" s="117"/>
      <c r="F592" s="117"/>
      <c r="G592" s="117"/>
      <c r="H592" s="117">
        <v>6.5000000000000002E-2</v>
      </c>
      <c r="I592" s="117">
        <v>5.0000000000000001E-3</v>
      </c>
      <c r="J592" s="117">
        <v>0</v>
      </c>
      <c r="K592" s="117"/>
      <c r="L592" s="119"/>
      <c r="O592" s="118">
        <v>200</v>
      </c>
      <c r="P592" s="118">
        <f t="shared" si="249"/>
        <v>14200</v>
      </c>
      <c r="Q592" s="118">
        <f t="shared" si="252"/>
        <v>20317.808219178081</v>
      </c>
      <c r="R592" s="118">
        <f t="shared" si="251"/>
        <v>1442564.3835616438</v>
      </c>
      <c r="S592" s="118">
        <f t="shared" si="254"/>
        <v>1.1550684931506794</v>
      </c>
      <c r="T592" s="118">
        <f t="shared" si="255"/>
        <v>117.34230061925258</v>
      </c>
      <c r="U592" s="118">
        <f t="shared" si="260"/>
        <v>76.93150684931507</v>
      </c>
      <c r="V592" s="118">
        <f t="shared" si="250"/>
        <v>7815.3980108838432</v>
      </c>
      <c r="W592" s="118">
        <f t="shared" si="256"/>
        <v>71</v>
      </c>
      <c r="X592" s="118">
        <f t="shared" si="257"/>
        <v>7212.821917808219</v>
      </c>
      <c r="Y592" s="118">
        <f t="shared" si="253"/>
        <v>0</v>
      </c>
      <c r="Z592" s="118">
        <f t="shared" si="261"/>
        <v>0</v>
      </c>
      <c r="AA592" s="119">
        <v>0.02</v>
      </c>
      <c r="AB592" s="118">
        <f t="shared" si="242"/>
        <v>-284</v>
      </c>
      <c r="AC592" s="118">
        <f t="shared" si="258"/>
        <v>-28851.287671232876</v>
      </c>
      <c r="AD592" s="119">
        <v>0</v>
      </c>
      <c r="AE592" s="118">
        <f t="shared" si="262"/>
        <v>0</v>
      </c>
      <c r="AF592" s="118">
        <f t="shared" si="259"/>
        <v>0</v>
      </c>
      <c r="AO592" s="118"/>
      <c r="AP592" s="118"/>
      <c r="AQ592" s="118"/>
      <c r="AR592" s="118"/>
      <c r="AS592" s="117">
        <v>0.05</v>
      </c>
      <c r="AT592" s="117">
        <v>0.1</v>
      </c>
    </row>
    <row r="593" spans="1:46" s="68" customFormat="1">
      <c r="A593" s="3" t="s">
        <v>1456</v>
      </c>
      <c r="B593" s="130">
        <f>B592+31</f>
        <v>45657</v>
      </c>
      <c r="C593" s="132">
        <f>VLOOKUP(CF_дог!B593,USD!A:B,2,TRUE)</f>
        <v>102</v>
      </c>
      <c r="D593" s="118"/>
      <c r="E593" s="117"/>
      <c r="F593" s="117"/>
      <c r="G593" s="117"/>
      <c r="H593" s="117">
        <v>6.5000000000000002E-2</v>
      </c>
      <c r="I593" s="117">
        <v>5.0000000000000001E-3</v>
      </c>
      <c r="J593" s="117">
        <v>0</v>
      </c>
      <c r="K593" s="117"/>
      <c r="L593" s="119"/>
      <c r="O593" s="118">
        <v>200</v>
      </c>
      <c r="P593" s="118">
        <f t="shared" si="249"/>
        <v>14000</v>
      </c>
      <c r="Q593" s="118">
        <f t="shared" si="252"/>
        <v>20400</v>
      </c>
      <c r="R593" s="118">
        <f t="shared" si="251"/>
        <v>1428000</v>
      </c>
      <c r="S593" s="118">
        <f t="shared" si="254"/>
        <v>1.1550684931506794</v>
      </c>
      <c r="T593" s="118">
        <f t="shared" si="255"/>
        <v>117.8169863013693</v>
      </c>
      <c r="U593" s="118">
        <f t="shared" si="260"/>
        <v>78.39178082191782</v>
      </c>
      <c r="V593" s="118">
        <f t="shared" si="250"/>
        <v>7995.9616438356179</v>
      </c>
      <c r="W593" s="118">
        <f t="shared" si="256"/>
        <v>70</v>
      </c>
      <c r="X593" s="118">
        <f t="shared" si="257"/>
        <v>7140</v>
      </c>
      <c r="Y593" s="118">
        <f t="shared" si="253"/>
        <v>0</v>
      </c>
      <c r="Z593" s="118">
        <f t="shared" si="261"/>
        <v>0</v>
      </c>
      <c r="AA593" s="119">
        <v>0.02</v>
      </c>
      <c r="AB593" s="118">
        <f t="shared" ref="AB593:AB656" si="263">-AA593*P593</f>
        <v>-280</v>
      </c>
      <c r="AC593" s="118">
        <f t="shared" si="258"/>
        <v>-28560</v>
      </c>
      <c r="AD593" s="119">
        <v>0</v>
      </c>
      <c r="AE593" s="118">
        <f t="shared" si="262"/>
        <v>0</v>
      </c>
      <c r="AF593" s="118">
        <f t="shared" si="259"/>
        <v>0</v>
      </c>
      <c r="AO593" s="118"/>
      <c r="AP593" s="118"/>
      <c r="AQ593" s="118"/>
      <c r="AR593" s="118"/>
      <c r="AS593" s="117">
        <v>0.05</v>
      </c>
      <c r="AT593" s="117">
        <v>0.1</v>
      </c>
    </row>
    <row r="594" spans="1:46" s="68" customFormat="1">
      <c r="A594" s="3" t="s">
        <v>1456</v>
      </c>
      <c r="B594" s="130">
        <f>B593+31</f>
        <v>45688</v>
      </c>
      <c r="C594" s="132">
        <f>VLOOKUP(CF_дог!B594,USD!A:B,2,TRUE)</f>
        <v>102.16986301369863</v>
      </c>
      <c r="D594" s="118"/>
      <c r="E594" s="117"/>
      <c r="F594" s="117"/>
      <c r="G594" s="117"/>
      <c r="H594" s="117">
        <v>5.4999999999999993E-2</v>
      </c>
      <c r="I594" s="117">
        <v>5.0000000000000001E-3</v>
      </c>
      <c r="J594" s="117">
        <v>0</v>
      </c>
      <c r="K594" s="117"/>
      <c r="L594" s="119"/>
      <c r="O594" s="118">
        <v>200</v>
      </c>
      <c r="P594" s="118">
        <f t="shared" ref="P594:P605" si="264">P593-O594</f>
        <v>13800</v>
      </c>
      <c r="Q594" s="118">
        <f t="shared" si="252"/>
        <v>20433.972602739726</v>
      </c>
      <c r="R594" s="118">
        <f t="shared" si="251"/>
        <v>1409944.1095890412</v>
      </c>
      <c r="S594" s="118">
        <f t="shared" si="254"/>
        <v>1.1550684931506794</v>
      </c>
      <c r="T594" s="118">
        <f t="shared" si="255"/>
        <v>118.01318971664421</v>
      </c>
      <c r="U594" s="118">
        <f t="shared" si="260"/>
        <v>77.287671232876718</v>
      </c>
      <c r="V594" s="118">
        <f t="shared" si="250"/>
        <v>7896.4707825107907</v>
      </c>
      <c r="W594" s="118">
        <f t="shared" si="256"/>
        <v>69</v>
      </c>
      <c r="X594" s="118">
        <f t="shared" si="257"/>
        <v>7049.7205479452059</v>
      </c>
      <c r="Y594" s="118">
        <f t="shared" si="253"/>
        <v>0</v>
      </c>
      <c r="Z594" s="118">
        <f t="shared" si="261"/>
        <v>0</v>
      </c>
      <c r="AA594" s="119">
        <v>0.02</v>
      </c>
      <c r="AB594" s="118">
        <f t="shared" si="263"/>
        <v>-276</v>
      </c>
      <c r="AC594" s="118">
        <f t="shared" si="258"/>
        <v>-28198.882191780824</v>
      </c>
      <c r="AD594" s="119">
        <v>0</v>
      </c>
      <c r="AE594" s="118">
        <f t="shared" si="262"/>
        <v>0</v>
      </c>
      <c r="AF594" s="118">
        <f t="shared" si="259"/>
        <v>0</v>
      </c>
      <c r="AO594" s="118"/>
      <c r="AP594" s="118"/>
      <c r="AQ594" s="118"/>
      <c r="AR594" s="118"/>
      <c r="AS594" s="117">
        <v>0.05</v>
      </c>
      <c r="AT594" s="117">
        <v>0.1</v>
      </c>
    </row>
    <row r="595" spans="1:46" s="68" customFormat="1">
      <c r="A595" s="3" t="s">
        <v>1456</v>
      </c>
      <c r="B595" s="130">
        <f>B594+28</f>
        <v>45716</v>
      </c>
      <c r="C595" s="132">
        <f>VLOOKUP(CF_дог!B595,USD!A:B,2,TRUE)</f>
        <v>102.32328767123288</v>
      </c>
      <c r="D595" s="118"/>
      <c r="E595" s="117"/>
      <c r="F595" s="117"/>
      <c r="G595" s="117"/>
      <c r="H595" s="117">
        <v>7.4999999999999997E-2</v>
      </c>
      <c r="I595" s="117">
        <v>5.0000000000000001E-3</v>
      </c>
      <c r="J595" s="117">
        <v>0</v>
      </c>
      <c r="K595" s="117"/>
      <c r="L595" s="119"/>
      <c r="O595" s="118">
        <v>200</v>
      </c>
      <c r="P595" s="118">
        <f t="shared" si="264"/>
        <v>13600</v>
      </c>
      <c r="Q595" s="118">
        <f t="shared" si="252"/>
        <v>20464.657534246577</v>
      </c>
      <c r="R595" s="118">
        <f t="shared" si="251"/>
        <v>1391596.7123287672</v>
      </c>
      <c r="S595" s="118">
        <f t="shared" si="254"/>
        <v>1.1550684931506794</v>
      </c>
      <c r="T595" s="118">
        <f t="shared" si="255"/>
        <v>118.19040570463444</v>
      </c>
      <c r="U595" s="118">
        <f t="shared" si="260"/>
        <v>58.224657534246568</v>
      </c>
      <c r="V595" s="118">
        <f t="shared" si="250"/>
        <v>5957.7383824357285</v>
      </c>
      <c r="W595" s="118">
        <f t="shared" si="256"/>
        <v>68</v>
      </c>
      <c r="X595" s="118">
        <f t="shared" si="257"/>
        <v>6957.9835616438359</v>
      </c>
      <c r="Y595" s="118">
        <f t="shared" si="253"/>
        <v>0</v>
      </c>
      <c r="Z595" s="118">
        <f t="shared" si="261"/>
        <v>0</v>
      </c>
      <c r="AA595" s="119">
        <v>0.02</v>
      </c>
      <c r="AB595" s="118">
        <f t="shared" si="263"/>
        <v>-272</v>
      </c>
      <c r="AC595" s="118">
        <f t="shared" si="258"/>
        <v>-27831.934246575343</v>
      </c>
      <c r="AD595" s="119">
        <v>0</v>
      </c>
      <c r="AE595" s="118">
        <f t="shared" si="262"/>
        <v>0</v>
      </c>
      <c r="AF595" s="118">
        <f t="shared" si="259"/>
        <v>0</v>
      </c>
      <c r="AO595" s="118"/>
      <c r="AP595" s="118"/>
      <c r="AQ595" s="118"/>
      <c r="AR595" s="118"/>
      <c r="AS595" s="117">
        <v>0.05</v>
      </c>
      <c r="AT595" s="117">
        <v>0.1</v>
      </c>
    </row>
    <row r="596" spans="1:46" s="68" customFormat="1">
      <c r="A596" s="3" t="s">
        <v>1456</v>
      </c>
      <c r="B596" s="130">
        <f>B595+31</f>
        <v>45747</v>
      </c>
      <c r="C596" s="132">
        <f>VLOOKUP(CF_дог!B596,USD!A:B,2,TRUE)</f>
        <v>102.49315068493151</v>
      </c>
      <c r="D596" s="118"/>
      <c r="E596" s="117"/>
      <c r="F596" s="117"/>
      <c r="G596" s="117"/>
      <c r="H596" s="117">
        <v>7.4999999999999997E-2</v>
      </c>
      <c r="I596" s="117">
        <v>5.0000000000000001E-3</v>
      </c>
      <c r="J596" s="117">
        <v>0</v>
      </c>
      <c r="K596" s="117"/>
      <c r="L596" s="119"/>
      <c r="O596" s="118">
        <v>200</v>
      </c>
      <c r="P596" s="118">
        <f t="shared" si="264"/>
        <v>13400</v>
      </c>
      <c r="Q596" s="118">
        <f t="shared" si="252"/>
        <v>20498.630136986303</v>
      </c>
      <c r="R596" s="118">
        <f t="shared" si="251"/>
        <v>1373408.2191780822</v>
      </c>
      <c r="S596" s="118">
        <f t="shared" si="254"/>
        <v>1.1550684931506794</v>
      </c>
      <c r="T596" s="118">
        <f t="shared" si="255"/>
        <v>118.38660911990935</v>
      </c>
      <c r="U596" s="118">
        <f t="shared" si="260"/>
        <v>86.630136986301366</v>
      </c>
      <c r="V596" s="118">
        <f t="shared" si="250"/>
        <v>8878.9956839932438</v>
      </c>
      <c r="W596" s="118">
        <f t="shared" si="256"/>
        <v>67</v>
      </c>
      <c r="X596" s="118">
        <f t="shared" si="257"/>
        <v>6867.0410958904113</v>
      </c>
      <c r="Y596" s="118">
        <f t="shared" si="253"/>
        <v>0</v>
      </c>
      <c r="Z596" s="118">
        <f t="shared" si="261"/>
        <v>0</v>
      </c>
      <c r="AA596" s="119">
        <v>0.02</v>
      </c>
      <c r="AB596" s="118">
        <f t="shared" si="263"/>
        <v>-268</v>
      </c>
      <c r="AC596" s="118">
        <f t="shared" si="258"/>
        <v>-27468.164383561645</v>
      </c>
      <c r="AD596" s="119">
        <v>0</v>
      </c>
      <c r="AE596" s="118">
        <f t="shared" si="262"/>
        <v>0</v>
      </c>
      <c r="AF596" s="118">
        <f t="shared" si="259"/>
        <v>0</v>
      </c>
      <c r="AO596" s="118"/>
      <c r="AP596" s="118"/>
      <c r="AQ596" s="118"/>
      <c r="AR596" s="118"/>
      <c r="AS596" s="117">
        <v>0.05</v>
      </c>
      <c r="AT596" s="117">
        <v>0.1</v>
      </c>
    </row>
    <row r="597" spans="1:46" s="68" customFormat="1">
      <c r="A597" s="3" t="s">
        <v>1456</v>
      </c>
      <c r="B597" s="130">
        <f>B596+30</f>
        <v>45777</v>
      </c>
      <c r="C597" s="132">
        <f>VLOOKUP(CF_дог!B597,USD!A:B,2,TRUE)</f>
        <v>102.65753424657534</v>
      </c>
      <c r="D597" s="118"/>
      <c r="E597" s="117"/>
      <c r="F597" s="117"/>
      <c r="G597" s="117"/>
      <c r="H597" s="117">
        <v>7.4999999999999997E-2</v>
      </c>
      <c r="I597" s="117">
        <v>5.0000000000000001E-3</v>
      </c>
      <c r="J597" s="117">
        <v>0</v>
      </c>
      <c r="K597" s="117"/>
      <c r="L597" s="119"/>
      <c r="O597" s="118">
        <v>200</v>
      </c>
      <c r="P597" s="118">
        <f t="shared" si="264"/>
        <v>13200</v>
      </c>
      <c r="Q597" s="118">
        <f t="shared" si="252"/>
        <v>20531.506849315068</v>
      </c>
      <c r="R597" s="118">
        <f t="shared" si="251"/>
        <v>1355079.4520547944</v>
      </c>
      <c r="S597" s="118">
        <f t="shared" si="254"/>
        <v>1.1550684931506794</v>
      </c>
      <c r="T597" s="118">
        <f t="shared" si="255"/>
        <v>118.57648339275605</v>
      </c>
      <c r="U597" s="118">
        <f t="shared" si="260"/>
        <v>82.602739726027394</v>
      </c>
      <c r="V597" s="118">
        <f t="shared" si="250"/>
        <v>8479.793582285607</v>
      </c>
      <c r="W597" s="118">
        <f t="shared" si="256"/>
        <v>66</v>
      </c>
      <c r="X597" s="118">
        <f t="shared" si="257"/>
        <v>6775.3972602739723</v>
      </c>
      <c r="Y597" s="118">
        <f t="shared" si="253"/>
        <v>0</v>
      </c>
      <c r="Z597" s="118">
        <f t="shared" si="261"/>
        <v>0</v>
      </c>
      <c r="AA597" s="119">
        <v>0.02</v>
      </c>
      <c r="AB597" s="118">
        <f t="shared" si="263"/>
        <v>-264</v>
      </c>
      <c r="AC597" s="118">
        <f t="shared" si="258"/>
        <v>-27101.589041095889</v>
      </c>
      <c r="AD597" s="119">
        <v>0</v>
      </c>
      <c r="AE597" s="118">
        <f t="shared" si="262"/>
        <v>0</v>
      </c>
      <c r="AF597" s="118">
        <f t="shared" si="259"/>
        <v>0</v>
      </c>
      <c r="AO597" s="118"/>
      <c r="AP597" s="118"/>
      <c r="AQ597" s="118"/>
      <c r="AR597" s="118"/>
      <c r="AS597" s="117">
        <v>0.05</v>
      </c>
      <c r="AT597" s="117">
        <v>0.1</v>
      </c>
    </row>
    <row r="598" spans="1:46" s="68" customFormat="1">
      <c r="A598" s="3" t="s">
        <v>1456</v>
      </c>
      <c r="B598" s="130">
        <f>B597+31</f>
        <v>45808</v>
      </c>
      <c r="C598" s="132">
        <f>VLOOKUP(CF_дог!B598,USD!A:B,2,TRUE)</f>
        <v>102.82739726027397</v>
      </c>
      <c r="D598" s="118"/>
      <c r="E598" s="117"/>
      <c r="F598" s="117"/>
      <c r="G598" s="117"/>
      <c r="H598" s="117">
        <v>6.9999999999999993E-2</v>
      </c>
      <c r="I598" s="117">
        <v>5.0000000000000001E-3</v>
      </c>
      <c r="J598" s="117">
        <v>0</v>
      </c>
      <c r="K598" s="117"/>
      <c r="L598" s="119"/>
      <c r="O598" s="118">
        <v>200</v>
      </c>
      <c r="P598" s="118">
        <f t="shared" si="264"/>
        <v>13000</v>
      </c>
      <c r="Q598" s="118">
        <f t="shared" si="252"/>
        <v>20565.479452054795</v>
      </c>
      <c r="R598" s="118">
        <f t="shared" si="251"/>
        <v>1336756.1643835616</v>
      </c>
      <c r="S598" s="118">
        <f t="shared" si="254"/>
        <v>1.1550684931506794</v>
      </c>
      <c r="T598" s="118">
        <f t="shared" si="255"/>
        <v>118.77268680803095</v>
      </c>
      <c r="U598" s="118">
        <f t="shared" si="260"/>
        <v>84.08219178082193</v>
      </c>
      <c r="V598" s="118">
        <f t="shared" si="250"/>
        <v>8645.9529367611194</v>
      </c>
      <c r="W598" s="118">
        <f t="shared" si="256"/>
        <v>65</v>
      </c>
      <c r="X598" s="118">
        <f t="shared" si="257"/>
        <v>6683.7808219178078</v>
      </c>
      <c r="Y598" s="118">
        <f t="shared" si="253"/>
        <v>0</v>
      </c>
      <c r="Z598" s="118">
        <f t="shared" si="261"/>
        <v>0</v>
      </c>
      <c r="AA598" s="119">
        <v>0.02</v>
      </c>
      <c r="AB598" s="118">
        <f t="shared" si="263"/>
        <v>-260</v>
      </c>
      <c r="AC598" s="118">
        <f t="shared" si="258"/>
        <v>-26735.123287671231</v>
      </c>
      <c r="AD598" s="119">
        <v>0</v>
      </c>
      <c r="AE598" s="118">
        <f t="shared" si="262"/>
        <v>0</v>
      </c>
      <c r="AF598" s="118">
        <f t="shared" si="259"/>
        <v>0</v>
      </c>
      <c r="AO598" s="118"/>
      <c r="AP598" s="118"/>
      <c r="AQ598" s="118"/>
      <c r="AR598" s="118"/>
      <c r="AS598" s="117">
        <v>0.05</v>
      </c>
      <c r="AT598" s="117">
        <v>0.1</v>
      </c>
    </row>
    <row r="599" spans="1:46" s="68" customFormat="1">
      <c r="A599" s="3" t="s">
        <v>1456</v>
      </c>
      <c r="B599" s="130">
        <f>B598+30</f>
        <v>45838</v>
      </c>
      <c r="C599" s="132">
        <f>VLOOKUP(CF_дог!B599,USD!A:B,2,TRUE)</f>
        <v>102.99178082191781</v>
      </c>
      <c r="D599" s="118"/>
      <c r="E599" s="117"/>
      <c r="F599" s="117"/>
      <c r="G599" s="117"/>
      <c r="H599" s="117">
        <v>6.9999999999999993E-2</v>
      </c>
      <c r="I599" s="117">
        <v>5.0000000000000001E-3</v>
      </c>
      <c r="J599" s="117">
        <v>0</v>
      </c>
      <c r="K599" s="117"/>
      <c r="L599" s="119"/>
      <c r="O599" s="118">
        <v>200</v>
      </c>
      <c r="P599" s="118">
        <f t="shared" si="264"/>
        <v>12800</v>
      </c>
      <c r="Q599" s="118">
        <f t="shared" si="252"/>
        <v>20598.356164383564</v>
      </c>
      <c r="R599" s="118">
        <f t="shared" si="251"/>
        <v>1318294.7945205481</v>
      </c>
      <c r="S599" s="118">
        <f t="shared" si="254"/>
        <v>1.1550684931506794</v>
      </c>
      <c r="T599" s="118">
        <f t="shared" si="255"/>
        <v>118.96256108087765</v>
      </c>
      <c r="U599" s="118">
        <f t="shared" si="260"/>
        <v>74.794520547945197</v>
      </c>
      <c r="V599" s="118">
        <f t="shared" si="250"/>
        <v>7703.2208669543998</v>
      </c>
      <c r="W599" s="118">
        <f t="shared" si="256"/>
        <v>64</v>
      </c>
      <c r="X599" s="118">
        <f t="shared" si="257"/>
        <v>6591.4739726027401</v>
      </c>
      <c r="Y599" s="118">
        <f t="shared" si="253"/>
        <v>0</v>
      </c>
      <c r="Z599" s="118">
        <f t="shared" si="261"/>
        <v>0</v>
      </c>
      <c r="AA599" s="119">
        <v>0.02</v>
      </c>
      <c r="AB599" s="118">
        <f t="shared" si="263"/>
        <v>-256</v>
      </c>
      <c r="AC599" s="118">
        <f t="shared" si="258"/>
        <v>-26365.89589041096</v>
      </c>
      <c r="AD599" s="119">
        <v>0</v>
      </c>
      <c r="AE599" s="118">
        <f t="shared" si="262"/>
        <v>0</v>
      </c>
      <c r="AF599" s="118">
        <f t="shared" si="259"/>
        <v>0</v>
      </c>
      <c r="AO599" s="118"/>
      <c r="AP599" s="118"/>
      <c r="AQ599" s="118"/>
      <c r="AR599" s="118"/>
      <c r="AS599" s="117">
        <v>0.05</v>
      </c>
      <c r="AT599" s="117">
        <v>0.1</v>
      </c>
    </row>
    <row r="600" spans="1:46" s="68" customFormat="1">
      <c r="A600" s="3" t="s">
        <v>1456</v>
      </c>
      <c r="B600" s="130">
        <f>B599+31</f>
        <v>45869</v>
      </c>
      <c r="C600" s="132">
        <f>VLOOKUP(CF_дог!B600,USD!A:B,2,TRUE)</f>
        <v>103.16164383561645</v>
      </c>
      <c r="D600" s="118"/>
      <c r="E600" s="117"/>
      <c r="F600" s="117"/>
      <c r="G600" s="117"/>
      <c r="H600" s="117">
        <v>6.9999999999999993E-2</v>
      </c>
      <c r="I600" s="117">
        <v>5.0000000000000001E-3</v>
      </c>
      <c r="J600" s="117">
        <v>0</v>
      </c>
      <c r="K600" s="117"/>
      <c r="L600" s="119"/>
      <c r="O600" s="118">
        <v>200</v>
      </c>
      <c r="P600" s="118">
        <f t="shared" si="264"/>
        <v>12600</v>
      </c>
      <c r="Q600" s="118">
        <f t="shared" si="252"/>
        <v>20632.32876712329</v>
      </c>
      <c r="R600" s="118">
        <f t="shared" si="251"/>
        <v>1299836.7123287672</v>
      </c>
      <c r="S600" s="118">
        <f t="shared" si="254"/>
        <v>1.1550684931506794</v>
      </c>
      <c r="T600" s="118">
        <f t="shared" si="255"/>
        <v>119.15876449615256</v>
      </c>
      <c r="U600" s="118">
        <f t="shared" si="260"/>
        <v>76.098630136986287</v>
      </c>
      <c r="V600" s="118">
        <f t="shared" si="250"/>
        <v>7850.4597785700871</v>
      </c>
      <c r="W600" s="118">
        <f t="shared" si="256"/>
        <v>63</v>
      </c>
      <c r="X600" s="118">
        <f t="shared" si="257"/>
        <v>6499.1835616438357</v>
      </c>
      <c r="Y600" s="118">
        <f t="shared" si="253"/>
        <v>0</v>
      </c>
      <c r="Z600" s="118">
        <f t="shared" si="261"/>
        <v>0</v>
      </c>
      <c r="AA600" s="119">
        <v>0.02</v>
      </c>
      <c r="AB600" s="118">
        <f t="shared" si="263"/>
        <v>-252</v>
      </c>
      <c r="AC600" s="118">
        <f t="shared" si="258"/>
        <v>-25996.734246575343</v>
      </c>
      <c r="AD600" s="119">
        <v>0</v>
      </c>
      <c r="AE600" s="118">
        <f t="shared" si="262"/>
        <v>0</v>
      </c>
      <c r="AF600" s="118">
        <f t="shared" si="259"/>
        <v>0</v>
      </c>
      <c r="AO600" s="118"/>
      <c r="AP600" s="118"/>
      <c r="AQ600" s="118"/>
      <c r="AR600" s="118"/>
      <c r="AS600" s="117">
        <v>0.05</v>
      </c>
      <c r="AT600" s="117">
        <v>0.1</v>
      </c>
    </row>
    <row r="601" spans="1:46" s="68" customFormat="1">
      <c r="A601" s="3" t="s">
        <v>1456</v>
      </c>
      <c r="B601" s="130">
        <f>B600+31</f>
        <v>45900</v>
      </c>
      <c r="C601" s="132">
        <f>VLOOKUP(CF_дог!B601,USD!A:B,2,TRUE)</f>
        <v>103.33150684931506</v>
      </c>
      <c r="D601" s="118"/>
      <c r="E601" s="117"/>
      <c r="F601" s="117"/>
      <c r="G601" s="117"/>
      <c r="H601" s="117">
        <v>6.9999999999999993E-2</v>
      </c>
      <c r="I601" s="117">
        <v>5.0000000000000001E-3</v>
      </c>
      <c r="J601" s="117">
        <v>0</v>
      </c>
      <c r="K601" s="117"/>
      <c r="L601" s="119"/>
      <c r="O601" s="118">
        <v>200</v>
      </c>
      <c r="P601" s="118">
        <f t="shared" si="264"/>
        <v>12400</v>
      </c>
      <c r="Q601" s="118">
        <f t="shared" si="252"/>
        <v>20666.301369863013</v>
      </c>
      <c r="R601" s="118">
        <f t="shared" si="251"/>
        <v>1281310.6849315069</v>
      </c>
      <c r="S601" s="118">
        <f t="shared" si="254"/>
        <v>1.1550684931506794</v>
      </c>
      <c r="T601" s="118">
        <f t="shared" si="255"/>
        <v>119.35496791142745</v>
      </c>
      <c r="U601" s="118">
        <f t="shared" si="260"/>
        <v>74.909589041095884</v>
      </c>
      <c r="V601" s="118">
        <f t="shared" si="250"/>
        <v>7740.520713079376</v>
      </c>
      <c r="W601" s="118">
        <f t="shared" si="256"/>
        <v>62</v>
      </c>
      <c r="X601" s="118">
        <f t="shared" si="257"/>
        <v>6406.5534246575335</v>
      </c>
      <c r="Y601" s="118">
        <f t="shared" si="253"/>
        <v>0</v>
      </c>
      <c r="Z601" s="118">
        <f t="shared" si="261"/>
        <v>0</v>
      </c>
      <c r="AA601" s="119">
        <v>0.02</v>
      </c>
      <c r="AB601" s="118">
        <f t="shared" si="263"/>
        <v>-248</v>
      </c>
      <c r="AC601" s="118">
        <f t="shared" si="258"/>
        <v>-25626.213698630134</v>
      </c>
      <c r="AD601" s="119">
        <v>0</v>
      </c>
      <c r="AE601" s="118">
        <f t="shared" si="262"/>
        <v>0</v>
      </c>
      <c r="AF601" s="118">
        <f t="shared" si="259"/>
        <v>0</v>
      </c>
      <c r="AO601" s="118"/>
      <c r="AP601" s="118"/>
      <c r="AQ601" s="118"/>
      <c r="AR601" s="118"/>
      <c r="AS601" s="117">
        <v>0.05</v>
      </c>
      <c r="AT601" s="117">
        <v>0.1</v>
      </c>
    </row>
    <row r="602" spans="1:46" s="68" customFormat="1">
      <c r="A602" s="3" t="s">
        <v>1456</v>
      </c>
      <c r="B602" s="130">
        <f>B601+30</f>
        <v>45930</v>
      </c>
      <c r="C602" s="132">
        <f>VLOOKUP(CF_дог!B602,USD!A:B,2,TRUE)</f>
        <v>103.49589041095891</v>
      </c>
      <c r="D602" s="118"/>
      <c r="E602" s="117"/>
      <c r="F602" s="117"/>
      <c r="G602" s="117"/>
      <c r="H602" s="117">
        <v>6.9999999999999993E-2</v>
      </c>
      <c r="I602" s="117">
        <v>5.0000000000000001E-3</v>
      </c>
      <c r="J602" s="117">
        <v>0</v>
      </c>
      <c r="K602" s="117"/>
      <c r="L602" s="119"/>
      <c r="O602" s="118">
        <v>200</v>
      </c>
      <c r="P602" s="118">
        <f t="shared" si="264"/>
        <v>12200</v>
      </c>
      <c r="Q602" s="118">
        <f t="shared" si="252"/>
        <v>20699.178082191782</v>
      </c>
      <c r="R602" s="118">
        <f t="shared" si="251"/>
        <v>1262649.8630136987</v>
      </c>
      <c r="S602" s="118">
        <f t="shared" si="254"/>
        <v>1.1550684931506794</v>
      </c>
      <c r="T602" s="118">
        <f t="shared" si="255"/>
        <v>119.54484218427416</v>
      </c>
      <c r="U602" s="118">
        <f t="shared" si="260"/>
        <v>71.342465753424648</v>
      </c>
      <c r="V602" s="118">
        <f t="shared" si="250"/>
        <v>7383.6520172640267</v>
      </c>
      <c r="W602" s="118">
        <f t="shared" si="256"/>
        <v>61</v>
      </c>
      <c r="X602" s="118">
        <f t="shared" si="257"/>
        <v>6313.2493150684932</v>
      </c>
      <c r="Y602" s="118">
        <f t="shared" si="253"/>
        <v>0</v>
      </c>
      <c r="Z602" s="118">
        <f t="shared" si="261"/>
        <v>0</v>
      </c>
      <c r="AA602" s="119">
        <v>0.02</v>
      </c>
      <c r="AB602" s="118">
        <f t="shared" si="263"/>
        <v>-244</v>
      </c>
      <c r="AC602" s="118">
        <f t="shared" si="258"/>
        <v>-25252.997260273973</v>
      </c>
      <c r="AD602" s="119">
        <v>0</v>
      </c>
      <c r="AE602" s="118">
        <f t="shared" si="262"/>
        <v>0</v>
      </c>
      <c r="AF602" s="118">
        <f t="shared" si="259"/>
        <v>0</v>
      </c>
      <c r="AO602" s="118"/>
      <c r="AP602" s="118"/>
      <c r="AQ602" s="118"/>
      <c r="AR602" s="118"/>
      <c r="AS602" s="117">
        <v>0.05</v>
      </c>
      <c r="AT602" s="117">
        <v>0.1</v>
      </c>
    </row>
    <row r="603" spans="1:46" s="68" customFormat="1">
      <c r="A603" s="3" t="s">
        <v>1456</v>
      </c>
      <c r="B603" s="130">
        <f>B602+31</f>
        <v>45961</v>
      </c>
      <c r="C603" s="132">
        <f>VLOOKUP(CF_дог!B603,USD!A:B,2,TRUE)</f>
        <v>103.66575342465754</v>
      </c>
      <c r="D603" s="118"/>
      <c r="E603" s="117"/>
      <c r="F603" s="117"/>
      <c r="G603" s="117"/>
      <c r="H603" s="117">
        <v>6.5000000000000002E-2</v>
      </c>
      <c r="I603" s="117">
        <v>5.0000000000000001E-3</v>
      </c>
      <c r="J603" s="117">
        <v>0</v>
      </c>
      <c r="K603" s="117"/>
      <c r="L603" s="119"/>
      <c r="O603" s="118">
        <v>200</v>
      </c>
      <c r="P603" s="118">
        <f t="shared" si="264"/>
        <v>12000</v>
      </c>
      <c r="Q603" s="118">
        <f t="shared" si="252"/>
        <v>20733.150684931508</v>
      </c>
      <c r="R603" s="118">
        <f t="shared" si="251"/>
        <v>1243989.0410958906</v>
      </c>
      <c r="S603" s="118">
        <f t="shared" si="254"/>
        <v>1.1550684931506794</v>
      </c>
      <c r="T603" s="118">
        <f t="shared" si="255"/>
        <v>119.74104559954907</v>
      </c>
      <c r="U603" s="118">
        <f t="shared" si="260"/>
        <v>72.531506849315051</v>
      </c>
      <c r="V603" s="118">
        <f t="shared" si="250"/>
        <v>7519.0333045599536</v>
      </c>
      <c r="W603" s="118">
        <f t="shared" si="256"/>
        <v>60</v>
      </c>
      <c r="X603" s="118">
        <f t="shared" si="257"/>
        <v>6219.9452054794519</v>
      </c>
      <c r="Y603" s="118">
        <f t="shared" si="253"/>
        <v>0</v>
      </c>
      <c r="Z603" s="118">
        <f t="shared" si="261"/>
        <v>0</v>
      </c>
      <c r="AA603" s="119">
        <v>0.02</v>
      </c>
      <c r="AB603" s="118">
        <f t="shared" si="263"/>
        <v>-240</v>
      </c>
      <c r="AC603" s="118">
        <f t="shared" si="258"/>
        <v>-24879.780821917808</v>
      </c>
      <c r="AD603" s="119">
        <v>0</v>
      </c>
      <c r="AE603" s="118">
        <f t="shared" si="262"/>
        <v>0</v>
      </c>
      <c r="AF603" s="118">
        <f t="shared" si="259"/>
        <v>0</v>
      </c>
      <c r="AO603" s="118"/>
      <c r="AP603" s="118"/>
      <c r="AQ603" s="118"/>
      <c r="AR603" s="118"/>
      <c r="AS603" s="117">
        <v>0.05</v>
      </c>
      <c r="AT603" s="117">
        <v>0.1</v>
      </c>
    </row>
    <row r="604" spans="1:46" s="68" customFormat="1">
      <c r="A604" s="3" t="s">
        <v>1456</v>
      </c>
      <c r="B604" s="130">
        <f>B603+30</f>
        <v>45991</v>
      </c>
      <c r="C604" s="132">
        <f>VLOOKUP(CF_дог!B604,USD!A:B,2,TRUE)</f>
        <v>103.83013698630137</v>
      </c>
      <c r="D604" s="118"/>
      <c r="E604" s="117"/>
      <c r="F604" s="117"/>
      <c r="G604" s="117"/>
      <c r="H604" s="117">
        <v>6.5000000000000002E-2</v>
      </c>
      <c r="I604" s="117">
        <v>5.0000000000000001E-3</v>
      </c>
      <c r="J604" s="117">
        <v>0</v>
      </c>
      <c r="K604" s="117"/>
      <c r="L604" s="119"/>
      <c r="O604" s="118">
        <v>200</v>
      </c>
      <c r="P604" s="118">
        <f t="shared" si="264"/>
        <v>11800</v>
      </c>
      <c r="Q604" s="118">
        <f t="shared" si="252"/>
        <v>20766.027397260274</v>
      </c>
      <c r="R604" s="118">
        <f t="shared" si="251"/>
        <v>1225195.6164383562</v>
      </c>
      <c r="S604" s="118">
        <f t="shared" si="254"/>
        <v>1.1550684931506794</v>
      </c>
      <c r="T604" s="118">
        <f t="shared" si="255"/>
        <v>119.93091987239575</v>
      </c>
      <c r="U604" s="118">
        <f t="shared" si="260"/>
        <v>64.109589041095887</v>
      </c>
      <c r="V604" s="118">
        <f t="shared" si="250"/>
        <v>6656.5074122724709</v>
      </c>
      <c r="W604" s="118">
        <f t="shared" si="256"/>
        <v>59</v>
      </c>
      <c r="X604" s="118">
        <f t="shared" si="257"/>
        <v>6125.9780821917811</v>
      </c>
      <c r="Y604" s="118">
        <f t="shared" si="253"/>
        <v>0</v>
      </c>
      <c r="Z604" s="118">
        <f t="shared" si="261"/>
        <v>0</v>
      </c>
      <c r="AA604" s="119">
        <v>0.02</v>
      </c>
      <c r="AB604" s="118">
        <f t="shared" si="263"/>
        <v>-236</v>
      </c>
      <c r="AC604" s="118">
        <f t="shared" si="258"/>
        <v>-24503.912328767125</v>
      </c>
      <c r="AD604" s="119">
        <v>0</v>
      </c>
      <c r="AE604" s="118">
        <f t="shared" si="262"/>
        <v>0</v>
      </c>
      <c r="AF604" s="118">
        <f t="shared" si="259"/>
        <v>0</v>
      </c>
      <c r="AO604" s="118"/>
      <c r="AP604" s="118"/>
      <c r="AQ604" s="118"/>
      <c r="AR604" s="118"/>
      <c r="AS604" s="117">
        <v>0.05</v>
      </c>
      <c r="AT604" s="117">
        <v>0.1</v>
      </c>
    </row>
    <row r="605" spans="1:46" s="68" customFormat="1">
      <c r="A605" s="3" t="s">
        <v>1456</v>
      </c>
      <c r="B605" s="130">
        <f>B604+31</f>
        <v>46022</v>
      </c>
      <c r="C605" s="132">
        <f>VLOOKUP(CF_дог!B605,USD!A:B,2,TRUE)</f>
        <v>104</v>
      </c>
      <c r="D605" s="118"/>
      <c r="E605" s="117"/>
      <c r="F605" s="117"/>
      <c r="G605" s="117"/>
      <c r="H605" s="117">
        <v>6.5000000000000002E-2</v>
      </c>
      <c r="I605" s="117">
        <v>5.0000000000000001E-3</v>
      </c>
      <c r="J605" s="117">
        <v>0</v>
      </c>
      <c r="K605" s="117"/>
      <c r="L605" s="119"/>
      <c r="O605" s="118">
        <v>200</v>
      </c>
      <c r="P605" s="118">
        <f t="shared" si="264"/>
        <v>11600</v>
      </c>
      <c r="Q605" s="118">
        <f t="shared" si="252"/>
        <v>20800</v>
      </c>
      <c r="R605" s="118">
        <f t="shared" si="251"/>
        <v>1206400</v>
      </c>
      <c r="S605" s="118">
        <f t="shared" si="254"/>
        <v>1.1550684931506794</v>
      </c>
      <c r="T605" s="118">
        <f t="shared" si="255"/>
        <v>120.12712328767066</v>
      </c>
      <c r="U605" s="118">
        <f t="shared" si="260"/>
        <v>65.142465753424659</v>
      </c>
      <c r="V605" s="118">
        <f t="shared" si="250"/>
        <v>6774.8164383561643</v>
      </c>
      <c r="W605" s="118">
        <f t="shared" si="256"/>
        <v>58</v>
      </c>
      <c r="X605" s="118">
        <f t="shared" si="257"/>
        <v>6032</v>
      </c>
      <c r="Y605" s="118">
        <f t="shared" si="253"/>
        <v>0</v>
      </c>
      <c r="Z605" s="118">
        <f t="shared" si="261"/>
        <v>0</v>
      </c>
      <c r="AA605" s="119">
        <v>0.02</v>
      </c>
      <c r="AB605" s="118">
        <f t="shared" si="263"/>
        <v>-232</v>
      </c>
      <c r="AC605" s="118">
        <f t="shared" si="258"/>
        <v>-24128</v>
      </c>
      <c r="AD605" s="119">
        <v>0</v>
      </c>
      <c r="AE605" s="118">
        <f t="shared" si="262"/>
        <v>0</v>
      </c>
      <c r="AF605" s="118">
        <f t="shared" si="259"/>
        <v>0</v>
      </c>
      <c r="AO605" s="118"/>
      <c r="AP605" s="118"/>
      <c r="AQ605" s="118"/>
      <c r="AR605" s="118"/>
      <c r="AS605" s="117">
        <v>0.05</v>
      </c>
      <c r="AT605" s="117">
        <v>0.1</v>
      </c>
    </row>
    <row r="606" spans="1:46" s="68" customFormat="1">
      <c r="A606" s="3" t="s">
        <v>1456</v>
      </c>
      <c r="B606" s="130">
        <f>B605+31</f>
        <v>46053</v>
      </c>
      <c r="C606" s="132">
        <f>VLOOKUP(CF_дог!B606,USD!A:B,2,TRUE)</f>
        <v>104.16986301369863</v>
      </c>
      <c r="D606" s="118"/>
      <c r="E606" s="117"/>
      <c r="F606" s="117"/>
      <c r="G606" s="117"/>
      <c r="H606" s="117">
        <v>5.4999999999999993E-2</v>
      </c>
      <c r="I606" s="117">
        <v>5.0000000000000001E-3</v>
      </c>
      <c r="J606" s="117">
        <v>0</v>
      </c>
      <c r="K606" s="117"/>
      <c r="L606" s="119"/>
      <c r="O606" s="118">
        <v>200</v>
      </c>
      <c r="P606" s="118">
        <f t="shared" ref="P606:P617" si="265">P605-O606</f>
        <v>11400</v>
      </c>
      <c r="Q606" s="118">
        <f t="shared" si="252"/>
        <v>20833.972602739726</v>
      </c>
      <c r="R606" s="118">
        <f t="shared" si="251"/>
        <v>1187536.4383561644</v>
      </c>
      <c r="S606" s="118">
        <f t="shared" si="254"/>
        <v>1.1550684931506794</v>
      </c>
      <c r="T606" s="118">
        <f t="shared" si="255"/>
        <v>120.32332670294556</v>
      </c>
      <c r="U606" s="118">
        <f t="shared" si="260"/>
        <v>64.038356164383572</v>
      </c>
      <c r="V606" s="118">
        <f t="shared" si="250"/>
        <v>6670.8667892662797</v>
      </c>
      <c r="W606" s="118">
        <f t="shared" si="256"/>
        <v>57</v>
      </c>
      <c r="X606" s="118">
        <f t="shared" si="257"/>
        <v>5937.682191780822</v>
      </c>
      <c r="Y606" s="118">
        <f t="shared" si="253"/>
        <v>0</v>
      </c>
      <c r="Z606" s="118">
        <f t="shared" si="261"/>
        <v>0</v>
      </c>
      <c r="AA606" s="119">
        <v>0.02</v>
      </c>
      <c r="AB606" s="118">
        <f t="shared" si="263"/>
        <v>-228</v>
      </c>
      <c r="AC606" s="118">
        <f t="shared" si="258"/>
        <v>-23750.728767123288</v>
      </c>
      <c r="AD606" s="119">
        <v>0</v>
      </c>
      <c r="AE606" s="118">
        <f t="shared" si="262"/>
        <v>0</v>
      </c>
      <c r="AF606" s="118">
        <f t="shared" si="259"/>
        <v>0</v>
      </c>
      <c r="AO606" s="118"/>
      <c r="AP606" s="118"/>
      <c r="AQ606" s="118"/>
      <c r="AR606" s="118"/>
      <c r="AS606" s="117">
        <v>0.05</v>
      </c>
      <c r="AT606" s="117">
        <v>0.1</v>
      </c>
    </row>
    <row r="607" spans="1:46" s="68" customFormat="1">
      <c r="A607" s="3" t="s">
        <v>1456</v>
      </c>
      <c r="B607" s="130">
        <f>B606+28</f>
        <v>46081</v>
      </c>
      <c r="C607" s="132">
        <f>VLOOKUP(CF_дог!B607,USD!A:B,2,TRUE)</f>
        <v>104.32328767123288</v>
      </c>
      <c r="D607" s="118"/>
      <c r="E607" s="117"/>
      <c r="F607" s="117"/>
      <c r="G607" s="117"/>
      <c r="H607" s="117">
        <v>7.4999999999999997E-2</v>
      </c>
      <c r="I607" s="117">
        <v>5.0000000000000001E-3</v>
      </c>
      <c r="J607" s="117">
        <v>0</v>
      </c>
      <c r="K607" s="117"/>
      <c r="L607" s="119"/>
      <c r="O607" s="118">
        <v>200</v>
      </c>
      <c r="P607" s="118">
        <f t="shared" si="265"/>
        <v>11200</v>
      </c>
      <c r="Q607" s="118">
        <f t="shared" si="252"/>
        <v>20864.657534246577</v>
      </c>
      <c r="R607" s="118">
        <f t="shared" si="251"/>
        <v>1168420.8219178081</v>
      </c>
      <c r="S607" s="118">
        <f t="shared" si="254"/>
        <v>1.1550684931506794</v>
      </c>
      <c r="T607" s="118">
        <f t="shared" si="255"/>
        <v>120.5005426909358</v>
      </c>
      <c r="U607" s="118">
        <f t="shared" si="260"/>
        <v>48.098630136986294</v>
      </c>
      <c r="V607" s="118">
        <f t="shared" si="250"/>
        <v>5017.8072283730526</v>
      </c>
      <c r="W607" s="118">
        <f t="shared" si="256"/>
        <v>56</v>
      </c>
      <c r="X607" s="118">
        <f t="shared" si="257"/>
        <v>5842.1041095890414</v>
      </c>
      <c r="Y607" s="118">
        <f t="shared" si="253"/>
        <v>0</v>
      </c>
      <c r="Z607" s="118">
        <f t="shared" si="261"/>
        <v>0</v>
      </c>
      <c r="AA607" s="119">
        <v>0.02</v>
      </c>
      <c r="AB607" s="118">
        <f t="shared" si="263"/>
        <v>-224</v>
      </c>
      <c r="AC607" s="118">
        <f t="shared" si="258"/>
        <v>-23368.416438356166</v>
      </c>
      <c r="AD607" s="119">
        <v>0</v>
      </c>
      <c r="AE607" s="118">
        <f t="shared" si="262"/>
        <v>0</v>
      </c>
      <c r="AF607" s="118">
        <f t="shared" si="259"/>
        <v>0</v>
      </c>
      <c r="AO607" s="118"/>
      <c r="AP607" s="118"/>
      <c r="AQ607" s="118"/>
      <c r="AR607" s="118"/>
      <c r="AS607" s="117">
        <v>0.05</v>
      </c>
      <c r="AT607" s="117">
        <v>0.1</v>
      </c>
    </row>
    <row r="608" spans="1:46" s="68" customFormat="1">
      <c r="A608" s="3" t="s">
        <v>1456</v>
      </c>
      <c r="B608" s="130">
        <f>B607+31</f>
        <v>46112</v>
      </c>
      <c r="C608" s="132">
        <f>VLOOKUP(CF_дог!B608,USD!A:B,2,TRUE)</f>
        <v>104.49315068493151</v>
      </c>
      <c r="D608" s="118"/>
      <c r="E608" s="117"/>
      <c r="F608" s="117"/>
      <c r="G608" s="117"/>
      <c r="H608" s="117">
        <v>7.4999999999999997E-2</v>
      </c>
      <c r="I608" s="117">
        <v>5.0000000000000001E-3</v>
      </c>
      <c r="J608" s="117">
        <v>0</v>
      </c>
      <c r="K608" s="117"/>
      <c r="L608" s="119"/>
      <c r="O608" s="118">
        <v>200</v>
      </c>
      <c r="P608" s="118">
        <f t="shared" si="265"/>
        <v>11000</v>
      </c>
      <c r="Q608" s="118">
        <f t="shared" si="252"/>
        <v>20898.630136986303</v>
      </c>
      <c r="R608" s="118">
        <f t="shared" si="251"/>
        <v>1149424.6575342466</v>
      </c>
      <c r="S608" s="118">
        <f t="shared" si="254"/>
        <v>1.1550684931506794</v>
      </c>
      <c r="T608" s="118">
        <f t="shared" si="255"/>
        <v>120.69674610621071</v>
      </c>
      <c r="U608" s="118">
        <f t="shared" si="260"/>
        <v>71.342465753424648</v>
      </c>
      <c r="V608" s="118">
        <f t="shared" si="250"/>
        <v>7454.7990242071673</v>
      </c>
      <c r="W608" s="118">
        <f t="shared" si="256"/>
        <v>55</v>
      </c>
      <c r="X608" s="118">
        <f t="shared" si="257"/>
        <v>5747.1232876712329</v>
      </c>
      <c r="Y608" s="118">
        <f t="shared" si="253"/>
        <v>0</v>
      </c>
      <c r="Z608" s="118">
        <f t="shared" si="261"/>
        <v>0</v>
      </c>
      <c r="AA608" s="119">
        <v>0.02</v>
      </c>
      <c r="AB608" s="118">
        <f t="shared" si="263"/>
        <v>-220</v>
      </c>
      <c r="AC608" s="118">
        <f t="shared" si="258"/>
        <v>-22988.493150684932</v>
      </c>
      <c r="AD608" s="119">
        <v>0</v>
      </c>
      <c r="AE608" s="118">
        <f t="shared" si="262"/>
        <v>0</v>
      </c>
      <c r="AF608" s="118">
        <f t="shared" si="259"/>
        <v>0</v>
      </c>
      <c r="AO608" s="118"/>
      <c r="AP608" s="118"/>
      <c r="AQ608" s="118"/>
      <c r="AR608" s="118"/>
      <c r="AS608" s="117">
        <v>0.05</v>
      </c>
      <c r="AT608" s="117">
        <v>0.1</v>
      </c>
    </row>
    <row r="609" spans="1:46" s="68" customFormat="1">
      <c r="A609" s="3" t="s">
        <v>1456</v>
      </c>
      <c r="B609" s="130">
        <f>B608+30</f>
        <v>46142</v>
      </c>
      <c r="C609" s="132">
        <f>VLOOKUP(CF_дог!B609,USD!A:B,2,TRUE)</f>
        <v>104.65753424657534</v>
      </c>
      <c r="D609" s="118"/>
      <c r="E609" s="117"/>
      <c r="F609" s="117"/>
      <c r="G609" s="117"/>
      <c r="H609" s="117">
        <v>7.4999999999999997E-2</v>
      </c>
      <c r="I609" s="117">
        <v>5.0000000000000001E-3</v>
      </c>
      <c r="J609" s="117">
        <v>0</v>
      </c>
      <c r="K609" s="117"/>
      <c r="L609" s="119"/>
      <c r="O609" s="118">
        <v>200</v>
      </c>
      <c r="P609" s="118">
        <f t="shared" si="265"/>
        <v>10800</v>
      </c>
      <c r="Q609" s="118">
        <f t="shared" si="252"/>
        <v>20931.506849315068</v>
      </c>
      <c r="R609" s="118">
        <f t="shared" si="251"/>
        <v>1130301.3698630137</v>
      </c>
      <c r="S609" s="118">
        <f t="shared" si="254"/>
        <v>1.1550684931506794</v>
      </c>
      <c r="T609" s="118">
        <f t="shared" si="255"/>
        <v>120.8866203790574</v>
      </c>
      <c r="U609" s="118">
        <f t="shared" si="260"/>
        <v>67.808219178082197</v>
      </c>
      <c r="V609" s="118">
        <f t="shared" si="250"/>
        <v>7096.6410208294237</v>
      </c>
      <c r="W609" s="118">
        <f t="shared" si="256"/>
        <v>54</v>
      </c>
      <c r="X609" s="118">
        <f t="shared" si="257"/>
        <v>5651.5068493150684</v>
      </c>
      <c r="Y609" s="118">
        <f t="shared" si="253"/>
        <v>0</v>
      </c>
      <c r="Z609" s="118">
        <f t="shared" si="261"/>
        <v>0</v>
      </c>
      <c r="AA609" s="119">
        <v>0.02</v>
      </c>
      <c r="AB609" s="118">
        <f t="shared" si="263"/>
        <v>-216</v>
      </c>
      <c r="AC609" s="118">
        <f t="shared" si="258"/>
        <v>-22606.027397260274</v>
      </c>
      <c r="AD609" s="119">
        <v>0</v>
      </c>
      <c r="AE609" s="118">
        <f t="shared" si="262"/>
        <v>0</v>
      </c>
      <c r="AF609" s="118">
        <f t="shared" si="259"/>
        <v>0</v>
      </c>
      <c r="AO609" s="118"/>
      <c r="AP609" s="118"/>
      <c r="AQ609" s="118"/>
      <c r="AR609" s="118"/>
      <c r="AS609" s="117">
        <v>0.05</v>
      </c>
      <c r="AT609" s="117">
        <v>0.1</v>
      </c>
    </row>
    <row r="610" spans="1:46" s="68" customFormat="1">
      <c r="A610" s="3" t="s">
        <v>1456</v>
      </c>
      <c r="B610" s="130">
        <f>B609+31</f>
        <v>46173</v>
      </c>
      <c r="C610" s="132">
        <f>VLOOKUP(CF_дог!B610,USD!A:B,2,TRUE)</f>
        <v>104.82739726027397</v>
      </c>
      <c r="D610" s="118"/>
      <c r="E610" s="117"/>
      <c r="F610" s="117"/>
      <c r="G610" s="117"/>
      <c r="H610" s="117">
        <v>6.9999999999999993E-2</v>
      </c>
      <c r="I610" s="117">
        <v>5.0000000000000001E-3</v>
      </c>
      <c r="J610" s="117">
        <v>0</v>
      </c>
      <c r="K610" s="117"/>
      <c r="L610" s="119"/>
      <c r="O610" s="118">
        <v>200</v>
      </c>
      <c r="P610" s="118">
        <f t="shared" si="265"/>
        <v>10600</v>
      </c>
      <c r="Q610" s="118">
        <f t="shared" si="252"/>
        <v>20965.479452054795</v>
      </c>
      <c r="R610" s="118">
        <f t="shared" si="251"/>
        <v>1111170.4109589041</v>
      </c>
      <c r="S610" s="118">
        <f t="shared" si="254"/>
        <v>1.1550684931506794</v>
      </c>
      <c r="T610" s="118">
        <f t="shared" si="255"/>
        <v>121.08282379433231</v>
      </c>
      <c r="U610" s="118">
        <f t="shared" si="260"/>
        <v>68.794520547945211</v>
      </c>
      <c r="V610" s="118">
        <f t="shared" si="250"/>
        <v>7211.550534809533</v>
      </c>
      <c r="W610" s="118">
        <f t="shared" si="256"/>
        <v>53</v>
      </c>
      <c r="X610" s="118">
        <f t="shared" si="257"/>
        <v>5555.85205479452</v>
      </c>
      <c r="Y610" s="118">
        <f t="shared" si="253"/>
        <v>0</v>
      </c>
      <c r="Z610" s="118">
        <f t="shared" si="261"/>
        <v>0</v>
      </c>
      <c r="AA610" s="119">
        <v>0.02</v>
      </c>
      <c r="AB610" s="118">
        <f t="shared" si="263"/>
        <v>-212</v>
      </c>
      <c r="AC610" s="118">
        <f t="shared" si="258"/>
        <v>-22223.40821917808</v>
      </c>
      <c r="AD610" s="119">
        <v>0</v>
      </c>
      <c r="AE610" s="118">
        <f t="shared" si="262"/>
        <v>0</v>
      </c>
      <c r="AF610" s="118">
        <f t="shared" si="259"/>
        <v>0</v>
      </c>
      <c r="AO610" s="118"/>
      <c r="AP610" s="118"/>
      <c r="AQ610" s="118"/>
      <c r="AR610" s="118"/>
      <c r="AS610" s="117">
        <v>0.05</v>
      </c>
      <c r="AT610" s="117">
        <v>0.1</v>
      </c>
    </row>
    <row r="611" spans="1:46" s="68" customFormat="1">
      <c r="A611" s="3" t="s">
        <v>1456</v>
      </c>
      <c r="B611" s="130">
        <f>B610+30</f>
        <v>46203</v>
      </c>
      <c r="C611" s="132">
        <f>VLOOKUP(CF_дог!B611,USD!A:B,2,TRUE)</f>
        <v>104.99178082191781</v>
      </c>
      <c r="D611" s="118"/>
      <c r="E611" s="117"/>
      <c r="F611" s="117"/>
      <c r="G611" s="117"/>
      <c r="H611" s="117">
        <v>6.9999999999999993E-2</v>
      </c>
      <c r="I611" s="117">
        <v>5.0000000000000001E-3</v>
      </c>
      <c r="J611" s="117">
        <v>0</v>
      </c>
      <c r="K611" s="117"/>
      <c r="L611" s="119"/>
      <c r="O611" s="118">
        <v>200</v>
      </c>
      <c r="P611" s="118">
        <f t="shared" si="265"/>
        <v>10400</v>
      </c>
      <c r="Q611" s="118">
        <f t="shared" si="252"/>
        <v>20998.356164383564</v>
      </c>
      <c r="R611" s="118">
        <f t="shared" si="251"/>
        <v>1091914.5205479453</v>
      </c>
      <c r="S611" s="118">
        <f t="shared" si="254"/>
        <v>1.1550684931506794</v>
      </c>
      <c r="T611" s="118">
        <f t="shared" si="255"/>
        <v>121.27269806717901</v>
      </c>
      <c r="U611" s="118">
        <f t="shared" si="260"/>
        <v>60.986301369863007</v>
      </c>
      <c r="V611" s="118">
        <f t="shared" si="250"/>
        <v>6403.0603865640833</v>
      </c>
      <c r="W611" s="118">
        <f t="shared" si="256"/>
        <v>52</v>
      </c>
      <c r="X611" s="118">
        <f t="shared" si="257"/>
        <v>5459.5726027397268</v>
      </c>
      <c r="Y611" s="118">
        <f t="shared" si="253"/>
        <v>0</v>
      </c>
      <c r="Z611" s="118">
        <f t="shared" si="261"/>
        <v>0</v>
      </c>
      <c r="AA611" s="119">
        <v>0.02</v>
      </c>
      <c r="AB611" s="118">
        <f t="shared" si="263"/>
        <v>-208</v>
      </c>
      <c r="AC611" s="118">
        <f t="shared" si="258"/>
        <v>-21838.290410958907</v>
      </c>
      <c r="AD611" s="119">
        <v>0</v>
      </c>
      <c r="AE611" s="118">
        <f t="shared" si="262"/>
        <v>0</v>
      </c>
      <c r="AF611" s="118">
        <f t="shared" si="259"/>
        <v>0</v>
      </c>
      <c r="AO611" s="118"/>
      <c r="AP611" s="118"/>
      <c r="AQ611" s="118"/>
      <c r="AR611" s="118"/>
      <c r="AS611" s="117">
        <v>0.05</v>
      </c>
      <c r="AT611" s="117">
        <v>0.1</v>
      </c>
    </row>
    <row r="612" spans="1:46" s="68" customFormat="1">
      <c r="A612" s="3" t="s">
        <v>1456</v>
      </c>
      <c r="B612" s="130">
        <f>B611+31</f>
        <v>46234</v>
      </c>
      <c r="C612" s="132">
        <f>VLOOKUP(CF_дог!B612,USD!A:B,2,TRUE)</f>
        <v>105.16164383561645</v>
      </c>
      <c r="D612" s="118"/>
      <c r="E612" s="117"/>
      <c r="F612" s="117"/>
      <c r="G612" s="117"/>
      <c r="H612" s="117">
        <v>6.9999999999999993E-2</v>
      </c>
      <c r="I612" s="117">
        <v>5.0000000000000001E-3</v>
      </c>
      <c r="J612" s="117">
        <v>0</v>
      </c>
      <c r="K612" s="117"/>
      <c r="L612" s="119"/>
      <c r="O612" s="118">
        <v>200</v>
      </c>
      <c r="P612" s="118">
        <f t="shared" si="265"/>
        <v>10200</v>
      </c>
      <c r="Q612" s="118">
        <f t="shared" si="252"/>
        <v>21032.32876712329</v>
      </c>
      <c r="R612" s="118">
        <f t="shared" si="251"/>
        <v>1072648.7671232878</v>
      </c>
      <c r="S612" s="118">
        <f t="shared" ref="S612:S643" si="266">P611*H611/365*(B612-B611)+S611-U612</f>
        <v>1.1550684931506794</v>
      </c>
      <c r="T612" s="118">
        <f t="shared" ref="T612:T643" si="267">S612*C612</f>
        <v>121.46890148245392</v>
      </c>
      <c r="U612" s="118">
        <f t="shared" si="260"/>
        <v>61.830136986301355</v>
      </c>
      <c r="V612" s="118">
        <f t="shared" si="250"/>
        <v>6502.1588440607984</v>
      </c>
      <c r="W612" s="118">
        <f t="shared" ref="W612:W643" si="268">I612*P612</f>
        <v>51</v>
      </c>
      <c r="X612" s="118">
        <f t="shared" ref="X612:X643" si="269">W612*C612</f>
        <v>5363.2438356164384</v>
      </c>
      <c r="Y612" s="118">
        <f t="shared" si="253"/>
        <v>0</v>
      </c>
      <c r="Z612" s="118">
        <f t="shared" si="261"/>
        <v>0</v>
      </c>
      <c r="AA612" s="119">
        <v>0.02</v>
      </c>
      <c r="AB612" s="118">
        <f t="shared" si="263"/>
        <v>-204</v>
      </c>
      <c r="AC612" s="118">
        <f t="shared" si="258"/>
        <v>-21452.975342465754</v>
      </c>
      <c r="AD612" s="119">
        <v>0</v>
      </c>
      <c r="AE612" s="118">
        <f t="shared" si="262"/>
        <v>0</v>
      </c>
      <c r="AF612" s="118">
        <f t="shared" si="259"/>
        <v>0</v>
      </c>
      <c r="AO612" s="118"/>
      <c r="AP612" s="118"/>
      <c r="AQ612" s="118"/>
      <c r="AR612" s="118"/>
      <c r="AS612" s="117">
        <v>0.05</v>
      </c>
      <c r="AT612" s="117">
        <v>0.1</v>
      </c>
    </row>
    <row r="613" spans="1:46" s="68" customFormat="1">
      <c r="A613" s="3" t="s">
        <v>1456</v>
      </c>
      <c r="B613" s="130">
        <f>B612+31</f>
        <v>46265</v>
      </c>
      <c r="C613" s="132">
        <f>VLOOKUP(CF_дог!B613,USD!A:B,2,TRUE)</f>
        <v>105.33150684931506</v>
      </c>
      <c r="D613" s="118"/>
      <c r="E613" s="117"/>
      <c r="F613" s="117"/>
      <c r="G613" s="117"/>
      <c r="H613" s="117">
        <v>6.9999999999999993E-2</v>
      </c>
      <c r="I613" s="117">
        <v>5.0000000000000001E-3</v>
      </c>
      <c r="J613" s="117">
        <v>0</v>
      </c>
      <c r="K613" s="117"/>
      <c r="L613" s="119"/>
      <c r="O613" s="118">
        <v>200</v>
      </c>
      <c r="P613" s="118">
        <f t="shared" si="265"/>
        <v>10000</v>
      </c>
      <c r="Q613" s="118">
        <f t="shared" si="252"/>
        <v>21066.301369863013</v>
      </c>
      <c r="R613" s="118">
        <f t="shared" si="251"/>
        <v>1053315.0684931506</v>
      </c>
      <c r="S613" s="118">
        <f t="shared" si="266"/>
        <v>1.1550684931506794</v>
      </c>
      <c r="T613" s="118">
        <f t="shared" si="267"/>
        <v>121.66510489772881</v>
      </c>
      <c r="U613" s="118">
        <f t="shared" ref="U613:U644" si="270">P612*H612/365*(B613-B612)</f>
        <v>60.641095890410952</v>
      </c>
      <c r="V613" s="118">
        <f t="shared" si="250"/>
        <v>6387.4180071307928</v>
      </c>
      <c r="W613" s="118">
        <f t="shared" si="268"/>
        <v>50</v>
      </c>
      <c r="X613" s="118">
        <f t="shared" si="269"/>
        <v>5266.5753424657532</v>
      </c>
      <c r="Y613" s="118">
        <f t="shared" si="253"/>
        <v>0</v>
      </c>
      <c r="Z613" s="118">
        <f t="shared" si="261"/>
        <v>0</v>
      </c>
      <c r="AA613" s="119">
        <v>0.02</v>
      </c>
      <c r="AB613" s="118">
        <f t="shared" si="263"/>
        <v>-200</v>
      </c>
      <c r="AC613" s="118">
        <f t="shared" si="258"/>
        <v>-21066.301369863013</v>
      </c>
      <c r="AD613" s="119">
        <v>0</v>
      </c>
      <c r="AE613" s="118">
        <f t="shared" si="262"/>
        <v>0</v>
      </c>
      <c r="AF613" s="118">
        <f t="shared" si="259"/>
        <v>0</v>
      </c>
      <c r="AO613" s="118"/>
      <c r="AP613" s="118"/>
      <c r="AQ613" s="118"/>
      <c r="AR613" s="118"/>
      <c r="AS613" s="117">
        <v>0.05</v>
      </c>
      <c r="AT613" s="117">
        <v>0.1</v>
      </c>
    </row>
    <row r="614" spans="1:46" s="68" customFormat="1">
      <c r="A614" s="3" t="s">
        <v>1456</v>
      </c>
      <c r="B614" s="130">
        <f>B613+30</f>
        <v>46295</v>
      </c>
      <c r="C614" s="132">
        <f>VLOOKUP(CF_дог!B614,USD!A:B,2,TRUE)</f>
        <v>105.49589041095891</v>
      </c>
      <c r="D614" s="118"/>
      <c r="E614" s="117"/>
      <c r="F614" s="117"/>
      <c r="G614" s="117"/>
      <c r="H614" s="117">
        <v>6.9999999999999993E-2</v>
      </c>
      <c r="I614" s="117">
        <v>5.0000000000000001E-3</v>
      </c>
      <c r="J614" s="117">
        <v>0</v>
      </c>
      <c r="K614" s="117"/>
      <c r="L614" s="119"/>
      <c r="O614" s="118">
        <v>200</v>
      </c>
      <c r="P614" s="118">
        <f t="shared" si="265"/>
        <v>9800</v>
      </c>
      <c r="Q614" s="118">
        <f t="shared" si="252"/>
        <v>21099.178082191782</v>
      </c>
      <c r="R614" s="118">
        <f t="shared" si="251"/>
        <v>1033859.7260273973</v>
      </c>
      <c r="S614" s="118">
        <f t="shared" si="266"/>
        <v>1.1550684931506794</v>
      </c>
      <c r="T614" s="118">
        <f t="shared" si="267"/>
        <v>121.85497917057552</v>
      </c>
      <c r="U614" s="118">
        <f t="shared" si="270"/>
        <v>57.534246575342458</v>
      </c>
      <c r="V614" s="118">
        <f t="shared" si="250"/>
        <v>6069.626571589416</v>
      </c>
      <c r="W614" s="118">
        <f t="shared" si="268"/>
        <v>49</v>
      </c>
      <c r="X614" s="118">
        <f t="shared" si="269"/>
        <v>5169.2986301369865</v>
      </c>
      <c r="Y614" s="118">
        <f t="shared" si="253"/>
        <v>0</v>
      </c>
      <c r="Z614" s="118">
        <f t="shared" si="261"/>
        <v>0</v>
      </c>
      <c r="AA614" s="119">
        <v>0.02</v>
      </c>
      <c r="AB614" s="118">
        <f t="shared" si="263"/>
        <v>-196</v>
      </c>
      <c r="AC614" s="118">
        <f t="shared" si="258"/>
        <v>-20677.194520547946</v>
      </c>
      <c r="AD614" s="119">
        <v>0</v>
      </c>
      <c r="AE614" s="118">
        <f t="shared" si="262"/>
        <v>0</v>
      </c>
      <c r="AF614" s="118">
        <f t="shared" si="259"/>
        <v>0</v>
      </c>
      <c r="AO614" s="118"/>
      <c r="AP614" s="118"/>
      <c r="AQ614" s="118"/>
      <c r="AR614" s="118"/>
      <c r="AS614" s="117">
        <v>0.05</v>
      </c>
      <c r="AT614" s="117">
        <v>0.1</v>
      </c>
    </row>
    <row r="615" spans="1:46" s="68" customFormat="1">
      <c r="A615" s="3" t="s">
        <v>1456</v>
      </c>
      <c r="B615" s="130">
        <f>B614+31</f>
        <v>46326</v>
      </c>
      <c r="C615" s="132">
        <f>VLOOKUP(CF_дог!B615,USD!A:B,2,TRUE)</f>
        <v>105.66575342465754</v>
      </c>
      <c r="D615" s="118"/>
      <c r="E615" s="117"/>
      <c r="F615" s="117"/>
      <c r="G615" s="117"/>
      <c r="H615" s="117">
        <v>6.5000000000000002E-2</v>
      </c>
      <c r="I615" s="117">
        <v>5.0000000000000001E-3</v>
      </c>
      <c r="J615" s="117">
        <v>0</v>
      </c>
      <c r="K615" s="117"/>
      <c r="L615" s="119"/>
      <c r="O615" s="118">
        <v>200</v>
      </c>
      <c r="P615" s="118">
        <f t="shared" si="265"/>
        <v>9600</v>
      </c>
      <c r="Q615" s="118">
        <f t="shared" si="252"/>
        <v>21133.150684931508</v>
      </c>
      <c r="R615" s="118">
        <f t="shared" si="251"/>
        <v>1014391.2328767123</v>
      </c>
      <c r="S615" s="118">
        <f t="shared" si="266"/>
        <v>1.1550684931506794</v>
      </c>
      <c r="T615" s="118">
        <f t="shared" si="267"/>
        <v>122.05118258585043</v>
      </c>
      <c r="U615" s="118">
        <f t="shared" si="270"/>
        <v>58.263013698630125</v>
      </c>
      <c r="V615" s="118">
        <f t="shared" si="250"/>
        <v>6156.4052392568956</v>
      </c>
      <c r="W615" s="118">
        <f t="shared" si="268"/>
        <v>48</v>
      </c>
      <c r="X615" s="118">
        <f t="shared" si="269"/>
        <v>5071.9561643835623</v>
      </c>
      <c r="Y615" s="118">
        <f t="shared" si="253"/>
        <v>0</v>
      </c>
      <c r="Z615" s="118">
        <f t="shared" si="261"/>
        <v>0</v>
      </c>
      <c r="AA615" s="119">
        <v>0.02</v>
      </c>
      <c r="AB615" s="118">
        <f t="shared" si="263"/>
        <v>-192</v>
      </c>
      <c r="AC615" s="118">
        <f t="shared" si="258"/>
        <v>-20287.824657534249</v>
      </c>
      <c r="AD615" s="119">
        <v>0</v>
      </c>
      <c r="AE615" s="118">
        <f t="shared" si="262"/>
        <v>0</v>
      </c>
      <c r="AF615" s="118">
        <f t="shared" si="259"/>
        <v>0</v>
      </c>
      <c r="AO615" s="118"/>
      <c r="AP615" s="118"/>
      <c r="AQ615" s="118"/>
      <c r="AR615" s="118"/>
      <c r="AS615" s="117">
        <v>0.05</v>
      </c>
      <c r="AT615" s="117">
        <v>0.1</v>
      </c>
    </row>
    <row r="616" spans="1:46" s="68" customFormat="1">
      <c r="A616" s="3" t="s">
        <v>1456</v>
      </c>
      <c r="B616" s="130">
        <f>B615+30</f>
        <v>46356</v>
      </c>
      <c r="C616" s="132">
        <f>VLOOKUP(CF_дог!B616,USD!A:B,2,TRUE)</f>
        <v>105.83013698630137</v>
      </c>
      <c r="D616" s="118"/>
      <c r="E616" s="117"/>
      <c r="F616" s="117"/>
      <c r="G616" s="117"/>
      <c r="H616" s="117">
        <v>6.5000000000000002E-2</v>
      </c>
      <c r="I616" s="117">
        <v>5.0000000000000001E-3</v>
      </c>
      <c r="J616" s="117">
        <v>0</v>
      </c>
      <c r="K616" s="117"/>
      <c r="L616" s="119"/>
      <c r="O616" s="118">
        <v>200</v>
      </c>
      <c r="P616" s="118">
        <f t="shared" si="265"/>
        <v>9400</v>
      </c>
      <c r="Q616" s="118">
        <f t="shared" si="252"/>
        <v>21166.027397260274</v>
      </c>
      <c r="R616" s="118">
        <f t="shared" si="251"/>
        <v>994803.28767123283</v>
      </c>
      <c r="S616" s="118">
        <f t="shared" si="266"/>
        <v>1.1550684931506794</v>
      </c>
      <c r="T616" s="118">
        <f t="shared" si="267"/>
        <v>122.24105685869711</v>
      </c>
      <c r="U616" s="118">
        <f t="shared" si="270"/>
        <v>51.287671232876718</v>
      </c>
      <c r="V616" s="118">
        <f t="shared" si="250"/>
        <v>5427.7812722837307</v>
      </c>
      <c r="W616" s="118">
        <f t="shared" si="268"/>
        <v>47</v>
      </c>
      <c r="X616" s="118">
        <f t="shared" si="269"/>
        <v>4974.0164383561641</v>
      </c>
      <c r="Y616" s="118">
        <f t="shared" si="253"/>
        <v>0</v>
      </c>
      <c r="Z616" s="118">
        <f t="shared" si="261"/>
        <v>0</v>
      </c>
      <c r="AA616" s="119">
        <v>0.02</v>
      </c>
      <c r="AB616" s="118">
        <f t="shared" si="263"/>
        <v>-188</v>
      </c>
      <c r="AC616" s="118">
        <f t="shared" si="258"/>
        <v>-19896.065753424657</v>
      </c>
      <c r="AD616" s="119">
        <v>0</v>
      </c>
      <c r="AE616" s="118">
        <f t="shared" si="262"/>
        <v>0</v>
      </c>
      <c r="AF616" s="118">
        <f t="shared" si="259"/>
        <v>0</v>
      </c>
      <c r="AO616" s="118"/>
      <c r="AP616" s="118"/>
      <c r="AQ616" s="118"/>
      <c r="AR616" s="118"/>
      <c r="AS616" s="117">
        <v>0.05</v>
      </c>
      <c r="AT616" s="117">
        <v>0.1</v>
      </c>
    </row>
    <row r="617" spans="1:46" s="68" customFormat="1">
      <c r="A617" s="3" t="s">
        <v>1456</v>
      </c>
      <c r="B617" s="130">
        <f>B616+31</f>
        <v>46387</v>
      </c>
      <c r="C617" s="132">
        <f>VLOOKUP(CF_дог!B617,USD!A:B,2,TRUE)</f>
        <v>106</v>
      </c>
      <c r="D617" s="118"/>
      <c r="E617" s="117"/>
      <c r="F617" s="117"/>
      <c r="G617" s="117"/>
      <c r="H617" s="117">
        <v>6.5000000000000002E-2</v>
      </c>
      <c r="I617" s="117">
        <v>5.0000000000000001E-3</v>
      </c>
      <c r="J617" s="117">
        <v>0</v>
      </c>
      <c r="K617" s="117"/>
      <c r="L617" s="119"/>
      <c r="O617" s="118">
        <v>200</v>
      </c>
      <c r="P617" s="118">
        <f t="shared" si="265"/>
        <v>9200</v>
      </c>
      <c r="Q617" s="118">
        <f t="shared" si="252"/>
        <v>21200</v>
      </c>
      <c r="R617" s="118">
        <f t="shared" si="251"/>
        <v>975200</v>
      </c>
      <c r="S617" s="118">
        <f t="shared" si="266"/>
        <v>1.1550684931506794</v>
      </c>
      <c r="T617" s="118">
        <f t="shared" si="267"/>
        <v>122.43726027397202</v>
      </c>
      <c r="U617" s="118">
        <f t="shared" si="270"/>
        <v>51.893150684931506</v>
      </c>
      <c r="V617" s="118">
        <f t="shared" si="250"/>
        <v>5500.6739726027399</v>
      </c>
      <c r="W617" s="118">
        <f t="shared" si="268"/>
        <v>46</v>
      </c>
      <c r="X617" s="118">
        <f t="shared" si="269"/>
        <v>4876</v>
      </c>
      <c r="Y617" s="118">
        <f t="shared" si="253"/>
        <v>0</v>
      </c>
      <c r="Z617" s="118">
        <f t="shared" si="261"/>
        <v>0</v>
      </c>
      <c r="AA617" s="119">
        <v>0.02</v>
      </c>
      <c r="AB617" s="118">
        <f t="shared" si="263"/>
        <v>-184</v>
      </c>
      <c r="AC617" s="118">
        <f t="shared" si="258"/>
        <v>-19504</v>
      </c>
      <c r="AD617" s="119">
        <v>0</v>
      </c>
      <c r="AE617" s="118">
        <f t="shared" si="262"/>
        <v>0</v>
      </c>
      <c r="AF617" s="118">
        <f t="shared" si="259"/>
        <v>0</v>
      </c>
      <c r="AO617" s="118"/>
      <c r="AP617" s="118"/>
      <c r="AQ617" s="118"/>
      <c r="AR617" s="118"/>
      <c r="AS617" s="117">
        <v>0.05</v>
      </c>
      <c r="AT617" s="117">
        <v>0.1</v>
      </c>
    </row>
    <row r="618" spans="1:46" s="68" customFormat="1">
      <c r="A618" s="3" t="s">
        <v>1456</v>
      </c>
      <c r="B618" s="130">
        <f>B617+31</f>
        <v>46418</v>
      </c>
      <c r="C618" s="132">
        <f>VLOOKUP(CF_дог!B618,USD!A:B,2,TRUE)</f>
        <v>106.16986301369863</v>
      </c>
      <c r="D618" s="118"/>
      <c r="E618" s="117"/>
      <c r="F618" s="117"/>
      <c r="G618" s="117"/>
      <c r="H618" s="117">
        <v>5.4999999999999993E-2</v>
      </c>
      <c r="I618" s="117">
        <v>5.0000000000000001E-3</v>
      </c>
      <c r="J618" s="117">
        <v>0</v>
      </c>
      <c r="K618" s="117"/>
      <c r="L618" s="119"/>
      <c r="O618" s="118">
        <v>200</v>
      </c>
      <c r="P618" s="118">
        <f t="shared" ref="P618:P629" si="271">P617-O618</f>
        <v>9000</v>
      </c>
      <c r="Q618" s="118">
        <f t="shared" si="252"/>
        <v>21233.972602739726</v>
      </c>
      <c r="R618" s="118">
        <f t="shared" si="251"/>
        <v>955528.76712328766</v>
      </c>
      <c r="S618" s="118">
        <f t="shared" si="266"/>
        <v>1.1550684931506794</v>
      </c>
      <c r="T618" s="118">
        <f t="shared" si="267"/>
        <v>122.63346368924692</v>
      </c>
      <c r="U618" s="118">
        <f t="shared" si="270"/>
        <v>50.789041095890411</v>
      </c>
      <c r="V618" s="118">
        <f t="shared" si="250"/>
        <v>5392.2655357477952</v>
      </c>
      <c r="W618" s="118">
        <f t="shared" si="268"/>
        <v>45</v>
      </c>
      <c r="X618" s="118">
        <f t="shared" si="269"/>
        <v>4777.6438356164381</v>
      </c>
      <c r="Y618" s="118">
        <f t="shared" si="253"/>
        <v>0</v>
      </c>
      <c r="Z618" s="118">
        <f t="shared" si="261"/>
        <v>0</v>
      </c>
      <c r="AA618" s="119">
        <v>0.02</v>
      </c>
      <c r="AB618" s="118">
        <f t="shared" si="263"/>
        <v>-180</v>
      </c>
      <c r="AC618" s="118">
        <f t="shared" si="258"/>
        <v>-19110.575342465752</v>
      </c>
      <c r="AD618" s="119">
        <v>0</v>
      </c>
      <c r="AE618" s="118">
        <f t="shared" si="262"/>
        <v>0</v>
      </c>
      <c r="AF618" s="118">
        <f t="shared" si="259"/>
        <v>0</v>
      </c>
      <c r="AO618" s="118"/>
      <c r="AP618" s="118"/>
      <c r="AQ618" s="118"/>
      <c r="AR618" s="118"/>
      <c r="AS618" s="117">
        <v>0.05</v>
      </c>
      <c r="AT618" s="117">
        <v>0.1</v>
      </c>
    </row>
    <row r="619" spans="1:46" s="68" customFormat="1">
      <c r="A619" s="3" t="s">
        <v>1456</v>
      </c>
      <c r="B619" s="130">
        <f>B618+28</f>
        <v>46446</v>
      </c>
      <c r="C619" s="132">
        <f>VLOOKUP(CF_дог!B619,USD!A:B,2,TRUE)</f>
        <v>106.32328767123288</v>
      </c>
      <c r="D619" s="118"/>
      <c r="E619" s="117"/>
      <c r="F619" s="117"/>
      <c r="G619" s="117"/>
      <c r="H619" s="117">
        <v>7.4999999999999997E-2</v>
      </c>
      <c r="I619" s="117">
        <v>5.0000000000000001E-3</v>
      </c>
      <c r="J619" s="117">
        <v>0</v>
      </c>
      <c r="K619" s="117"/>
      <c r="L619" s="119"/>
      <c r="O619" s="118">
        <v>200</v>
      </c>
      <c r="P619" s="118">
        <f t="shared" si="271"/>
        <v>8800</v>
      </c>
      <c r="Q619" s="118">
        <f t="shared" si="252"/>
        <v>21264.657534246577</v>
      </c>
      <c r="R619" s="118">
        <f t="shared" si="251"/>
        <v>935644.93150684936</v>
      </c>
      <c r="S619" s="118">
        <f t="shared" si="266"/>
        <v>1.1550684931506794</v>
      </c>
      <c r="T619" s="118">
        <f t="shared" si="267"/>
        <v>122.81067967723716</v>
      </c>
      <c r="U619" s="118">
        <f t="shared" si="270"/>
        <v>37.972602739726021</v>
      </c>
      <c r="V619" s="118">
        <f t="shared" si="250"/>
        <v>4037.3719647213352</v>
      </c>
      <c r="W619" s="118">
        <f t="shared" si="268"/>
        <v>44</v>
      </c>
      <c r="X619" s="118">
        <f t="shared" si="269"/>
        <v>4678.2246575342469</v>
      </c>
      <c r="Y619" s="118">
        <f t="shared" si="253"/>
        <v>0</v>
      </c>
      <c r="Z619" s="118">
        <f t="shared" si="261"/>
        <v>0</v>
      </c>
      <c r="AA619" s="119">
        <v>0.02</v>
      </c>
      <c r="AB619" s="118">
        <f t="shared" si="263"/>
        <v>-176</v>
      </c>
      <c r="AC619" s="118">
        <f t="shared" si="258"/>
        <v>-18712.898630136988</v>
      </c>
      <c r="AD619" s="119">
        <v>0</v>
      </c>
      <c r="AE619" s="118">
        <f t="shared" si="262"/>
        <v>0</v>
      </c>
      <c r="AF619" s="118">
        <f t="shared" si="259"/>
        <v>0</v>
      </c>
      <c r="AO619" s="118"/>
      <c r="AP619" s="118"/>
      <c r="AQ619" s="118"/>
      <c r="AR619" s="118"/>
      <c r="AS619" s="117">
        <v>0.05</v>
      </c>
      <c r="AT619" s="117">
        <v>0.1</v>
      </c>
    </row>
    <row r="620" spans="1:46" s="68" customFormat="1">
      <c r="A620" s="3" t="s">
        <v>1456</v>
      </c>
      <c r="B620" s="130">
        <f>B619+31</f>
        <v>46477</v>
      </c>
      <c r="C620" s="132">
        <f>VLOOKUP(CF_дог!B620,USD!A:B,2,TRUE)</f>
        <v>106.49315068493151</v>
      </c>
      <c r="D620" s="118"/>
      <c r="E620" s="117"/>
      <c r="F620" s="117"/>
      <c r="G620" s="117"/>
      <c r="H620" s="117">
        <v>7.4999999999999997E-2</v>
      </c>
      <c r="I620" s="117">
        <v>5.0000000000000001E-3</v>
      </c>
      <c r="J620" s="117">
        <v>0</v>
      </c>
      <c r="K620" s="117"/>
      <c r="L620" s="119"/>
      <c r="O620" s="118">
        <v>200</v>
      </c>
      <c r="P620" s="118">
        <f t="shared" si="271"/>
        <v>8600</v>
      </c>
      <c r="Q620" s="118">
        <f t="shared" si="252"/>
        <v>21298.630136986303</v>
      </c>
      <c r="R620" s="118">
        <f t="shared" si="251"/>
        <v>915841.09589041094</v>
      </c>
      <c r="S620" s="118">
        <f t="shared" si="266"/>
        <v>1.1550684931506794</v>
      </c>
      <c r="T620" s="118">
        <f t="shared" si="267"/>
        <v>123.00688309251207</v>
      </c>
      <c r="U620" s="118">
        <f t="shared" si="270"/>
        <v>56.054794520547944</v>
      </c>
      <c r="V620" s="118">
        <f t="shared" si="250"/>
        <v>5969.4516794895853</v>
      </c>
      <c r="W620" s="118">
        <f t="shared" si="268"/>
        <v>43</v>
      </c>
      <c r="X620" s="118">
        <f t="shared" si="269"/>
        <v>4579.2054794520545</v>
      </c>
      <c r="Y620" s="118">
        <f t="shared" si="253"/>
        <v>0</v>
      </c>
      <c r="Z620" s="118">
        <f t="shared" si="261"/>
        <v>0</v>
      </c>
      <c r="AA620" s="119">
        <v>0.02</v>
      </c>
      <c r="AB620" s="118">
        <f t="shared" si="263"/>
        <v>-172</v>
      </c>
      <c r="AC620" s="118">
        <f t="shared" si="258"/>
        <v>-18316.821917808218</v>
      </c>
      <c r="AD620" s="119">
        <v>0</v>
      </c>
      <c r="AE620" s="118">
        <f t="shared" si="262"/>
        <v>0</v>
      </c>
      <c r="AF620" s="118">
        <f t="shared" si="259"/>
        <v>0</v>
      </c>
      <c r="AO620" s="118"/>
      <c r="AP620" s="118"/>
      <c r="AQ620" s="118"/>
      <c r="AR620" s="118"/>
      <c r="AS620" s="117">
        <v>0.05</v>
      </c>
      <c r="AT620" s="117">
        <v>0.1</v>
      </c>
    </row>
    <row r="621" spans="1:46" s="68" customFormat="1">
      <c r="A621" s="3" t="s">
        <v>1456</v>
      </c>
      <c r="B621" s="130">
        <f>B620+30</f>
        <v>46507</v>
      </c>
      <c r="C621" s="132">
        <f>VLOOKUP(CF_дог!B621,USD!A:B,2,TRUE)</f>
        <v>106.65753424657534</v>
      </c>
      <c r="D621" s="118"/>
      <c r="E621" s="117"/>
      <c r="F621" s="117"/>
      <c r="G621" s="117"/>
      <c r="H621" s="117">
        <v>7.4999999999999997E-2</v>
      </c>
      <c r="I621" s="117">
        <v>5.0000000000000001E-3</v>
      </c>
      <c r="J621" s="117">
        <v>0</v>
      </c>
      <c r="K621" s="117"/>
      <c r="L621" s="119"/>
      <c r="O621" s="118">
        <v>200</v>
      </c>
      <c r="P621" s="118">
        <f t="shared" si="271"/>
        <v>8400</v>
      </c>
      <c r="Q621" s="118">
        <f t="shared" si="252"/>
        <v>21331.506849315068</v>
      </c>
      <c r="R621" s="118">
        <f t="shared" si="251"/>
        <v>895923.28767123283</v>
      </c>
      <c r="S621" s="118">
        <f t="shared" si="266"/>
        <v>1.1550684931506794</v>
      </c>
      <c r="T621" s="118">
        <f t="shared" si="267"/>
        <v>123.19675736535876</v>
      </c>
      <c r="U621" s="118">
        <f t="shared" si="270"/>
        <v>53.013698630136986</v>
      </c>
      <c r="V621" s="118">
        <f t="shared" ref="V621:V684" si="272">U621*C621</f>
        <v>5654.3103771814594</v>
      </c>
      <c r="W621" s="118">
        <f t="shared" si="268"/>
        <v>42</v>
      </c>
      <c r="X621" s="118">
        <f t="shared" si="269"/>
        <v>4479.6164383561645</v>
      </c>
      <c r="Y621" s="118">
        <f t="shared" si="253"/>
        <v>0</v>
      </c>
      <c r="Z621" s="118">
        <f t="shared" si="261"/>
        <v>0</v>
      </c>
      <c r="AA621" s="119">
        <v>0.02</v>
      </c>
      <c r="AB621" s="118">
        <f t="shared" si="263"/>
        <v>-168</v>
      </c>
      <c r="AC621" s="118">
        <f t="shared" si="258"/>
        <v>-17918.465753424658</v>
      </c>
      <c r="AD621" s="119">
        <v>0</v>
      </c>
      <c r="AE621" s="118">
        <f t="shared" si="262"/>
        <v>0</v>
      </c>
      <c r="AF621" s="118">
        <f t="shared" si="259"/>
        <v>0</v>
      </c>
      <c r="AO621" s="118"/>
      <c r="AP621" s="118"/>
      <c r="AQ621" s="118"/>
      <c r="AR621" s="118"/>
      <c r="AS621" s="117">
        <v>0.05</v>
      </c>
      <c r="AT621" s="117">
        <v>0.1</v>
      </c>
    </row>
    <row r="622" spans="1:46" s="68" customFormat="1">
      <c r="A622" s="3" t="s">
        <v>1456</v>
      </c>
      <c r="B622" s="130">
        <f>B621+31</f>
        <v>46538</v>
      </c>
      <c r="C622" s="132">
        <f>VLOOKUP(CF_дог!B622,USD!A:B,2,TRUE)</f>
        <v>106.82739726027397</v>
      </c>
      <c r="D622" s="118"/>
      <c r="E622" s="117"/>
      <c r="F622" s="117"/>
      <c r="G622" s="117"/>
      <c r="H622" s="117">
        <v>6.9999999999999993E-2</v>
      </c>
      <c r="I622" s="117">
        <v>5.0000000000000001E-3</v>
      </c>
      <c r="J622" s="117">
        <v>0</v>
      </c>
      <c r="K622" s="117"/>
      <c r="L622" s="119"/>
      <c r="O622" s="118">
        <v>200</v>
      </c>
      <c r="P622" s="118">
        <f t="shared" si="271"/>
        <v>8200</v>
      </c>
      <c r="Q622" s="118">
        <f t="shared" si="252"/>
        <v>21365.479452054795</v>
      </c>
      <c r="R622" s="118">
        <f t="shared" si="251"/>
        <v>875984.65753424657</v>
      </c>
      <c r="S622" s="118">
        <f t="shared" si="266"/>
        <v>1.1550684931506794</v>
      </c>
      <c r="T622" s="118">
        <f t="shared" si="267"/>
        <v>123.39296078063367</v>
      </c>
      <c r="U622" s="118">
        <f t="shared" si="270"/>
        <v>53.506849315068493</v>
      </c>
      <c r="V622" s="118">
        <f t="shared" si="272"/>
        <v>5715.9974479264401</v>
      </c>
      <c r="W622" s="118">
        <f t="shared" si="268"/>
        <v>41</v>
      </c>
      <c r="X622" s="118">
        <f t="shared" si="269"/>
        <v>4379.9232876712331</v>
      </c>
      <c r="Y622" s="118">
        <f t="shared" si="253"/>
        <v>0</v>
      </c>
      <c r="Z622" s="118">
        <f t="shared" si="261"/>
        <v>0</v>
      </c>
      <c r="AA622" s="119">
        <v>0.02</v>
      </c>
      <c r="AB622" s="118">
        <f t="shared" si="263"/>
        <v>-164</v>
      </c>
      <c r="AC622" s="118">
        <f t="shared" si="258"/>
        <v>-17519.693150684932</v>
      </c>
      <c r="AD622" s="119">
        <v>0</v>
      </c>
      <c r="AE622" s="118">
        <f t="shared" si="262"/>
        <v>0</v>
      </c>
      <c r="AF622" s="118">
        <f t="shared" si="259"/>
        <v>0</v>
      </c>
      <c r="AO622" s="118"/>
      <c r="AP622" s="118"/>
      <c r="AQ622" s="118"/>
      <c r="AR622" s="118"/>
      <c r="AS622" s="117">
        <v>0.05</v>
      </c>
      <c r="AT622" s="117">
        <v>0.1</v>
      </c>
    </row>
    <row r="623" spans="1:46" s="68" customFormat="1">
      <c r="A623" s="3" t="s">
        <v>1456</v>
      </c>
      <c r="B623" s="130">
        <f>B622+30</f>
        <v>46568</v>
      </c>
      <c r="C623" s="132">
        <f>VLOOKUP(CF_дог!B623,USD!A:B,2,TRUE)</f>
        <v>106.99178082191781</v>
      </c>
      <c r="D623" s="118"/>
      <c r="E623" s="117"/>
      <c r="F623" s="117"/>
      <c r="G623" s="117"/>
      <c r="H623" s="117">
        <v>6.9999999999999993E-2</v>
      </c>
      <c r="I623" s="117">
        <v>5.0000000000000001E-3</v>
      </c>
      <c r="J623" s="117">
        <v>0</v>
      </c>
      <c r="K623" s="117"/>
      <c r="L623" s="119"/>
      <c r="O623" s="118">
        <v>200</v>
      </c>
      <c r="P623" s="118">
        <f t="shared" si="271"/>
        <v>8000</v>
      </c>
      <c r="Q623" s="118">
        <f t="shared" si="252"/>
        <v>21398.356164383564</v>
      </c>
      <c r="R623" s="118">
        <f t="shared" si="251"/>
        <v>855934.24657534249</v>
      </c>
      <c r="S623" s="118">
        <f t="shared" si="266"/>
        <v>1.1550684931506794</v>
      </c>
      <c r="T623" s="118">
        <f t="shared" si="267"/>
        <v>123.58283505348037</v>
      </c>
      <c r="U623" s="118">
        <f t="shared" si="270"/>
        <v>47.178082191780817</v>
      </c>
      <c r="V623" s="118">
        <f t="shared" si="272"/>
        <v>5047.6670294614369</v>
      </c>
      <c r="W623" s="118">
        <f t="shared" si="268"/>
        <v>40</v>
      </c>
      <c r="X623" s="118">
        <f t="shared" si="269"/>
        <v>4279.6712328767126</v>
      </c>
      <c r="Y623" s="118">
        <f t="shared" si="253"/>
        <v>0</v>
      </c>
      <c r="Z623" s="118">
        <f t="shared" si="261"/>
        <v>0</v>
      </c>
      <c r="AA623" s="119">
        <v>0.02</v>
      </c>
      <c r="AB623" s="118">
        <f t="shared" si="263"/>
        <v>-160</v>
      </c>
      <c r="AC623" s="118">
        <f t="shared" si="258"/>
        <v>-17118.68493150685</v>
      </c>
      <c r="AD623" s="119">
        <v>0</v>
      </c>
      <c r="AE623" s="118">
        <f t="shared" si="262"/>
        <v>0</v>
      </c>
      <c r="AF623" s="118">
        <f t="shared" si="259"/>
        <v>0</v>
      </c>
      <c r="AO623" s="118"/>
      <c r="AP623" s="118"/>
      <c r="AQ623" s="118"/>
      <c r="AR623" s="118"/>
      <c r="AS623" s="117">
        <v>0.05</v>
      </c>
      <c r="AT623" s="117">
        <v>0.1</v>
      </c>
    </row>
    <row r="624" spans="1:46" s="68" customFormat="1">
      <c r="A624" s="3" t="s">
        <v>1456</v>
      </c>
      <c r="B624" s="130">
        <f>B623+31</f>
        <v>46599</v>
      </c>
      <c r="C624" s="132">
        <f>VLOOKUP(CF_дог!B624,USD!A:B,2,TRUE)</f>
        <v>107.16164383561645</v>
      </c>
      <c r="D624" s="118"/>
      <c r="E624" s="117"/>
      <c r="F624" s="117"/>
      <c r="G624" s="117"/>
      <c r="H624" s="117">
        <v>6.9999999999999993E-2</v>
      </c>
      <c r="I624" s="117">
        <v>5.0000000000000001E-3</v>
      </c>
      <c r="J624" s="117">
        <v>0</v>
      </c>
      <c r="K624" s="117"/>
      <c r="L624" s="119"/>
      <c r="O624" s="118">
        <v>200</v>
      </c>
      <c r="P624" s="118">
        <f t="shared" si="271"/>
        <v>7800</v>
      </c>
      <c r="Q624" s="118">
        <f t="shared" si="252"/>
        <v>21432.32876712329</v>
      </c>
      <c r="R624" s="118">
        <f t="shared" si="251"/>
        <v>835860.82191780827</v>
      </c>
      <c r="S624" s="118">
        <f t="shared" si="266"/>
        <v>1.1550684931506794</v>
      </c>
      <c r="T624" s="118">
        <f t="shared" si="267"/>
        <v>123.77903846875527</v>
      </c>
      <c r="U624" s="118">
        <f t="shared" si="270"/>
        <v>47.561643835616429</v>
      </c>
      <c r="V624" s="118">
        <f t="shared" si="272"/>
        <v>5096.7839369487701</v>
      </c>
      <c r="W624" s="118">
        <f t="shared" si="268"/>
        <v>39</v>
      </c>
      <c r="X624" s="118">
        <f t="shared" si="269"/>
        <v>4179.3041095890412</v>
      </c>
      <c r="Y624" s="118">
        <f t="shared" si="253"/>
        <v>0</v>
      </c>
      <c r="Z624" s="118">
        <f t="shared" si="261"/>
        <v>0</v>
      </c>
      <c r="AA624" s="119">
        <v>0.02</v>
      </c>
      <c r="AB624" s="118">
        <f t="shared" si="263"/>
        <v>-156</v>
      </c>
      <c r="AC624" s="118">
        <f t="shared" si="258"/>
        <v>-16717.216438356165</v>
      </c>
      <c r="AD624" s="119">
        <v>0</v>
      </c>
      <c r="AE624" s="118">
        <f t="shared" si="262"/>
        <v>0</v>
      </c>
      <c r="AF624" s="118">
        <f t="shared" si="259"/>
        <v>0</v>
      </c>
      <c r="AO624" s="118"/>
      <c r="AP624" s="118"/>
      <c r="AQ624" s="118"/>
      <c r="AR624" s="118"/>
      <c r="AS624" s="117">
        <v>0.05</v>
      </c>
      <c r="AT624" s="117">
        <v>0.1</v>
      </c>
    </row>
    <row r="625" spans="1:46" s="68" customFormat="1">
      <c r="A625" s="3" t="s">
        <v>1456</v>
      </c>
      <c r="B625" s="130">
        <f>B624+31</f>
        <v>46630</v>
      </c>
      <c r="C625" s="132">
        <f>VLOOKUP(CF_дог!B625,USD!A:B,2,TRUE)</f>
        <v>107.33150684931506</v>
      </c>
      <c r="D625" s="118"/>
      <c r="E625" s="117"/>
      <c r="F625" s="117"/>
      <c r="G625" s="117"/>
      <c r="H625" s="117">
        <v>6.9999999999999993E-2</v>
      </c>
      <c r="I625" s="117">
        <v>5.0000000000000001E-3</v>
      </c>
      <c r="J625" s="117">
        <v>0</v>
      </c>
      <c r="K625" s="117"/>
      <c r="L625" s="119"/>
      <c r="O625" s="118">
        <v>200</v>
      </c>
      <c r="P625" s="118">
        <f t="shared" si="271"/>
        <v>7600</v>
      </c>
      <c r="Q625" s="118">
        <f t="shared" si="252"/>
        <v>21466.301369863013</v>
      </c>
      <c r="R625" s="118">
        <f t="shared" si="251"/>
        <v>815719.45205479453</v>
      </c>
      <c r="S625" s="118">
        <f t="shared" si="266"/>
        <v>1.1550684931506794</v>
      </c>
      <c r="T625" s="118">
        <f t="shared" si="267"/>
        <v>123.97524188403017</v>
      </c>
      <c r="U625" s="118">
        <f t="shared" si="270"/>
        <v>46.372602739726027</v>
      </c>
      <c r="V625" s="118">
        <f t="shared" si="272"/>
        <v>4977.2413285794701</v>
      </c>
      <c r="W625" s="118">
        <f t="shared" si="268"/>
        <v>38</v>
      </c>
      <c r="X625" s="118">
        <f t="shared" si="269"/>
        <v>4078.5972602739726</v>
      </c>
      <c r="Y625" s="118">
        <f t="shared" si="253"/>
        <v>0</v>
      </c>
      <c r="Z625" s="118">
        <f t="shared" si="261"/>
        <v>0</v>
      </c>
      <c r="AA625" s="119">
        <v>0.02</v>
      </c>
      <c r="AB625" s="118">
        <f t="shared" si="263"/>
        <v>-152</v>
      </c>
      <c r="AC625" s="118">
        <f t="shared" si="258"/>
        <v>-16314.38904109589</v>
      </c>
      <c r="AD625" s="119">
        <v>0</v>
      </c>
      <c r="AE625" s="118">
        <f t="shared" si="262"/>
        <v>0</v>
      </c>
      <c r="AF625" s="118">
        <f t="shared" si="259"/>
        <v>0</v>
      </c>
      <c r="AO625" s="118"/>
      <c r="AP625" s="118"/>
      <c r="AQ625" s="118"/>
      <c r="AR625" s="118"/>
      <c r="AS625" s="117">
        <v>0.05</v>
      </c>
      <c r="AT625" s="117">
        <v>0.1</v>
      </c>
    </row>
    <row r="626" spans="1:46" s="68" customFormat="1">
      <c r="A626" s="3" t="s">
        <v>1456</v>
      </c>
      <c r="B626" s="130">
        <f>B625+30</f>
        <v>46660</v>
      </c>
      <c r="C626" s="132">
        <f>VLOOKUP(CF_дог!B626,USD!A:B,2,TRUE)</f>
        <v>107.49589041095891</v>
      </c>
      <c r="D626" s="118"/>
      <c r="E626" s="117"/>
      <c r="F626" s="117"/>
      <c r="G626" s="117"/>
      <c r="H626" s="117">
        <v>6.9999999999999993E-2</v>
      </c>
      <c r="I626" s="117">
        <v>5.0000000000000001E-3</v>
      </c>
      <c r="J626" s="117">
        <v>0</v>
      </c>
      <c r="K626" s="117"/>
      <c r="L626" s="119"/>
      <c r="O626" s="118">
        <v>200</v>
      </c>
      <c r="P626" s="118">
        <f t="shared" si="271"/>
        <v>7400</v>
      </c>
      <c r="Q626" s="118">
        <f t="shared" si="252"/>
        <v>21499.178082191782</v>
      </c>
      <c r="R626" s="118">
        <f t="shared" si="251"/>
        <v>795469.58904109593</v>
      </c>
      <c r="S626" s="118">
        <f t="shared" si="266"/>
        <v>1.1550684931506794</v>
      </c>
      <c r="T626" s="118">
        <f t="shared" si="267"/>
        <v>124.16511615687688</v>
      </c>
      <c r="U626" s="118">
        <f t="shared" si="270"/>
        <v>43.726027397260275</v>
      </c>
      <c r="V626" s="118">
        <f t="shared" si="272"/>
        <v>4700.3682492024773</v>
      </c>
      <c r="W626" s="118">
        <f t="shared" si="268"/>
        <v>37</v>
      </c>
      <c r="X626" s="118">
        <f t="shared" si="269"/>
        <v>3977.3479452054794</v>
      </c>
      <c r="Y626" s="118">
        <f t="shared" si="253"/>
        <v>0</v>
      </c>
      <c r="Z626" s="118">
        <f t="shared" si="261"/>
        <v>0</v>
      </c>
      <c r="AA626" s="119">
        <v>0.02</v>
      </c>
      <c r="AB626" s="118">
        <f t="shared" si="263"/>
        <v>-148</v>
      </c>
      <c r="AC626" s="118">
        <f t="shared" si="258"/>
        <v>-15909.391780821918</v>
      </c>
      <c r="AD626" s="119">
        <v>0</v>
      </c>
      <c r="AE626" s="118">
        <f t="shared" si="262"/>
        <v>0</v>
      </c>
      <c r="AF626" s="118">
        <f t="shared" si="259"/>
        <v>0</v>
      </c>
      <c r="AO626" s="118"/>
      <c r="AP626" s="118"/>
      <c r="AQ626" s="118"/>
      <c r="AR626" s="118"/>
      <c r="AS626" s="117">
        <v>0.05</v>
      </c>
      <c r="AT626" s="117">
        <v>0.1</v>
      </c>
    </row>
    <row r="627" spans="1:46" s="68" customFormat="1">
      <c r="A627" s="3" t="s">
        <v>1456</v>
      </c>
      <c r="B627" s="130">
        <f>B626+31</f>
        <v>46691</v>
      </c>
      <c r="C627" s="132">
        <f>VLOOKUP(CF_дог!B627,USD!A:B,2,TRUE)</f>
        <v>107.66575342465754</v>
      </c>
      <c r="D627" s="118"/>
      <c r="E627" s="117"/>
      <c r="F627" s="117"/>
      <c r="G627" s="117"/>
      <c r="H627" s="117">
        <v>6.5000000000000002E-2</v>
      </c>
      <c r="I627" s="117">
        <v>5.0000000000000001E-3</v>
      </c>
      <c r="J627" s="117">
        <v>0</v>
      </c>
      <c r="K627" s="117"/>
      <c r="L627" s="119"/>
      <c r="O627" s="118">
        <v>200</v>
      </c>
      <c r="P627" s="118">
        <f t="shared" si="271"/>
        <v>7200</v>
      </c>
      <c r="Q627" s="118">
        <f t="shared" si="252"/>
        <v>21533.150684931508</v>
      </c>
      <c r="R627" s="118">
        <f t="shared" si="251"/>
        <v>775193.42465753423</v>
      </c>
      <c r="S627" s="118">
        <f t="shared" si="266"/>
        <v>1.1550684931506794</v>
      </c>
      <c r="T627" s="118">
        <f t="shared" si="267"/>
        <v>124.36131957215179</v>
      </c>
      <c r="U627" s="118">
        <f t="shared" si="270"/>
        <v>43.994520547945207</v>
      </c>
      <c r="V627" s="118">
        <f t="shared" si="272"/>
        <v>4736.703201351098</v>
      </c>
      <c r="W627" s="118">
        <f t="shared" si="268"/>
        <v>36</v>
      </c>
      <c r="X627" s="118">
        <f t="shared" si="269"/>
        <v>3875.9671232876713</v>
      </c>
      <c r="Y627" s="118">
        <f t="shared" si="253"/>
        <v>0</v>
      </c>
      <c r="Z627" s="118">
        <f t="shared" si="261"/>
        <v>0</v>
      </c>
      <c r="AA627" s="119">
        <v>0.02</v>
      </c>
      <c r="AB627" s="118">
        <f t="shared" si="263"/>
        <v>-144</v>
      </c>
      <c r="AC627" s="118">
        <f t="shared" si="258"/>
        <v>-15503.868493150685</v>
      </c>
      <c r="AD627" s="119">
        <v>0</v>
      </c>
      <c r="AE627" s="118">
        <f t="shared" si="262"/>
        <v>0</v>
      </c>
      <c r="AF627" s="118">
        <f t="shared" si="259"/>
        <v>0</v>
      </c>
      <c r="AO627" s="118"/>
      <c r="AP627" s="118"/>
      <c r="AQ627" s="118"/>
      <c r="AR627" s="118"/>
      <c r="AS627" s="117">
        <v>0.05</v>
      </c>
      <c r="AT627" s="117">
        <v>0.1</v>
      </c>
    </row>
    <row r="628" spans="1:46" s="68" customFormat="1">
      <c r="A628" s="3" t="s">
        <v>1456</v>
      </c>
      <c r="B628" s="130">
        <f>B627+30</f>
        <v>46721</v>
      </c>
      <c r="C628" s="132">
        <f>VLOOKUP(CF_дог!B628,USD!A:B,2,TRUE)</f>
        <v>107.83013698630137</v>
      </c>
      <c r="D628" s="118"/>
      <c r="E628" s="117"/>
      <c r="F628" s="117"/>
      <c r="G628" s="117"/>
      <c r="H628" s="117">
        <v>6.5000000000000002E-2</v>
      </c>
      <c r="I628" s="117">
        <v>5.0000000000000001E-3</v>
      </c>
      <c r="J628" s="117">
        <v>0</v>
      </c>
      <c r="K628" s="117"/>
      <c r="L628" s="119"/>
      <c r="O628" s="118">
        <v>200</v>
      </c>
      <c r="P628" s="118">
        <f t="shared" si="271"/>
        <v>7000</v>
      </c>
      <c r="Q628" s="118">
        <f t="shared" si="252"/>
        <v>21566.027397260274</v>
      </c>
      <c r="R628" s="118">
        <f t="shared" si="251"/>
        <v>754810.95890410955</v>
      </c>
      <c r="S628" s="118">
        <f t="shared" si="266"/>
        <v>1.1550684931506794</v>
      </c>
      <c r="T628" s="118">
        <f t="shared" si="267"/>
        <v>124.55119384499847</v>
      </c>
      <c r="U628" s="118">
        <f t="shared" si="270"/>
        <v>38.465753424657535</v>
      </c>
      <c r="V628" s="118">
        <f t="shared" si="272"/>
        <v>4147.7674610621134</v>
      </c>
      <c r="W628" s="118">
        <f t="shared" si="268"/>
        <v>35</v>
      </c>
      <c r="X628" s="118">
        <f t="shared" si="269"/>
        <v>3774.0547945205481</v>
      </c>
      <c r="Y628" s="118">
        <f t="shared" si="253"/>
        <v>0</v>
      </c>
      <c r="Z628" s="118">
        <f t="shared" si="261"/>
        <v>0</v>
      </c>
      <c r="AA628" s="119">
        <v>0.02</v>
      </c>
      <c r="AB628" s="118">
        <f t="shared" si="263"/>
        <v>-140</v>
      </c>
      <c r="AC628" s="118">
        <f t="shared" si="258"/>
        <v>-15096.219178082192</v>
      </c>
      <c r="AD628" s="119">
        <v>0</v>
      </c>
      <c r="AE628" s="118">
        <f t="shared" si="262"/>
        <v>0</v>
      </c>
      <c r="AF628" s="118">
        <f t="shared" si="259"/>
        <v>0</v>
      </c>
      <c r="AO628" s="118"/>
      <c r="AP628" s="118"/>
      <c r="AQ628" s="118"/>
      <c r="AR628" s="118"/>
      <c r="AS628" s="117">
        <v>0.05</v>
      </c>
      <c r="AT628" s="117">
        <v>0.1</v>
      </c>
    </row>
    <row r="629" spans="1:46" s="68" customFormat="1">
      <c r="A629" s="3" t="s">
        <v>1456</v>
      </c>
      <c r="B629" s="130">
        <f>B628+31</f>
        <v>46752</v>
      </c>
      <c r="C629" s="132">
        <f>VLOOKUP(CF_дог!B629,USD!A:B,2,TRUE)</f>
        <v>108</v>
      </c>
      <c r="D629" s="118"/>
      <c r="E629" s="117"/>
      <c r="F629" s="117"/>
      <c r="G629" s="117"/>
      <c r="H629" s="117">
        <v>6.5000000000000002E-2</v>
      </c>
      <c r="I629" s="117">
        <v>5.0000000000000001E-3</v>
      </c>
      <c r="J629" s="117">
        <v>0</v>
      </c>
      <c r="K629" s="117"/>
      <c r="L629" s="119"/>
      <c r="O629" s="118">
        <v>200</v>
      </c>
      <c r="P629" s="118">
        <f t="shared" si="271"/>
        <v>6800</v>
      </c>
      <c r="Q629" s="118">
        <f t="shared" si="252"/>
        <v>21600</v>
      </c>
      <c r="R629" s="118">
        <f t="shared" si="251"/>
        <v>734400</v>
      </c>
      <c r="S629" s="118">
        <f t="shared" si="266"/>
        <v>1.1550684931506794</v>
      </c>
      <c r="T629" s="118">
        <f t="shared" si="267"/>
        <v>124.74739726027337</v>
      </c>
      <c r="U629" s="118">
        <f t="shared" si="270"/>
        <v>38.643835616438359</v>
      </c>
      <c r="V629" s="118">
        <f t="shared" si="272"/>
        <v>4173.5342465753429</v>
      </c>
      <c r="W629" s="118">
        <f t="shared" si="268"/>
        <v>34</v>
      </c>
      <c r="X629" s="118">
        <f t="shared" si="269"/>
        <v>3672</v>
      </c>
      <c r="Y629" s="118">
        <f t="shared" si="253"/>
        <v>0</v>
      </c>
      <c r="Z629" s="118">
        <f t="shared" si="261"/>
        <v>0</v>
      </c>
      <c r="AA629" s="119">
        <v>0.02</v>
      </c>
      <c r="AB629" s="118">
        <f t="shared" si="263"/>
        <v>-136</v>
      </c>
      <c r="AC629" s="118">
        <f t="shared" si="258"/>
        <v>-14688</v>
      </c>
      <c r="AD629" s="119">
        <v>0</v>
      </c>
      <c r="AE629" s="118">
        <f t="shared" si="262"/>
        <v>0</v>
      </c>
      <c r="AF629" s="118">
        <f t="shared" si="259"/>
        <v>0</v>
      </c>
      <c r="AO629" s="118"/>
      <c r="AP629" s="118"/>
      <c r="AQ629" s="118"/>
      <c r="AR629" s="118"/>
      <c r="AS629" s="117">
        <v>0.05</v>
      </c>
      <c r="AT629" s="117">
        <v>0.1</v>
      </c>
    </row>
    <row r="630" spans="1:46" s="68" customFormat="1">
      <c r="A630" s="3" t="s">
        <v>1456</v>
      </c>
      <c r="B630" s="130">
        <f>B629+31</f>
        <v>46783</v>
      </c>
      <c r="C630" s="132">
        <f>VLOOKUP(CF_дог!B630,USD!A:B,2,TRUE)</f>
        <v>108.16986301369863</v>
      </c>
      <c r="D630" s="118"/>
      <c r="E630" s="117"/>
      <c r="F630" s="117"/>
      <c r="G630" s="117"/>
      <c r="H630" s="117">
        <v>5.4999999999999993E-2</v>
      </c>
      <c r="I630" s="117">
        <v>5.0000000000000001E-3</v>
      </c>
      <c r="J630" s="117">
        <v>0</v>
      </c>
      <c r="K630" s="117"/>
      <c r="L630" s="119"/>
      <c r="O630" s="118">
        <v>200</v>
      </c>
      <c r="P630" s="118">
        <f t="shared" ref="P630:P641" si="273">P629-O630</f>
        <v>6600</v>
      </c>
      <c r="Q630" s="118">
        <f t="shared" si="252"/>
        <v>21633.972602739726</v>
      </c>
      <c r="R630" s="118">
        <f t="shared" si="251"/>
        <v>713921.09589041094</v>
      </c>
      <c r="S630" s="118">
        <f t="shared" si="266"/>
        <v>1.1550684931506794</v>
      </c>
      <c r="T630" s="118">
        <f t="shared" si="267"/>
        <v>124.94360067554828</v>
      </c>
      <c r="U630" s="118">
        <f t="shared" si="270"/>
        <v>37.539726027397258</v>
      </c>
      <c r="V630" s="118">
        <f t="shared" si="272"/>
        <v>4060.6670219553384</v>
      </c>
      <c r="W630" s="118">
        <f t="shared" si="268"/>
        <v>33</v>
      </c>
      <c r="X630" s="118">
        <f t="shared" si="269"/>
        <v>3569.6054794520546</v>
      </c>
      <c r="Y630" s="118">
        <f t="shared" si="253"/>
        <v>0</v>
      </c>
      <c r="Z630" s="118">
        <f t="shared" si="261"/>
        <v>0</v>
      </c>
      <c r="AA630" s="119">
        <v>0.02</v>
      </c>
      <c r="AB630" s="118">
        <f t="shared" si="263"/>
        <v>-132</v>
      </c>
      <c r="AC630" s="118">
        <f t="shared" si="258"/>
        <v>-14278.421917808218</v>
      </c>
      <c r="AD630" s="119">
        <v>0</v>
      </c>
      <c r="AE630" s="118">
        <f t="shared" si="262"/>
        <v>0</v>
      </c>
      <c r="AF630" s="118">
        <f t="shared" si="259"/>
        <v>0</v>
      </c>
      <c r="AO630" s="118"/>
      <c r="AP630" s="118"/>
      <c r="AQ630" s="118"/>
      <c r="AR630" s="118"/>
      <c r="AS630" s="117">
        <v>0.05</v>
      </c>
      <c r="AT630" s="117">
        <v>0.1</v>
      </c>
    </row>
    <row r="631" spans="1:46" s="68" customFormat="1">
      <c r="A631" s="3" t="s">
        <v>1456</v>
      </c>
      <c r="B631" s="130">
        <f>B630+29</f>
        <v>46812</v>
      </c>
      <c r="C631" s="132">
        <f>VLOOKUP(CF_дог!B631,USD!A:B,2,TRUE)</f>
        <v>108.32876712328768</v>
      </c>
      <c r="D631" s="118"/>
      <c r="E631" s="117"/>
      <c r="F631" s="117"/>
      <c r="G631" s="117"/>
      <c r="H631" s="117">
        <v>7.4999999999999997E-2</v>
      </c>
      <c r="I631" s="117">
        <v>5.0000000000000001E-3</v>
      </c>
      <c r="J631" s="117">
        <v>0</v>
      </c>
      <c r="K631" s="117"/>
      <c r="L631" s="119"/>
      <c r="O631" s="118">
        <v>200</v>
      </c>
      <c r="P631" s="118">
        <f t="shared" si="273"/>
        <v>6400</v>
      </c>
      <c r="Q631" s="118">
        <f t="shared" si="252"/>
        <v>21665.753424657534</v>
      </c>
      <c r="R631" s="118">
        <f t="shared" si="251"/>
        <v>693304.10958904109</v>
      </c>
      <c r="S631" s="118">
        <f t="shared" si="266"/>
        <v>1.1550684931506794</v>
      </c>
      <c r="T631" s="118">
        <f t="shared" si="267"/>
        <v>125.12714580596675</v>
      </c>
      <c r="U631" s="118">
        <f t="shared" si="270"/>
        <v>28.841095890410955</v>
      </c>
      <c r="V631" s="118">
        <f t="shared" si="272"/>
        <v>3124.3203602927374</v>
      </c>
      <c r="W631" s="118">
        <f t="shared" si="268"/>
        <v>32</v>
      </c>
      <c r="X631" s="118">
        <f t="shared" si="269"/>
        <v>3466.5205479452056</v>
      </c>
      <c r="Y631" s="118">
        <f t="shared" si="253"/>
        <v>0</v>
      </c>
      <c r="Z631" s="118">
        <f t="shared" si="261"/>
        <v>0</v>
      </c>
      <c r="AA631" s="119">
        <v>0.02</v>
      </c>
      <c r="AB631" s="118">
        <f t="shared" si="263"/>
        <v>-128</v>
      </c>
      <c r="AC631" s="118">
        <f t="shared" si="258"/>
        <v>-13866.082191780823</v>
      </c>
      <c r="AD631" s="119">
        <v>0</v>
      </c>
      <c r="AE631" s="118">
        <f t="shared" si="262"/>
        <v>0</v>
      </c>
      <c r="AF631" s="118">
        <f t="shared" si="259"/>
        <v>0</v>
      </c>
      <c r="AO631" s="118"/>
      <c r="AP631" s="118"/>
      <c r="AQ631" s="118"/>
      <c r="AR631" s="118"/>
      <c r="AS631" s="117">
        <v>0.05</v>
      </c>
      <c r="AT631" s="117">
        <v>0.1</v>
      </c>
    </row>
    <row r="632" spans="1:46" s="68" customFormat="1">
      <c r="A632" s="3" t="s">
        <v>1456</v>
      </c>
      <c r="B632" s="130">
        <f>B631+31</f>
        <v>46843</v>
      </c>
      <c r="C632" s="132">
        <f>VLOOKUP(CF_дог!B632,USD!A:B,2,TRUE)</f>
        <v>108.49863013698631</v>
      </c>
      <c r="D632" s="118"/>
      <c r="E632" s="117"/>
      <c r="F632" s="117"/>
      <c r="G632" s="117"/>
      <c r="H632" s="117">
        <v>7.4999999999999997E-2</v>
      </c>
      <c r="I632" s="117">
        <v>5.0000000000000001E-3</v>
      </c>
      <c r="J632" s="117">
        <v>0</v>
      </c>
      <c r="K632" s="117"/>
      <c r="L632" s="119"/>
      <c r="O632" s="118">
        <v>200</v>
      </c>
      <c r="P632" s="118">
        <f t="shared" si="273"/>
        <v>6200</v>
      </c>
      <c r="Q632" s="118">
        <f t="shared" si="252"/>
        <v>21699.726027397261</v>
      </c>
      <c r="R632" s="118">
        <f t="shared" si="251"/>
        <v>672691.50684931513</v>
      </c>
      <c r="S632" s="118">
        <f t="shared" si="266"/>
        <v>1.1550684931506794</v>
      </c>
      <c r="T632" s="118">
        <f t="shared" si="267"/>
        <v>125.32334922124167</v>
      </c>
      <c r="U632" s="118">
        <f t="shared" si="270"/>
        <v>40.767123287671232</v>
      </c>
      <c r="V632" s="118">
        <f t="shared" si="272"/>
        <v>4423.177031337962</v>
      </c>
      <c r="W632" s="118">
        <f t="shared" si="268"/>
        <v>31</v>
      </c>
      <c r="X632" s="118">
        <f t="shared" si="269"/>
        <v>3363.4575342465755</v>
      </c>
      <c r="Y632" s="118">
        <f t="shared" si="253"/>
        <v>0</v>
      </c>
      <c r="Z632" s="118">
        <f t="shared" si="261"/>
        <v>0</v>
      </c>
      <c r="AA632" s="119">
        <v>0.02</v>
      </c>
      <c r="AB632" s="118">
        <f t="shared" si="263"/>
        <v>-124</v>
      </c>
      <c r="AC632" s="118">
        <f t="shared" si="258"/>
        <v>-13453.830136986302</v>
      </c>
      <c r="AD632" s="119">
        <v>0</v>
      </c>
      <c r="AE632" s="118">
        <f t="shared" si="262"/>
        <v>0</v>
      </c>
      <c r="AF632" s="118">
        <f t="shared" si="259"/>
        <v>0</v>
      </c>
      <c r="AO632" s="118"/>
      <c r="AP632" s="118"/>
      <c r="AQ632" s="118"/>
      <c r="AR632" s="118"/>
      <c r="AS632" s="117">
        <v>0.05</v>
      </c>
      <c r="AT632" s="117">
        <v>0.1</v>
      </c>
    </row>
    <row r="633" spans="1:46" s="68" customFormat="1">
      <c r="A633" s="3" t="s">
        <v>1456</v>
      </c>
      <c r="B633" s="130">
        <f>B632+30</f>
        <v>46873</v>
      </c>
      <c r="C633" s="132">
        <f>VLOOKUP(CF_дог!B633,USD!A:B,2,TRUE)</f>
        <v>108.66301369863014</v>
      </c>
      <c r="D633" s="118"/>
      <c r="E633" s="117"/>
      <c r="F633" s="117"/>
      <c r="G633" s="117"/>
      <c r="H633" s="117">
        <v>7.4999999999999997E-2</v>
      </c>
      <c r="I633" s="117">
        <v>5.0000000000000001E-3</v>
      </c>
      <c r="J633" s="117">
        <v>0</v>
      </c>
      <c r="K633" s="117"/>
      <c r="L633" s="119"/>
      <c r="O633" s="118">
        <v>200</v>
      </c>
      <c r="P633" s="118">
        <f t="shared" si="273"/>
        <v>6000</v>
      </c>
      <c r="Q633" s="118">
        <f t="shared" si="252"/>
        <v>21732.602739726026</v>
      </c>
      <c r="R633" s="118">
        <f t="shared" si="251"/>
        <v>651978.08219178079</v>
      </c>
      <c r="S633" s="118">
        <f t="shared" si="266"/>
        <v>1.1550684931506794</v>
      </c>
      <c r="T633" s="118">
        <f t="shared" si="267"/>
        <v>125.51322349408835</v>
      </c>
      <c r="U633" s="118">
        <f t="shared" si="270"/>
        <v>38.219178082191782</v>
      </c>
      <c r="V633" s="118">
        <f t="shared" si="272"/>
        <v>4153.0110714955899</v>
      </c>
      <c r="W633" s="118">
        <f t="shared" si="268"/>
        <v>30</v>
      </c>
      <c r="X633" s="118">
        <f t="shared" si="269"/>
        <v>3259.8904109589043</v>
      </c>
      <c r="Y633" s="118">
        <f t="shared" si="253"/>
        <v>0</v>
      </c>
      <c r="Z633" s="118">
        <f t="shared" si="261"/>
        <v>0</v>
      </c>
      <c r="AA633" s="119">
        <v>0.02</v>
      </c>
      <c r="AB633" s="118">
        <f t="shared" si="263"/>
        <v>-120</v>
      </c>
      <c r="AC633" s="118">
        <f t="shared" si="258"/>
        <v>-13039.561643835617</v>
      </c>
      <c r="AD633" s="119">
        <v>0</v>
      </c>
      <c r="AE633" s="118">
        <f t="shared" si="262"/>
        <v>0</v>
      </c>
      <c r="AF633" s="118">
        <f t="shared" si="259"/>
        <v>0</v>
      </c>
      <c r="AO633" s="118"/>
      <c r="AP633" s="118"/>
      <c r="AQ633" s="118"/>
      <c r="AR633" s="118"/>
      <c r="AS633" s="117">
        <v>0.05</v>
      </c>
      <c r="AT633" s="117">
        <v>0.1</v>
      </c>
    </row>
    <row r="634" spans="1:46" s="68" customFormat="1">
      <c r="A634" s="3" t="s">
        <v>1456</v>
      </c>
      <c r="B634" s="130">
        <f>B633+31</f>
        <v>46904</v>
      </c>
      <c r="C634" s="132">
        <f>VLOOKUP(CF_дог!B634,USD!A:B,2,TRUE)</f>
        <v>108.83287671232877</v>
      </c>
      <c r="D634" s="118"/>
      <c r="E634" s="117"/>
      <c r="F634" s="117"/>
      <c r="G634" s="117"/>
      <c r="H634" s="117">
        <v>6.9999999999999993E-2</v>
      </c>
      <c r="I634" s="117">
        <v>5.0000000000000001E-3</v>
      </c>
      <c r="J634" s="117">
        <v>0</v>
      </c>
      <c r="K634" s="117"/>
      <c r="L634" s="119"/>
      <c r="O634" s="118">
        <v>200</v>
      </c>
      <c r="P634" s="118">
        <f t="shared" si="273"/>
        <v>5800</v>
      </c>
      <c r="Q634" s="118">
        <f t="shared" si="252"/>
        <v>21766.575342465752</v>
      </c>
      <c r="R634" s="118">
        <f t="shared" si="251"/>
        <v>631230.68493150687</v>
      </c>
      <c r="S634" s="118">
        <f t="shared" si="266"/>
        <v>1.1550684931506794</v>
      </c>
      <c r="T634" s="118">
        <f t="shared" si="267"/>
        <v>125.70942690936326</v>
      </c>
      <c r="U634" s="118">
        <f t="shared" si="270"/>
        <v>38.219178082191782</v>
      </c>
      <c r="V634" s="118">
        <f t="shared" si="272"/>
        <v>4159.5030962657156</v>
      </c>
      <c r="W634" s="118">
        <f t="shared" si="268"/>
        <v>29</v>
      </c>
      <c r="X634" s="118">
        <f t="shared" si="269"/>
        <v>3156.1534246575343</v>
      </c>
      <c r="Y634" s="118">
        <f t="shared" si="253"/>
        <v>0</v>
      </c>
      <c r="Z634" s="118">
        <f t="shared" si="261"/>
        <v>0</v>
      </c>
      <c r="AA634" s="119">
        <v>0.02</v>
      </c>
      <c r="AB634" s="118">
        <f t="shared" si="263"/>
        <v>-116</v>
      </c>
      <c r="AC634" s="118">
        <f t="shared" si="258"/>
        <v>-12624.613698630137</v>
      </c>
      <c r="AD634" s="119">
        <v>0</v>
      </c>
      <c r="AE634" s="118">
        <f t="shared" si="262"/>
        <v>0</v>
      </c>
      <c r="AF634" s="118">
        <f t="shared" si="259"/>
        <v>0</v>
      </c>
      <c r="AO634" s="118"/>
      <c r="AP634" s="118"/>
      <c r="AQ634" s="118"/>
      <c r="AR634" s="118"/>
      <c r="AS634" s="117">
        <v>0.05</v>
      </c>
      <c r="AT634" s="117">
        <v>0.1</v>
      </c>
    </row>
    <row r="635" spans="1:46" s="68" customFormat="1">
      <c r="A635" s="3" t="s">
        <v>1456</v>
      </c>
      <c r="B635" s="130">
        <f>B634+30</f>
        <v>46934</v>
      </c>
      <c r="C635" s="132">
        <f>VLOOKUP(CF_дог!B635,USD!A:B,2,TRUE)</f>
        <v>108.9972602739726</v>
      </c>
      <c r="D635" s="118"/>
      <c r="E635" s="117"/>
      <c r="F635" s="117"/>
      <c r="G635" s="117"/>
      <c r="H635" s="117">
        <v>6.9999999999999993E-2</v>
      </c>
      <c r="I635" s="117">
        <v>5.0000000000000001E-3</v>
      </c>
      <c r="J635" s="117">
        <v>0</v>
      </c>
      <c r="K635" s="117"/>
      <c r="L635" s="119"/>
      <c r="O635" s="118">
        <v>200</v>
      </c>
      <c r="P635" s="118">
        <f t="shared" si="273"/>
        <v>5600</v>
      </c>
      <c r="Q635" s="118">
        <f t="shared" si="252"/>
        <v>21799.452054794521</v>
      </c>
      <c r="R635" s="118">
        <f t="shared" si="251"/>
        <v>610384.65753424657</v>
      </c>
      <c r="S635" s="118">
        <f t="shared" si="266"/>
        <v>1.1550684931506794</v>
      </c>
      <c r="T635" s="118">
        <f t="shared" si="267"/>
        <v>125.89930118220994</v>
      </c>
      <c r="U635" s="118">
        <f t="shared" si="270"/>
        <v>33.369863013698627</v>
      </c>
      <c r="V635" s="118">
        <f t="shared" si="272"/>
        <v>3637.2236442109211</v>
      </c>
      <c r="W635" s="118">
        <f t="shared" si="268"/>
        <v>28</v>
      </c>
      <c r="X635" s="118">
        <f t="shared" si="269"/>
        <v>3051.9232876712326</v>
      </c>
      <c r="Y635" s="118">
        <f t="shared" si="253"/>
        <v>0</v>
      </c>
      <c r="Z635" s="118">
        <f t="shared" si="261"/>
        <v>0</v>
      </c>
      <c r="AA635" s="119">
        <v>0.02</v>
      </c>
      <c r="AB635" s="118">
        <f t="shared" si="263"/>
        <v>-112</v>
      </c>
      <c r="AC635" s="118">
        <f t="shared" si="258"/>
        <v>-12207.693150684931</v>
      </c>
      <c r="AD635" s="119">
        <v>0</v>
      </c>
      <c r="AE635" s="118">
        <f t="shared" si="262"/>
        <v>0</v>
      </c>
      <c r="AF635" s="118">
        <f t="shared" si="259"/>
        <v>0</v>
      </c>
      <c r="AO635" s="118"/>
      <c r="AP635" s="118"/>
      <c r="AQ635" s="118"/>
      <c r="AR635" s="118"/>
      <c r="AS635" s="117">
        <v>0.05</v>
      </c>
      <c r="AT635" s="117">
        <v>0.1</v>
      </c>
    </row>
    <row r="636" spans="1:46" s="68" customFormat="1">
      <c r="A636" s="3" t="s">
        <v>1456</v>
      </c>
      <c r="B636" s="130">
        <f>B635+31</f>
        <v>46965</v>
      </c>
      <c r="C636" s="132">
        <f>VLOOKUP(CF_дог!B636,USD!A:B,2,TRUE)</f>
        <v>109.16712328767123</v>
      </c>
      <c r="D636" s="118"/>
      <c r="E636" s="117"/>
      <c r="F636" s="117"/>
      <c r="G636" s="117"/>
      <c r="H636" s="117">
        <v>6.9999999999999993E-2</v>
      </c>
      <c r="I636" s="117">
        <v>5.0000000000000001E-3</v>
      </c>
      <c r="J636" s="117">
        <v>0</v>
      </c>
      <c r="K636" s="117"/>
      <c r="L636" s="119"/>
      <c r="O636" s="118">
        <v>200</v>
      </c>
      <c r="P636" s="118">
        <f t="shared" si="273"/>
        <v>5400</v>
      </c>
      <c r="Q636" s="118">
        <f t="shared" si="252"/>
        <v>21833.424657534248</v>
      </c>
      <c r="R636" s="118">
        <f t="shared" si="251"/>
        <v>589502.46575342468</v>
      </c>
      <c r="S636" s="118">
        <f t="shared" si="266"/>
        <v>1.1550684931506794</v>
      </c>
      <c r="T636" s="118">
        <f t="shared" si="267"/>
        <v>126.09550459748485</v>
      </c>
      <c r="U636" s="118">
        <f t="shared" si="270"/>
        <v>33.293150684931504</v>
      </c>
      <c r="V636" s="118">
        <f t="shared" si="272"/>
        <v>3634.5174854569336</v>
      </c>
      <c r="W636" s="118">
        <f t="shared" si="268"/>
        <v>27</v>
      </c>
      <c r="X636" s="118">
        <f t="shared" si="269"/>
        <v>2947.5123287671231</v>
      </c>
      <c r="Y636" s="118">
        <f t="shared" si="253"/>
        <v>0</v>
      </c>
      <c r="Z636" s="118">
        <f t="shared" si="261"/>
        <v>0</v>
      </c>
      <c r="AA636" s="119">
        <v>0.02</v>
      </c>
      <c r="AB636" s="118">
        <f t="shared" si="263"/>
        <v>-108</v>
      </c>
      <c r="AC636" s="118">
        <f t="shared" si="258"/>
        <v>-11790.049315068492</v>
      </c>
      <c r="AD636" s="119">
        <v>0</v>
      </c>
      <c r="AE636" s="118">
        <f t="shared" si="262"/>
        <v>0</v>
      </c>
      <c r="AF636" s="118">
        <f t="shared" si="259"/>
        <v>0</v>
      </c>
      <c r="AO636" s="118"/>
      <c r="AP636" s="118"/>
      <c r="AQ636" s="118"/>
      <c r="AR636" s="118"/>
      <c r="AS636" s="117">
        <v>0.05</v>
      </c>
      <c r="AT636" s="117">
        <v>0.1</v>
      </c>
    </row>
    <row r="637" spans="1:46" s="68" customFormat="1">
      <c r="A637" s="3" t="s">
        <v>1456</v>
      </c>
      <c r="B637" s="130">
        <f>B636+31</f>
        <v>46996</v>
      </c>
      <c r="C637" s="132">
        <f>VLOOKUP(CF_дог!B637,USD!A:B,2,TRUE)</f>
        <v>109.33698630136986</v>
      </c>
      <c r="D637" s="118"/>
      <c r="E637" s="117"/>
      <c r="F637" s="117"/>
      <c r="G637" s="117"/>
      <c r="H637" s="117">
        <v>6.9999999999999993E-2</v>
      </c>
      <c r="I637" s="117">
        <v>5.0000000000000001E-3</v>
      </c>
      <c r="J637" s="117">
        <v>0</v>
      </c>
      <c r="K637" s="117"/>
      <c r="L637" s="119"/>
      <c r="O637" s="118">
        <v>200</v>
      </c>
      <c r="P637" s="118">
        <f t="shared" si="273"/>
        <v>5200</v>
      </c>
      <c r="Q637" s="118">
        <f t="shared" si="252"/>
        <v>21867.397260273974</v>
      </c>
      <c r="R637" s="118">
        <f t="shared" ref="R637:R700" si="274">P637*C637</f>
        <v>568552.32876712328</v>
      </c>
      <c r="S637" s="118">
        <f t="shared" si="266"/>
        <v>1.1550684931506794</v>
      </c>
      <c r="T637" s="118">
        <f t="shared" si="267"/>
        <v>126.29170801275976</v>
      </c>
      <c r="U637" s="118">
        <f t="shared" si="270"/>
        <v>32.104109589041087</v>
      </c>
      <c r="V637" s="118">
        <f t="shared" si="272"/>
        <v>3510.1665903546623</v>
      </c>
      <c r="W637" s="118">
        <f t="shared" si="268"/>
        <v>26</v>
      </c>
      <c r="X637" s="118">
        <f t="shared" si="269"/>
        <v>2842.7616438356163</v>
      </c>
      <c r="Y637" s="118">
        <f t="shared" si="253"/>
        <v>0</v>
      </c>
      <c r="Z637" s="118">
        <f t="shared" si="261"/>
        <v>0</v>
      </c>
      <c r="AA637" s="119">
        <v>0.02</v>
      </c>
      <c r="AB637" s="118">
        <f t="shared" si="263"/>
        <v>-104</v>
      </c>
      <c r="AC637" s="118">
        <f t="shared" si="258"/>
        <v>-11371.046575342465</v>
      </c>
      <c r="AD637" s="119">
        <v>0</v>
      </c>
      <c r="AE637" s="118">
        <f t="shared" si="262"/>
        <v>0</v>
      </c>
      <c r="AF637" s="118">
        <f t="shared" si="259"/>
        <v>0</v>
      </c>
      <c r="AO637" s="118"/>
      <c r="AP637" s="118"/>
      <c r="AQ637" s="118"/>
      <c r="AR637" s="118"/>
      <c r="AS637" s="117">
        <v>0.05</v>
      </c>
      <c r="AT637" s="117">
        <v>0.1</v>
      </c>
    </row>
    <row r="638" spans="1:46" s="68" customFormat="1">
      <c r="A638" s="3" t="s">
        <v>1456</v>
      </c>
      <c r="B638" s="130">
        <f>B637+30</f>
        <v>47026</v>
      </c>
      <c r="C638" s="132">
        <f>VLOOKUP(CF_дог!B638,USD!A:B,2,TRUE)</f>
        <v>109.50136986301369</v>
      </c>
      <c r="D638" s="118"/>
      <c r="E638" s="117"/>
      <c r="F638" s="117"/>
      <c r="G638" s="117"/>
      <c r="H638" s="117">
        <v>6.9999999999999993E-2</v>
      </c>
      <c r="I638" s="117">
        <v>5.0000000000000001E-3</v>
      </c>
      <c r="J638" s="117">
        <v>0</v>
      </c>
      <c r="K638" s="117"/>
      <c r="L638" s="119"/>
      <c r="O638" s="118">
        <v>200</v>
      </c>
      <c r="P638" s="118">
        <f t="shared" si="273"/>
        <v>5000</v>
      </c>
      <c r="Q638" s="118">
        <f t="shared" si="252"/>
        <v>21900.273972602739</v>
      </c>
      <c r="R638" s="118">
        <f t="shared" si="274"/>
        <v>547506.84931506845</v>
      </c>
      <c r="S638" s="118">
        <f t="shared" si="266"/>
        <v>1.1550684931506794</v>
      </c>
      <c r="T638" s="118">
        <f t="shared" si="267"/>
        <v>126.48158228560644</v>
      </c>
      <c r="U638" s="118">
        <f t="shared" si="270"/>
        <v>29.917808219178077</v>
      </c>
      <c r="V638" s="118">
        <f t="shared" si="272"/>
        <v>3276.0409832989299</v>
      </c>
      <c r="W638" s="118">
        <f t="shared" si="268"/>
        <v>25</v>
      </c>
      <c r="X638" s="118">
        <f t="shared" si="269"/>
        <v>2737.5342465753424</v>
      </c>
      <c r="Y638" s="118">
        <f t="shared" si="253"/>
        <v>0</v>
      </c>
      <c r="Z638" s="118">
        <f t="shared" si="261"/>
        <v>0</v>
      </c>
      <c r="AA638" s="119">
        <v>0.02</v>
      </c>
      <c r="AB638" s="118">
        <f t="shared" si="263"/>
        <v>-100</v>
      </c>
      <c r="AC638" s="118">
        <f t="shared" si="258"/>
        <v>-10950.13698630137</v>
      </c>
      <c r="AD638" s="119">
        <v>0</v>
      </c>
      <c r="AE638" s="118">
        <f t="shared" si="262"/>
        <v>0</v>
      </c>
      <c r="AF638" s="118">
        <f t="shared" si="259"/>
        <v>0</v>
      </c>
      <c r="AO638" s="118"/>
      <c r="AP638" s="118"/>
      <c r="AQ638" s="118"/>
      <c r="AR638" s="118"/>
      <c r="AS638" s="117">
        <v>0.05</v>
      </c>
      <c r="AT638" s="117">
        <v>0.1</v>
      </c>
    </row>
    <row r="639" spans="1:46" s="68" customFormat="1">
      <c r="A639" s="3" t="s">
        <v>1456</v>
      </c>
      <c r="B639" s="130">
        <f>B638+31</f>
        <v>47057</v>
      </c>
      <c r="C639" s="132">
        <f>VLOOKUP(CF_дог!B639,USD!A:B,2,TRUE)</f>
        <v>109.67123287671232</v>
      </c>
      <c r="D639" s="118"/>
      <c r="E639" s="117"/>
      <c r="F639" s="117"/>
      <c r="G639" s="117"/>
      <c r="H639" s="117">
        <v>6.5000000000000002E-2</v>
      </c>
      <c r="I639" s="117">
        <v>5.0000000000000001E-3</v>
      </c>
      <c r="J639" s="117">
        <v>0</v>
      </c>
      <c r="K639" s="117"/>
      <c r="L639" s="119"/>
      <c r="O639" s="118">
        <v>200</v>
      </c>
      <c r="P639" s="118">
        <f t="shared" si="273"/>
        <v>4800</v>
      </c>
      <c r="Q639" s="118">
        <f t="shared" si="252"/>
        <v>21934.246575342466</v>
      </c>
      <c r="R639" s="118">
        <f t="shared" si="274"/>
        <v>526421.91780821921</v>
      </c>
      <c r="S639" s="118">
        <f t="shared" si="266"/>
        <v>1.1550684931506794</v>
      </c>
      <c r="T639" s="118">
        <f t="shared" si="267"/>
        <v>126.67778570088136</v>
      </c>
      <c r="U639" s="118">
        <f t="shared" si="270"/>
        <v>29.726027397260268</v>
      </c>
      <c r="V639" s="118">
        <f t="shared" si="272"/>
        <v>3260.0900731844617</v>
      </c>
      <c r="W639" s="118">
        <f t="shared" si="268"/>
        <v>24</v>
      </c>
      <c r="X639" s="118">
        <f t="shared" si="269"/>
        <v>2632.1095890410957</v>
      </c>
      <c r="Y639" s="118">
        <f t="shared" si="253"/>
        <v>0</v>
      </c>
      <c r="Z639" s="118">
        <f t="shared" si="261"/>
        <v>0</v>
      </c>
      <c r="AA639" s="119">
        <v>0.02</v>
      </c>
      <c r="AB639" s="118">
        <f t="shared" si="263"/>
        <v>-96</v>
      </c>
      <c r="AC639" s="118">
        <f t="shared" si="258"/>
        <v>-10528.438356164383</v>
      </c>
      <c r="AD639" s="119">
        <v>0</v>
      </c>
      <c r="AE639" s="118">
        <f t="shared" si="262"/>
        <v>0</v>
      </c>
      <c r="AF639" s="118">
        <f t="shared" si="259"/>
        <v>0</v>
      </c>
      <c r="AO639" s="118"/>
      <c r="AP639" s="118"/>
      <c r="AQ639" s="118"/>
      <c r="AR639" s="118"/>
      <c r="AS639" s="117">
        <v>0.05</v>
      </c>
      <c r="AT639" s="117">
        <v>0.1</v>
      </c>
    </row>
    <row r="640" spans="1:46" s="68" customFormat="1">
      <c r="A640" s="3" t="s">
        <v>1456</v>
      </c>
      <c r="B640" s="130">
        <f>B639+30</f>
        <v>47087</v>
      </c>
      <c r="C640" s="132">
        <f>VLOOKUP(CF_дог!B640,USD!A:B,2,TRUE)</f>
        <v>109.83561643835617</v>
      </c>
      <c r="D640" s="118"/>
      <c r="E640" s="117"/>
      <c r="F640" s="117"/>
      <c r="G640" s="117"/>
      <c r="H640" s="117">
        <v>6.5000000000000002E-2</v>
      </c>
      <c r="I640" s="117">
        <v>5.0000000000000001E-3</v>
      </c>
      <c r="J640" s="117">
        <v>0</v>
      </c>
      <c r="K640" s="117"/>
      <c r="L640" s="119"/>
      <c r="O640" s="118">
        <v>200</v>
      </c>
      <c r="P640" s="118">
        <f t="shared" si="273"/>
        <v>4600</v>
      </c>
      <c r="Q640" s="118">
        <f t="shared" si="252"/>
        <v>21967.123287671235</v>
      </c>
      <c r="R640" s="118">
        <f t="shared" si="274"/>
        <v>505243.83561643836</v>
      </c>
      <c r="S640" s="118">
        <f t="shared" si="266"/>
        <v>1.1550684931506794</v>
      </c>
      <c r="T640" s="118">
        <f t="shared" si="267"/>
        <v>126.86765997372805</v>
      </c>
      <c r="U640" s="118">
        <f t="shared" si="270"/>
        <v>25.643835616438359</v>
      </c>
      <c r="V640" s="118">
        <f t="shared" si="272"/>
        <v>2816.6064927753805</v>
      </c>
      <c r="W640" s="118">
        <f t="shared" si="268"/>
        <v>23</v>
      </c>
      <c r="X640" s="118">
        <f t="shared" si="269"/>
        <v>2526.2191780821918</v>
      </c>
      <c r="Y640" s="118">
        <f t="shared" si="253"/>
        <v>0</v>
      </c>
      <c r="Z640" s="118">
        <f t="shared" si="261"/>
        <v>0</v>
      </c>
      <c r="AA640" s="119">
        <v>0.02</v>
      </c>
      <c r="AB640" s="118">
        <f t="shared" si="263"/>
        <v>-92</v>
      </c>
      <c r="AC640" s="118">
        <f t="shared" si="258"/>
        <v>-10104.876712328767</v>
      </c>
      <c r="AD640" s="119">
        <v>0</v>
      </c>
      <c r="AE640" s="118">
        <f t="shared" si="262"/>
        <v>0</v>
      </c>
      <c r="AF640" s="118">
        <f t="shared" si="259"/>
        <v>0</v>
      </c>
      <c r="AO640" s="118"/>
      <c r="AP640" s="118"/>
      <c r="AQ640" s="118"/>
      <c r="AR640" s="118"/>
      <c r="AS640" s="117">
        <v>0.05</v>
      </c>
      <c r="AT640" s="117">
        <v>0.1</v>
      </c>
    </row>
    <row r="641" spans="1:46" s="68" customFormat="1">
      <c r="A641" s="3" t="s">
        <v>1456</v>
      </c>
      <c r="B641" s="130">
        <f>B640+31</f>
        <v>47118</v>
      </c>
      <c r="C641" s="132">
        <f>VLOOKUP(CF_дог!B641,USD!A:B,2,TRUE)</f>
        <v>110</v>
      </c>
      <c r="D641" s="118"/>
      <c r="E641" s="117"/>
      <c r="F641" s="117"/>
      <c r="G641" s="117"/>
      <c r="H641" s="117">
        <v>6.5000000000000002E-2</v>
      </c>
      <c r="I641" s="117">
        <v>5.0000000000000001E-3</v>
      </c>
      <c r="J641" s="117">
        <v>0</v>
      </c>
      <c r="K641" s="117"/>
      <c r="L641" s="119"/>
      <c r="O641" s="118">
        <v>200</v>
      </c>
      <c r="P641" s="118">
        <f t="shared" si="273"/>
        <v>4400</v>
      </c>
      <c r="Q641" s="118">
        <f t="shared" si="252"/>
        <v>22000</v>
      </c>
      <c r="R641" s="118">
        <f t="shared" si="274"/>
        <v>484000</v>
      </c>
      <c r="S641" s="118">
        <f t="shared" si="266"/>
        <v>1.1550684931506794</v>
      </c>
      <c r="T641" s="118">
        <f t="shared" si="267"/>
        <v>127.05753424657473</v>
      </c>
      <c r="U641" s="118">
        <f t="shared" si="270"/>
        <v>25.394520547945206</v>
      </c>
      <c r="V641" s="118">
        <f t="shared" si="272"/>
        <v>2793.3972602739727</v>
      </c>
      <c r="W641" s="118">
        <f t="shared" si="268"/>
        <v>22</v>
      </c>
      <c r="X641" s="118">
        <f t="shared" si="269"/>
        <v>2420</v>
      </c>
      <c r="Y641" s="118">
        <f t="shared" si="253"/>
        <v>0</v>
      </c>
      <c r="Z641" s="118">
        <f t="shared" si="261"/>
        <v>0</v>
      </c>
      <c r="AA641" s="119">
        <v>0.02</v>
      </c>
      <c r="AB641" s="118">
        <f t="shared" si="263"/>
        <v>-88</v>
      </c>
      <c r="AC641" s="118">
        <f t="shared" si="258"/>
        <v>-9680</v>
      </c>
      <c r="AD641" s="119">
        <v>0</v>
      </c>
      <c r="AE641" s="118">
        <f t="shared" si="262"/>
        <v>0</v>
      </c>
      <c r="AF641" s="118">
        <f t="shared" si="259"/>
        <v>0</v>
      </c>
      <c r="AO641" s="118"/>
      <c r="AP641" s="118"/>
      <c r="AQ641" s="118"/>
      <c r="AR641" s="118"/>
      <c r="AS641" s="117">
        <v>0.05</v>
      </c>
      <c r="AT641" s="117">
        <v>0.1</v>
      </c>
    </row>
    <row r="642" spans="1:46" s="68" customFormat="1">
      <c r="A642" s="3" t="s">
        <v>1456</v>
      </c>
      <c r="B642" s="130">
        <f>B641+31</f>
        <v>47149</v>
      </c>
      <c r="C642" s="132">
        <f>VLOOKUP(CF_дог!B642,USD!A:B,2,TRUE)</f>
        <v>110.16986301369863</v>
      </c>
      <c r="D642" s="118"/>
      <c r="E642" s="117"/>
      <c r="F642" s="117"/>
      <c r="G642" s="117"/>
      <c r="H642" s="117">
        <v>5.4999999999999993E-2</v>
      </c>
      <c r="I642" s="117">
        <v>5.0000000000000001E-3</v>
      </c>
      <c r="J642" s="117">
        <v>0</v>
      </c>
      <c r="K642" s="117"/>
      <c r="L642" s="119"/>
      <c r="O642" s="118">
        <v>200</v>
      </c>
      <c r="P642" s="118">
        <f t="shared" ref="P642:P653" si="275">P641-O642</f>
        <v>4200</v>
      </c>
      <c r="Q642" s="118">
        <f t="shared" si="252"/>
        <v>22033.972602739726</v>
      </c>
      <c r="R642" s="118">
        <f t="shared" si="274"/>
        <v>462713.42465753423</v>
      </c>
      <c r="S642" s="118">
        <f t="shared" si="266"/>
        <v>1.1550684931506794</v>
      </c>
      <c r="T642" s="118">
        <f t="shared" si="267"/>
        <v>127.25373766184964</v>
      </c>
      <c r="U642" s="118">
        <f t="shared" si="270"/>
        <v>24.290410958904111</v>
      </c>
      <c r="V642" s="118">
        <f t="shared" si="272"/>
        <v>2676.07124788891</v>
      </c>
      <c r="W642" s="118">
        <f t="shared" si="268"/>
        <v>21</v>
      </c>
      <c r="X642" s="118">
        <f t="shared" si="269"/>
        <v>2313.5671232876712</v>
      </c>
      <c r="Y642" s="118">
        <f t="shared" si="253"/>
        <v>0</v>
      </c>
      <c r="Z642" s="118">
        <f t="shared" si="261"/>
        <v>0</v>
      </c>
      <c r="AA642" s="119">
        <v>0.02</v>
      </c>
      <c r="AB642" s="118">
        <f t="shared" si="263"/>
        <v>-84</v>
      </c>
      <c r="AC642" s="118">
        <f t="shared" si="258"/>
        <v>-9254.2684931506847</v>
      </c>
      <c r="AD642" s="119">
        <v>0</v>
      </c>
      <c r="AE642" s="118">
        <f t="shared" si="262"/>
        <v>0</v>
      </c>
      <c r="AF642" s="118">
        <f t="shared" si="259"/>
        <v>0</v>
      </c>
      <c r="AO642" s="118"/>
      <c r="AP642" s="118"/>
      <c r="AQ642" s="118"/>
      <c r="AR642" s="118"/>
      <c r="AS642" s="117">
        <v>0.05</v>
      </c>
      <c r="AT642" s="117">
        <v>0.1</v>
      </c>
    </row>
    <row r="643" spans="1:46" s="68" customFormat="1">
      <c r="A643" s="3" t="s">
        <v>1456</v>
      </c>
      <c r="B643" s="130">
        <f>B642+28</f>
        <v>47177</v>
      </c>
      <c r="C643" s="132">
        <f>VLOOKUP(CF_дог!B643,USD!A:B,2,TRUE)</f>
        <v>110.32328767123288</v>
      </c>
      <c r="D643" s="118"/>
      <c r="E643" s="117"/>
      <c r="F643" s="117"/>
      <c r="G643" s="117"/>
      <c r="H643" s="117">
        <v>7.4999999999999997E-2</v>
      </c>
      <c r="I643" s="117">
        <v>5.0000000000000001E-3</v>
      </c>
      <c r="J643" s="117">
        <v>0</v>
      </c>
      <c r="K643" s="117"/>
      <c r="L643" s="119"/>
      <c r="O643" s="118">
        <v>200</v>
      </c>
      <c r="P643" s="118">
        <f t="shared" si="275"/>
        <v>4000</v>
      </c>
      <c r="Q643" s="118">
        <f t="shared" ref="Q643:Q706" si="276">O643*C643</f>
        <v>22064.657534246577</v>
      </c>
      <c r="R643" s="118">
        <f t="shared" si="274"/>
        <v>441293.15068493149</v>
      </c>
      <c r="S643" s="118">
        <f t="shared" si="266"/>
        <v>1.1550684931506794</v>
      </c>
      <c r="T643" s="118">
        <f t="shared" si="267"/>
        <v>127.43095364983988</v>
      </c>
      <c r="U643" s="118">
        <f t="shared" si="270"/>
        <v>17.720547945205478</v>
      </c>
      <c r="V643" s="118">
        <f t="shared" si="272"/>
        <v>1954.9891086507787</v>
      </c>
      <c r="W643" s="118">
        <f t="shared" si="268"/>
        <v>20</v>
      </c>
      <c r="X643" s="118">
        <f t="shared" si="269"/>
        <v>2206.4657534246576</v>
      </c>
      <c r="Y643" s="118">
        <f t="shared" ref="Y643:Y706" si="277">-P643*J643</f>
        <v>0</v>
      </c>
      <c r="Z643" s="118">
        <f t="shared" si="261"/>
        <v>0</v>
      </c>
      <c r="AA643" s="119">
        <v>0.02</v>
      </c>
      <c r="AB643" s="118">
        <f t="shared" si="263"/>
        <v>-80</v>
      </c>
      <c r="AC643" s="118">
        <f t="shared" si="258"/>
        <v>-8825.8630136986303</v>
      </c>
      <c r="AD643" s="119">
        <v>0</v>
      </c>
      <c r="AE643" s="118">
        <f t="shared" si="262"/>
        <v>0</v>
      </c>
      <c r="AF643" s="118">
        <f t="shared" si="259"/>
        <v>0</v>
      </c>
      <c r="AO643" s="118"/>
      <c r="AP643" s="118"/>
      <c r="AQ643" s="118"/>
      <c r="AR643" s="118"/>
      <c r="AS643" s="117">
        <v>0.05</v>
      </c>
      <c r="AT643" s="117">
        <v>0.1</v>
      </c>
    </row>
    <row r="644" spans="1:46" s="68" customFormat="1">
      <c r="A644" s="3" t="s">
        <v>1456</v>
      </c>
      <c r="B644" s="130">
        <f>B643+31</f>
        <v>47208</v>
      </c>
      <c r="C644" s="132">
        <f>VLOOKUP(CF_дог!B644,USD!A:B,2,TRUE)</f>
        <v>110.49315068493151</v>
      </c>
      <c r="D644" s="118"/>
      <c r="E644" s="117"/>
      <c r="F644" s="117"/>
      <c r="G644" s="117"/>
      <c r="H644" s="117">
        <v>7.4999999999999997E-2</v>
      </c>
      <c r="I644" s="117">
        <v>5.0000000000000001E-3</v>
      </c>
      <c r="J644" s="117">
        <v>0</v>
      </c>
      <c r="K644" s="117"/>
      <c r="L644" s="119"/>
      <c r="O644" s="118">
        <v>200</v>
      </c>
      <c r="P644" s="118">
        <f t="shared" si="275"/>
        <v>3800</v>
      </c>
      <c r="Q644" s="118">
        <f t="shared" si="276"/>
        <v>22098.630136986303</v>
      </c>
      <c r="R644" s="118">
        <f t="shared" si="274"/>
        <v>419873.97260273976</v>
      </c>
      <c r="S644" s="118">
        <f t="shared" ref="S644:S662" si="278">P643*H643/365*(B644-B643)+S643-U644</f>
        <v>1.1550684931506794</v>
      </c>
      <c r="T644" s="118">
        <f t="shared" ref="T644:T662" si="279">S644*C644</f>
        <v>127.62715706511479</v>
      </c>
      <c r="U644" s="118">
        <f t="shared" si="270"/>
        <v>25.479452054794518</v>
      </c>
      <c r="V644" s="118">
        <f t="shared" si="272"/>
        <v>2815.3049352598982</v>
      </c>
      <c r="W644" s="118">
        <f t="shared" ref="W644:W663" si="280">I644*P644</f>
        <v>19</v>
      </c>
      <c r="X644" s="118">
        <f t="shared" ref="X644:X663" si="281">W644*C644</f>
        <v>2099.3698630136987</v>
      </c>
      <c r="Y644" s="118">
        <f t="shared" si="277"/>
        <v>0</v>
      </c>
      <c r="Z644" s="118">
        <f t="shared" si="261"/>
        <v>0</v>
      </c>
      <c r="AA644" s="119">
        <v>0.02</v>
      </c>
      <c r="AB644" s="118">
        <f t="shared" si="263"/>
        <v>-76</v>
      </c>
      <c r="AC644" s="118">
        <f t="shared" ref="AC644:AC707" si="282">AB644*C644</f>
        <v>-8397.4794520547948</v>
      </c>
      <c r="AD644" s="119">
        <v>0</v>
      </c>
      <c r="AE644" s="118">
        <f t="shared" si="262"/>
        <v>0</v>
      </c>
      <c r="AF644" s="118">
        <f t="shared" ref="AF644:AF707" si="283">AE644*C644</f>
        <v>0</v>
      </c>
      <c r="AO644" s="118"/>
      <c r="AP644" s="118"/>
      <c r="AQ644" s="118"/>
      <c r="AR644" s="118"/>
      <c r="AS644" s="117">
        <v>0.05</v>
      </c>
      <c r="AT644" s="117">
        <v>0.1</v>
      </c>
    </row>
    <row r="645" spans="1:46" s="68" customFormat="1">
      <c r="A645" s="3" t="s">
        <v>1456</v>
      </c>
      <c r="B645" s="130">
        <f>B644+30</f>
        <v>47238</v>
      </c>
      <c r="C645" s="132">
        <f>VLOOKUP(CF_дог!B645,USD!A:B,2,TRUE)</f>
        <v>110.65753424657534</v>
      </c>
      <c r="D645" s="118"/>
      <c r="E645" s="117"/>
      <c r="F645" s="117"/>
      <c r="G645" s="117"/>
      <c r="H645" s="117">
        <v>7.4999999999999997E-2</v>
      </c>
      <c r="I645" s="117">
        <v>5.0000000000000001E-3</v>
      </c>
      <c r="J645" s="117">
        <v>0</v>
      </c>
      <c r="K645" s="117"/>
      <c r="L645" s="119"/>
      <c r="O645" s="118">
        <v>200</v>
      </c>
      <c r="P645" s="118">
        <f t="shared" si="275"/>
        <v>3600</v>
      </c>
      <c r="Q645" s="118">
        <f t="shared" si="276"/>
        <v>22131.506849315068</v>
      </c>
      <c r="R645" s="118">
        <f t="shared" si="274"/>
        <v>398367.12328767125</v>
      </c>
      <c r="S645" s="118">
        <f t="shared" si="278"/>
        <v>1.1550684931506794</v>
      </c>
      <c r="T645" s="118">
        <f t="shared" si="279"/>
        <v>127.81703133796148</v>
      </c>
      <c r="U645" s="118">
        <f t="shared" ref="U645:U663" si="284">P644*H644/365*(B645-B644)</f>
        <v>23.424657534246577</v>
      </c>
      <c r="V645" s="118">
        <f t="shared" si="272"/>
        <v>2592.1148433101898</v>
      </c>
      <c r="W645" s="118">
        <f t="shared" si="280"/>
        <v>18</v>
      </c>
      <c r="X645" s="118">
        <f t="shared" si="281"/>
        <v>1991.8356164383561</v>
      </c>
      <c r="Y645" s="118">
        <f t="shared" si="277"/>
        <v>0</v>
      </c>
      <c r="Z645" s="118">
        <f t="shared" si="261"/>
        <v>0</v>
      </c>
      <c r="AA645" s="119">
        <v>0.02</v>
      </c>
      <c r="AB645" s="118">
        <f t="shared" si="263"/>
        <v>-72</v>
      </c>
      <c r="AC645" s="118">
        <f t="shared" si="282"/>
        <v>-7967.3424657534242</v>
      </c>
      <c r="AD645" s="119">
        <v>0</v>
      </c>
      <c r="AE645" s="118">
        <f t="shared" si="262"/>
        <v>0</v>
      </c>
      <c r="AF645" s="118">
        <f t="shared" si="283"/>
        <v>0</v>
      </c>
      <c r="AO645" s="118"/>
      <c r="AP645" s="118"/>
      <c r="AQ645" s="118"/>
      <c r="AR645" s="118"/>
      <c r="AS645" s="117">
        <v>0.05</v>
      </c>
      <c r="AT645" s="117">
        <v>0.1</v>
      </c>
    </row>
    <row r="646" spans="1:46" s="68" customFormat="1">
      <c r="A646" s="3" t="s">
        <v>1456</v>
      </c>
      <c r="B646" s="130">
        <f>B645+31</f>
        <v>47269</v>
      </c>
      <c r="C646" s="132">
        <f>VLOOKUP(CF_дог!B646,USD!A:B,2,TRUE)</f>
        <v>110.82739726027397</v>
      </c>
      <c r="D646" s="118"/>
      <c r="E646" s="117"/>
      <c r="F646" s="117"/>
      <c r="G646" s="117"/>
      <c r="H646" s="117">
        <v>6.9999999999999993E-2</v>
      </c>
      <c r="I646" s="117">
        <v>5.0000000000000001E-3</v>
      </c>
      <c r="J646" s="117">
        <v>0</v>
      </c>
      <c r="K646" s="117"/>
      <c r="L646" s="119"/>
      <c r="O646" s="118">
        <v>200</v>
      </c>
      <c r="P646" s="118">
        <f t="shared" si="275"/>
        <v>3400</v>
      </c>
      <c r="Q646" s="118">
        <f t="shared" si="276"/>
        <v>22165.479452054795</v>
      </c>
      <c r="R646" s="118">
        <f t="shared" si="274"/>
        <v>376813.15068493149</v>
      </c>
      <c r="S646" s="118">
        <f t="shared" si="278"/>
        <v>1.1550684931506794</v>
      </c>
      <c r="T646" s="118">
        <f t="shared" si="279"/>
        <v>128.01323475323639</v>
      </c>
      <c r="U646" s="118">
        <f t="shared" si="284"/>
        <v>22.931506849315067</v>
      </c>
      <c r="V646" s="118">
        <f t="shared" si="272"/>
        <v>2541.4392193657345</v>
      </c>
      <c r="W646" s="118">
        <f t="shared" si="280"/>
        <v>17</v>
      </c>
      <c r="X646" s="118">
        <f t="shared" si="281"/>
        <v>1884.0657534246575</v>
      </c>
      <c r="Y646" s="118">
        <f t="shared" si="277"/>
        <v>0</v>
      </c>
      <c r="Z646" s="118">
        <f t="shared" si="261"/>
        <v>0</v>
      </c>
      <c r="AA646" s="119">
        <v>0.02</v>
      </c>
      <c r="AB646" s="118">
        <f t="shared" si="263"/>
        <v>-68</v>
      </c>
      <c r="AC646" s="118">
        <f t="shared" si="282"/>
        <v>-7536.2630136986299</v>
      </c>
      <c r="AD646" s="119">
        <v>0</v>
      </c>
      <c r="AE646" s="118">
        <f t="shared" si="262"/>
        <v>0</v>
      </c>
      <c r="AF646" s="118">
        <f t="shared" si="283"/>
        <v>0</v>
      </c>
      <c r="AO646" s="118"/>
      <c r="AP646" s="118"/>
      <c r="AQ646" s="118"/>
      <c r="AR646" s="118"/>
      <c r="AS646" s="117">
        <v>0.05</v>
      </c>
      <c r="AT646" s="117">
        <v>0.1</v>
      </c>
    </row>
    <row r="647" spans="1:46" s="68" customFormat="1">
      <c r="A647" s="3" t="s">
        <v>1456</v>
      </c>
      <c r="B647" s="130">
        <f>B646+30</f>
        <v>47299</v>
      </c>
      <c r="C647" s="132">
        <f>VLOOKUP(CF_дог!B647,USD!A:B,2,TRUE)</f>
        <v>110.99178082191781</v>
      </c>
      <c r="D647" s="118"/>
      <c r="E647" s="117"/>
      <c r="F647" s="117"/>
      <c r="G647" s="117"/>
      <c r="H647" s="117">
        <v>6.9999999999999993E-2</v>
      </c>
      <c r="I647" s="117">
        <v>5.0000000000000001E-3</v>
      </c>
      <c r="J647" s="117">
        <v>0</v>
      </c>
      <c r="K647" s="117"/>
      <c r="L647" s="119"/>
      <c r="O647" s="118">
        <v>200</v>
      </c>
      <c r="P647" s="118">
        <f t="shared" si="275"/>
        <v>3200</v>
      </c>
      <c r="Q647" s="118">
        <f t="shared" si="276"/>
        <v>22198.356164383564</v>
      </c>
      <c r="R647" s="118">
        <f t="shared" si="274"/>
        <v>355173.69863013702</v>
      </c>
      <c r="S647" s="118">
        <f t="shared" si="278"/>
        <v>1.1550684931506794</v>
      </c>
      <c r="T647" s="118">
        <f t="shared" si="279"/>
        <v>128.2031090260831</v>
      </c>
      <c r="U647" s="118">
        <f t="shared" si="284"/>
        <v>19.561643835616433</v>
      </c>
      <c r="V647" s="118">
        <f t="shared" si="272"/>
        <v>2171.1816851191588</v>
      </c>
      <c r="W647" s="118">
        <f t="shared" si="280"/>
        <v>16</v>
      </c>
      <c r="X647" s="118">
        <f t="shared" si="281"/>
        <v>1775.868493150685</v>
      </c>
      <c r="Y647" s="118">
        <f t="shared" si="277"/>
        <v>0</v>
      </c>
      <c r="Z647" s="118">
        <f t="shared" si="261"/>
        <v>0</v>
      </c>
      <c r="AA647" s="119">
        <v>0.02</v>
      </c>
      <c r="AB647" s="118">
        <f t="shared" si="263"/>
        <v>-64</v>
      </c>
      <c r="AC647" s="118">
        <f t="shared" si="282"/>
        <v>-7103.4739726027401</v>
      </c>
      <c r="AD647" s="119">
        <v>0</v>
      </c>
      <c r="AE647" s="118">
        <f t="shared" si="262"/>
        <v>0</v>
      </c>
      <c r="AF647" s="118">
        <f t="shared" si="283"/>
        <v>0</v>
      </c>
      <c r="AO647" s="118"/>
      <c r="AP647" s="118"/>
      <c r="AQ647" s="118"/>
      <c r="AR647" s="118"/>
      <c r="AS647" s="117">
        <v>0.05</v>
      </c>
      <c r="AT647" s="117">
        <v>0.1</v>
      </c>
    </row>
    <row r="648" spans="1:46" s="68" customFormat="1">
      <c r="A648" s="3" t="s">
        <v>1456</v>
      </c>
      <c r="B648" s="130">
        <f>B647+31</f>
        <v>47330</v>
      </c>
      <c r="C648" s="132">
        <f>VLOOKUP(CF_дог!B648,USD!A:B,2,TRUE)</f>
        <v>111.16164383561645</v>
      </c>
      <c r="D648" s="118"/>
      <c r="E648" s="117"/>
      <c r="F648" s="117"/>
      <c r="G648" s="117"/>
      <c r="H648" s="117">
        <v>6.9999999999999993E-2</v>
      </c>
      <c r="I648" s="117">
        <v>5.0000000000000001E-3</v>
      </c>
      <c r="J648" s="117">
        <v>0</v>
      </c>
      <c r="K648" s="117"/>
      <c r="L648" s="119"/>
      <c r="O648" s="118">
        <v>200</v>
      </c>
      <c r="P648" s="118">
        <f t="shared" si="275"/>
        <v>3000</v>
      </c>
      <c r="Q648" s="118">
        <f t="shared" si="276"/>
        <v>22232.32876712329</v>
      </c>
      <c r="R648" s="118">
        <f t="shared" si="274"/>
        <v>333484.93150684936</v>
      </c>
      <c r="S648" s="118">
        <f t="shared" si="278"/>
        <v>1.1550684931506794</v>
      </c>
      <c r="T648" s="118">
        <f t="shared" si="279"/>
        <v>128.39931244135801</v>
      </c>
      <c r="U648" s="118">
        <f t="shared" si="284"/>
        <v>19.024657534246572</v>
      </c>
      <c r="V648" s="118">
        <f t="shared" si="272"/>
        <v>2114.8122049164945</v>
      </c>
      <c r="W648" s="118">
        <f t="shared" si="280"/>
        <v>15</v>
      </c>
      <c r="X648" s="118">
        <f t="shared" si="281"/>
        <v>1667.4246575342468</v>
      </c>
      <c r="Y648" s="118">
        <f t="shared" si="277"/>
        <v>0</v>
      </c>
      <c r="Z648" s="118">
        <f t="shared" si="261"/>
        <v>0</v>
      </c>
      <c r="AA648" s="119">
        <v>0.02</v>
      </c>
      <c r="AB648" s="118">
        <f t="shared" si="263"/>
        <v>-60</v>
      </c>
      <c r="AC648" s="118">
        <f t="shared" si="282"/>
        <v>-6669.698630136987</v>
      </c>
      <c r="AD648" s="119">
        <v>0</v>
      </c>
      <c r="AE648" s="118">
        <f t="shared" si="262"/>
        <v>0</v>
      </c>
      <c r="AF648" s="118">
        <f t="shared" si="283"/>
        <v>0</v>
      </c>
      <c r="AO648" s="118"/>
      <c r="AP648" s="118"/>
      <c r="AQ648" s="118"/>
      <c r="AR648" s="118"/>
      <c r="AS648" s="117">
        <v>0.05</v>
      </c>
      <c r="AT648" s="117">
        <v>0.1</v>
      </c>
    </row>
    <row r="649" spans="1:46" s="68" customFormat="1">
      <c r="A649" s="3" t="s">
        <v>1456</v>
      </c>
      <c r="B649" s="130">
        <f>B648+31</f>
        <v>47361</v>
      </c>
      <c r="C649" s="132">
        <f>VLOOKUP(CF_дог!B649,USD!A:B,2,TRUE)</f>
        <v>111.33150684931506</v>
      </c>
      <c r="D649" s="118"/>
      <c r="E649" s="117"/>
      <c r="F649" s="117"/>
      <c r="G649" s="117"/>
      <c r="H649" s="117">
        <v>6.9999999999999993E-2</v>
      </c>
      <c r="I649" s="117">
        <v>5.0000000000000001E-3</v>
      </c>
      <c r="J649" s="117">
        <v>0</v>
      </c>
      <c r="K649" s="117"/>
      <c r="L649" s="119"/>
      <c r="O649" s="118">
        <v>200</v>
      </c>
      <c r="P649" s="118">
        <f t="shared" si="275"/>
        <v>2800</v>
      </c>
      <c r="Q649" s="118">
        <f t="shared" si="276"/>
        <v>22266.301369863013</v>
      </c>
      <c r="R649" s="118">
        <f t="shared" si="274"/>
        <v>311728.21917808219</v>
      </c>
      <c r="S649" s="118">
        <f t="shared" si="278"/>
        <v>1.1550684931506794</v>
      </c>
      <c r="T649" s="118">
        <f t="shared" si="279"/>
        <v>128.59551585663289</v>
      </c>
      <c r="U649" s="118">
        <f t="shared" si="284"/>
        <v>17.835616438356162</v>
      </c>
      <c r="V649" s="118">
        <f t="shared" si="272"/>
        <v>1985.6660536686054</v>
      </c>
      <c r="W649" s="118">
        <f t="shared" si="280"/>
        <v>14</v>
      </c>
      <c r="X649" s="118">
        <f t="shared" si="281"/>
        <v>1558.641095890411</v>
      </c>
      <c r="Y649" s="118">
        <f t="shared" si="277"/>
        <v>0</v>
      </c>
      <c r="Z649" s="118">
        <f t="shared" si="261"/>
        <v>0</v>
      </c>
      <c r="AA649" s="119">
        <v>0.02</v>
      </c>
      <c r="AB649" s="118">
        <f t="shared" si="263"/>
        <v>-56</v>
      </c>
      <c r="AC649" s="118">
        <f t="shared" si="282"/>
        <v>-6234.5643835616438</v>
      </c>
      <c r="AD649" s="119">
        <v>0</v>
      </c>
      <c r="AE649" s="118">
        <f t="shared" si="262"/>
        <v>0</v>
      </c>
      <c r="AF649" s="118">
        <f t="shared" si="283"/>
        <v>0</v>
      </c>
      <c r="AO649" s="118"/>
      <c r="AP649" s="118"/>
      <c r="AQ649" s="118"/>
      <c r="AR649" s="118"/>
      <c r="AS649" s="117">
        <v>0.05</v>
      </c>
      <c r="AT649" s="117">
        <v>0.1</v>
      </c>
    </row>
    <row r="650" spans="1:46" s="68" customFormat="1">
      <c r="A650" s="3" t="s">
        <v>1456</v>
      </c>
      <c r="B650" s="130">
        <f>B649+30</f>
        <v>47391</v>
      </c>
      <c r="C650" s="132">
        <f>VLOOKUP(CF_дог!B650,USD!A:B,2,TRUE)</f>
        <v>111.49589041095891</v>
      </c>
      <c r="D650" s="118"/>
      <c r="E650" s="117"/>
      <c r="F650" s="117"/>
      <c r="G650" s="117"/>
      <c r="H650" s="117">
        <v>6.9999999999999993E-2</v>
      </c>
      <c r="I650" s="117">
        <v>5.0000000000000001E-3</v>
      </c>
      <c r="J650" s="117">
        <v>0</v>
      </c>
      <c r="K650" s="117"/>
      <c r="L650" s="119"/>
      <c r="O650" s="118">
        <v>200</v>
      </c>
      <c r="P650" s="118">
        <f t="shared" si="275"/>
        <v>2600</v>
      </c>
      <c r="Q650" s="118">
        <f t="shared" si="276"/>
        <v>22299.178082191782</v>
      </c>
      <c r="R650" s="118">
        <f t="shared" si="274"/>
        <v>289889.31506849313</v>
      </c>
      <c r="S650" s="118">
        <f t="shared" si="278"/>
        <v>1.1550684931506794</v>
      </c>
      <c r="T650" s="118">
        <f t="shared" si="279"/>
        <v>128.78539012947959</v>
      </c>
      <c r="U650" s="118">
        <f t="shared" si="284"/>
        <v>16.109589041095887</v>
      </c>
      <c r="V650" s="118">
        <f t="shared" si="272"/>
        <v>1796.1529742916116</v>
      </c>
      <c r="W650" s="118">
        <f t="shared" si="280"/>
        <v>13</v>
      </c>
      <c r="X650" s="118">
        <f t="shared" si="281"/>
        <v>1449.4465753424658</v>
      </c>
      <c r="Y650" s="118">
        <f t="shared" si="277"/>
        <v>0</v>
      </c>
      <c r="Z650" s="118">
        <f t="shared" si="261"/>
        <v>0</v>
      </c>
      <c r="AA650" s="119">
        <v>0.02</v>
      </c>
      <c r="AB650" s="118">
        <f t="shared" si="263"/>
        <v>-52</v>
      </c>
      <c r="AC650" s="118">
        <f t="shared" si="282"/>
        <v>-5797.7863013698634</v>
      </c>
      <c r="AD650" s="119">
        <v>0</v>
      </c>
      <c r="AE650" s="118">
        <f t="shared" si="262"/>
        <v>0</v>
      </c>
      <c r="AF650" s="118">
        <f t="shared" si="283"/>
        <v>0</v>
      </c>
      <c r="AO650" s="118"/>
      <c r="AP650" s="118"/>
      <c r="AQ650" s="118"/>
      <c r="AR650" s="118"/>
      <c r="AS650" s="117">
        <v>0.05</v>
      </c>
      <c r="AT650" s="117">
        <v>0.1</v>
      </c>
    </row>
    <row r="651" spans="1:46" s="68" customFormat="1">
      <c r="A651" s="3" t="s">
        <v>1456</v>
      </c>
      <c r="B651" s="130">
        <f>B650+31</f>
        <v>47422</v>
      </c>
      <c r="C651" s="132">
        <f>VLOOKUP(CF_дог!B651,USD!A:B,2,TRUE)</f>
        <v>111.66575342465754</v>
      </c>
      <c r="D651" s="118"/>
      <c r="E651" s="117"/>
      <c r="F651" s="117"/>
      <c r="G651" s="117"/>
      <c r="H651" s="117">
        <v>6.5000000000000002E-2</v>
      </c>
      <c r="I651" s="117">
        <v>5.0000000000000001E-3</v>
      </c>
      <c r="J651" s="117">
        <v>0</v>
      </c>
      <c r="K651" s="117"/>
      <c r="L651" s="119"/>
      <c r="O651" s="118">
        <v>200</v>
      </c>
      <c r="P651" s="118">
        <f t="shared" si="275"/>
        <v>2400</v>
      </c>
      <c r="Q651" s="118">
        <f t="shared" si="276"/>
        <v>22333.150684931508</v>
      </c>
      <c r="R651" s="118">
        <f t="shared" si="274"/>
        <v>267997.80821917811</v>
      </c>
      <c r="S651" s="118">
        <f t="shared" si="278"/>
        <v>1.1550684931506794</v>
      </c>
      <c r="T651" s="118">
        <f t="shared" si="279"/>
        <v>128.9815935447545</v>
      </c>
      <c r="U651" s="118">
        <f t="shared" si="284"/>
        <v>15.457534246575339</v>
      </c>
      <c r="V651" s="118">
        <f t="shared" si="272"/>
        <v>1726.0772077312813</v>
      </c>
      <c r="W651" s="118">
        <f t="shared" si="280"/>
        <v>12</v>
      </c>
      <c r="X651" s="118">
        <f t="shared" si="281"/>
        <v>1339.9890410958906</v>
      </c>
      <c r="Y651" s="118">
        <f t="shared" si="277"/>
        <v>0</v>
      </c>
      <c r="Z651" s="118">
        <f t="shared" si="261"/>
        <v>0</v>
      </c>
      <c r="AA651" s="119">
        <v>0.02</v>
      </c>
      <c r="AB651" s="118">
        <f t="shared" si="263"/>
        <v>-48</v>
      </c>
      <c r="AC651" s="118">
        <f t="shared" si="282"/>
        <v>-5359.9561643835623</v>
      </c>
      <c r="AD651" s="119">
        <v>0</v>
      </c>
      <c r="AE651" s="118">
        <f t="shared" si="262"/>
        <v>0</v>
      </c>
      <c r="AF651" s="118">
        <f t="shared" si="283"/>
        <v>0</v>
      </c>
      <c r="AO651" s="118"/>
      <c r="AP651" s="118"/>
      <c r="AQ651" s="118"/>
      <c r="AR651" s="118"/>
      <c r="AS651" s="117">
        <v>0.05</v>
      </c>
      <c r="AT651" s="117">
        <v>0.1</v>
      </c>
    </row>
    <row r="652" spans="1:46" s="68" customFormat="1">
      <c r="A652" s="3" t="s">
        <v>1456</v>
      </c>
      <c r="B652" s="130">
        <f>B651+30</f>
        <v>47452</v>
      </c>
      <c r="C652" s="132">
        <f>VLOOKUP(CF_дог!B652,USD!A:B,2,TRUE)</f>
        <v>111.83013698630137</v>
      </c>
      <c r="D652" s="118"/>
      <c r="E652" s="117"/>
      <c r="F652" s="117"/>
      <c r="G652" s="117"/>
      <c r="H652" s="117">
        <v>6.5000000000000002E-2</v>
      </c>
      <c r="I652" s="117">
        <v>5.0000000000000001E-3</v>
      </c>
      <c r="J652" s="117">
        <v>0</v>
      </c>
      <c r="K652" s="117"/>
      <c r="L652" s="119"/>
      <c r="O652" s="118">
        <v>200</v>
      </c>
      <c r="P652" s="118">
        <f t="shared" si="275"/>
        <v>2200</v>
      </c>
      <c r="Q652" s="118">
        <f t="shared" si="276"/>
        <v>22366.027397260274</v>
      </c>
      <c r="R652" s="118">
        <f t="shared" si="274"/>
        <v>246026.30136986301</v>
      </c>
      <c r="S652" s="118">
        <f t="shared" si="278"/>
        <v>1.1550684931506794</v>
      </c>
      <c r="T652" s="118">
        <f t="shared" si="279"/>
        <v>129.17146781760118</v>
      </c>
      <c r="U652" s="118">
        <f t="shared" si="284"/>
        <v>12.82191780821918</v>
      </c>
      <c r="V652" s="118">
        <f t="shared" si="272"/>
        <v>1433.8768249202478</v>
      </c>
      <c r="W652" s="118">
        <f t="shared" si="280"/>
        <v>11</v>
      </c>
      <c r="X652" s="118">
        <f t="shared" si="281"/>
        <v>1230.131506849315</v>
      </c>
      <c r="Y652" s="118">
        <f t="shared" si="277"/>
        <v>0</v>
      </c>
      <c r="Z652" s="118">
        <f t="shared" si="261"/>
        <v>0</v>
      </c>
      <c r="AA652" s="119">
        <v>0.02</v>
      </c>
      <c r="AB652" s="118">
        <f t="shared" si="263"/>
        <v>-44</v>
      </c>
      <c r="AC652" s="118">
        <f t="shared" si="282"/>
        <v>-4920.5260273972599</v>
      </c>
      <c r="AD652" s="119">
        <v>0</v>
      </c>
      <c r="AE652" s="118">
        <f t="shared" si="262"/>
        <v>0</v>
      </c>
      <c r="AF652" s="118">
        <f t="shared" si="283"/>
        <v>0</v>
      </c>
      <c r="AO652" s="118"/>
      <c r="AP652" s="118"/>
      <c r="AQ652" s="118"/>
      <c r="AR652" s="118"/>
      <c r="AS652" s="117">
        <v>0.05</v>
      </c>
      <c r="AT652" s="117">
        <v>0.1</v>
      </c>
    </row>
    <row r="653" spans="1:46" s="68" customFormat="1">
      <c r="A653" s="3" t="s">
        <v>1456</v>
      </c>
      <c r="B653" s="130">
        <f>B652+31</f>
        <v>47483</v>
      </c>
      <c r="C653" s="132">
        <f>VLOOKUP(CF_дог!B653,USD!A:B,2,TRUE)</f>
        <v>112</v>
      </c>
      <c r="D653" s="118"/>
      <c r="E653" s="117"/>
      <c r="F653" s="117"/>
      <c r="G653" s="117"/>
      <c r="H653" s="117">
        <v>6.5000000000000002E-2</v>
      </c>
      <c r="I653" s="117">
        <v>5.0000000000000001E-3</v>
      </c>
      <c r="J653" s="117">
        <v>0</v>
      </c>
      <c r="K653" s="117"/>
      <c r="L653" s="119"/>
      <c r="O653" s="118">
        <v>200</v>
      </c>
      <c r="P653" s="118">
        <f t="shared" si="275"/>
        <v>2000</v>
      </c>
      <c r="Q653" s="118">
        <f t="shared" si="276"/>
        <v>22400</v>
      </c>
      <c r="R653" s="118">
        <f t="shared" si="274"/>
        <v>224000</v>
      </c>
      <c r="S653" s="118">
        <f t="shared" si="278"/>
        <v>1.1550684931506794</v>
      </c>
      <c r="T653" s="118">
        <f t="shared" si="279"/>
        <v>129.36767123287609</v>
      </c>
      <c r="U653" s="118">
        <f t="shared" si="284"/>
        <v>12.145205479452056</v>
      </c>
      <c r="V653" s="118">
        <f t="shared" si="272"/>
        <v>1360.2630136986302</v>
      </c>
      <c r="W653" s="118">
        <f t="shared" si="280"/>
        <v>10</v>
      </c>
      <c r="X653" s="118">
        <f t="shared" si="281"/>
        <v>1120</v>
      </c>
      <c r="Y653" s="118">
        <f t="shared" si="277"/>
        <v>0</v>
      </c>
      <c r="Z653" s="118">
        <f t="shared" si="261"/>
        <v>0</v>
      </c>
      <c r="AA653" s="119">
        <v>0.02</v>
      </c>
      <c r="AB653" s="118">
        <f t="shared" si="263"/>
        <v>-40</v>
      </c>
      <c r="AC653" s="118">
        <f t="shared" si="282"/>
        <v>-4480</v>
      </c>
      <c r="AD653" s="119">
        <v>0</v>
      </c>
      <c r="AE653" s="118">
        <f t="shared" si="262"/>
        <v>0</v>
      </c>
      <c r="AF653" s="118">
        <f t="shared" si="283"/>
        <v>0</v>
      </c>
      <c r="AO653" s="118"/>
      <c r="AP653" s="118"/>
      <c r="AQ653" s="118"/>
      <c r="AR653" s="118"/>
      <c r="AS653" s="117">
        <v>0.05</v>
      </c>
      <c r="AT653" s="117">
        <v>0.1</v>
      </c>
    </row>
    <row r="654" spans="1:46" s="68" customFormat="1">
      <c r="A654" s="3" t="s">
        <v>1456</v>
      </c>
      <c r="B654" s="130">
        <f>B653+31</f>
        <v>47514</v>
      </c>
      <c r="C654" s="132">
        <f>VLOOKUP(CF_дог!B654,USD!A:B,2,TRUE)</f>
        <v>112.16986301369863</v>
      </c>
      <c r="D654" s="118"/>
      <c r="E654" s="117"/>
      <c r="F654" s="117"/>
      <c r="G654" s="117"/>
      <c r="H654" s="117">
        <v>5.4999999999999993E-2</v>
      </c>
      <c r="I654" s="117">
        <v>5.0000000000000001E-3</v>
      </c>
      <c r="J654" s="117">
        <v>0</v>
      </c>
      <c r="K654" s="117"/>
      <c r="L654" s="119"/>
      <c r="O654" s="118">
        <v>200</v>
      </c>
      <c r="P654" s="118">
        <f t="shared" ref="P654:P663" si="285">P653-O654</f>
        <v>1800</v>
      </c>
      <c r="Q654" s="118">
        <f t="shared" si="276"/>
        <v>22433.972602739726</v>
      </c>
      <c r="R654" s="118">
        <f t="shared" si="274"/>
        <v>201905.75342465754</v>
      </c>
      <c r="S654" s="118">
        <f t="shared" si="278"/>
        <v>1.1550684931506794</v>
      </c>
      <c r="T654" s="118">
        <f t="shared" si="279"/>
        <v>129.563874648151</v>
      </c>
      <c r="U654" s="118">
        <f t="shared" si="284"/>
        <v>11.041095890410958</v>
      </c>
      <c r="V654" s="118">
        <f t="shared" si="272"/>
        <v>1238.4782135485079</v>
      </c>
      <c r="W654" s="118">
        <f t="shared" si="280"/>
        <v>9</v>
      </c>
      <c r="X654" s="118">
        <f t="shared" si="281"/>
        <v>1009.5287671232877</v>
      </c>
      <c r="Y654" s="118">
        <f t="shared" si="277"/>
        <v>0</v>
      </c>
      <c r="Z654" s="118">
        <f t="shared" ref="Z654:Z717" si="286">Y654*C654</f>
        <v>0</v>
      </c>
      <c r="AA654" s="119">
        <v>0.02</v>
      </c>
      <c r="AB654" s="118">
        <f t="shared" si="263"/>
        <v>-36</v>
      </c>
      <c r="AC654" s="118">
        <f t="shared" si="282"/>
        <v>-4038.1150684931508</v>
      </c>
      <c r="AD654" s="119">
        <v>0</v>
      </c>
      <c r="AE654" s="118">
        <f t="shared" ref="AE654:AE717" si="287">-AD654*P654</f>
        <v>0</v>
      </c>
      <c r="AF654" s="118">
        <f t="shared" si="283"/>
        <v>0</v>
      </c>
      <c r="AO654" s="118"/>
      <c r="AP654" s="118"/>
      <c r="AQ654" s="118"/>
      <c r="AR654" s="118"/>
      <c r="AS654" s="117">
        <v>0.05</v>
      </c>
      <c r="AT654" s="117">
        <v>0.1</v>
      </c>
    </row>
    <row r="655" spans="1:46" s="68" customFormat="1">
      <c r="A655" s="3" t="s">
        <v>1456</v>
      </c>
      <c r="B655" s="130">
        <f>B654+28</f>
        <v>47542</v>
      </c>
      <c r="C655" s="132">
        <f>VLOOKUP(CF_дог!B655,USD!A:B,2,TRUE)</f>
        <v>112.32328767123288</v>
      </c>
      <c r="D655" s="118"/>
      <c r="E655" s="117"/>
      <c r="F655" s="117"/>
      <c r="G655" s="117"/>
      <c r="H655" s="117">
        <v>7.4999999999999997E-2</v>
      </c>
      <c r="I655" s="117">
        <v>5.0000000000000001E-3</v>
      </c>
      <c r="J655" s="117">
        <v>0</v>
      </c>
      <c r="K655" s="117"/>
      <c r="L655" s="119"/>
      <c r="O655" s="118">
        <v>200</v>
      </c>
      <c r="P655" s="118">
        <f t="shared" si="285"/>
        <v>1600</v>
      </c>
      <c r="Q655" s="118">
        <f t="shared" si="276"/>
        <v>22464.657534246577</v>
      </c>
      <c r="R655" s="118">
        <f t="shared" si="274"/>
        <v>179717.26027397261</v>
      </c>
      <c r="S655" s="118">
        <f t="shared" si="278"/>
        <v>1.1550684931506803</v>
      </c>
      <c r="T655" s="118">
        <f t="shared" si="279"/>
        <v>129.74109063614134</v>
      </c>
      <c r="U655" s="118">
        <f t="shared" si="284"/>
        <v>7.594520547945204</v>
      </c>
      <c r="V655" s="118">
        <f t="shared" si="272"/>
        <v>853.04151623193832</v>
      </c>
      <c r="W655" s="118">
        <f t="shared" si="280"/>
        <v>8</v>
      </c>
      <c r="X655" s="118">
        <f t="shared" si="281"/>
        <v>898.58630136986301</v>
      </c>
      <c r="Y655" s="118">
        <f t="shared" si="277"/>
        <v>0</v>
      </c>
      <c r="Z655" s="118">
        <f t="shared" si="286"/>
        <v>0</v>
      </c>
      <c r="AA655" s="119">
        <v>0.02</v>
      </c>
      <c r="AB655" s="118">
        <f t="shared" si="263"/>
        <v>-32</v>
      </c>
      <c r="AC655" s="118">
        <f t="shared" si="282"/>
        <v>-3594.345205479452</v>
      </c>
      <c r="AD655" s="119">
        <v>0</v>
      </c>
      <c r="AE655" s="118">
        <f t="shared" si="287"/>
        <v>0</v>
      </c>
      <c r="AF655" s="118">
        <f t="shared" si="283"/>
        <v>0</v>
      </c>
      <c r="AO655" s="118"/>
      <c r="AP655" s="118"/>
      <c r="AQ655" s="118"/>
      <c r="AR655" s="118"/>
      <c r="AS655" s="117">
        <v>0.05</v>
      </c>
      <c r="AT655" s="117">
        <v>0.1</v>
      </c>
    </row>
    <row r="656" spans="1:46" s="68" customFormat="1">
      <c r="A656" s="3" t="s">
        <v>1456</v>
      </c>
      <c r="B656" s="130">
        <f>B655+31</f>
        <v>47573</v>
      </c>
      <c r="C656" s="132">
        <f>VLOOKUP(CF_дог!B656,USD!A:B,2,TRUE)</f>
        <v>112.49315068493151</v>
      </c>
      <c r="D656" s="118"/>
      <c r="E656" s="117"/>
      <c r="F656" s="117"/>
      <c r="G656" s="117"/>
      <c r="H656" s="117">
        <v>7.4999999999999997E-2</v>
      </c>
      <c r="I656" s="117">
        <v>5.0000000000000001E-3</v>
      </c>
      <c r="J656" s="117">
        <v>0</v>
      </c>
      <c r="K656" s="117"/>
      <c r="L656" s="119"/>
      <c r="O656" s="118">
        <v>200</v>
      </c>
      <c r="P656" s="118">
        <f t="shared" si="285"/>
        <v>1400</v>
      </c>
      <c r="Q656" s="118">
        <f t="shared" si="276"/>
        <v>22498.630136986303</v>
      </c>
      <c r="R656" s="118">
        <f t="shared" si="274"/>
        <v>157490.4109589041</v>
      </c>
      <c r="S656" s="118">
        <f t="shared" si="278"/>
        <v>1.1550684931506812</v>
      </c>
      <c r="T656" s="118">
        <f t="shared" si="279"/>
        <v>129.93729405141636</v>
      </c>
      <c r="U656" s="118">
        <f t="shared" si="284"/>
        <v>10.191780821917808</v>
      </c>
      <c r="V656" s="118">
        <f t="shared" si="272"/>
        <v>1146.505535747795</v>
      </c>
      <c r="W656" s="118">
        <f t="shared" si="280"/>
        <v>7</v>
      </c>
      <c r="X656" s="118">
        <f t="shared" si="281"/>
        <v>787.45205479452056</v>
      </c>
      <c r="Y656" s="118">
        <f t="shared" si="277"/>
        <v>0</v>
      </c>
      <c r="Z656" s="118">
        <f t="shared" si="286"/>
        <v>0</v>
      </c>
      <c r="AA656" s="119">
        <v>0.02</v>
      </c>
      <c r="AB656" s="118">
        <f t="shared" si="263"/>
        <v>-28</v>
      </c>
      <c r="AC656" s="118">
        <f t="shared" si="282"/>
        <v>-3149.8082191780823</v>
      </c>
      <c r="AD656" s="119">
        <v>0</v>
      </c>
      <c r="AE656" s="118">
        <f t="shared" si="287"/>
        <v>0</v>
      </c>
      <c r="AF656" s="118">
        <f t="shared" si="283"/>
        <v>0</v>
      </c>
      <c r="AO656" s="118"/>
      <c r="AP656" s="118"/>
      <c r="AQ656" s="118"/>
      <c r="AR656" s="118"/>
      <c r="AS656" s="117">
        <v>0.05</v>
      </c>
      <c r="AT656" s="117">
        <v>0.1</v>
      </c>
    </row>
    <row r="657" spans="1:46" s="68" customFormat="1">
      <c r="A657" s="3" t="s">
        <v>1456</v>
      </c>
      <c r="B657" s="130">
        <f>B656+30</f>
        <v>47603</v>
      </c>
      <c r="C657" s="132">
        <f>VLOOKUP(CF_дог!B657,USD!A:B,2,TRUE)</f>
        <v>112.65753424657534</v>
      </c>
      <c r="D657" s="118"/>
      <c r="E657" s="117"/>
      <c r="F657" s="117"/>
      <c r="G657" s="117"/>
      <c r="H657" s="117">
        <v>7.4999999999999997E-2</v>
      </c>
      <c r="I657" s="117">
        <v>5.0000000000000001E-3</v>
      </c>
      <c r="J657" s="117">
        <v>0</v>
      </c>
      <c r="K657" s="117"/>
      <c r="L657" s="119"/>
      <c r="O657" s="118">
        <v>200</v>
      </c>
      <c r="P657" s="118">
        <f t="shared" si="285"/>
        <v>1200</v>
      </c>
      <c r="Q657" s="118">
        <f t="shared" si="276"/>
        <v>22531.506849315068</v>
      </c>
      <c r="R657" s="118">
        <f t="shared" si="274"/>
        <v>135189.0410958904</v>
      </c>
      <c r="S657" s="118">
        <f t="shared" si="278"/>
        <v>1.1550684931506812</v>
      </c>
      <c r="T657" s="118">
        <f t="shared" si="279"/>
        <v>130.12716832426304</v>
      </c>
      <c r="U657" s="118">
        <f t="shared" si="284"/>
        <v>8.6301369863013697</v>
      </c>
      <c r="V657" s="118">
        <f t="shared" si="272"/>
        <v>972.24995308688301</v>
      </c>
      <c r="W657" s="118">
        <f t="shared" si="280"/>
        <v>6</v>
      </c>
      <c r="X657" s="118">
        <f t="shared" si="281"/>
        <v>675.94520547945206</v>
      </c>
      <c r="Y657" s="118">
        <f t="shared" si="277"/>
        <v>0</v>
      </c>
      <c r="Z657" s="118">
        <f t="shared" si="286"/>
        <v>0</v>
      </c>
      <c r="AA657" s="119">
        <v>0.02</v>
      </c>
      <c r="AB657" s="118">
        <f t="shared" ref="AB657:AB720" si="288">-AA657*P657</f>
        <v>-24</v>
      </c>
      <c r="AC657" s="118">
        <f t="shared" si="282"/>
        <v>-2703.7808219178082</v>
      </c>
      <c r="AD657" s="119">
        <v>0</v>
      </c>
      <c r="AE657" s="118">
        <f t="shared" si="287"/>
        <v>0</v>
      </c>
      <c r="AF657" s="118">
        <f t="shared" si="283"/>
        <v>0</v>
      </c>
      <c r="AO657" s="118"/>
      <c r="AP657" s="118"/>
      <c r="AQ657" s="118"/>
      <c r="AR657" s="118"/>
      <c r="AS657" s="117">
        <v>0.05</v>
      </c>
      <c r="AT657" s="117">
        <v>0.1</v>
      </c>
    </row>
    <row r="658" spans="1:46" s="68" customFormat="1">
      <c r="A658" s="3" t="s">
        <v>1456</v>
      </c>
      <c r="B658" s="130">
        <f>B657+31</f>
        <v>47634</v>
      </c>
      <c r="C658" s="132">
        <f>VLOOKUP(CF_дог!B658,USD!A:B,2,TRUE)</f>
        <v>112.82739726027397</v>
      </c>
      <c r="D658" s="118"/>
      <c r="E658" s="117"/>
      <c r="F658" s="117"/>
      <c r="G658" s="117"/>
      <c r="H658" s="117">
        <v>6.9999999999999993E-2</v>
      </c>
      <c r="I658" s="117">
        <v>5.0000000000000001E-3</v>
      </c>
      <c r="J658" s="117">
        <v>0</v>
      </c>
      <c r="K658" s="117"/>
      <c r="L658" s="119"/>
      <c r="O658" s="118">
        <v>200</v>
      </c>
      <c r="P658" s="118">
        <f t="shared" si="285"/>
        <v>1000</v>
      </c>
      <c r="Q658" s="118">
        <f t="shared" si="276"/>
        <v>22565.479452054795</v>
      </c>
      <c r="R658" s="118">
        <f t="shared" si="274"/>
        <v>112827.39726027397</v>
      </c>
      <c r="S658" s="118">
        <f t="shared" si="278"/>
        <v>1.1550684931506812</v>
      </c>
      <c r="T658" s="118">
        <f t="shared" si="279"/>
        <v>130.32337173953795</v>
      </c>
      <c r="U658" s="118">
        <f t="shared" si="284"/>
        <v>7.6438356164383556</v>
      </c>
      <c r="V658" s="118">
        <f t="shared" si="272"/>
        <v>862.43407768812153</v>
      </c>
      <c r="W658" s="118">
        <f t="shared" si="280"/>
        <v>5</v>
      </c>
      <c r="X658" s="118">
        <f t="shared" si="281"/>
        <v>564.1369863013698</v>
      </c>
      <c r="Y658" s="118">
        <f t="shared" si="277"/>
        <v>0</v>
      </c>
      <c r="Z658" s="118">
        <f t="shared" si="286"/>
        <v>0</v>
      </c>
      <c r="AA658" s="119">
        <v>0.02</v>
      </c>
      <c r="AB658" s="118">
        <f t="shared" si="288"/>
        <v>-20</v>
      </c>
      <c r="AC658" s="118">
        <f t="shared" si="282"/>
        <v>-2256.5479452054792</v>
      </c>
      <c r="AD658" s="119">
        <v>0</v>
      </c>
      <c r="AE658" s="118">
        <f t="shared" si="287"/>
        <v>0</v>
      </c>
      <c r="AF658" s="118">
        <f t="shared" si="283"/>
        <v>0</v>
      </c>
      <c r="AO658" s="118"/>
      <c r="AP658" s="118"/>
      <c r="AQ658" s="118"/>
      <c r="AR658" s="118"/>
      <c r="AS658" s="117">
        <v>0.05</v>
      </c>
      <c r="AT658" s="117">
        <v>0.1</v>
      </c>
    </row>
    <row r="659" spans="1:46" s="68" customFormat="1">
      <c r="A659" s="3" t="s">
        <v>1456</v>
      </c>
      <c r="B659" s="130">
        <f>B658+30</f>
        <v>47664</v>
      </c>
      <c r="C659" s="132">
        <f>VLOOKUP(CF_дог!B659,USD!A:B,2,TRUE)</f>
        <v>112.99178082191781</v>
      </c>
      <c r="D659" s="118"/>
      <c r="E659" s="117"/>
      <c r="F659" s="117"/>
      <c r="G659" s="117"/>
      <c r="H659" s="117">
        <v>6.9999999999999993E-2</v>
      </c>
      <c r="I659" s="117">
        <v>5.0000000000000001E-3</v>
      </c>
      <c r="J659" s="117">
        <v>0</v>
      </c>
      <c r="K659" s="117"/>
      <c r="L659" s="119"/>
      <c r="O659" s="118">
        <v>200</v>
      </c>
      <c r="P659" s="118">
        <f t="shared" si="285"/>
        <v>800</v>
      </c>
      <c r="Q659" s="118">
        <f t="shared" si="276"/>
        <v>22598.356164383564</v>
      </c>
      <c r="R659" s="118">
        <f t="shared" si="274"/>
        <v>90393.424657534255</v>
      </c>
      <c r="S659" s="118">
        <f t="shared" si="278"/>
        <v>1.1550684931506812</v>
      </c>
      <c r="T659" s="118">
        <f t="shared" si="279"/>
        <v>130.51324601238466</v>
      </c>
      <c r="U659" s="118">
        <f t="shared" si="284"/>
        <v>5.7534246575342456</v>
      </c>
      <c r="V659" s="118">
        <f t="shared" si="272"/>
        <v>650.08969787952708</v>
      </c>
      <c r="W659" s="118">
        <f t="shared" si="280"/>
        <v>4</v>
      </c>
      <c r="X659" s="118">
        <f t="shared" si="281"/>
        <v>451.96712328767126</v>
      </c>
      <c r="Y659" s="118">
        <f t="shared" si="277"/>
        <v>0</v>
      </c>
      <c r="Z659" s="118">
        <f t="shared" si="286"/>
        <v>0</v>
      </c>
      <c r="AA659" s="119">
        <v>0.02</v>
      </c>
      <c r="AB659" s="118">
        <f t="shared" si="288"/>
        <v>-16</v>
      </c>
      <c r="AC659" s="118">
        <f t="shared" si="282"/>
        <v>-1807.868493150685</v>
      </c>
      <c r="AD659" s="119">
        <v>0</v>
      </c>
      <c r="AE659" s="118">
        <f t="shared" si="287"/>
        <v>0</v>
      </c>
      <c r="AF659" s="118">
        <f t="shared" si="283"/>
        <v>0</v>
      </c>
      <c r="AO659" s="118"/>
      <c r="AP659" s="118"/>
      <c r="AQ659" s="118"/>
      <c r="AR659" s="118"/>
      <c r="AS659" s="117">
        <v>0.05</v>
      </c>
      <c r="AT659" s="117">
        <v>0.1</v>
      </c>
    </row>
    <row r="660" spans="1:46" s="68" customFormat="1">
      <c r="A660" s="3" t="s">
        <v>1456</v>
      </c>
      <c r="B660" s="130">
        <f>B659+31</f>
        <v>47695</v>
      </c>
      <c r="C660" s="132">
        <f>VLOOKUP(CF_дог!B660,USD!A:B,2,TRUE)</f>
        <v>113.16164383561645</v>
      </c>
      <c r="D660" s="118"/>
      <c r="E660" s="117"/>
      <c r="F660" s="117"/>
      <c r="G660" s="117"/>
      <c r="H660" s="117">
        <v>6.9999999999999993E-2</v>
      </c>
      <c r="I660" s="117">
        <v>5.0000000000000001E-3</v>
      </c>
      <c r="J660" s="117">
        <v>0</v>
      </c>
      <c r="K660" s="117"/>
      <c r="L660" s="119"/>
      <c r="O660" s="118">
        <v>200</v>
      </c>
      <c r="P660" s="118">
        <f t="shared" si="285"/>
        <v>600</v>
      </c>
      <c r="Q660" s="118">
        <f t="shared" si="276"/>
        <v>22632.32876712329</v>
      </c>
      <c r="R660" s="118">
        <f t="shared" si="274"/>
        <v>67896.986301369863</v>
      </c>
      <c r="S660" s="118">
        <f t="shared" si="278"/>
        <v>1.1550684931506812</v>
      </c>
      <c r="T660" s="118">
        <f t="shared" si="279"/>
        <v>130.70944942765956</v>
      </c>
      <c r="U660" s="118">
        <f t="shared" si="284"/>
        <v>4.7561643835616429</v>
      </c>
      <c r="V660" s="118">
        <f t="shared" si="272"/>
        <v>538.21537999624684</v>
      </c>
      <c r="W660" s="118">
        <f t="shared" si="280"/>
        <v>3</v>
      </c>
      <c r="X660" s="118">
        <f t="shared" si="281"/>
        <v>339.48493150684931</v>
      </c>
      <c r="Y660" s="118">
        <f t="shared" si="277"/>
        <v>0</v>
      </c>
      <c r="Z660" s="118">
        <f t="shared" si="286"/>
        <v>0</v>
      </c>
      <c r="AA660" s="119">
        <v>0.02</v>
      </c>
      <c r="AB660" s="118">
        <f t="shared" si="288"/>
        <v>-12</v>
      </c>
      <c r="AC660" s="118">
        <f t="shared" si="282"/>
        <v>-1357.9397260273972</v>
      </c>
      <c r="AD660" s="119">
        <v>0</v>
      </c>
      <c r="AE660" s="118">
        <f t="shared" si="287"/>
        <v>0</v>
      </c>
      <c r="AF660" s="118">
        <f t="shared" si="283"/>
        <v>0</v>
      </c>
      <c r="AO660" s="118"/>
      <c r="AP660" s="118"/>
      <c r="AQ660" s="118"/>
      <c r="AR660" s="118"/>
      <c r="AS660" s="117">
        <v>0.05</v>
      </c>
      <c r="AT660" s="117">
        <v>0.1</v>
      </c>
    </row>
    <row r="661" spans="1:46" s="68" customFormat="1">
      <c r="A661" s="3" t="s">
        <v>1456</v>
      </c>
      <c r="B661" s="130">
        <f>B660+31</f>
        <v>47726</v>
      </c>
      <c r="C661" s="132">
        <f>VLOOKUP(CF_дог!B661,USD!A:B,2,TRUE)</f>
        <v>113.33150684931506</v>
      </c>
      <c r="D661" s="118"/>
      <c r="E661" s="117"/>
      <c r="F661" s="117"/>
      <c r="G661" s="117"/>
      <c r="H661" s="117">
        <v>6.9999999999999993E-2</v>
      </c>
      <c r="I661" s="117">
        <v>5.0000000000000001E-3</v>
      </c>
      <c r="J661" s="117">
        <v>0</v>
      </c>
      <c r="K661" s="117"/>
      <c r="L661" s="119"/>
      <c r="O661" s="118">
        <v>200</v>
      </c>
      <c r="P661" s="118">
        <f t="shared" si="285"/>
        <v>400</v>
      </c>
      <c r="Q661" s="118">
        <f t="shared" si="276"/>
        <v>22666.301369863013</v>
      </c>
      <c r="R661" s="118">
        <f t="shared" si="274"/>
        <v>45332.602739726026</v>
      </c>
      <c r="S661" s="118">
        <f t="shared" si="278"/>
        <v>1.1550684931506812</v>
      </c>
      <c r="T661" s="118">
        <f t="shared" si="279"/>
        <v>130.90565284293444</v>
      </c>
      <c r="U661" s="118">
        <f t="shared" si="284"/>
        <v>3.5671232876712322</v>
      </c>
      <c r="V661" s="118">
        <f t="shared" si="272"/>
        <v>404.2674573090635</v>
      </c>
      <c r="W661" s="118">
        <f t="shared" si="280"/>
        <v>2</v>
      </c>
      <c r="X661" s="118">
        <f t="shared" si="281"/>
        <v>226.66301369863012</v>
      </c>
      <c r="Y661" s="118">
        <f t="shared" si="277"/>
        <v>0</v>
      </c>
      <c r="Z661" s="118">
        <f t="shared" si="286"/>
        <v>0</v>
      </c>
      <c r="AA661" s="119">
        <v>0.02</v>
      </c>
      <c r="AB661" s="118">
        <f t="shared" si="288"/>
        <v>-8</v>
      </c>
      <c r="AC661" s="118">
        <f t="shared" si="282"/>
        <v>-906.6520547945205</v>
      </c>
      <c r="AD661" s="119">
        <v>0</v>
      </c>
      <c r="AE661" s="118">
        <f t="shared" si="287"/>
        <v>0</v>
      </c>
      <c r="AF661" s="118">
        <f t="shared" si="283"/>
        <v>0</v>
      </c>
      <c r="AO661" s="118"/>
      <c r="AP661" s="118"/>
      <c r="AQ661" s="118"/>
      <c r="AR661" s="118"/>
      <c r="AS661" s="117">
        <v>0.05</v>
      </c>
      <c r="AT661" s="117">
        <v>0.1</v>
      </c>
    </row>
    <row r="662" spans="1:46" s="68" customFormat="1">
      <c r="A662" s="3" t="s">
        <v>1456</v>
      </c>
      <c r="B662" s="130">
        <f>B661+30</f>
        <v>47756</v>
      </c>
      <c r="C662" s="132">
        <f>VLOOKUP(CF_дог!B662,USD!A:B,2,TRUE)</f>
        <v>113.49589041095891</v>
      </c>
      <c r="D662" s="118"/>
      <c r="E662" s="117"/>
      <c r="F662" s="117"/>
      <c r="G662" s="117"/>
      <c r="H662" s="117">
        <v>6.9999999999999993E-2</v>
      </c>
      <c r="I662" s="117">
        <v>5.0000000000000001E-3</v>
      </c>
      <c r="J662" s="117">
        <v>0</v>
      </c>
      <c r="K662" s="117"/>
      <c r="L662" s="119"/>
      <c r="O662" s="118">
        <v>200</v>
      </c>
      <c r="P662" s="118">
        <f t="shared" si="285"/>
        <v>200</v>
      </c>
      <c r="Q662" s="118">
        <f t="shared" si="276"/>
        <v>22699.178082191782</v>
      </c>
      <c r="R662" s="118">
        <f t="shared" si="274"/>
        <v>22699.178082191782</v>
      </c>
      <c r="S662" s="118">
        <f t="shared" si="278"/>
        <v>1.1550684931506812</v>
      </c>
      <c r="T662" s="118">
        <f t="shared" si="279"/>
        <v>131.09552711578115</v>
      </c>
      <c r="U662" s="118">
        <f t="shared" si="284"/>
        <v>2.3013698630136985</v>
      </c>
      <c r="V662" s="118">
        <f t="shared" si="272"/>
        <v>261.19602176768626</v>
      </c>
      <c r="W662" s="118">
        <f t="shared" si="280"/>
        <v>1</v>
      </c>
      <c r="X662" s="118">
        <f t="shared" si="281"/>
        <v>113.49589041095891</v>
      </c>
      <c r="Y662" s="118">
        <f t="shared" si="277"/>
        <v>0</v>
      </c>
      <c r="Z662" s="118">
        <f t="shared" si="286"/>
        <v>0</v>
      </c>
      <c r="AA662" s="119">
        <v>0.02</v>
      </c>
      <c r="AB662" s="118">
        <f t="shared" si="288"/>
        <v>-4</v>
      </c>
      <c r="AC662" s="118">
        <f t="shared" si="282"/>
        <v>-453.98356164383563</v>
      </c>
      <c r="AD662" s="119">
        <v>0</v>
      </c>
      <c r="AE662" s="118">
        <f t="shared" si="287"/>
        <v>0</v>
      </c>
      <c r="AF662" s="118">
        <f t="shared" si="283"/>
        <v>0</v>
      </c>
      <c r="AO662" s="118"/>
      <c r="AP662" s="118"/>
      <c r="AQ662" s="118"/>
      <c r="AR662" s="118"/>
      <c r="AS662" s="117">
        <v>0.05</v>
      </c>
      <c r="AT662" s="117">
        <v>0.1</v>
      </c>
    </row>
    <row r="663" spans="1:46" s="68" customFormat="1">
      <c r="A663" s="3" t="s">
        <v>1456</v>
      </c>
      <c r="B663" s="130">
        <f>B662+31</f>
        <v>47787</v>
      </c>
      <c r="C663" s="132">
        <f>VLOOKUP(CF_дог!B663,USD!A:B,2,TRUE)</f>
        <v>113.66575342465754</v>
      </c>
      <c r="D663" s="118"/>
      <c r="E663" s="117"/>
      <c r="F663" s="117"/>
      <c r="G663" s="117"/>
      <c r="H663" s="117">
        <v>6.5000000000000002E-2</v>
      </c>
      <c r="I663" s="117">
        <v>5.0000000000000001E-3</v>
      </c>
      <c r="J663" s="117">
        <v>0</v>
      </c>
      <c r="K663" s="117"/>
      <c r="L663" s="119"/>
      <c r="O663" s="118">
        <v>200</v>
      </c>
      <c r="P663" s="118">
        <f t="shared" si="285"/>
        <v>0</v>
      </c>
      <c r="Q663" s="118">
        <f t="shared" si="276"/>
        <v>22733.150684931508</v>
      </c>
      <c r="R663" s="118">
        <f t="shared" si="274"/>
        <v>0</v>
      </c>
      <c r="S663" s="118"/>
      <c r="T663" s="118"/>
      <c r="U663" s="118">
        <f t="shared" si="284"/>
        <v>1.1890410958904107</v>
      </c>
      <c r="V663" s="118">
        <f t="shared" si="272"/>
        <v>135.15325201726401</v>
      </c>
      <c r="W663" s="118">
        <f t="shared" si="280"/>
        <v>0</v>
      </c>
      <c r="X663" s="118">
        <f t="shared" si="281"/>
        <v>0</v>
      </c>
      <c r="Y663" s="118">
        <f t="shared" si="277"/>
        <v>0</v>
      </c>
      <c r="Z663" s="118">
        <f t="shared" si="286"/>
        <v>0</v>
      </c>
      <c r="AA663" s="119">
        <v>0.02</v>
      </c>
      <c r="AB663" s="118">
        <f t="shared" si="288"/>
        <v>0</v>
      </c>
      <c r="AC663" s="118">
        <f t="shared" si="282"/>
        <v>0</v>
      </c>
      <c r="AD663" s="119">
        <v>0</v>
      </c>
      <c r="AE663" s="118">
        <f t="shared" si="287"/>
        <v>0</v>
      </c>
      <c r="AF663" s="118">
        <f t="shared" si="283"/>
        <v>0</v>
      </c>
      <c r="AO663" s="118"/>
      <c r="AP663" s="118"/>
      <c r="AQ663" s="118"/>
      <c r="AR663" s="118"/>
      <c r="AS663" s="117">
        <v>0.05</v>
      </c>
      <c r="AT663" s="117">
        <v>0.1</v>
      </c>
    </row>
    <row r="664" spans="1:46" s="60" customFormat="1">
      <c r="A664" s="20" t="s">
        <v>869</v>
      </c>
      <c r="B664" s="135">
        <v>43281</v>
      </c>
      <c r="C664" s="136">
        <f>VLOOKUP(CF_дог!B664,USD!A:B,2,TRUE)</f>
        <v>62.756500000000003</v>
      </c>
      <c r="D664" s="74"/>
      <c r="E664" s="73"/>
      <c r="F664" s="73"/>
      <c r="G664" s="73"/>
      <c r="H664" s="73">
        <v>0</v>
      </c>
      <c r="I664" s="73">
        <v>0</v>
      </c>
      <c r="J664" s="73">
        <v>0</v>
      </c>
      <c r="K664" s="73"/>
      <c r="L664" s="75"/>
      <c r="O664" s="74">
        <v>500</v>
      </c>
      <c r="P664" s="74">
        <f>-O664</f>
        <v>-500</v>
      </c>
      <c r="Q664" s="74">
        <f t="shared" si="276"/>
        <v>31378.25</v>
      </c>
      <c r="R664" s="74">
        <f t="shared" si="274"/>
        <v>-31378.25</v>
      </c>
      <c r="S664" s="74"/>
      <c r="T664" s="74"/>
      <c r="U664" s="74">
        <v>0</v>
      </c>
      <c r="V664" s="74">
        <f t="shared" si="272"/>
        <v>0</v>
      </c>
      <c r="W664" s="74">
        <f>I664*P564</f>
        <v>0</v>
      </c>
      <c r="X664" s="74"/>
      <c r="Y664" s="74">
        <f t="shared" si="277"/>
        <v>0</v>
      </c>
      <c r="Z664" s="74">
        <f t="shared" si="286"/>
        <v>0</v>
      </c>
      <c r="AA664" s="75">
        <v>0.06</v>
      </c>
      <c r="AB664" s="74">
        <f t="shared" si="288"/>
        <v>30</v>
      </c>
      <c r="AC664" s="74">
        <f t="shared" si="282"/>
        <v>1882.6950000000002</v>
      </c>
      <c r="AD664" s="75">
        <v>0.06</v>
      </c>
      <c r="AE664" s="74">
        <f t="shared" si="287"/>
        <v>30</v>
      </c>
      <c r="AF664" s="74">
        <f t="shared" si="283"/>
        <v>1882.6950000000002</v>
      </c>
      <c r="AO664" s="74"/>
      <c r="AP664" s="74"/>
      <c r="AQ664" s="74"/>
      <c r="AR664" s="74"/>
      <c r="AS664" s="73"/>
      <c r="AT664" s="73"/>
    </row>
    <row r="665" spans="1:46" s="60" customFormat="1">
      <c r="A665" s="20" t="s">
        <v>869</v>
      </c>
      <c r="B665" s="135">
        <f>B664+31</f>
        <v>43312</v>
      </c>
      <c r="C665" s="136">
        <f>VLOOKUP(CF_дог!B665,USD!A:B,2,TRUE)</f>
        <v>62.780500000000004</v>
      </c>
      <c r="D665" s="74"/>
      <c r="E665" s="73"/>
      <c r="F665" s="73"/>
      <c r="G665" s="73"/>
      <c r="H665" s="73">
        <v>0</v>
      </c>
      <c r="I665" s="73">
        <v>0</v>
      </c>
      <c r="J665" s="73">
        <v>0</v>
      </c>
      <c r="K665" s="73"/>
      <c r="L665" s="75"/>
      <c r="O665" s="74">
        <v>500</v>
      </c>
      <c r="P665" s="74">
        <f t="shared" ref="P665:P670" si="289">P664-O665</f>
        <v>-1000</v>
      </c>
      <c r="Q665" s="74">
        <f t="shared" si="276"/>
        <v>31390.25</v>
      </c>
      <c r="R665" s="74">
        <f t="shared" si="274"/>
        <v>-62780.5</v>
      </c>
      <c r="S665" s="74">
        <f t="shared" ref="S665:S696" si="290">P664*H664/365*(B665-B664)+S664-U665</f>
        <v>0</v>
      </c>
      <c r="T665" s="74">
        <f t="shared" ref="T665:T696" si="291">S665*C665</f>
        <v>0</v>
      </c>
      <c r="U665" s="74">
        <f>P664*H664/365*(B665-B664)*0.83</f>
        <v>0</v>
      </c>
      <c r="V665" s="74">
        <f t="shared" si="272"/>
        <v>0</v>
      </c>
      <c r="W665" s="74">
        <f t="shared" ref="W665:W696" si="292">I665*P665</f>
        <v>0</v>
      </c>
      <c r="X665" s="74">
        <f t="shared" ref="X665:X696" si="293">W665*C665</f>
        <v>0</v>
      </c>
      <c r="Y665" s="74">
        <f t="shared" si="277"/>
        <v>0</v>
      </c>
      <c r="Z665" s="74">
        <f t="shared" si="286"/>
        <v>0</v>
      </c>
      <c r="AA665" s="75">
        <v>0.06</v>
      </c>
      <c r="AB665" s="74">
        <f t="shared" si="288"/>
        <v>60</v>
      </c>
      <c r="AC665" s="74">
        <f t="shared" si="282"/>
        <v>3766.8300000000004</v>
      </c>
      <c r="AD665" s="75">
        <v>0.06</v>
      </c>
      <c r="AE665" s="74">
        <f t="shared" si="287"/>
        <v>60</v>
      </c>
      <c r="AF665" s="74">
        <f t="shared" si="283"/>
        <v>3766.8300000000004</v>
      </c>
      <c r="AO665" s="74"/>
      <c r="AP665" s="74"/>
      <c r="AQ665" s="74"/>
      <c r="AR665" s="74"/>
      <c r="AS665" s="73"/>
      <c r="AT665" s="73"/>
    </row>
    <row r="666" spans="1:46" s="60" customFormat="1">
      <c r="A666" s="20" t="s">
        <v>869</v>
      </c>
      <c r="B666" s="135">
        <f>B665+31</f>
        <v>43343</v>
      </c>
      <c r="C666" s="136">
        <f>VLOOKUP(CF_дог!B666,USD!A:B,2,TRUE)</f>
        <v>68.082099999999997</v>
      </c>
      <c r="D666" s="74"/>
      <c r="E666" s="73"/>
      <c r="F666" s="73"/>
      <c r="G666" s="73"/>
      <c r="H666" s="73">
        <v>0</v>
      </c>
      <c r="I666" s="73">
        <v>0</v>
      </c>
      <c r="J666" s="73">
        <v>0</v>
      </c>
      <c r="K666" s="73"/>
      <c r="L666" s="75"/>
      <c r="O666" s="74">
        <v>500</v>
      </c>
      <c r="P666" s="74">
        <f t="shared" si="289"/>
        <v>-1500</v>
      </c>
      <c r="Q666" s="74">
        <f t="shared" si="276"/>
        <v>34041.049999999996</v>
      </c>
      <c r="R666" s="74">
        <f t="shared" si="274"/>
        <v>-102123.15</v>
      </c>
      <c r="S666" s="74">
        <f t="shared" si="290"/>
        <v>0</v>
      </c>
      <c r="T666" s="74">
        <f t="shared" si="291"/>
        <v>0</v>
      </c>
      <c r="U666" s="74">
        <f t="shared" ref="U666:U697" si="294">P665*H665/365*(B666-B665)</f>
        <v>0</v>
      </c>
      <c r="V666" s="74">
        <f t="shared" si="272"/>
        <v>0</v>
      </c>
      <c r="W666" s="74">
        <f t="shared" si="292"/>
        <v>0</v>
      </c>
      <c r="X666" s="74">
        <f t="shared" si="293"/>
        <v>0</v>
      </c>
      <c r="Y666" s="74">
        <f t="shared" si="277"/>
        <v>0</v>
      </c>
      <c r="Z666" s="74">
        <f t="shared" si="286"/>
        <v>0</v>
      </c>
      <c r="AA666" s="75">
        <v>7.0000000000000007E-2</v>
      </c>
      <c r="AB666" s="74">
        <f t="shared" si="288"/>
        <v>105.00000000000001</v>
      </c>
      <c r="AC666" s="74">
        <f t="shared" si="282"/>
        <v>7148.6205000000009</v>
      </c>
      <c r="AD666" s="75">
        <v>7.0000000000000007E-2</v>
      </c>
      <c r="AE666" s="74">
        <f t="shared" si="287"/>
        <v>105.00000000000001</v>
      </c>
      <c r="AF666" s="74">
        <f t="shared" si="283"/>
        <v>7148.6205000000009</v>
      </c>
      <c r="AO666" s="74"/>
      <c r="AP666" s="74"/>
      <c r="AQ666" s="74"/>
      <c r="AR666" s="74"/>
      <c r="AS666" s="73"/>
      <c r="AT666" s="73"/>
    </row>
    <row r="667" spans="1:46" s="60" customFormat="1">
      <c r="A667" s="20" t="s">
        <v>869</v>
      </c>
      <c r="B667" s="135">
        <f>B666+30</f>
        <v>43373</v>
      </c>
      <c r="C667" s="136">
        <f>VLOOKUP(CF_дог!B667,USD!A:B,2,TRUE)</f>
        <v>65.590599999999995</v>
      </c>
      <c r="D667" s="74"/>
      <c r="E667" s="73"/>
      <c r="F667" s="73"/>
      <c r="G667" s="73"/>
      <c r="H667" s="73">
        <v>0</v>
      </c>
      <c r="I667" s="73">
        <v>0</v>
      </c>
      <c r="J667" s="73">
        <v>0</v>
      </c>
      <c r="K667" s="73"/>
      <c r="L667" s="75"/>
      <c r="O667" s="74">
        <v>500</v>
      </c>
      <c r="P667" s="74">
        <f t="shared" si="289"/>
        <v>-2000</v>
      </c>
      <c r="Q667" s="74">
        <f t="shared" si="276"/>
        <v>32795.299999999996</v>
      </c>
      <c r="R667" s="74">
        <f t="shared" si="274"/>
        <v>-131181.19999999998</v>
      </c>
      <c r="S667" s="74">
        <f t="shared" si="290"/>
        <v>0</v>
      </c>
      <c r="T667" s="74">
        <f t="shared" si="291"/>
        <v>0</v>
      </c>
      <c r="U667" s="74">
        <f t="shared" si="294"/>
        <v>0</v>
      </c>
      <c r="V667" s="74">
        <f t="shared" si="272"/>
        <v>0</v>
      </c>
      <c r="W667" s="74">
        <f t="shared" si="292"/>
        <v>0</v>
      </c>
      <c r="X667" s="74">
        <f t="shared" si="293"/>
        <v>0</v>
      </c>
      <c r="Y667" s="74">
        <f t="shared" si="277"/>
        <v>0</v>
      </c>
      <c r="Z667" s="74">
        <f t="shared" si="286"/>
        <v>0</v>
      </c>
      <c r="AA667" s="75">
        <v>7.0000000000000007E-2</v>
      </c>
      <c r="AB667" s="74">
        <f t="shared" si="288"/>
        <v>140</v>
      </c>
      <c r="AC667" s="74">
        <f t="shared" si="282"/>
        <v>9182.6839999999993</v>
      </c>
      <c r="AD667" s="75">
        <v>7.0000000000000007E-2</v>
      </c>
      <c r="AE667" s="74">
        <f t="shared" si="287"/>
        <v>140</v>
      </c>
      <c r="AF667" s="74">
        <f t="shared" si="283"/>
        <v>9182.6839999999993</v>
      </c>
      <c r="AO667" s="74"/>
      <c r="AP667" s="74"/>
      <c r="AQ667" s="74"/>
      <c r="AR667" s="74"/>
      <c r="AS667" s="73"/>
      <c r="AT667" s="73"/>
    </row>
    <row r="668" spans="1:46" s="60" customFormat="1">
      <c r="A668" s="20" t="s">
        <v>869</v>
      </c>
      <c r="B668" s="135">
        <f>B667+31</f>
        <v>43404</v>
      </c>
      <c r="C668" s="136">
        <f>VLOOKUP(CF_дог!B668,USD!A:B,2,TRUE)</f>
        <v>65.774199999999993</v>
      </c>
      <c r="D668" s="74"/>
      <c r="E668" s="73"/>
      <c r="F668" s="73"/>
      <c r="G668" s="73"/>
      <c r="H668" s="73">
        <v>0</v>
      </c>
      <c r="I668" s="73">
        <v>0</v>
      </c>
      <c r="J668" s="73">
        <v>0</v>
      </c>
      <c r="K668" s="73"/>
      <c r="L668" s="75"/>
      <c r="O668" s="74">
        <v>500</v>
      </c>
      <c r="P668" s="74">
        <f t="shared" si="289"/>
        <v>-2500</v>
      </c>
      <c r="Q668" s="74">
        <f t="shared" si="276"/>
        <v>32887.1</v>
      </c>
      <c r="R668" s="74">
        <f t="shared" si="274"/>
        <v>-164435.49999999997</v>
      </c>
      <c r="S668" s="74">
        <f t="shared" si="290"/>
        <v>0</v>
      </c>
      <c r="T668" s="74">
        <f t="shared" si="291"/>
        <v>0</v>
      </c>
      <c r="U668" s="74">
        <f t="shared" si="294"/>
        <v>0</v>
      </c>
      <c r="V668" s="74">
        <f t="shared" si="272"/>
        <v>0</v>
      </c>
      <c r="W668" s="74">
        <f t="shared" si="292"/>
        <v>0</v>
      </c>
      <c r="X668" s="74">
        <f t="shared" si="293"/>
        <v>0</v>
      </c>
      <c r="Y668" s="74">
        <f t="shared" si="277"/>
        <v>0</v>
      </c>
      <c r="Z668" s="74">
        <f t="shared" si="286"/>
        <v>0</v>
      </c>
      <c r="AA668" s="75">
        <v>7.0000000000000007E-2</v>
      </c>
      <c r="AB668" s="74">
        <f t="shared" si="288"/>
        <v>175.00000000000003</v>
      </c>
      <c r="AC668" s="74">
        <f t="shared" si="282"/>
        <v>11510.485000000001</v>
      </c>
      <c r="AD668" s="75">
        <v>7.0000000000000007E-2</v>
      </c>
      <c r="AE668" s="74">
        <f t="shared" si="287"/>
        <v>175.00000000000003</v>
      </c>
      <c r="AF668" s="74">
        <f t="shared" si="283"/>
        <v>11510.485000000001</v>
      </c>
      <c r="AO668" s="74"/>
      <c r="AP668" s="74"/>
      <c r="AQ668" s="74"/>
      <c r="AR668" s="74"/>
      <c r="AS668" s="73"/>
      <c r="AT668" s="73"/>
    </row>
    <row r="669" spans="1:46" s="60" customFormat="1">
      <c r="A669" s="20" t="s">
        <v>869</v>
      </c>
      <c r="B669" s="135">
        <f>B668+30</f>
        <v>43434</v>
      </c>
      <c r="C669" s="136">
        <f>VLOOKUP(CF_дог!B669,USD!A:B,2,TRUE)</f>
        <v>66.634200000000007</v>
      </c>
      <c r="D669" s="74"/>
      <c r="E669" s="73"/>
      <c r="F669" s="73"/>
      <c r="G669" s="73"/>
      <c r="H669" s="73">
        <v>0</v>
      </c>
      <c r="I669" s="73">
        <v>0</v>
      </c>
      <c r="J669" s="73">
        <v>0</v>
      </c>
      <c r="K669" s="73"/>
      <c r="L669" s="75"/>
      <c r="O669" s="74">
        <v>500</v>
      </c>
      <c r="P669" s="74">
        <f t="shared" si="289"/>
        <v>-3000</v>
      </c>
      <c r="Q669" s="74">
        <f t="shared" si="276"/>
        <v>33317.100000000006</v>
      </c>
      <c r="R669" s="74">
        <f t="shared" si="274"/>
        <v>-199902.60000000003</v>
      </c>
      <c r="S669" s="74">
        <f t="shared" si="290"/>
        <v>0</v>
      </c>
      <c r="T669" s="74">
        <f t="shared" si="291"/>
        <v>0</v>
      </c>
      <c r="U669" s="74">
        <f t="shared" si="294"/>
        <v>0</v>
      </c>
      <c r="V669" s="74">
        <f t="shared" si="272"/>
        <v>0</v>
      </c>
      <c r="W669" s="74">
        <f t="shared" si="292"/>
        <v>0</v>
      </c>
      <c r="X669" s="74">
        <f t="shared" si="293"/>
        <v>0</v>
      </c>
      <c r="Y669" s="74">
        <f t="shared" si="277"/>
        <v>0</v>
      </c>
      <c r="Z669" s="74">
        <f t="shared" si="286"/>
        <v>0</v>
      </c>
      <c r="AA669" s="75">
        <v>7.0000000000000007E-2</v>
      </c>
      <c r="AB669" s="74">
        <f t="shared" si="288"/>
        <v>210.00000000000003</v>
      </c>
      <c r="AC669" s="74">
        <f t="shared" si="282"/>
        <v>13993.182000000003</v>
      </c>
      <c r="AD669" s="75">
        <v>7.0000000000000007E-2</v>
      </c>
      <c r="AE669" s="74">
        <f t="shared" si="287"/>
        <v>210.00000000000003</v>
      </c>
      <c r="AF669" s="74">
        <f t="shared" si="283"/>
        <v>13993.182000000003</v>
      </c>
      <c r="AO669" s="74"/>
      <c r="AP669" s="74"/>
      <c r="AQ669" s="74"/>
      <c r="AR669" s="74"/>
      <c r="AS669" s="73"/>
      <c r="AT669" s="73"/>
    </row>
    <row r="670" spans="1:46" s="60" customFormat="1">
      <c r="A670" s="20" t="s">
        <v>869</v>
      </c>
      <c r="B670" s="135">
        <f>B669+31</f>
        <v>43465</v>
      </c>
      <c r="C670" s="136">
        <f>VLOOKUP(CF_дог!B670,USD!A:B,2,TRUE)</f>
        <v>69.470600000000005</v>
      </c>
      <c r="D670" s="74"/>
      <c r="E670" s="73"/>
      <c r="F670" s="73"/>
      <c r="G670" s="73"/>
      <c r="H670" s="73">
        <v>0</v>
      </c>
      <c r="I670" s="73">
        <v>0</v>
      </c>
      <c r="J670" s="73">
        <v>0</v>
      </c>
      <c r="K670" s="73"/>
      <c r="L670" s="75"/>
      <c r="O670" s="74">
        <v>500</v>
      </c>
      <c r="P670" s="74">
        <f t="shared" si="289"/>
        <v>-3500</v>
      </c>
      <c r="Q670" s="74">
        <f t="shared" si="276"/>
        <v>34735.300000000003</v>
      </c>
      <c r="R670" s="74">
        <f t="shared" si="274"/>
        <v>-243147.1</v>
      </c>
      <c r="S670" s="74">
        <f t="shared" si="290"/>
        <v>0</v>
      </c>
      <c r="T670" s="74">
        <f t="shared" si="291"/>
        <v>0</v>
      </c>
      <c r="U670" s="74">
        <f t="shared" si="294"/>
        <v>0</v>
      </c>
      <c r="V670" s="74">
        <f t="shared" si="272"/>
        <v>0</v>
      </c>
      <c r="W670" s="74">
        <f t="shared" si="292"/>
        <v>0</v>
      </c>
      <c r="X670" s="74">
        <f t="shared" si="293"/>
        <v>0</v>
      </c>
      <c r="Y670" s="74">
        <f t="shared" si="277"/>
        <v>0</v>
      </c>
      <c r="Z670" s="74">
        <f t="shared" si="286"/>
        <v>0</v>
      </c>
      <c r="AA670" s="75">
        <v>7.0000000000000007E-2</v>
      </c>
      <c r="AB670" s="74">
        <f t="shared" si="288"/>
        <v>245.00000000000003</v>
      </c>
      <c r="AC670" s="74">
        <f t="shared" si="282"/>
        <v>17020.297000000002</v>
      </c>
      <c r="AD670" s="75">
        <v>7.0000000000000007E-2</v>
      </c>
      <c r="AE670" s="74">
        <f t="shared" si="287"/>
        <v>245.00000000000003</v>
      </c>
      <c r="AF670" s="74">
        <f t="shared" si="283"/>
        <v>17020.297000000002</v>
      </c>
      <c r="AO670" s="74"/>
      <c r="AP670" s="74"/>
      <c r="AQ670" s="74"/>
      <c r="AR670" s="74"/>
      <c r="AS670" s="73"/>
      <c r="AT670" s="73"/>
    </row>
    <row r="671" spans="1:46" s="60" customFormat="1">
      <c r="A671" s="20" t="s">
        <v>869</v>
      </c>
      <c r="B671" s="135">
        <f>B670+31</f>
        <v>43496</v>
      </c>
      <c r="C671" s="136">
        <f>VLOOKUP(CF_дог!B671,USD!A:B,2,TRUE)</f>
        <v>66.098699999999994</v>
      </c>
      <c r="D671" s="74"/>
      <c r="E671" s="73"/>
      <c r="F671" s="73"/>
      <c r="G671" s="73"/>
      <c r="H671" s="73">
        <v>0</v>
      </c>
      <c r="I671" s="73">
        <v>0</v>
      </c>
      <c r="J671" s="73">
        <v>0</v>
      </c>
      <c r="K671" s="73"/>
      <c r="L671" s="75"/>
      <c r="O671" s="74">
        <f>O670*90%</f>
        <v>450</v>
      </c>
      <c r="P671" s="74">
        <f>P559-O671</f>
        <v>20350</v>
      </c>
      <c r="Q671" s="74">
        <f t="shared" si="276"/>
        <v>29744.414999999997</v>
      </c>
      <c r="R671" s="74">
        <f t="shared" si="274"/>
        <v>1345108.5449999999</v>
      </c>
      <c r="S671" s="74">
        <f t="shared" si="290"/>
        <v>0</v>
      </c>
      <c r="T671" s="74">
        <f t="shared" si="291"/>
        <v>0</v>
      </c>
      <c r="U671" s="74">
        <f t="shared" si="294"/>
        <v>0</v>
      </c>
      <c r="V671" s="74">
        <f t="shared" si="272"/>
        <v>0</v>
      </c>
      <c r="W671" s="74">
        <f t="shared" si="292"/>
        <v>0</v>
      </c>
      <c r="X671" s="74">
        <f t="shared" si="293"/>
        <v>0</v>
      </c>
      <c r="Y671" s="74">
        <f t="shared" si="277"/>
        <v>0</v>
      </c>
      <c r="Z671" s="74">
        <f t="shared" si="286"/>
        <v>0</v>
      </c>
      <c r="AA671" s="75">
        <v>7.0000000000000007E-2</v>
      </c>
      <c r="AB671" s="74">
        <f t="shared" si="288"/>
        <v>-1424.5000000000002</v>
      </c>
      <c r="AC671" s="74">
        <f t="shared" si="282"/>
        <v>-94157.598150000005</v>
      </c>
      <c r="AD671" s="75">
        <v>7.0000000000000007E-2</v>
      </c>
      <c r="AE671" s="74">
        <f t="shared" si="287"/>
        <v>-1424.5000000000002</v>
      </c>
      <c r="AF671" s="74">
        <f t="shared" si="283"/>
        <v>-94157.598150000005</v>
      </c>
      <c r="AO671" s="74"/>
      <c r="AP671" s="74"/>
      <c r="AQ671" s="74"/>
      <c r="AR671" s="74"/>
      <c r="AS671" s="73"/>
      <c r="AT671" s="73"/>
    </row>
    <row r="672" spans="1:46" s="60" customFormat="1">
      <c r="A672" s="20" t="s">
        <v>869</v>
      </c>
      <c r="B672" s="135">
        <f>B671+28</f>
        <v>43524</v>
      </c>
      <c r="C672" s="136">
        <f>VLOOKUP(CF_дог!B672,USD!A:B,2,TRUE)</f>
        <v>65.757000000000005</v>
      </c>
      <c r="D672" s="74"/>
      <c r="E672" s="73"/>
      <c r="F672" s="73"/>
      <c r="G672" s="73"/>
      <c r="H672" s="73">
        <v>0</v>
      </c>
      <c r="I672" s="73">
        <v>0</v>
      </c>
      <c r="J672" s="73">
        <v>0</v>
      </c>
      <c r="K672" s="73"/>
      <c r="L672" s="75"/>
      <c r="O672" s="74">
        <f t="shared" ref="O672:O681" si="295">O671*90%</f>
        <v>405</v>
      </c>
      <c r="P672" s="74">
        <f t="shared" ref="P672:P735" si="296">P671-O672</f>
        <v>19945</v>
      </c>
      <c r="Q672" s="74">
        <f t="shared" si="276"/>
        <v>26631.585000000003</v>
      </c>
      <c r="R672" s="74">
        <f t="shared" si="274"/>
        <v>1311523.365</v>
      </c>
      <c r="S672" s="74">
        <f t="shared" si="290"/>
        <v>0</v>
      </c>
      <c r="T672" s="74">
        <f t="shared" si="291"/>
        <v>0</v>
      </c>
      <c r="U672" s="74">
        <f t="shared" si="294"/>
        <v>0</v>
      </c>
      <c r="V672" s="74">
        <f t="shared" si="272"/>
        <v>0</v>
      </c>
      <c r="W672" s="74">
        <f t="shared" si="292"/>
        <v>0</v>
      </c>
      <c r="X672" s="74">
        <f t="shared" si="293"/>
        <v>0</v>
      </c>
      <c r="Y672" s="74">
        <f t="shared" si="277"/>
        <v>0</v>
      </c>
      <c r="Z672" s="74">
        <f t="shared" si="286"/>
        <v>0</v>
      </c>
      <c r="AA672" s="75">
        <v>7.0000000000000007E-2</v>
      </c>
      <c r="AB672" s="74">
        <f t="shared" si="288"/>
        <v>-1396.15</v>
      </c>
      <c r="AC672" s="74">
        <f t="shared" si="282"/>
        <v>-91806.635550000006</v>
      </c>
      <c r="AD672" s="75">
        <v>7.0000000000000007E-2</v>
      </c>
      <c r="AE672" s="74">
        <f t="shared" si="287"/>
        <v>-1396.15</v>
      </c>
      <c r="AF672" s="74">
        <f t="shared" si="283"/>
        <v>-91806.635550000006</v>
      </c>
      <c r="AO672" s="74"/>
      <c r="AP672" s="74"/>
      <c r="AQ672" s="74"/>
      <c r="AR672" s="74"/>
      <c r="AS672" s="73"/>
      <c r="AT672" s="73"/>
    </row>
    <row r="673" spans="1:46" s="60" customFormat="1">
      <c r="A673" s="20" t="s">
        <v>869</v>
      </c>
      <c r="B673" s="135">
        <f>B672+31</f>
        <v>43555</v>
      </c>
      <c r="C673" s="136">
        <f>VLOOKUP(CF_дог!B673,USD!A:B,2,TRUE)</f>
        <v>64.734700000000004</v>
      </c>
      <c r="D673" s="74"/>
      <c r="E673" s="73"/>
      <c r="F673" s="73"/>
      <c r="G673" s="73"/>
      <c r="H673" s="73">
        <v>0</v>
      </c>
      <c r="I673" s="73">
        <v>0</v>
      </c>
      <c r="J673" s="73">
        <v>0</v>
      </c>
      <c r="K673" s="73"/>
      <c r="L673" s="75"/>
      <c r="O673" s="74">
        <f t="shared" si="295"/>
        <v>364.5</v>
      </c>
      <c r="P673" s="74">
        <f t="shared" si="296"/>
        <v>19580.5</v>
      </c>
      <c r="Q673" s="74">
        <f t="shared" si="276"/>
        <v>23595.798150000002</v>
      </c>
      <c r="R673" s="74">
        <f t="shared" si="274"/>
        <v>1267537.7933500002</v>
      </c>
      <c r="S673" s="74">
        <f t="shared" si="290"/>
        <v>0</v>
      </c>
      <c r="T673" s="74">
        <f t="shared" si="291"/>
        <v>0</v>
      </c>
      <c r="U673" s="74">
        <f t="shared" si="294"/>
        <v>0</v>
      </c>
      <c r="V673" s="74">
        <f t="shared" si="272"/>
        <v>0</v>
      </c>
      <c r="W673" s="74">
        <f t="shared" si="292"/>
        <v>0</v>
      </c>
      <c r="X673" s="74">
        <f t="shared" si="293"/>
        <v>0</v>
      </c>
      <c r="Y673" s="74">
        <f t="shared" si="277"/>
        <v>0</v>
      </c>
      <c r="Z673" s="74">
        <f t="shared" si="286"/>
        <v>0</v>
      </c>
      <c r="AA673" s="75">
        <v>7.0000000000000007E-2</v>
      </c>
      <c r="AB673" s="74">
        <f t="shared" si="288"/>
        <v>-1370.6350000000002</v>
      </c>
      <c r="AC673" s="74">
        <f t="shared" si="282"/>
        <v>-88727.645534500014</v>
      </c>
      <c r="AD673" s="75">
        <v>7.0000000000000007E-2</v>
      </c>
      <c r="AE673" s="74">
        <f t="shared" si="287"/>
        <v>-1370.6350000000002</v>
      </c>
      <c r="AF673" s="74">
        <f t="shared" si="283"/>
        <v>-88727.645534500014</v>
      </c>
      <c r="AO673" s="74"/>
      <c r="AP673" s="74"/>
      <c r="AQ673" s="74"/>
      <c r="AR673" s="74"/>
      <c r="AS673" s="73"/>
      <c r="AT673" s="73"/>
    </row>
    <row r="674" spans="1:46" s="60" customFormat="1">
      <c r="A674" s="20" t="s">
        <v>869</v>
      </c>
      <c r="B674" s="135">
        <f>B673+30</f>
        <v>43585</v>
      </c>
      <c r="C674" s="136">
        <f>VLOOKUP(CF_дог!B674,USD!A:B,2,TRUE)</f>
        <v>64.691699999999997</v>
      </c>
      <c r="D674" s="74"/>
      <c r="E674" s="73"/>
      <c r="F674" s="73"/>
      <c r="G674" s="73"/>
      <c r="H674" s="73">
        <v>0</v>
      </c>
      <c r="I674" s="73">
        <v>0</v>
      </c>
      <c r="J674" s="73">
        <v>0</v>
      </c>
      <c r="K674" s="73"/>
      <c r="L674" s="75"/>
      <c r="O674" s="74">
        <f t="shared" si="295"/>
        <v>328.05</v>
      </c>
      <c r="P674" s="74">
        <f t="shared" si="296"/>
        <v>19252.45</v>
      </c>
      <c r="Q674" s="74">
        <f t="shared" si="276"/>
        <v>21222.112184999998</v>
      </c>
      <c r="R674" s="74">
        <f t="shared" si="274"/>
        <v>1245473.719665</v>
      </c>
      <c r="S674" s="74">
        <f t="shared" si="290"/>
        <v>0</v>
      </c>
      <c r="T674" s="74">
        <f t="shared" si="291"/>
        <v>0</v>
      </c>
      <c r="U674" s="74">
        <f t="shared" si="294"/>
        <v>0</v>
      </c>
      <c r="V674" s="74">
        <f t="shared" si="272"/>
        <v>0</v>
      </c>
      <c r="W674" s="74">
        <f t="shared" si="292"/>
        <v>0</v>
      </c>
      <c r="X674" s="74">
        <f t="shared" si="293"/>
        <v>0</v>
      </c>
      <c r="Y674" s="74">
        <f t="shared" si="277"/>
        <v>0</v>
      </c>
      <c r="Z674" s="74">
        <f t="shared" si="286"/>
        <v>0</v>
      </c>
      <c r="AA674" s="75">
        <v>7.0000000000000007E-2</v>
      </c>
      <c r="AB674" s="74">
        <f t="shared" si="288"/>
        <v>-1347.6715000000002</v>
      </c>
      <c r="AC674" s="74">
        <f t="shared" si="282"/>
        <v>-87183.160376550004</v>
      </c>
      <c r="AD674" s="75">
        <v>7.0000000000000007E-2</v>
      </c>
      <c r="AE674" s="74">
        <f t="shared" si="287"/>
        <v>-1347.6715000000002</v>
      </c>
      <c r="AF674" s="74">
        <f t="shared" si="283"/>
        <v>-87183.160376550004</v>
      </c>
      <c r="AO674" s="74"/>
      <c r="AP674" s="74"/>
      <c r="AQ674" s="74"/>
      <c r="AR674" s="74"/>
      <c r="AS674" s="73"/>
      <c r="AT674" s="73"/>
    </row>
    <row r="675" spans="1:46" s="60" customFormat="1">
      <c r="A675" s="20" t="s">
        <v>869</v>
      </c>
      <c r="B675" s="135">
        <f>B674+31</f>
        <v>43616</v>
      </c>
      <c r="C675" s="136">
        <f>VLOOKUP(CF_дог!B675,USD!A:B,2,TRUE)</f>
        <v>65.058300000000003</v>
      </c>
      <c r="D675" s="74"/>
      <c r="E675" s="73"/>
      <c r="F675" s="73"/>
      <c r="G675" s="73"/>
      <c r="H675" s="73">
        <v>0</v>
      </c>
      <c r="I675" s="73">
        <v>0</v>
      </c>
      <c r="J675" s="73">
        <v>0</v>
      </c>
      <c r="K675" s="73"/>
      <c r="L675" s="75"/>
      <c r="O675" s="74">
        <f t="shared" si="295"/>
        <v>295.245</v>
      </c>
      <c r="P675" s="74">
        <f t="shared" si="296"/>
        <v>18957.205000000002</v>
      </c>
      <c r="Q675" s="74">
        <f t="shared" si="276"/>
        <v>19208.137783500002</v>
      </c>
      <c r="R675" s="74">
        <f t="shared" si="274"/>
        <v>1233323.5300515001</v>
      </c>
      <c r="S675" s="74">
        <f t="shared" si="290"/>
        <v>0</v>
      </c>
      <c r="T675" s="74">
        <f t="shared" si="291"/>
        <v>0</v>
      </c>
      <c r="U675" s="74">
        <f t="shared" si="294"/>
        <v>0</v>
      </c>
      <c r="V675" s="74">
        <f t="shared" si="272"/>
        <v>0</v>
      </c>
      <c r="W675" s="74">
        <f t="shared" si="292"/>
        <v>0</v>
      </c>
      <c r="X675" s="74">
        <f t="shared" si="293"/>
        <v>0</v>
      </c>
      <c r="Y675" s="74">
        <f t="shared" si="277"/>
        <v>0</v>
      </c>
      <c r="Z675" s="74">
        <f t="shared" si="286"/>
        <v>0</v>
      </c>
      <c r="AA675" s="75">
        <v>7.0000000000000007E-2</v>
      </c>
      <c r="AB675" s="74">
        <f t="shared" si="288"/>
        <v>-1327.0043500000002</v>
      </c>
      <c r="AC675" s="74">
        <f t="shared" si="282"/>
        <v>-86332.647103605021</v>
      </c>
      <c r="AD675" s="75">
        <v>7.0000000000000007E-2</v>
      </c>
      <c r="AE675" s="74">
        <f t="shared" si="287"/>
        <v>-1327.0043500000002</v>
      </c>
      <c r="AF675" s="74">
        <f t="shared" si="283"/>
        <v>-86332.647103605021</v>
      </c>
      <c r="AO675" s="74"/>
      <c r="AP675" s="74"/>
      <c r="AQ675" s="74"/>
      <c r="AR675" s="74"/>
      <c r="AS675" s="73"/>
      <c r="AT675" s="73"/>
    </row>
    <row r="676" spans="1:46" s="60" customFormat="1">
      <c r="A676" s="20" t="s">
        <v>869</v>
      </c>
      <c r="B676" s="135">
        <f>B675+30</f>
        <v>43646</v>
      </c>
      <c r="C676" s="136">
        <f>VLOOKUP(CF_дог!B676,USD!A:B,2,TRUE)</f>
        <v>63.075600000000001</v>
      </c>
      <c r="D676" s="74"/>
      <c r="E676" s="73"/>
      <c r="F676" s="73"/>
      <c r="G676" s="73"/>
      <c r="H676" s="73">
        <v>0</v>
      </c>
      <c r="I676" s="73">
        <v>0</v>
      </c>
      <c r="J676" s="73">
        <v>0</v>
      </c>
      <c r="K676" s="73"/>
      <c r="L676" s="75"/>
      <c r="O676" s="74">
        <f t="shared" si="295"/>
        <v>265.72050000000002</v>
      </c>
      <c r="P676" s="74">
        <f t="shared" si="296"/>
        <v>18691.484500000002</v>
      </c>
      <c r="Q676" s="74">
        <f t="shared" si="276"/>
        <v>16760.479969800002</v>
      </c>
      <c r="R676" s="74">
        <f t="shared" si="274"/>
        <v>1178976.5997282001</v>
      </c>
      <c r="S676" s="74">
        <f t="shared" si="290"/>
        <v>0</v>
      </c>
      <c r="T676" s="74">
        <f t="shared" si="291"/>
        <v>0</v>
      </c>
      <c r="U676" s="74">
        <f t="shared" si="294"/>
        <v>0</v>
      </c>
      <c r="V676" s="74">
        <f t="shared" si="272"/>
        <v>0</v>
      </c>
      <c r="W676" s="74">
        <f t="shared" si="292"/>
        <v>0</v>
      </c>
      <c r="X676" s="74">
        <f t="shared" si="293"/>
        <v>0</v>
      </c>
      <c r="Y676" s="74">
        <f t="shared" si="277"/>
        <v>0</v>
      </c>
      <c r="Z676" s="74">
        <f t="shared" si="286"/>
        <v>0</v>
      </c>
      <c r="AA676" s="75">
        <v>7.0000000000000007E-2</v>
      </c>
      <c r="AB676" s="74">
        <f t="shared" si="288"/>
        <v>-1308.4039150000003</v>
      </c>
      <c r="AC676" s="74">
        <f t="shared" si="282"/>
        <v>-82528.361980974019</v>
      </c>
      <c r="AD676" s="75">
        <v>7.0000000000000007E-2</v>
      </c>
      <c r="AE676" s="74">
        <f t="shared" si="287"/>
        <v>-1308.4039150000003</v>
      </c>
      <c r="AF676" s="74">
        <f t="shared" si="283"/>
        <v>-82528.361980974019</v>
      </c>
      <c r="AO676" s="74"/>
      <c r="AP676" s="74"/>
      <c r="AQ676" s="74"/>
      <c r="AR676" s="74"/>
      <c r="AS676" s="73"/>
      <c r="AT676" s="73"/>
    </row>
    <row r="677" spans="1:46" s="60" customFormat="1">
      <c r="A677" s="20" t="s">
        <v>869</v>
      </c>
      <c r="B677" s="135">
        <f>B676+31</f>
        <v>43677</v>
      </c>
      <c r="C677" s="136">
        <f>VLOOKUP(CF_дог!B677,USD!A:B,2,TRUE)</f>
        <v>63.379100000000001</v>
      </c>
      <c r="D677" s="74"/>
      <c r="E677" s="73"/>
      <c r="F677" s="73"/>
      <c r="G677" s="73"/>
      <c r="H677" s="73">
        <v>0</v>
      </c>
      <c r="I677" s="73">
        <v>0</v>
      </c>
      <c r="J677" s="73">
        <v>0</v>
      </c>
      <c r="K677" s="73"/>
      <c r="L677" s="75"/>
      <c r="O677" s="74">
        <f t="shared" si="295"/>
        <v>239.14845000000003</v>
      </c>
      <c r="P677" s="74">
        <f t="shared" si="296"/>
        <v>18452.336050000002</v>
      </c>
      <c r="Q677" s="74">
        <f t="shared" si="276"/>
        <v>15157.013527395002</v>
      </c>
      <c r="R677" s="74">
        <f t="shared" si="274"/>
        <v>1169492.451746555</v>
      </c>
      <c r="S677" s="74">
        <f t="shared" si="290"/>
        <v>0</v>
      </c>
      <c r="T677" s="74">
        <f t="shared" si="291"/>
        <v>0</v>
      </c>
      <c r="U677" s="74">
        <f t="shared" si="294"/>
        <v>0</v>
      </c>
      <c r="V677" s="74">
        <f t="shared" si="272"/>
        <v>0</v>
      </c>
      <c r="W677" s="74">
        <f t="shared" si="292"/>
        <v>0</v>
      </c>
      <c r="X677" s="74">
        <f t="shared" si="293"/>
        <v>0</v>
      </c>
      <c r="Y677" s="74">
        <f t="shared" si="277"/>
        <v>0</v>
      </c>
      <c r="Z677" s="74">
        <f t="shared" si="286"/>
        <v>0</v>
      </c>
      <c r="AA677" s="75">
        <v>7.0000000000000007E-2</v>
      </c>
      <c r="AB677" s="74">
        <f t="shared" si="288"/>
        <v>-1291.6635235000003</v>
      </c>
      <c r="AC677" s="74">
        <f t="shared" si="282"/>
        <v>-81864.471622258876</v>
      </c>
      <c r="AD677" s="75">
        <v>7.0000000000000007E-2</v>
      </c>
      <c r="AE677" s="74">
        <f t="shared" si="287"/>
        <v>-1291.6635235000003</v>
      </c>
      <c r="AF677" s="74">
        <f t="shared" si="283"/>
        <v>-81864.471622258876</v>
      </c>
      <c r="AO677" s="74"/>
      <c r="AP677" s="74"/>
      <c r="AQ677" s="74"/>
      <c r="AR677" s="74"/>
      <c r="AS677" s="73"/>
      <c r="AT677" s="73"/>
    </row>
    <row r="678" spans="1:46" s="60" customFormat="1">
      <c r="A678" s="20" t="s">
        <v>869</v>
      </c>
      <c r="B678" s="135">
        <f>B677+31</f>
        <v>43708</v>
      </c>
      <c r="C678" s="136">
        <f>VLOOKUP(CF_дог!B678,USD!A:B,2,TRUE)</f>
        <v>66.489699999999999</v>
      </c>
      <c r="D678" s="74"/>
      <c r="E678" s="73"/>
      <c r="F678" s="73"/>
      <c r="G678" s="73"/>
      <c r="H678" s="73">
        <v>0</v>
      </c>
      <c r="I678" s="73">
        <v>0</v>
      </c>
      <c r="J678" s="73">
        <v>0</v>
      </c>
      <c r="K678" s="73"/>
      <c r="L678" s="75"/>
      <c r="O678" s="74">
        <f t="shared" si="295"/>
        <v>215.23360500000004</v>
      </c>
      <c r="P678" s="74">
        <f t="shared" si="296"/>
        <v>18237.102445</v>
      </c>
      <c r="Q678" s="74">
        <f t="shared" si="276"/>
        <v>14310.817826368502</v>
      </c>
      <c r="R678" s="74">
        <f t="shared" si="274"/>
        <v>1212579.4704373165</v>
      </c>
      <c r="S678" s="74">
        <f t="shared" si="290"/>
        <v>0</v>
      </c>
      <c r="T678" s="74">
        <f t="shared" si="291"/>
        <v>0</v>
      </c>
      <c r="U678" s="74">
        <f t="shared" si="294"/>
        <v>0</v>
      </c>
      <c r="V678" s="74">
        <f t="shared" si="272"/>
        <v>0</v>
      </c>
      <c r="W678" s="74">
        <f t="shared" si="292"/>
        <v>0</v>
      </c>
      <c r="X678" s="74">
        <f t="shared" si="293"/>
        <v>0</v>
      </c>
      <c r="Y678" s="74">
        <f t="shared" si="277"/>
        <v>0</v>
      </c>
      <c r="Z678" s="74">
        <f t="shared" si="286"/>
        <v>0</v>
      </c>
      <c r="AA678" s="75">
        <v>7.0000000000000007E-2</v>
      </c>
      <c r="AB678" s="74">
        <f t="shared" si="288"/>
        <v>-1276.5971711500001</v>
      </c>
      <c r="AC678" s="74">
        <f t="shared" si="282"/>
        <v>-84880.562930612155</v>
      </c>
      <c r="AD678" s="75">
        <v>7.0000000000000007E-2</v>
      </c>
      <c r="AE678" s="74">
        <f t="shared" si="287"/>
        <v>-1276.5971711500001</v>
      </c>
      <c r="AF678" s="74">
        <f t="shared" si="283"/>
        <v>-84880.562930612155</v>
      </c>
      <c r="AO678" s="74"/>
      <c r="AP678" s="74"/>
      <c r="AQ678" s="74"/>
      <c r="AR678" s="74"/>
      <c r="AS678" s="73"/>
      <c r="AT678" s="73"/>
    </row>
    <row r="679" spans="1:46" s="60" customFormat="1">
      <c r="A679" s="20" t="s">
        <v>869</v>
      </c>
      <c r="B679" s="135">
        <f>B678+30</f>
        <v>43738</v>
      </c>
      <c r="C679" s="136">
        <f>VLOOKUP(CF_дог!B679,USD!A:B,2,TRUE)</f>
        <v>64.415599999999998</v>
      </c>
      <c r="D679" s="74"/>
      <c r="E679" s="73"/>
      <c r="F679" s="73"/>
      <c r="G679" s="73"/>
      <c r="H679" s="73">
        <v>0</v>
      </c>
      <c r="I679" s="73">
        <v>0</v>
      </c>
      <c r="J679" s="73">
        <v>0</v>
      </c>
      <c r="K679" s="73"/>
      <c r="L679" s="75"/>
      <c r="O679" s="74">
        <f t="shared" si="295"/>
        <v>193.71024450000004</v>
      </c>
      <c r="P679" s="74">
        <f t="shared" si="296"/>
        <v>18043.392200499999</v>
      </c>
      <c r="Q679" s="74">
        <f t="shared" si="276"/>
        <v>12477.961625614202</v>
      </c>
      <c r="R679" s="74">
        <f t="shared" si="274"/>
        <v>1162275.9346305276</v>
      </c>
      <c r="S679" s="74">
        <f t="shared" si="290"/>
        <v>0</v>
      </c>
      <c r="T679" s="74">
        <f t="shared" si="291"/>
        <v>0</v>
      </c>
      <c r="U679" s="74">
        <f t="shared" si="294"/>
        <v>0</v>
      </c>
      <c r="V679" s="74">
        <f t="shared" si="272"/>
        <v>0</v>
      </c>
      <c r="W679" s="74">
        <f t="shared" si="292"/>
        <v>0</v>
      </c>
      <c r="X679" s="74">
        <f t="shared" si="293"/>
        <v>0</v>
      </c>
      <c r="Y679" s="74">
        <f t="shared" si="277"/>
        <v>0</v>
      </c>
      <c r="Z679" s="74">
        <f t="shared" si="286"/>
        <v>0</v>
      </c>
      <c r="AA679" s="75">
        <v>7.0000000000000007E-2</v>
      </c>
      <c r="AB679" s="74">
        <f t="shared" si="288"/>
        <v>-1263.0374540350001</v>
      </c>
      <c r="AC679" s="74">
        <f t="shared" si="282"/>
        <v>-81359.315424136948</v>
      </c>
      <c r="AD679" s="75">
        <v>7.0000000000000007E-2</v>
      </c>
      <c r="AE679" s="74">
        <f t="shared" si="287"/>
        <v>-1263.0374540350001</v>
      </c>
      <c r="AF679" s="74">
        <f t="shared" si="283"/>
        <v>-81359.315424136948</v>
      </c>
      <c r="AO679" s="74"/>
      <c r="AP679" s="74"/>
      <c r="AQ679" s="74"/>
      <c r="AR679" s="74"/>
      <c r="AS679" s="73"/>
      <c r="AT679" s="73"/>
    </row>
    <row r="680" spans="1:46" s="60" customFormat="1">
      <c r="A680" s="20" t="s">
        <v>869</v>
      </c>
      <c r="B680" s="135">
        <f>B679+31</f>
        <v>43769</v>
      </c>
      <c r="C680" s="136">
        <f>VLOOKUP(CF_дог!B680,USD!A:B,2,TRUE)</f>
        <v>63.873399999999997</v>
      </c>
      <c r="D680" s="74"/>
      <c r="E680" s="73"/>
      <c r="F680" s="73"/>
      <c r="G680" s="73"/>
      <c r="H680" s="73">
        <v>0</v>
      </c>
      <c r="I680" s="73">
        <v>0</v>
      </c>
      <c r="J680" s="73">
        <v>0</v>
      </c>
      <c r="K680" s="73"/>
      <c r="L680" s="75"/>
      <c r="O680" s="74">
        <f t="shared" si="295"/>
        <v>174.33922005000005</v>
      </c>
      <c r="P680" s="74">
        <f t="shared" si="296"/>
        <v>17869.05298045</v>
      </c>
      <c r="Q680" s="74">
        <f t="shared" si="276"/>
        <v>11135.638737941672</v>
      </c>
      <c r="R680" s="74">
        <f t="shared" si="274"/>
        <v>1141357.168641475</v>
      </c>
      <c r="S680" s="74">
        <f t="shared" si="290"/>
        <v>0</v>
      </c>
      <c r="T680" s="74">
        <f t="shared" si="291"/>
        <v>0</v>
      </c>
      <c r="U680" s="74">
        <f t="shared" si="294"/>
        <v>0</v>
      </c>
      <c r="V680" s="74">
        <f t="shared" si="272"/>
        <v>0</v>
      </c>
      <c r="W680" s="74">
        <f t="shared" si="292"/>
        <v>0</v>
      </c>
      <c r="X680" s="74">
        <f t="shared" si="293"/>
        <v>0</v>
      </c>
      <c r="Y680" s="74">
        <f t="shared" si="277"/>
        <v>0</v>
      </c>
      <c r="Z680" s="74">
        <f t="shared" si="286"/>
        <v>0</v>
      </c>
      <c r="AA680" s="75">
        <v>7.0000000000000007E-2</v>
      </c>
      <c r="AB680" s="74">
        <f t="shared" si="288"/>
        <v>-1250.8337086315</v>
      </c>
      <c r="AC680" s="74">
        <f t="shared" si="282"/>
        <v>-79895.001804903251</v>
      </c>
      <c r="AD680" s="75">
        <v>7.0000000000000007E-2</v>
      </c>
      <c r="AE680" s="74">
        <f t="shared" si="287"/>
        <v>-1250.8337086315</v>
      </c>
      <c r="AF680" s="74">
        <f t="shared" si="283"/>
        <v>-79895.001804903251</v>
      </c>
      <c r="AO680" s="74"/>
      <c r="AP680" s="74"/>
      <c r="AQ680" s="74"/>
      <c r="AR680" s="74"/>
      <c r="AS680" s="73"/>
      <c r="AT680" s="73"/>
    </row>
    <row r="681" spans="1:46" s="60" customFormat="1">
      <c r="A681" s="20" t="s">
        <v>869</v>
      </c>
      <c r="B681" s="135">
        <f>B680+30</f>
        <v>43799</v>
      </c>
      <c r="C681" s="136">
        <f>VLOOKUP(CF_дог!B681,USD!A:B,2,TRUE)</f>
        <v>64.081699999999998</v>
      </c>
      <c r="D681" s="74"/>
      <c r="E681" s="73"/>
      <c r="F681" s="73"/>
      <c r="G681" s="73"/>
      <c r="H681" s="73">
        <v>0</v>
      </c>
      <c r="I681" s="73">
        <v>0</v>
      </c>
      <c r="J681" s="73">
        <v>0</v>
      </c>
      <c r="K681" s="73"/>
      <c r="L681" s="75"/>
      <c r="O681" s="74">
        <f t="shared" si="295"/>
        <v>156.90529804500005</v>
      </c>
      <c r="P681" s="74">
        <f t="shared" si="296"/>
        <v>17712.147682405001</v>
      </c>
      <c r="Q681" s="74">
        <f t="shared" si="276"/>
        <v>10054.758237730279</v>
      </c>
      <c r="R681" s="74">
        <f t="shared" si="274"/>
        <v>1135024.5341395724</v>
      </c>
      <c r="S681" s="74">
        <f t="shared" si="290"/>
        <v>0</v>
      </c>
      <c r="T681" s="74">
        <f t="shared" si="291"/>
        <v>0</v>
      </c>
      <c r="U681" s="74">
        <f t="shared" si="294"/>
        <v>0</v>
      </c>
      <c r="V681" s="74">
        <f t="shared" si="272"/>
        <v>0</v>
      </c>
      <c r="W681" s="74">
        <f t="shared" si="292"/>
        <v>0</v>
      </c>
      <c r="X681" s="74">
        <f t="shared" si="293"/>
        <v>0</v>
      </c>
      <c r="Y681" s="74">
        <f t="shared" si="277"/>
        <v>0</v>
      </c>
      <c r="Z681" s="74">
        <f t="shared" si="286"/>
        <v>0</v>
      </c>
      <c r="AA681" s="75">
        <v>7.0000000000000007E-2</v>
      </c>
      <c r="AB681" s="74">
        <f t="shared" si="288"/>
        <v>-1239.8503377683501</v>
      </c>
      <c r="AC681" s="74">
        <f t="shared" si="282"/>
        <v>-79451.71738977007</v>
      </c>
      <c r="AD681" s="75">
        <v>7.0000000000000007E-2</v>
      </c>
      <c r="AE681" s="74">
        <f t="shared" si="287"/>
        <v>-1239.8503377683501</v>
      </c>
      <c r="AF681" s="74">
        <f t="shared" si="283"/>
        <v>-79451.71738977007</v>
      </c>
      <c r="AO681" s="74"/>
      <c r="AP681" s="74"/>
      <c r="AQ681" s="74"/>
      <c r="AR681" s="74"/>
      <c r="AS681" s="73"/>
      <c r="AT681" s="73"/>
    </row>
    <row r="682" spans="1:46" s="60" customFormat="1">
      <c r="A682" s="20" t="s">
        <v>869</v>
      </c>
      <c r="B682" s="135">
        <f>B681+31</f>
        <v>43830</v>
      </c>
      <c r="C682" s="136">
        <f>VLOOKUP(CF_дог!B682,USD!A:B,2,TRUE)</f>
        <v>61.905700000000003</v>
      </c>
      <c r="D682" s="74"/>
      <c r="E682" s="73"/>
      <c r="F682" s="73"/>
      <c r="G682" s="73"/>
      <c r="H682" s="73">
        <v>0</v>
      </c>
      <c r="I682" s="73">
        <v>0</v>
      </c>
      <c r="J682" s="73">
        <v>0</v>
      </c>
      <c r="K682" s="73"/>
      <c r="L682" s="75"/>
      <c r="O682" s="74">
        <v>150</v>
      </c>
      <c r="P682" s="74">
        <f t="shared" si="296"/>
        <v>17562.147682405001</v>
      </c>
      <c r="Q682" s="74">
        <f t="shared" si="276"/>
        <v>9285.8549999999996</v>
      </c>
      <c r="R682" s="74">
        <f t="shared" si="274"/>
        <v>1087197.0457826592</v>
      </c>
      <c r="S682" s="74">
        <f t="shared" si="290"/>
        <v>0</v>
      </c>
      <c r="T682" s="74">
        <f t="shared" si="291"/>
        <v>0</v>
      </c>
      <c r="U682" s="74">
        <f t="shared" si="294"/>
        <v>0</v>
      </c>
      <c r="V682" s="74">
        <f t="shared" si="272"/>
        <v>0</v>
      </c>
      <c r="W682" s="74">
        <f t="shared" si="292"/>
        <v>0</v>
      </c>
      <c r="X682" s="74">
        <f t="shared" si="293"/>
        <v>0</v>
      </c>
      <c r="Y682" s="74">
        <f t="shared" si="277"/>
        <v>0</v>
      </c>
      <c r="Z682" s="74">
        <f t="shared" si="286"/>
        <v>0</v>
      </c>
      <c r="AA682" s="75">
        <v>7.0000000000000007E-2</v>
      </c>
      <c r="AB682" s="74">
        <f t="shared" si="288"/>
        <v>-1229.3503377683501</v>
      </c>
      <c r="AC682" s="74">
        <f t="shared" si="282"/>
        <v>-76103.793204786154</v>
      </c>
      <c r="AD682" s="75">
        <v>7.0000000000000007E-2</v>
      </c>
      <c r="AE682" s="74">
        <f t="shared" si="287"/>
        <v>-1229.3503377683501</v>
      </c>
      <c r="AF682" s="74">
        <f t="shared" si="283"/>
        <v>-76103.793204786154</v>
      </c>
      <c r="AO682" s="74"/>
      <c r="AP682" s="74"/>
      <c r="AQ682" s="74"/>
      <c r="AR682" s="74"/>
      <c r="AS682" s="73"/>
      <c r="AT682" s="73"/>
    </row>
    <row r="683" spans="1:46" s="60" customFormat="1">
      <c r="A683" s="20" t="s">
        <v>869</v>
      </c>
      <c r="B683" s="135">
        <f>B682+31</f>
        <v>43861</v>
      </c>
      <c r="C683" s="136">
        <f>VLOOKUP(CF_дог!B683,USD!A:B,2,TRUE)</f>
        <v>63.035899999999998</v>
      </c>
      <c r="D683" s="74"/>
      <c r="E683" s="73"/>
      <c r="F683" s="73"/>
      <c r="G683" s="73"/>
      <c r="H683" s="73">
        <v>0</v>
      </c>
      <c r="I683" s="73">
        <v>0</v>
      </c>
      <c r="J683" s="73">
        <v>0</v>
      </c>
      <c r="K683" s="73"/>
      <c r="L683" s="75"/>
      <c r="O683" s="74">
        <v>150</v>
      </c>
      <c r="P683" s="74">
        <f t="shared" si="296"/>
        <v>17412.147682405001</v>
      </c>
      <c r="Q683" s="74">
        <f t="shared" si="276"/>
        <v>9455.3850000000002</v>
      </c>
      <c r="R683" s="74">
        <f t="shared" si="274"/>
        <v>1097590.4000933133</v>
      </c>
      <c r="S683" s="74">
        <f t="shared" si="290"/>
        <v>0</v>
      </c>
      <c r="T683" s="74">
        <f t="shared" si="291"/>
        <v>0</v>
      </c>
      <c r="U683" s="74">
        <f t="shared" si="294"/>
        <v>0</v>
      </c>
      <c r="V683" s="74">
        <f t="shared" si="272"/>
        <v>0</v>
      </c>
      <c r="W683" s="74">
        <f t="shared" si="292"/>
        <v>0</v>
      </c>
      <c r="X683" s="74">
        <f t="shared" si="293"/>
        <v>0</v>
      </c>
      <c r="Y683" s="74">
        <f t="shared" si="277"/>
        <v>0</v>
      </c>
      <c r="Z683" s="74">
        <f t="shared" si="286"/>
        <v>0</v>
      </c>
      <c r="AA683" s="75">
        <v>7.0000000000000007E-2</v>
      </c>
      <c r="AB683" s="74">
        <f t="shared" si="288"/>
        <v>-1218.8503377683501</v>
      </c>
      <c r="AC683" s="74">
        <f t="shared" si="282"/>
        <v>-76831.328006531941</v>
      </c>
      <c r="AD683" s="75">
        <v>7.0000000000000007E-2</v>
      </c>
      <c r="AE683" s="74">
        <f t="shared" si="287"/>
        <v>-1218.8503377683501</v>
      </c>
      <c r="AF683" s="74">
        <f t="shared" si="283"/>
        <v>-76831.328006531941</v>
      </c>
      <c r="AO683" s="74"/>
      <c r="AP683" s="74"/>
      <c r="AQ683" s="74"/>
      <c r="AR683" s="74"/>
      <c r="AS683" s="73"/>
      <c r="AT683" s="73"/>
    </row>
    <row r="684" spans="1:46" s="60" customFormat="1">
      <c r="A684" s="20" t="s">
        <v>869</v>
      </c>
      <c r="B684" s="135">
        <f>B683+29</f>
        <v>43890</v>
      </c>
      <c r="C684" s="136">
        <f>VLOOKUP(CF_дог!B684,USD!A:B,2,TRUE)</f>
        <v>66.990899999999996</v>
      </c>
      <c r="D684" s="74"/>
      <c r="E684" s="73"/>
      <c r="F684" s="73"/>
      <c r="G684" s="73"/>
      <c r="H684" s="73">
        <v>0</v>
      </c>
      <c r="I684" s="73">
        <v>0</v>
      </c>
      <c r="J684" s="73">
        <v>0</v>
      </c>
      <c r="K684" s="73"/>
      <c r="L684" s="75"/>
      <c r="O684" s="74">
        <v>150</v>
      </c>
      <c r="P684" s="74">
        <f t="shared" si="296"/>
        <v>17262.147682405001</v>
      </c>
      <c r="Q684" s="74">
        <f t="shared" si="276"/>
        <v>10048.635</v>
      </c>
      <c r="R684" s="74">
        <f t="shared" si="274"/>
        <v>1156406.809177225</v>
      </c>
      <c r="S684" s="74">
        <f t="shared" si="290"/>
        <v>0</v>
      </c>
      <c r="T684" s="74">
        <f t="shared" si="291"/>
        <v>0</v>
      </c>
      <c r="U684" s="74">
        <f t="shared" si="294"/>
        <v>0</v>
      </c>
      <c r="V684" s="74">
        <f t="shared" si="272"/>
        <v>0</v>
      </c>
      <c r="W684" s="74">
        <f t="shared" si="292"/>
        <v>0</v>
      </c>
      <c r="X684" s="74">
        <f t="shared" si="293"/>
        <v>0</v>
      </c>
      <c r="Y684" s="74">
        <f t="shared" si="277"/>
        <v>0</v>
      </c>
      <c r="Z684" s="74">
        <f t="shared" si="286"/>
        <v>0</v>
      </c>
      <c r="AA684" s="75">
        <v>7.0000000000000007E-2</v>
      </c>
      <c r="AB684" s="74">
        <f t="shared" si="288"/>
        <v>-1208.3503377683501</v>
      </c>
      <c r="AC684" s="74">
        <f t="shared" si="282"/>
        <v>-80948.47664240576</v>
      </c>
      <c r="AD684" s="75">
        <v>7.0000000000000007E-2</v>
      </c>
      <c r="AE684" s="74">
        <f t="shared" si="287"/>
        <v>-1208.3503377683501</v>
      </c>
      <c r="AF684" s="74">
        <f t="shared" si="283"/>
        <v>-80948.47664240576</v>
      </c>
      <c r="AO684" s="74"/>
      <c r="AP684" s="74"/>
      <c r="AQ684" s="74"/>
      <c r="AR684" s="74"/>
      <c r="AS684" s="73"/>
      <c r="AT684" s="73"/>
    </row>
    <row r="685" spans="1:46" s="60" customFormat="1">
      <c r="A685" s="20" t="s">
        <v>869</v>
      </c>
      <c r="B685" s="135">
        <f>B684+31</f>
        <v>43921</v>
      </c>
      <c r="C685" s="136">
        <f>VLOOKUP(CF_дог!B685,USD!A:B,2,TRUE)</f>
        <v>77.732500000000002</v>
      </c>
      <c r="D685" s="74"/>
      <c r="E685" s="73"/>
      <c r="F685" s="73"/>
      <c r="G685" s="73"/>
      <c r="H685" s="73">
        <v>0</v>
      </c>
      <c r="I685" s="73">
        <v>0</v>
      </c>
      <c r="J685" s="73">
        <v>0</v>
      </c>
      <c r="K685" s="73"/>
      <c r="L685" s="75"/>
      <c r="O685" s="74">
        <v>150</v>
      </c>
      <c r="P685" s="74">
        <f t="shared" si="296"/>
        <v>17112.147682405001</v>
      </c>
      <c r="Q685" s="74">
        <f t="shared" si="276"/>
        <v>11659.875</v>
      </c>
      <c r="R685" s="74">
        <f t="shared" si="274"/>
        <v>1330170.0197225467</v>
      </c>
      <c r="S685" s="74">
        <f t="shared" si="290"/>
        <v>0</v>
      </c>
      <c r="T685" s="74">
        <f t="shared" si="291"/>
        <v>0</v>
      </c>
      <c r="U685" s="74">
        <f t="shared" si="294"/>
        <v>0</v>
      </c>
      <c r="V685" s="74">
        <f t="shared" ref="V685:V748" si="297">U685*C685</f>
        <v>0</v>
      </c>
      <c r="W685" s="74">
        <f t="shared" si="292"/>
        <v>0</v>
      </c>
      <c r="X685" s="74">
        <f t="shared" si="293"/>
        <v>0</v>
      </c>
      <c r="Y685" s="74">
        <f t="shared" si="277"/>
        <v>0</v>
      </c>
      <c r="Z685" s="74">
        <f t="shared" si="286"/>
        <v>0</v>
      </c>
      <c r="AA685" s="75">
        <v>7.0000000000000007E-2</v>
      </c>
      <c r="AB685" s="74">
        <f t="shared" si="288"/>
        <v>-1197.8503377683501</v>
      </c>
      <c r="AC685" s="74">
        <f t="shared" si="282"/>
        <v>-93111.901380578274</v>
      </c>
      <c r="AD685" s="75">
        <v>7.0000000000000007E-2</v>
      </c>
      <c r="AE685" s="74">
        <f t="shared" si="287"/>
        <v>-1197.8503377683501</v>
      </c>
      <c r="AF685" s="74">
        <f t="shared" si="283"/>
        <v>-93111.901380578274</v>
      </c>
      <c r="AO685" s="74"/>
      <c r="AP685" s="74"/>
      <c r="AQ685" s="74"/>
      <c r="AR685" s="74"/>
      <c r="AS685" s="73"/>
      <c r="AT685" s="73"/>
    </row>
    <row r="686" spans="1:46" s="60" customFormat="1">
      <c r="A686" s="20" t="s">
        <v>869</v>
      </c>
      <c r="B686" s="135">
        <f>B685+30</f>
        <v>43951</v>
      </c>
      <c r="C686" s="136">
        <f>VLOOKUP(CF_дог!B686,USD!A:B,2,TRUE)</f>
        <v>73.689400000000006</v>
      </c>
      <c r="D686" s="74"/>
      <c r="E686" s="73"/>
      <c r="F686" s="73"/>
      <c r="G686" s="73"/>
      <c r="H686" s="73">
        <v>0</v>
      </c>
      <c r="I686" s="73">
        <v>0</v>
      </c>
      <c r="J686" s="73">
        <v>0</v>
      </c>
      <c r="K686" s="73"/>
      <c r="L686" s="75"/>
      <c r="O686" s="74">
        <v>150</v>
      </c>
      <c r="P686" s="74">
        <f t="shared" si="296"/>
        <v>16962.147682405001</v>
      </c>
      <c r="Q686" s="74">
        <f t="shared" si="276"/>
        <v>11053.410000000002</v>
      </c>
      <c r="R686" s="74">
        <f t="shared" si="274"/>
        <v>1249930.4854278152</v>
      </c>
      <c r="S686" s="74">
        <f t="shared" si="290"/>
        <v>0</v>
      </c>
      <c r="T686" s="74">
        <f t="shared" si="291"/>
        <v>0</v>
      </c>
      <c r="U686" s="74">
        <f t="shared" si="294"/>
        <v>0</v>
      </c>
      <c r="V686" s="74">
        <f t="shared" si="297"/>
        <v>0</v>
      </c>
      <c r="W686" s="74">
        <f t="shared" si="292"/>
        <v>0</v>
      </c>
      <c r="X686" s="74">
        <f t="shared" si="293"/>
        <v>0</v>
      </c>
      <c r="Y686" s="74">
        <f t="shared" si="277"/>
        <v>0</v>
      </c>
      <c r="Z686" s="74">
        <f t="shared" si="286"/>
        <v>0</v>
      </c>
      <c r="AA686" s="75">
        <v>7.0000000000000007E-2</v>
      </c>
      <c r="AB686" s="74">
        <f t="shared" si="288"/>
        <v>-1187.3503377683501</v>
      </c>
      <c r="AC686" s="74">
        <f t="shared" si="282"/>
        <v>-87495.133979947059</v>
      </c>
      <c r="AD686" s="75">
        <v>7.0000000000000007E-2</v>
      </c>
      <c r="AE686" s="74">
        <f t="shared" si="287"/>
        <v>-1187.3503377683501</v>
      </c>
      <c r="AF686" s="74">
        <f t="shared" si="283"/>
        <v>-87495.133979947059</v>
      </c>
      <c r="AO686" s="74"/>
      <c r="AP686" s="74"/>
      <c r="AQ686" s="74"/>
      <c r="AR686" s="74"/>
      <c r="AS686" s="73"/>
      <c r="AT686" s="73"/>
    </row>
    <row r="687" spans="1:46" s="60" customFormat="1">
      <c r="A687" s="20" t="s">
        <v>869</v>
      </c>
      <c r="B687" s="135">
        <f>B686+31</f>
        <v>43982</v>
      </c>
      <c r="C687" s="136">
        <f>VLOOKUP(CF_дог!B687,USD!A:B,2,TRUE)</f>
        <v>70.751999999999995</v>
      </c>
      <c r="D687" s="74"/>
      <c r="E687" s="73"/>
      <c r="F687" s="73"/>
      <c r="G687" s="73"/>
      <c r="H687" s="73">
        <v>0</v>
      </c>
      <c r="I687" s="73">
        <v>0</v>
      </c>
      <c r="J687" s="73">
        <v>0</v>
      </c>
      <c r="K687" s="73"/>
      <c r="L687" s="75"/>
      <c r="O687" s="74">
        <v>150</v>
      </c>
      <c r="P687" s="74">
        <f t="shared" si="296"/>
        <v>16812.147682405001</v>
      </c>
      <c r="Q687" s="74">
        <f t="shared" si="276"/>
        <v>10612.8</v>
      </c>
      <c r="R687" s="74">
        <f t="shared" si="274"/>
        <v>1189493.0728255184</v>
      </c>
      <c r="S687" s="74">
        <f t="shared" si="290"/>
        <v>0</v>
      </c>
      <c r="T687" s="74">
        <f t="shared" si="291"/>
        <v>0</v>
      </c>
      <c r="U687" s="74">
        <f t="shared" si="294"/>
        <v>0</v>
      </c>
      <c r="V687" s="74">
        <f t="shared" si="297"/>
        <v>0</v>
      </c>
      <c r="W687" s="74">
        <f t="shared" si="292"/>
        <v>0</v>
      </c>
      <c r="X687" s="74">
        <f t="shared" si="293"/>
        <v>0</v>
      </c>
      <c r="Y687" s="74">
        <f t="shared" si="277"/>
        <v>0</v>
      </c>
      <c r="Z687" s="74">
        <f t="shared" si="286"/>
        <v>0</v>
      </c>
      <c r="AA687" s="75">
        <v>7.0000000000000007E-2</v>
      </c>
      <c r="AB687" s="74">
        <f t="shared" si="288"/>
        <v>-1176.8503377683501</v>
      </c>
      <c r="AC687" s="74">
        <f t="shared" si="282"/>
        <v>-83264.515097786294</v>
      </c>
      <c r="AD687" s="75">
        <v>7.0000000000000007E-2</v>
      </c>
      <c r="AE687" s="74">
        <f t="shared" si="287"/>
        <v>-1176.8503377683501</v>
      </c>
      <c r="AF687" s="74">
        <f t="shared" si="283"/>
        <v>-83264.515097786294</v>
      </c>
      <c r="AO687" s="74"/>
      <c r="AP687" s="74"/>
      <c r="AQ687" s="74"/>
      <c r="AR687" s="74"/>
      <c r="AS687" s="73"/>
      <c r="AT687" s="73"/>
    </row>
    <row r="688" spans="1:46" s="60" customFormat="1">
      <c r="A688" s="20" t="s">
        <v>869</v>
      </c>
      <c r="B688" s="135">
        <f t="shared" ref="B688:B693" si="298">B687+30</f>
        <v>44012</v>
      </c>
      <c r="C688" s="136">
        <f>VLOOKUP(CF_дог!B688,USD!A:B,2,TRUE)</f>
        <v>69.951300000000003</v>
      </c>
      <c r="D688" s="74"/>
      <c r="E688" s="73"/>
      <c r="F688" s="73"/>
      <c r="G688" s="73"/>
      <c r="H688" s="73">
        <v>0</v>
      </c>
      <c r="I688" s="73">
        <v>0</v>
      </c>
      <c r="J688" s="73">
        <v>0</v>
      </c>
      <c r="K688" s="73"/>
      <c r="L688" s="75"/>
      <c r="O688" s="74">
        <v>150</v>
      </c>
      <c r="P688" s="74">
        <f t="shared" si="296"/>
        <v>16662.147682405001</v>
      </c>
      <c r="Q688" s="74">
        <f t="shared" si="276"/>
        <v>10492.695</v>
      </c>
      <c r="R688" s="74">
        <f t="shared" si="274"/>
        <v>1165538.891176217</v>
      </c>
      <c r="S688" s="74">
        <f t="shared" si="290"/>
        <v>0</v>
      </c>
      <c r="T688" s="74">
        <f t="shared" si="291"/>
        <v>0</v>
      </c>
      <c r="U688" s="74">
        <f t="shared" si="294"/>
        <v>0</v>
      </c>
      <c r="V688" s="74">
        <f t="shared" si="297"/>
        <v>0</v>
      </c>
      <c r="W688" s="74">
        <f t="shared" si="292"/>
        <v>0</v>
      </c>
      <c r="X688" s="74">
        <f t="shared" si="293"/>
        <v>0</v>
      </c>
      <c r="Y688" s="74">
        <f t="shared" si="277"/>
        <v>0</v>
      </c>
      <c r="Z688" s="74">
        <f t="shared" si="286"/>
        <v>0</v>
      </c>
      <c r="AA688" s="75">
        <v>7.0000000000000007E-2</v>
      </c>
      <c r="AB688" s="74">
        <f t="shared" si="288"/>
        <v>-1166.3503377683501</v>
      </c>
      <c r="AC688" s="74">
        <f t="shared" si="282"/>
        <v>-81587.722382335196</v>
      </c>
      <c r="AD688" s="75">
        <v>7.0000000000000007E-2</v>
      </c>
      <c r="AE688" s="74">
        <f t="shared" si="287"/>
        <v>-1166.3503377683501</v>
      </c>
      <c r="AF688" s="74">
        <f t="shared" si="283"/>
        <v>-81587.722382335196</v>
      </c>
      <c r="AO688" s="74"/>
      <c r="AP688" s="74"/>
      <c r="AQ688" s="74"/>
      <c r="AR688" s="74"/>
      <c r="AS688" s="73"/>
      <c r="AT688" s="73"/>
    </row>
    <row r="689" spans="1:46" s="60" customFormat="1">
      <c r="A689" s="20" t="s">
        <v>869</v>
      </c>
      <c r="B689" s="135">
        <f>B688+31</f>
        <v>44043</v>
      </c>
      <c r="C689" s="136">
        <f>VLOOKUP(CF_дог!B689,USD!A:B,2,TRUE)</f>
        <v>73.363299999999995</v>
      </c>
      <c r="D689" s="74"/>
      <c r="E689" s="73"/>
      <c r="F689" s="73"/>
      <c r="G689" s="73"/>
      <c r="H689" s="73">
        <v>0</v>
      </c>
      <c r="I689" s="73">
        <v>0</v>
      </c>
      <c r="J689" s="73">
        <v>0</v>
      </c>
      <c r="K689" s="73"/>
      <c r="L689" s="75"/>
      <c r="O689" s="74">
        <v>150</v>
      </c>
      <c r="P689" s="74">
        <f t="shared" si="296"/>
        <v>16512.147682405001</v>
      </c>
      <c r="Q689" s="74">
        <f t="shared" si="276"/>
        <v>11004.494999999999</v>
      </c>
      <c r="R689" s="74">
        <f t="shared" si="274"/>
        <v>1211385.6440685827</v>
      </c>
      <c r="S689" s="74">
        <f t="shared" si="290"/>
        <v>0</v>
      </c>
      <c r="T689" s="74">
        <f t="shared" si="291"/>
        <v>0</v>
      </c>
      <c r="U689" s="74">
        <f t="shared" si="294"/>
        <v>0</v>
      </c>
      <c r="V689" s="74">
        <f t="shared" si="297"/>
        <v>0</v>
      </c>
      <c r="W689" s="74">
        <f t="shared" si="292"/>
        <v>0</v>
      </c>
      <c r="X689" s="74">
        <f t="shared" si="293"/>
        <v>0</v>
      </c>
      <c r="Y689" s="74">
        <f t="shared" si="277"/>
        <v>0</v>
      </c>
      <c r="Z689" s="74">
        <f t="shared" si="286"/>
        <v>0</v>
      </c>
      <c r="AA689" s="75">
        <v>7.0000000000000007E-2</v>
      </c>
      <c r="AB689" s="74">
        <f t="shared" si="288"/>
        <v>-1155.8503377683501</v>
      </c>
      <c r="AC689" s="74">
        <f t="shared" si="282"/>
        <v>-84796.995084800787</v>
      </c>
      <c r="AD689" s="75">
        <v>7.0000000000000007E-2</v>
      </c>
      <c r="AE689" s="74">
        <f t="shared" si="287"/>
        <v>-1155.8503377683501</v>
      </c>
      <c r="AF689" s="74">
        <f t="shared" si="283"/>
        <v>-84796.995084800787</v>
      </c>
      <c r="AO689" s="74"/>
      <c r="AP689" s="74"/>
      <c r="AQ689" s="74"/>
      <c r="AR689" s="74"/>
      <c r="AS689" s="73"/>
      <c r="AT689" s="73"/>
    </row>
    <row r="690" spans="1:46" s="60" customFormat="1">
      <c r="A690" s="20" t="s">
        <v>869</v>
      </c>
      <c r="B690" s="135">
        <f>B689+31</f>
        <v>44074</v>
      </c>
      <c r="C690" s="136">
        <f>VLOOKUP(CF_дог!B690,USD!A:B,2,TRUE)</f>
        <v>74.638199999999998</v>
      </c>
      <c r="D690" s="74"/>
      <c r="E690" s="73"/>
      <c r="F690" s="73"/>
      <c r="G690" s="73"/>
      <c r="H690" s="73">
        <v>0</v>
      </c>
      <c r="I690" s="73">
        <v>0</v>
      </c>
      <c r="J690" s="73">
        <v>0</v>
      </c>
      <c r="K690" s="73"/>
      <c r="L690" s="75"/>
      <c r="O690" s="74">
        <v>150</v>
      </c>
      <c r="P690" s="74">
        <f t="shared" si="296"/>
        <v>16362.147682405001</v>
      </c>
      <c r="Q690" s="74">
        <f t="shared" si="276"/>
        <v>11195.73</v>
      </c>
      <c r="R690" s="74">
        <f t="shared" si="274"/>
        <v>1221241.2511488809</v>
      </c>
      <c r="S690" s="74">
        <f t="shared" si="290"/>
        <v>0</v>
      </c>
      <c r="T690" s="74">
        <f t="shared" si="291"/>
        <v>0</v>
      </c>
      <c r="U690" s="74">
        <f t="shared" si="294"/>
        <v>0</v>
      </c>
      <c r="V690" s="74">
        <f t="shared" si="297"/>
        <v>0</v>
      </c>
      <c r="W690" s="74">
        <f t="shared" si="292"/>
        <v>0</v>
      </c>
      <c r="X690" s="74">
        <f t="shared" si="293"/>
        <v>0</v>
      </c>
      <c r="Y690" s="74">
        <f t="shared" si="277"/>
        <v>0</v>
      </c>
      <c r="Z690" s="74">
        <f t="shared" si="286"/>
        <v>0</v>
      </c>
      <c r="AA690" s="75">
        <v>7.0000000000000007E-2</v>
      </c>
      <c r="AB690" s="74">
        <f t="shared" si="288"/>
        <v>-1145.3503377683501</v>
      </c>
      <c r="AC690" s="74">
        <f t="shared" si="282"/>
        <v>-85486.887580421666</v>
      </c>
      <c r="AD690" s="75">
        <v>7.0000000000000007E-2</v>
      </c>
      <c r="AE690" s="74">
        <f t="shared" si="287"/>
        <v>-1145.3503377683501</v>
      </c>
      <c r="AF690" s="74">
        <f t="shared" si="283"/>
        <v>-85486.887580421666</v>
      </c>
      <c r="AO690" s="74"/>
      <c r="AP690" s="74"/>
      <c r="AQ690" s="74"/>
      <c r="AR690" s="74"/>
      <c r="AS690" s="73"/>
      <c r="AT690" s="73"/>
    </row>
    <row r="691" spans="1:46" s="60" customFormat="1">
      <c r="A691" s="20" t="s">
        <v>869</v>
      </c>
      <c r="B691" s="135">
        <f t="shared" si="298"/>
        <v>44104</v>
      </c>
      <c r="C691" s="136">
        <f>VLOOKUP(CF_дог!B691,USD!A:B,2,TRUE)</f>
        <v>75.238106422018348</v>
      </c>
      <c r="D691" s="74"/>
      <c r="E691" s="73"/>
      <c r="F691" s="73"/>
      <c r="G691" s="73"/>
      <c r="H691" s="73">
        <v>0</v>
      </c>
      <c r="I691" s="73">
        <v>0</v>
      </c>
      <c r="J691" s="73">
        <v>0</v>
      </c>
      <c r="K691" s="73"/>
      <c r="L691" s="75"/>
      <c r="O691" s="74">
        <v>150</v>
      </c>
      <c r="P691" s="74">
        <f t="shared" si="296"/>
        <v>16212.147682405001</v>
      </c>
      <c r="Q691" s="74">
        <f t="shared" si="276"/>
        <v>11285.715963302751</v>
      </c>
      <c r="R691" s="74">
        <f t="shared" si="274"/>
        <v>1219771.2926582654</v>
      </c>
      <c r="S691" s="74">
        <f t="shared" si="290"/>
        <v>0</v>
      </c>
      <c r="T691" s="74">
        <f t="shared" si="291"/>
        <v>0</v>
      </c>
      <c r="U691" s="74">
        <f t="shared" si="294"/>
        <v>0</v>
      </c>
      <c r="V691" s="74">
        <f t="shared" si="297"/>
        <v>0</v>
      </c>
      <c r="W691" s="74">
        <f t="shared" si="292"/>
        <v>0</v>
      </c>
      <c r="X691" s="74">
        <f t="shared" si="293"/>
        <v>0</v>
      </c>
      <c r="Y691" s="74">
        <f t="shared" si="277"/>
        <v>0</v>
      </c>
      <c r="Z691" s="74">
        <f t="shared" si="286"/>
        <v>0</v>
      </c>
      <c r="AA691" s="75">
        <v>7.0000000000000007E-2</v>
      </c>
      <c r="AB691" s="74">
        <f t="shared" si="288"/>
        <v>-1134.8503377683501</v>
      </c>
      <c r="AC691" s="74">
        <f t="shared" si="282"/>
        <v>-85383.99048607859</v>
      </c>
      <c r="AD691" s="75">
        <v>7.0000000000000007E-2</v>
      </c>
      <c r="AE691" s="74">
        <f t="shared" si="287"/>
        <v>-1134.8503377683501</v>
      </c>
      <c r="AF691" s="74">
        <f t="shared" si="283"/>
        <v>-85383.99048607859</v>
      </c>
      <c r="AO691" s="74"/>
      <c r="AP691" s="74"/>
      <c r="AQ691" s="74"/>
      <c r="AR691" s="74"/>
      <c r="AS691" s="73"/>
      <c r="AT691" s="73"/>
    </row>
    <row r="692" spans="1:46" s="60" customFormat="1">
      <c r="A692" s="20" t="s">
        <v>869</v>
      </c>
      <c r="B692" s="135">
        <f>B691+31</f>
        <v>44135</v>
      </c>
      <c r="C692" s="136">
        <f>VLOOKUP(CF_дог!B692,USD!A:B,2,TRUE)</f>
        <v>75.838311926605499</v>
      </c>
      <c r="D692" s="74"/>
      <c r="E692" s="73"/>
      <c r="F692" s="73"/>
      <c r="G692" s="73"/>
      <c r="H692" s="73">
        <v>0</v>
      </c>
      <c r="I692" s="73">
        <v>0</v>
      </c>
      <c r="J692" s="73">
        <v>0</v>
      </c>
      <c r="K692" s="73"/>
      <c r="L692" s="75"/>
      <c r="O692" s="74">
        <v>150</v>
      </c>
      <c r="P692" s="74">
        <f t="shared" si="296"/>
        <v>16062.147682405001</v>
      </c>
      <c r="Q692" s="74">
        <f t="shared" si="276"/>
        <v>11375.746788990826</v>
      </c>
      <c r="R692" s="74">
        <f t="shared" si="274"/>
        <v>1218126.1661494339</v>
      </c>
      <c r="S692" s="74">
        <f t="shared" si="290"/>
        <v>0</v>
      </c>
      <c r="T692" s="74">
        <f t="shared" si="291"/>
        <v>0</v>
      </c>
      <c r="U692" s="74">
        <f t="shared" si="294"/>
        <v>0</v>
      </c>
      <c r="V692" s="74">
        <f t="shared" si="297"/>
        <v>0</v>
      </c>
      <c r="W692" s="74">
        <f t="shared" si="292"/>
        <v>0</v>
      </c>
      <c r="X692" s="74">
        <f t="shared" si="293"/>
        <v>0</v>
      </c>
      <c r="Y692" s="74">
        <f t="shared" si="277"/>
        <v>0</v>
      </c>
      <c r="Z692" s="74">
        <f t="shared" si="286"/>
        <v>0</v>
      </c>
      <c r="AA692" s="75">
        <v>7.0000000000000007E-2</v>
      </c>
      <c r="AB692" s="74">
        <f t="shared" si="288"/>
        <v>-1124.3503377683501</v>
      </c>
      <c r="AC692" s="74">
        <f t="shared" si="282"/>
        <v>-85268.83163046038</v>
      </c>
      <c r="AD692" s="75">
        <v>7.0000000000000007E-2</v>
      </c>
      <c r="AE692" s="74">
        <f t="shared" si="287"/>
        <v>-1124.3503377683501</v>
      </c>
      <c r="AF692" s="74">
        <f t="shared" si="283"/>
        <v>-85268.83163046038</v>
      </c>
      <c r="AO692" s="74"/>
      <c r="AP692" s="74"/>
      <c r="AQ692" s="74"/>
      <c r="AR692" s="74"/>
      <c r="AS692" s="73"/>
      <c r="AT692" s="73"/>
    </row>
    <row r="693" spans="1:46" s="60" customFormat="1">
      <c r="A693" s="20" t="s">
        <v>869</v>
      </c>
      <c r="B693" s="135">
        <f t="shared" si="298"/>
        <v>44165</v>
      </c>
      <c r="C693" s="136">
        <f>VLOOKUP(CF_дог!B693,USD!A:B,2,TRUE)</f>
        <v>76.419155963302757</v>
      </c>
      <c r="D693" s="74"/>
      <c r="E693" s="73"/>
      <c r="F693" s="73"/>
      <c r="G693" s="73"/>
      <c r="H693" s="73">
        <v>0</v>
      </c>
      <c r="I693" s="73">
        <v>0</v>
      </c>
      <c r="J693" s="73">
        <v>0</v>
      </c>
      <c r="K693" s="73"/>
      <c r="L693" s="75"/>
      <c r="O693" s="74">
        <v>150</v>
      </c>
      <c r="P693" s="74">
        <f t="shared" si="296"/>
        <v>15912.147682405001</v>
      </c>
      <c r="Q693" s="74">
        <f t="shared" si="276"/>
        <v>11462.873394495413</v>
      </c>
      <c r="R693" s="74">
        <f t="shared" si="274"/>
        <v>1215992.8954528142</v>
      </c>
      <c r="S693" s="74">
        <f t="shared" si="290"/>
        <v>0</v>
      </c>
      <c r="T693" s="74">
        <f t="shared" si="291"/>
        <v>0</v>
      </c>
      <c r="U693" s="74">
        <f t="shared" si="294"/>
        <v>0</v>
      </c>
      <c r="V693" s="74">
        <f t="shared" si="297"/>
        <v>0</v>
      </c>
      <c r="W693" s="74">
        <f t="shared" si="292"/>
        <v>0</v>
      </c>
      <c r="X693" s="74">
        <f t="shared" si="293"/>
        <v>0</v>
      </c>
      <c r="Y693" s="74">
        <f t="shared" si="277"/>
        <v>0</v>
      </c>
      <c r="Z693" s="74">
        <f t="shared" si="286"/>
        <v>0</v>
      </c>
      <c r="AA693" s="75">
        <v>7.0000000000000007E-2</v>
      </c>
      <c r="AB693" s="74">
        <f t="shared" si="288"/>
        <v>-1113.8503377683501</v>
      </c>
      <c r="AC693" s="74">
        <f t="shared" si="282"/>
        <v>-85119.502681697006</v>
      </c>
      <c r="AD693" s="75">
        <v>7.0000000000000007E-2</v>
      </c>
      <c r="AE693" s="74">
        <f t="shared" si="287"/>
        <v>-1113.8503377683501</v>
      </c>
      <c r="AF693" s="74">
        <f t="shared" si="283"/>
        <v>-85119.502681697006</v>
      </c>
      <c r="AO693" s="74"/>
      <c r="AP693" s="74"/>
      <c r="AQ693" s="74"/>
      <c r="AR693" s="74"/>
      <c r="AS693" s="73"/>
      <c r="AT693" s="73"/>
    </row>
    <row r="694" spans="1:46" s="60" customFormat="1">
      <c r="A694" s="20" t="s">
        <v>869</v>
      </c>
      <c r="B694" s="135">
        <f>B693+31</f>
        <v>44196</v>
      </c>
      <c r="C694" s="136">
        <f>VLOOKUP(CF_дог!B694,USD!A:B,2,TRUE)</f>
        <v>77</v>
      </c>
      <c r="D694" s="74"/>
      <c r="E694" s="73"/>
      <c r="F694" s="73"/>
      <c r="G694" s="73"/>
      <c r="H694" s="73">
        <v>0</v>
      </c>
      <c r="I694" s="73">
        <v>0</v>
      </c>
      <c r="J694" s="73">
        <v>0</v>
      </c>
      <c r="K694" s="73"/>
      <c r="L694" s="75"/>
      <c r="O694" s="74">
        <v>150</v>
      </c>
      <c r="P694" s="74">
        <f t="shared" si="296"/>
        <v>15762.147682405001</v>
      </c>
      <c r="Q694" s="74">
        <f t="shared" si="276"/>
        <v>11550</v>
      </c>
      <c r="R694" s="74">
        <f t="shared" si="274"/>
        <v>1213685.3715451851</v>
      </c>
      <c r="S694" s="74">
        <f t="shared" si="290"/>
        <v>0</v>
      </c>
      <c r="T694" s="74">
        <f t="shared" si="291"/>
        <v>0</v>
      </c>
      <c r="U694" s="74">
        <f t="shared" si="294"/>
        <v>0</v>
      </c>
      <c r="V694" s="74">
        <f t="shared" si="297"/>
        <v>0</v>
      </c>
      <c r="W694" s="74">
        <f t="shared" si="292"/>
        <v>0</v>
      </c>
      <c r="X694" s="74">
        <f t="shared" si="293"/>
        <v>0</v>
      </c>
      <c r="Y694" s="74">
        <f t="shared" si="277"/>
        <v>0</v>
      </c>
      <c r="Z694" s="74">
        <f t="shared" si="286"/>
        <v>0</v>
      </c>
      <c r="AA694" s="75">
        <v>7.0000000000000007E-2</v>
      </c>
      <c r="AB694" s="74">
        <f t="shared" si="288"/>
        <v>-1103.3503377683501</v>
      </c>
      <c r="AC694" s="74">
        <f t="shared" si="282"/>
        <v>-84957.97600816295</v>
      </c>
      <c r="AD694" s="75">
        <v>7.0000000000000007E-2</v>
      </c>
      <c r="AE694" s="74">
        <f t="shared" si="287"/>
        <v>-1103.3503377683501</v>
      </c>
      <c r="AF694" s="74">
        <f t="shared" si="283"/>
        <v>-84957.97600816295</v>
      </c>
      <c r="AO694" s="74"/>
      <c r="AP694" s="74"/>
      <c r="AQ694" s="74"/>
      <c r="AR694" s="74"/>
      <c r="AS694" s="73"/>
      <c r="AT694" s="73"/>
    </row>
    <row r="695" spans="1:46" s="60" customFormat="1">
      <c r="A695" s="20" t="s">
        <v>869</v>
      </c>
      <c r="B695" s="135">
        <f>B694+31</f>
        <v>44227</v>
      </c>
      <c r="C695" s="136">
        <f>VLOOKUP(CF_дог!B695,USD!A:B,2,TRUE)</f>
        <v>77.849315068493155</v>
      </c>
      <c r="D695" s="74"/>
      <c r="E695" s="73"/>
      <c r="F695" s="73"/>
      <c r="G695" s="73"/>
      <c r="H695" s="73">
        <v>0</v>
      </c>
      <c r="I695" s="73">
        <v>0</v>
      </c>
      <c r="J695" s="73">
        <v>0</v>
      </c>
      <c r="K695" s="73"/>
      <c r="L695" s="75"/>
      <c r="O695" s="74">
        <v>150</v>
      </c>
      <c r="P695" s="74">
        <f t="shared" si="296"/>
        <v>15612.147682405001</v>
      </c>
      <c r="Q695" s="74">
        <f t="shared" si="276"/>
        <v>11677.397260273974</v>
      </c>
      <c r="R695" s="74">
        <f t="shared" si="274"/>
        <v>1215395.0038233921</v>
      </c>
      <c r="S695" s="74">
        <f t="shared" si="290"/>
        <v>0</v>
      </c>
      <c r="T695" s="74">
        <f t="shared" si="291"/>
        <v>0</v>
      </c>
      <c r="U695" s="74">
        <f t="shared" si="294"/>
        <v>0</v>
      </c>
      <c r="V695" s="74">
        <f t="shared" si="297"/>
        <v>0</v>
      </c>
      <c r="W695" s="74">
        <f t="shared" si="292"/>
        <v>0</v>
      </c>
      <c r="X695" s="74">
        <f t="shared" si="293"/>
        <v>0</v>
      </c>
      <c r="Y695" s="74">
        <f t="shared" si="277"/>
        <v>0</v>
      </c>
      <c r="Z695" s="74">
        <f t="shared" si="286"/>
        <v>0</v>
      </c>
      <c r="AA695" s="75">
        <v>7.0000000000000007E-2</v>
      </c>
      <c r="AB695" s="74">
        <f t="shared" si="288"/>
        <v>-1092.8503377683501</v>
      </c>
      <c r="AC695" s="74">
        <f t="shared" si="282"/>
        <v>-85077.650267637451</v>
      </c>
      <c r="AD695" s="75">
        <v>7.0000000000000007E-2</v>
      </c>
      <c r="AE695" s="74">
        <f t="shared" si="287"/>
        <v>-1092.8503377683501</v>
      </c>
      <c r="AF695" s="74">
        <f t="shared" si="283"/>
        <v>-85077.650267637451</v>
      </c>
      <c r="AO695" s="74"/>
      <c r="AP695" s="74"/>
      <c r="AQ695" s="74"/>
      <c r="AR695" s="74"/>
      <c r="AS695" s="73"/>
      <c r="AT695" s="73"/>
    </row>
    <row r="696" spans="1:46" s="60" customFormat="1">
      <c r="A696" s="20" t="s">
        <v>869</v>
      </c>
      <c r="B696" s="135">
        <f>B695+28</f>
        <v>44255</v>
      </c>
      <c r="C696" s="136">
        <f>VLOOKUP(CF_дог!B696,USD!A:B,2,TRUE)</f>
        <v>78.61643835616438</v>
      </c>
      <c r="D696" s="74"/>
      <c r="E696" s="73"/>
      <c r="F696" s="73"/>
      <c r="G696" s="73"/>
      <c r="H696" s="73">
        <v>0</v>
      </c>
      <c r="I696" s="73">
        <v>0</v>
      </c>
      <c r="J696" s="73">
        <v>0</v>
      </c>
      <c r="K696" s="73"/>
      <c r="L696" s="75"/>
      <c r="O696" s="74">
        <v>150</v>
      </c>
      <c r="P696" s="74">
        <f t="shared" si="296"/>
        <v>15462.147682405001</v>
      </c>
      <c r="Q696" s="74">
        <f t="shared" si="276"/>
        <v>11792.465753424656</v>
      </c>
      <c r="R696" s="74">
        <f t="shared" si="274"/>
        <v>1215578.9801277027</v>
      </c>
      <c r="S696" s="74">
        <f t="shared" si="290"/>
        <v>0</v>
      </c>
      <c r="T696" s="74">
        <f t="shared" si="291"/>
        <v>0</v>
      </c>
      <c r="U696" s="74">
        <f t="shared" si="294"/>
        <v>0</v>
      </c>
      <c r="V696" s="74">
        <f t="shared" si="297"/>
        <v>0</v>
      </c>
      <c r="W696" s="74">
        <f t="shared" si="292"/>
        <v>0</v>
      </c>
      <c r="X696" s="74">
        <f t="shared" si="293"/>
        <v>0</v>
      </c>
      <c r="Y696" s="74">
        <f t="shared" si="277"/>
        <v>0</v>
      </c>
      <c r="Z696" s="74">
        <f t="shared" si="286"/>
        <v>0</v>
      </c>
      <c r="AA696" s="75">
        <v>7.0000000000000007E-2</v>
      </c>
      <c r="AB696" s="74">
        <f t="shared" si="288"/>
        <v>-1082.3503377683501</v>
      </c>
      <c r="AC696" s="74">
        <f t="shared" si="282"/>
        <v>-85090.528608939188</v>
      </c>
      <c r="AD696" s="75">
        <v>7.0000000000000007E-2</v>
      </c>
      <c r="AE696" s="74">
        <f t="shared" si="287"/>
        <v>-1082.3503377683501</v>
      </c>
      <c r="AF696" s="74">
        <f t="shared" si="283"/>
        <v>-85090.528608939188</v>
      </c>
      <c r="AO696" s="74"/>
      <c r="AP696" s="74"/>
      <c r="AQ696" s="74"/>
      <c r="AR696" s="74"/>
      <c r="AS696" s="73"/>
      <c r="AT696" s="73"/>
    </row>
    <row r="697" spans="1:46" s="60" customFormat="1">
      <c r="A697" s="20" t="s">
        <v>869</v>
      </c>
      <c r="B697" s="135">
        <f>B696+31</f>
        <v>44286</v>
      </c>
      <c r="C697" s="136">
        <f>VLOOKUP(CF_дог!B697,USD!A:B,2,TRUE)</f>
        <v>79.465753424657535</v>
      </c>
      <c r="D697" s="74"/>
      <c r="E697" s="73"/>
      <c r="F697" s="73"/>
      <c r="G697" s="73"/>
      <c r="H697" s="73">
        <v>0</v>
      </c>
      <c r="I697" s="73">
        <v>0</v>
      </c>
      <c r="J697" s="73">
        <v>0</v>
      </c>
      <c r="K697" s="73"/>
      <c r="L697" s="75"/>
      <c r="O697" s="74">
        <v>150</v>
      </c>
      <c r="P697" s="74">
        <f t="shared" si="296"/>
        <v>15312.147682405001</v>
      </c>
      <c r="Q697" s="74">
        <f t="shared" si="276"/>
        <v>11919.86301369863</v>
      </c>
      <c r="R697" s="74">
        <f t="shared" si="274"/>
        <v>1216791.3521319372</v>
      </c>
      <c r="S697" s="74">
        <f t="shared" ref="S697:S728" si="299">P696*H696/365*(B697-B696)+S696-U697</f>
        <v>0</v>
      </c>
      <c r="T697" s="74">
        <f t="shared" ref="T697:T728" si="300">S697*C697</f>
        <v>0</v>
      </c>
      <c r="U697" s="74">
        <f t="shared" si="294"/>
        <v>0</v>
      </c>
      <c r="V697" s="74">
        <f t="shared" si="297"/>
        <v>0</v>
      </c>
      <c r="W697" s="74">
        <f t="shared" ref="W697:W728" si="301">I697*P697</f>
        <v>0</v>
      </c>
      <c r="X697" s="74">
        <f t="shared" ref="X697:X728" si="302">W697*C697</f>
        <v>0</v>
      </c>
      <c r="Y697" s="74">
        <f t="shared" si="277"/>
        <v>0</v>
      </c>
      <c r="Z697" s="74">
        <f t="shared" si="286"/>
        <v>0</v>
      </c>
      <c r="AA697" s="75">
        <v>7.0000000000000007E-2</v>
      </c>
      <c r="AB697" s="74">
        <f t="shared" si="288"/>
        <v>-1071.8503377683501</v>
      </c>
      <c r="AC697" s="74">
        <f t="shared" si="282"/>
        <v>-85175.394649235604</v>
      </c>
      <c r="AD697" s="75">
        <v>7.0000000000000007E-2</v>
      </c>
      <c r="AE697" s="74">
        <f t="shared" si="287"/>
        <v>-1071.8503377683501</v>
      </c>
      <c r="AF697" s="74">
        <f t="shared" si="283"/>
        <v>-85175.394649235604</v>
      </c>
      <c r="AO697" s="74"/>
      <c r="AP697" s="74"/>
      <c r="AQ697" s="74"/>
      <c r="AR697" s="74"/>
      <c r="AS697" s="73"/>
      <c r="AT697" s="73"/>
    </row>
    <row r="698" spans="1:46" s="60" customFormat="1">
      <c r="A698" s="20" t="s">
        <v>869</v>
      </c>
      <c r="B698" s="135">
        <f>B697+30</f>
        <v>44316</v>
      </c>
      <c r="C698" s="136">
        <f>VLOOKUP(CF_дог!B698,USD!A:B,2,TRUE)</f>
        <v>80.287671232876718</v>
      </c>
      <c r="D698" s="74"/>
      <c r="E698" s="73"/>
      <c r="F698" s="73"/>
      <c r="G698" s="73"/>
      <c r="H698" s="73">
        <v>0</v>
      </c>
      <c r="I698" s="73">
        <v>0</v>
      </c>
      <c r="J698" s="73">
        <v>0</v>
      </c>
      <c r="K698" s="73"/>
      <c r="L698" s="75"/>
      <c r="O698" s="74">
        <v>150</v>
      </c>
      <c r="P698" s="74">
        <f t="shared" si="296"/>
        <v>15162.147682405001</v>
      </c>
      <c r="Q698" s="74">
        <f t="shared" si="276"/>
        <v>12043.150684931508</v>
      </c>
      <c r="R698" s="74">
        <f t="shared" si="274"/>
        <v>1217333.5283092563</v>
      </c>
      <c r="S698" s="74">
        <f t="shared" si="299"/>
        <v>0</v>
      </c>
      <c r="T698" s="74">
        <f t="shared" si="300"/>
        <v>0</v>
      </c>
      <c r="U698" s="74">
        <f t="shared" ref="U698:U729" si="303">P697*H697/365*(B698-B697)</f>
        <v>0</v>
      </c>
      <c r="V698" s="74">
        <f t="shared" si="297"/>
        <v>0</v>
      </c>
      <c r="W698" s="74">
        <f t="shared" si="301"/>
        <v>0</v>
      </c>
      <c r="X698" s="74">
        <f t="shared" si="302"/>
        <v>0</v>
      </c>
      <c r="Y698" s="74">
        <f t="shared" si="277"/>
        <v>0</v>
      </c>
      <c r="Z698" s="74">
        <f t="shared" si="286"/>
        <v>0</v>
      </c>
      <c r="AA698" s="75">
        <v>7.0000000000000007E-2</v>
      </c>
      <c r="AB698" s="74">
        <f t="shared" si="288"/>
        <v>-1061.3503377683501</v>
      </c>
      <c r="AC698" s="74">
        <f t="shared" si="282"/>
        <v>-85213.346981647948</v>
      </c>
      <c r="AD698" s="75">
        <v>7.0000000000000007E-2</v>
      </c>
      <c r="AE698" s="74">
        <f t="shared" si="287"/>
        <v>-1061.3503377683501</v>
      </c>
      <c r="AF698" s="74">
        <f t="shared" si="283"/>
        <v>-85213.346981647948</v>
      </c>
      <c r="AO698" s="74"/>
      <c r="AP698" s="74"/>
      <c r="AQ698" s="74"/>
      <c r="AR698" s="74"/>
      <c r="AS698" s="73"/>
      <c r="AT698" s="73"/>
    </row>
    <row r="699" spans="1:46" s="60" customFormat="1">
      <c r="A699" s="20" t="s">
        <v>869</v>
      </c>
      <c r="B699" s="135">
        <f>B698+31</f>
        <v>44347</v>
      </c>
      <c r="C699" s="136">
        <f>VLOOKUP(CF_дог!B699,USD!A:B,2,TRUE)</f>
        <v>81.136986301369859</v>
      </c>
      <c r="D699" s="74"/>
      <c r="E699" s="73"/>
      <c r="F699" s="73"/>
      <c r="G699" s="73"/>
      <c r="H699" s="73">
        <v>0</v>
      </c>
      <c r="I699" s="73">
        <v>0</v>
      </c>
      <c r="J699" s="73">
        <v>0</v>
      </c>
      <c r="K699" s="73"/>
      <c r="L699" s="75"/>
      <c r="O699" s="74">
        <v>150</v>
      </c>
      <c r="P699" s="74">
        <f t="shared" si="296"/>
        <v>15012.147682405001</v>
      </c>
      <c r="Q699" s="74">
        <f t="shared" si="276"/>
        <v>12170.547945205479</v>
      </c>
      <c r="R699" s="74">
        <f t="shared" si="274"/>
        <v>1218040.4208614358</v>
      </c>
      <c r="S699" s="74">
        <f t="shared" si="299"/>
        <v>0</v>
      </c>
      <c r="T699" s="74">
        <f t="shared" si="300"/>
        <v>0</v>
      </c>
      <c r="U699" s="74">
        <f t="shared" si="303"/>
        <v>0</v>
      </c>
      <c r="V699" s="74">
        <f t="shared" si="297"/>
        <v>0</v>
      </c>
      <c r="W699" s="74">
        <f t="shared" si="301"/>
        <v>0</v>
      </c>
      <c r="X699" s="74">
        <f t="shared" si="302"/>
        <v>0</v>
      </c>
      <c r="Y699" s="74">
        <f t="shared" si="277"/>
        <v>0</v>
      </c>
      <c r="Z699" s="74">
        <f t="shared" si="286"/>
        <v>0</v>
      </c>
      <c r="AA699" s="75">
        <v>7.0000000000000007E-2</v>
      </c>
      <c r="AB699" s="74">
        <f t="shared" si="288"/>
        <v>-1050.8503377683501</v>
      </c>
      <c r="AC699" s="74">
        <f t="shared" si="282"/>
        <v>-85262.829460300505</v>
      </c>
      <c r="AD699" s="75">
        <v>7.0000000000000007E-2</v>
      </c>
      <c r="AE699" s="74">
        <f t="shared" si="287"/>
        <v>-1050.8503377683501</v>
      </c>
      <c r="AF699" s="74">
        <f t="shared" si="283"/>
        <v>-85262.829460300505</v>
      </c>
      <c r="AO699" s="74"/>
      <c r="AP699" s="74"/>
      <c r="AQ699" s="74"/>
      <c r="AR699" s="74"/>
      <c r="AS699" s="73"/>
      <c r="AT699" s="73"/>
    </row>
    <row r="700" spans="1:46" s="60" customFormat="1">
      <c r="A700" s="20" t="s">
        <v>869</v>
      </c>
      <c r="B700" s="135">
        <f>B699+30</f>
        <v>44377</v>
      </c>
      <c r="C700" s="136">
        <f>VLOOKUP(CF_дог!B700,USD!A:B,2,TRUE)</f>
        <v>81.958904109589042</v>
      </c>
      <c r="D700" s="74"/>
      <c r="E700" s="73"/>
      <c r="F700" s="73"/>
      <c r="G700" s="73"/>
      <c r="H700" s="73">
        <v>0</v>
      </c>
      <c r="I700" s="73">
        <v>0</v>
      </c>
      <c r="J700" s="73">
        <v>0</v>
      </c>
      <c r="K700" s="73"/>
      <c r="L700" s="75"/>
      <c r="O700" s="74">
        <v>150</v>
      </c>
      <c r="P700" s="74">
        <f t="shared" si="296"/>
        <v>14862.147682405001</v>
      </c>
      <c r="Q700" s="74">
        <f t="shared" si="276"/>
        <v>12293.835616438357</v>
      </c>
      <c r="R700" s="74">
        <f t="shared" si="274"/>
        <v>1218085.3367647824</v>
      </c>
      <c r="S700" s="74">
        <f t="shared" si="299"/>
        <v>0</v>
      </c>
      <c r="T700" s="74">
        <f t="shared" si="300"/>
        <v>0</v>
      </c>
      <c r="U700" s="74">
        <f t="shared" si="303"/>
        <v>0</v>
      </c>
      <c r="V700" s="74">
        <f t="shared" si="297"/>
        <v>0</v>
      </c>
      <c r="W700" s="74">
        <f t="shared" si="301"/>
        <v>0</v>
      </c>
      <c r="X700" s="74">
        <f t="shared" si="302"/>
        <v>0</v>
      </c>
      <c r="Y700" s="74">
        <f t="shared" si="277"/>
        <v>0</v>
      </c>
      <c r="Z700" s="74">
        <f t="shared" si="286"/>
        <v>0</v>
      </c>
      <c r="AA700" s="75">
        <v>7.0000000000000007E-2</v>
      </c>
      <c r="AB700" s="74">
        <f t="shared" si="288"/>
        <v>-1040.3503377683501</v>
      </c>
      <c r="AC700" s="74">
        <f t="shared" si="282"/>
        <v>-85265.973573534779</v>
      </c>
      <c r="AD700" s="75">
        <v>7.0000000000000007E-2</v>
      </c>
      <c r="AE700" s="74">
        <f t="shared" si="287"/>
        <v>-1040.3503377683501</v>
      </c>
      <c r="AF700" s="74">
        <f t="shared" si="283"/>
        <v>-85265.973573534779</v>
      </c>
      <c r="AO700" s="74"/>
      <c r="AP700" s="74"/>
      <c r="AQ700" s="74"/>
      <c r="AR700" s="74"/>
      <c r="AS700" s="73"/>
      <c r="AT700" s="73"/>
    </row>
    <row r="701" spans="1:46" s="60" customFormat="1">
      <c r="A701" s="20" t="s">
        <v>869</v>
      </c>
      <c r="B701" s="135">
        <f>B700+31</f>
        <v>44408</v>
      </c>
      <c r="C701" s="136">
        <f>VLOOKUP(CF_дог!B701,USD!A:B,2,TRUE)</f>
        <v>82.808219178082197</v>
      </c>
      <c r="D701" s="74"/>
      <c r="E701" s="73"/>
      <c r="F701" s="73"/>
      <c r="G701" s="73"/>
      <c r="H701" s="73">
        <v>0</v>
      </c>
      <c r="I701" s="73">
        <v>0</v>
      </c>
      <c r="J701" s="73">
        <v>0</v>
      </c>
      <c r="K701" s="73"/>
      <c r="L701" s="75"/>
      <c r="O701" s="74">
        <v>150</v>
      </c>
      <c r="P701" s="74">
        <f t="shared" si="296"/>
        <v>14712.147682405001</v>
      </c>
      <c r="Q701" s="74">
        <f t="shared" si="276"/>
        <v>12421.232876712329</v>
      </c>
      <c r="R701" s="74">
        <f t="shared" ref="R701:R764" si="304">P701*C701</f>
        <v>1218286.7498649072</v>
      </c>
      <c r="S701" s="74">
        <f t="shared" si="299"/>
        <v>0</v>
      </c>
      <c r="T701" s="74">
        <f t="shared" si="300"/>
        <v>0</v>
      </c>
      <c r="U701" s="74">
        <f t="shared" si="303"/>
        <v>0</v>
      </c>
      <c r="V701" s="74">
        <f t="shared" si="297"/>
        <v>0</v>
      </c>
      <c r="W701" s="74">
        <f t="shared" si="301"/>
        <v>0</v>
      </c>
      <c r="X701" s="74">
        <f t="shared" si="302"/>
        <v>0</v>
      </c>
      <c r="Y701" s="74">
        <f t="shared" si="277"/>
        <v>0</v>
      </c>
      <c r="Z701" s="74">
        <f t="shared" si="286"/>
        <v>0</v>
      </c>
      <c r="AA701" s="75">
        <v>7.0000000000000007E-2</v>
      </c>
      <c r="AB701" s="74">
        <f t="shared" si="288"/>
        <v>-1029.8503377683501</v>
      </c>
      <c r="AC701" s="74">
        <f t="shared" si="282"/>
        <v>-85280.07249054352</v>
      </c>
      <c r="AD701" s="75">
        <v>7.0000000000000007E-2</v>
      </c>
      <c r="AE701" s="74">
        <f t="shared" si="287"/>
        <v>-1029.8503377683501</v>
      </c>
      <c r="AF701" s="74">
        <f t="shared" si="283"/>
        <v>-85280.07249054352</v>
      </c>
      <c r="AO701" s="74"/>
      <c r="AP701" s="74"/>
      <c r="AQ701" s="74"/>
      <c r="AR701" s="74"/>
      <c r="AS701" s="73"/>
      <c r="AT701" s="73"/>
    </row>
    <row r="702" spans="1:46" s="60" customFormat="1">
      <c r="A702" s="20" t="s">
        <v>869</v>
      </c>
      <c r="B702" s="135">
        <f>B701+31</f>
        <v>44439</v>
      </c>
      <c r="C702" s="136">
        <f>VLOOKUP(CF_дог!B702,USD!A:B,2,TRUE)</f>
        <v>83.657534246575338</v>
      </c>
      <c r="D702" s="74"/>
      <c r="E702" s="73"/>
      <c r="F702" s="73"/>
      <c r="G702" s="73"/>
      <c r="H702" s="73">
        <v>0</v>
      </c>
      <c r="I702" s="73">
        <v>0</v>
      </c>
      <c r="J702" s="73">
        <v>0</v>
      </c>
      <c r="K702" s="73"/>
      <c r="L702" s="75"/>
      <c r="O702" s="74">
        <v>150</v>
      </c>
      <c r="P702" s="74">
        <f t="shared" si="296"/>
        <v>14562.147682405001</v>
      </c>
      <c r="Q702" s="74">
        <f t="shared" si="276"/>
        <v>12548.630136986301</v>
      </c>
      <c r="R702" s="74">
        <f t="shared" si="304"/>
        <v>1218233.368444484</v>
      </c>
      <c r="S702" s="74">
        <f t="shared" si="299"/>
        <v>0</v>
      </c>
      <c r="T702" s="74">
        <f t="shared" si="300"/>
        <v>0</v>
      </c>
      <c r="U702" s="74">
        <f t="shared" si="303"/>
        <v>0</v>
      </c>
      <c r="V702" s="74">
        <f t="shared" si="297"/>
        <v>0</v>
      </c>
      <c r="W702" s="74">
        <f t="shared" si="301"/>
        <v>0</v>
      </c>
      <c r="X702" s="74">
        <f t="shared" si="302"/>
        <v>0</v>
      </c>
      <c r="Y702" s="74">
        <f t="shared" si="277"/>
        <v>0</v>
      </c>
      <c r="Z702" s="74">
        <f t="shared" si="286"/>
        <v>0</v>
      </c>
      <c r="AA702" s="75">
        <v>7.0000000000000007E-2</v>
      </c>
      <c r="AB702" s="74">
        <f t="shared" si="288"/>
        <v>-1019.3503377683502</v>
      </c>
      <c r="AC702" s="74">
        <f t="shared" si="282"/>
        <v>-85276.335791113888</v>
      </c>
      <c r="AD702" s="75">
        <v>7.0000000000000007E-2</v>
      </c>
      <c r="AE702" s="74">
        <f t="shared" si="287"/>
        <v>-1019.3503377683502</v>
      </c>
      <c r="AF702" s="74">
        <f t="shared" si="283"/>
        <v>-85276.335791113888</v>
      </c>
      <c r="AO702" s="74"/>
      <c r="AP702" s="74"/>
      <c r="AQ702" s="74"/>
      <c r="AR702" s="74"/>
      <c r="AS702" s="73"/>
      <c r="AT702" s="73"/>
    </row>
    <row r="703" spans="1:46" s="60" customFormat="1">
      <c r="A703" s="20" t="s">
        <v>869</v>
      </c>
      <c r="B703" s="135">
        <f>B702+30</f>
        <v>44469</v>
      </c>
      <c r="C703" s="136">
        <f>VLOOKUP(CF_дог!B703,USD!A:B,2,TRUE)</f>
        <v>84.479452054794521</v>
      </c>
      <c r="D703" s="74"/>
      <c r="E703" s="73"/>
      <c r="F703" s="73"/>
      <c r="G703" s="73"/>
      <c r="H703" s="73">
        <v>0</v>
      </c>
      <c r="I703" s="73">
        <v>0</v>
      </c>
      <c r="J703" s="73">
        <v>0</v>
      </c>
      <c r="K703" s="73"/>
      <c r="L703" s="75"/>
      <c r="O703" s="74">
        <v>150</v>
      </c>
      <c r="P703" s="74">
        <f t="shared" si="296"/>
        <v>14412.147682405001</v>
      </c>
      <c r="Q703" s="74">
        <f t="shared" si="276"/>
        <v>12671.917808219177</v>
      </c>
      <c r="R703" s="74">
        <f t="shared" si="304"/>
        <v>1217530.3391423512</v>
      </c>
      <c r="S703" s="74">
        <f t="shared" si="299"/>
        <v>0</v>
      </c>
      <c r="T703" s="74">
        <f t="shared" si="300"/>
        <v>0</v>
      </c>
      <c r="U703" s="74">
        <f t="shared" si="303"/>
        <v>0</v>
      </c>
      <c r="V703" s="74">
        <f t="shared" si="297"/>
        <v>0</v>
      </c>
      <c r="W703" s="74">
        <f t="shared" si="301"/>
        <v>0</v>
      </c>
      <c r="X703" s="74">
        <f t="shared" si="302"/>
        <v>0</v>
      </c>
      <c r="Y703" s="74">
        <f t="shared" si="277"/>
        <v>0</v>
      </c>
      <c r="Z703" s="74">
        <f t="shared" si="286"/>
        <v>0</v>
      </c>
      <c r="AA703" s="75">
        <v>7.0000000000000007E-2</v>
      </c>
      <c r="AB703" s="74">
        <f t="shared" si="288"/>
        <v>-1008.8503377683502</v>
      </c>
      <c r="AC703" s="74">
        <f t="shared" si="282"/>
        <v>-85227.123739964591</v>
      </c>
      <c r="AD703" s="75">
        <v>7.0000000000000007E-2</v>
      </c>
      <c r="AE703" s="74">
        <f t="shared" si="287"/>
        <v>-1008.8503377683502</v>
      </c>
      <c r="AF703" s="74">
        <f t="shared" si="283"/>
        <v>-85227.123739964591</v>
      </c>
      <c r="AO703" s="74"/>
      <c r="AP703" s="74"/>
      <c r="AQ703" s="74"/>
      <c r="AR703" s="74"/>
      <c r="AS703" s="73"/>
      <c r="AT703" s="73"/>
    </row>
    <row r="704" spans="1:46" s="60" customFormat="1">
      <c r="A704" s="20" t="s">
        <v>869</v>
      </c>
      <c r="B704" s="135">
        <f>B703+31</f>
        <v>44500</v>
      </c>
      <c r="C704" s="136">
        <f>VLOOKUP(CF_дог!B704,USD!A:B,2,TRUE)</f>
        <v>85.328767123287676</v>
      </c>
      <c r="D704" s="74"/>
      <c r="E704" s="73"/>
      <c r="F704" s="73"/>
      <c r="G704" s="73"/>
      <c r="H704" s="73">
        <v>0</v>
      </c>
      <c r="I704" s="73">
        <v>0</v>
      </c>
      <c r="J704" s="73">
        <v>0</v>
      </c>
      <c r="K704" s="73"/>
      <c r="L704" s="75"/>
      <c r="O704" s="74">
        <v>150</v>
      </c>
      <c r="P704" s="74">
        <f t="shared" si="296"/>
        <v>14262.147682405001</v>
      </c>
      <c r="Q704" s="74">
        <f t="shared" si="276"/>
        <v>12799.315068493152</v>
      </c>
      <c r="R704" s="74">
        <f t="shared" si="304"/>
        <v>1216971.4782698734</v>
      </c>
      <c r="S704" s="74">
        <f t="shared" si="299"/>
        <v>0</v>
      </c>
      <c r="T704" s="74">
        <f t="shared" si="300"/>
        <v>0</v>
      </c>
      <c r="U704" s="74">
        <f t="shared" si="303"/>
        <v>0</v>
      </c>
      <c r="V704" s="74">
        <f t="shared" si="297"/>
        <v>0</v>
      </c>
      <c r="W704" s="74">
        <f t="shared" si="301"/>
        <v>0</v>
      </c>
      <c r="X704" s="74">
        <f t="shared" si="302"/>
        <v>0</v>
      </c>
      <c r="Y704" s="74">
        <f t="shared" si="277"/>
        <v>0</v>
      </c>
      <c r="Z704" s="74">
        <f t="shared" si="286"/>
        <v>0</v>
      </c>
      <c r="AA704" s="75">
        <v>7.0000000000000007E-2</v>
      </c>
      <c r="AB704" s="74">
        <f t="shared" si="288"/>
        <v>-998.35033776835019</v>
      </c>
      <c r="AC704" s="74">
        <f t="shared" si="282"/>
        <v>-85188.003478891143</v>
      </c>
      <c r="AD704" s="75">
        <v>7.0000000000000007E-2</v>
      </c>
      <c r="AE704" s="74">
        <f t="shared" si="287"/>
        <v>-998.35033776835019</v>
      </c>
      <c r="AF704" s="74">
        <f t="shared" si="283"/>
        <v>-85188.003478891143</v>
      </c>
      <c r="AO704" s="74"/>
      <c r="AP704" s="74"/>
      <c r="AQ704" s="74"/>
      <c r="AR704" s="74"/>
      <c r="AS704" s="73"/>
      <c r="AT704" s="73"/>
    </row>
    <row r="705" spans="1:46" s="60" customFormat="1">
      <c r="A705" s="20" t="s">
        <v>869</v>
      </c>
      <c r="B705" s="135">
        <f>B704+30</f>
        <v>44530</v>
      </c>
      <c r="C705" s="136">
        <f>VLOOKUP(CF_дог!B705,USD!A:B,2,TRUE)</f>
        <v>86.150684931506845</v>
      </c>
      <c r="D705" s="74"/>
      <c r="E705" s="73"/>
      <c r="F705" s="73"/>
      <c r="G705" s="73"/>
      <c r="H705" s="73">
        <v>0</v>
      </c>
      <c r="I705" s="73">
        <v>0</v>
      </c>
      <c r="J705" s="73">
        <v>0</v>
      </c>
      <c r="K705" s="73"/>
      <c r="L705" s="75"/>
      <c r="O705" s="74">
        <v>150</v>
      </c>
      <c r="P705" s="74">
        <f t="shared" si="296"/>
        <v>14112.147682405001</v>
      </c>
      <c r="Q705" s="74">
        <f t="shared" si="276"/>
        <v>12922.602739726026</v>
      </c>
      <c r="R705" s="74">
        <f t="shared" si="304"/>
        <v>1215771.1886937676</v>
      </c>
      <c r="S705" s="74">
        <f t="shared" si="299"/>
        <v>0</v>
      </c>
      <c r="T705" s="74">
        <f t="shared" si="300"/>
        <v>0</v>
      </c>
      <c r="U705" s="74">
        <f t="shared" si="303"/>
        <v>0</v>
      </c>
      <c r="V705" s="74">
        <f t="shared" si="297"/>
        <v>0</v>
      </c>
      <c r="W705" s="74">
        <f t="shared" si="301"/>
        <v>0</v>
      </c>
      <c r="X705" s="74">
        <f t="shared" si="302"/>
        <v>0</v>
      </c>
      <c r="Y705" s="74">
        <f t="shared" si="277"/>
        <v>0</v>
      </c>
      <c r="Z705" s="74">
        <f t="shared" si="286"/>
        <v>0</v>
      </c>
      <c r="AA705" s="75">
        <v>7.0000000000000007E-2</v>
      </c>
      <c r="AB705" s="74">
        <f t="shared" si="288"/>
        <v>-987.85033776835019</v>
      </c>
      <c r="AC705" s="74">
        <f t="shared" si="282"/>
        <v>-85103.983208563761</v>
      </c>
      <c r="AD705" s="75">
        <v>7.0000000000000007E-2</v>
      </c>
      <c r="AE705" s="74">
        <f t="shared" si="287"/>
        <v>-987.85033776835019</v>
      </c>
      <c r="AF705" s="74">
        <f t="shared" si="283"/>
        <v>-85103.983208563761</v>
      </c>
      <c r="AO705" s="74"/>
      <c r="AP705" s="74"/>
      <c r="AQ705" s="74"/>
      <c r="AR705" s="74"/>
      <c r="AS705" s="73"/>
      <c r="AT705" s="73"/>
    </row>
    <row r="706" spans="1:46" s="60" customFormat="1">
      <c r="A706" s="20" t="s">
        <v>869</v>
      </c>
      <c r="B706" s="135">
        <f>B705+31</f>
        <v>44561</v>
      </c>
      <c r="C706" s="136">
        <f>VLOOKUP(CF_дог!B706,USD!A:B,2,TRUE)</f>
        <v>87</v>
      </c>
      <c r="D706" s="74"/>
      <c r="E706" s="73"/>
      <c r="F706" s="73"/>
      <c r="G706" s="73"/>
      <c r="H706" s="73">
        <v>0</v>
      </c>
      <c r="I706" s="73">
        <v>0</v>
      </c>
      <c r="J706" s="73">
        <v>0</v>
      </c>
      <c r="K706" s="73"/>
      <c r="L706" s="75"/>
      <c r="O706" s="74">
        <v>150</v>
      </c>
      <c r="P706" s="74">
        <f t="shared" si="296"/>
        <v>13962.147682405001</v>
      </c>
      <c r="Q706" s="74">
        <f t="shared" si="276"/>
        <v>13050</v>
      </c>
      <c r="R706" s="74">
        <f t="shared" si="304"/>
        <v>1214706.8483692349</v>
      </c>
      <c r="S706" s="74">
        <f t="shared" si="299"/>
        <v>0</v>
      </c>
      <c r="T706" s="74">
        <f t="shared" si="300"/>
        <v>0</v>
      </c>
      <c r="U706" s="74">
        <f t="shared" si="303"/>
        <v>0</v>
      </c>
      <c r="V706" s="74">
        <f t="shared" si="297"/>
        <v>0</v>
      </c>
      <c r="W706" s="74">
        <f t="shared" si="301"/>
        <v>0</v>
      </c>
      <c r="X706" s="74">
        <f t="shared" si="302"/>
        <v>0</v>
      </c>
      <c r="Y706" s="74">
        <f t="shared" si="277"/>
        <v>0</v>
      </c>
      <c r="Z706" s="74">
        <f t="shared" si="286"/>
        <v>0</v>
      </c>
      <c r="AA706" s="75">
        <v>7.0000000000000007E-2</v>
      </c>
      <c r="AB706" s="74">
        <f t="shared" si="288"/>
        <v>-977.35033776835007</v>
      </c>
      <c r="AC706" s="74">
        <f t="shared" si="282"/>
        <v>-85029.479385846455</v>
      </c>
      <c r="AD706" s="75">
        <v>7.0000000000000007E-2</v>
      </c>
      <c r="AE706" s="74">
        <f t="shared" si="287"/>
        <v>-977.35033776835007</v>
      </c>
      <c r="AF706" s="74">
        <f t="shared" si="283"/>
        <v>-85029.479385846455</v>
      </c>
      <c r="AO706" s="74"/>
      <c r="AP706" s="74"/>
      <c r="AQ706" s="74"/>
      <c r="AR706" s="74"/>
      <c r="AS706" s="73"/>
      <c r="AT706" s="73"/>
    </row>
    <row r="707" spans="1:46" s="60" customFormat="1">
      <c r="A707" s="20" t="s">
        <v>869</v>
      </c>
      <c r="B707" s="135">
        <f>B706+31</f>
        <v>44592</v>
      </c>
      <c r="C707" s="136">
        <f>VLOOKUP(CF_дог!B707,USD!A:B,2,TRUE)</f>
        <v>87.424657534246577</v>
      </c>
      <c r="D707" s="74"/>
      <c r="E707" s="73"/>
      <c r="F707" s="73"/>
      <c r="G707" s="73"/>
      <c r="H707" s="73">
        <v>0</v>
      </c>
      <c r="I707" s="73">
        <v>0</v>
      </c>
      <c r="J707" s="73">
        <v>0</v>
      </c>
      <c r="K707" s="73"/>
      <c r="L707" s="75"/>
      <c r="O707" s="74">
        <v>150</v>
      </c>
      <c r="P707" s="74">
        <f t="shared" si="296"/>
        <v>13812.147682405001</v>
      </c>
      <c r="Q707" s="74">
        <f t="shared" ref="Q707:Q770" si="305">O707*C707</f>
        <v>13113.698630136987</v>
      </c>
      <c r="R707" s="74">
        <f t="shared" si="304"/>
        <v>1207522.2809466948</v>
      </c>
      <c r="S707" s="74">
        <f t="shared" si="299"/>
        <v>0</v>
      </c>
      <c r="T707" s="74">
        <f t="shared" si="300"/>
        <v>0</v>
      </c>
      <c r="U707" s="74">
        <f t="shared" si="303"/>
        <v>0</v>
      </c>
      <c r="V707" s="74">
        <f t="shared" si="297"/>
        <v>0</v>
      </c>
      <c r="W707" s="74">
        <f t="shared" si="301"/>
        <v>0</v>
      </c>
      <c r="X707" s="74">
        <f t="shared" si="302"/>
        <v>0</v>
      </c>
      <c r="Y707" s="74">
        <f t="shared" ref="Y707:Y770" si="306">-P707*J707</f>
        <v>0</v>
      </c>
      <c r="Z707" s="74">
        <f t="shared" si="286"/>
        <v>0</v>
      </c>
      <c r="AA707" s="75">
        <v>7.0000000000000007E-2</v>
      </c>
      <c r="AB707" s="74">
        <f t="shared" si="288"/>
        <v>-966.85033776835007</v>
      </c>
      <c r="AC707" s="74">
        <f t="shared" si="282"/>
        <v>-84526.559666268629</v>
      </c>
      <c r="AD707" s="75">
        <v>7.0000000000000007E-2</v>
      </c>
      <c r="AE707" s="74">
        <f t="shared" si="287"/>
        <v>-966.85033776835007</v>
      </c>
      <c r="AF707" s="74">
        <f t="shared" si="283"/>
        <v>-84526.559666268629</v>
      </c>
      <c r="AO707" s="74"/>
      <c r="AP707" s="74"/>
      <c r="AQ707" s="74"/>
      <c r="AR707" s="74"/>
      <c r="AS707" s="73"/>
      <c r="AT707" s="73"/>
    </row>
    <row r="708" spans="1:46" s="60" customFormat="1">
      <c r="A708" s="20" t="s">
        <v>869</v>
      </c>
      <c r="B708" s="135">
        <f>B707+28</f>
        <v>44620</v>
      </c>
      <c r="C708" s="136">
        <f>VLOOKUP(CF_дог!B708,USD!A:B,2,TRUE)</f>
        <v>87.808219178082197</v>
      </c>
      <c r="D708" s="74"/>
      <c r="E708" s="73"/>
      <c r="F708" s="73"/>
      <c r="G708" s="73"/>
      <c r="H708" s="73">
        <v>0</v>
      </c>
      <c r="I708" s="73">
        <v>0</v>
      </c>
      <c r="J708" s="73">
        <v>0</v>
      </c>
      <c r="K708" s="73"/>
      <c r="L708" s="75"/>
      <c r="O708" s="74">
        <v>150</v>
      </c>
      <c r="P708" s="74">
        <f t="shared" si="296"/>
        <v>13662.147682405001</v>
      </c>
      <c r="Q708" s="74">
        <f t="shared" si="305"/>
        <v>13171.232876712329</v>
      </c>
      <c r="R708" s="74">
        <f t="shared" si="304"/>
        <v>1199648.8581399461</v>
      </c>
      <c r="S708" s="74">
        <f t="shared" si="299"/>
        <v>0</v>
      </c>
      <c r="T708" s="74">
        <f t="shared" si="300"/>
        <v>0</v>
      </c>
      <c r="U708" s="74">
        <f t="shared" si="303"/>
        <v>0</v>
      </c>
      <c r="V708" s="74">
        <f t="shared" si="297"/>
        <v>0</v>
      </c>
      <c r="W708" s="74">
        <f t="shared" si="301"/>
        <v>0</v>
      </c>
      <c r="X708" s="74">
        <f t="shared" si="302"/>
        <v>0</v>
      </c>
      <c r="Y708" s="74">
        <f t="shared" si="306"/>
        <v>0</v>
      </c>
      <c r="Z708" s="74">
        <f t="shared" si="286"/>
        <v>0</v>
      </c>
      <c r="AA708" s="75">
        <v>7.0000000000000007E-2</v>
      </c>
      <c r="AB708" s="74">
        <f t="shared" si="288"/>
        <v>-956.35033776835007</v>
      </c>
      <c r="AC708" s="74">
        <f t="shared" ref="AC708:AC771" si="307">AB708*C708</f>
        <v>-83975.420069796222</v>
      </c>
      <c r="AD708" s="75">
        <v>7.0000000000000007E-2</v>
      </c>
      <c r="AE708" s="74">
        <f t="shared" si="287"/>
        <v>-956.35033776835007</v>
      </c>
      <c r="AF708" s="74">
        <f t="shared" ref="AF708:AF771" si="308">AE708*C708</f>
        <v>-83975.420069796222</v>
      </c>
      <c r="AO708" s="74"/>
      <c r="AP708" s="74"/>
      <c r="AQ708" s="74"/>
      <c r="AR708" s="74"/>
      <c r="AS708" s="73"/>
      <c r="AT708" s="73"/>
    </row>
    <row r="709" spans="1:46" s="60" customFormat="1">
      <c r="A709" s="20" t="s">
        <v>869</v>
      </c>
      <c r="B709" s="135">
        <f>B708+31</f>
        <v>44651</v>
      </c>
      <c r="C709" s="136">
        <f>VLOOKUP(CF_дог!B709,USD!A:B,2,TRUE)</f>
        <v>88.232876712328761</v>
      </c>
      <c r="D709" s="74"/>
      <c r="E709" s="73"/>
      <c r="F709" s="73"/>
      <c r="G709" s="73"/>
      <c r="H709" s="73">
        <v>0</v>
      </c>
      <c r="I709" s="73">
        <v>0</v>
      </c>
      <c r="J709" s="73">
        <v>0</v>
      </c>
      <c r="K709" s="73"/>
      <c r="L709" s="75"/>
      <c r="O709" s="74">
        <v>150</v>
      </c>
      <c r="P709" s="74">
        <f t="shared" si="296"/>
        <v>13512.147682405001</v>
      </c>
      <c r="Q709" s="74">
        <f t="shared" si="305"/>
        <v>13234.931506849314</v>
      </c>
      <c r="R709" s="74">
        <f t="shared" si="304"/>
        <v>1192215.6605804192</v>
      </c>
      <c r="S709" s="74">
        <f t="shared" si="299"/>
        <v>0</v>
      </c>
      <c r="T709" s="74">
        <f t="shared" si="300"/>
        <v>0</v>
      </c>
      <c r="U709" s="74">
        <f t="shared" si="303"/>
        <v>0</v>
      </c>
      <c r="V709" s="74">
        <f t="shared" si="297"/>
        <v>0</v>
      </c>
      <c r="W709" s="74">
        <f t="shared" si="301"/>
        <v>0</v>
      </c>
      <c r="X709" s="74">
        <f t="shared" si="302"/>
        <v>0</v>
      </c>
      <c r="Y709" s="74">
        <f t="shared" si="306"/>
        <v>0</v>
      </c>
      <c r="Z709" s="74">
        <f t="shared" si="286"/>
        <v>0</v>
      </c>
      <c r="AA709" s="75">
        <v>7.0000000000000007E-2</v>
      </c>
      <c r="AB709" s="74">
        <f t="shared" si="288"/>
        <v>-945.85033776835007</v>
      </c>
      <c r="AC709" s="74">
        <f t="shared" si="307"/>
        <v>-83455.09624062934</v>
      </c>
      <c r="AD709" s="75">
        <v>7.0000000000000007E-2</v>
      </c>
      <c r="AE709" s="74">
        <f t="shared" si="287"/>
        <v>-945.85033776835007</v>
      </c>
      <c r="AF709" s="74">
        <f t="shared" si="308"/>
        <v>-83455.09624062934</v>
      </c>
      <c r="AO709" s="74"/>
      <c r="AP709" s="74"/>
      <c r="AQ709" s="74"/>
      <c r="AR709" s="74"/>
      <c r="AS709" s="73"/>
      <c r="AT709" s="73"/>
    </row>
    <row r="710" spans="1:46" s="60" customFormat="1">
      <c r="A710" s="20" t="s">
        <v>869</v>
      </c>
      <c r="B710" s="135">
        <f>B709+30</f>
        <v>44681</v>
      </c>
      <c r="C710" s="136">
        <f>VLOOKUP(CF_дог!B710,USD!A:B,2,TRUE)</f>
        <v>88.643835616438352</v>
      </c>
      <c r="D710" s="74"/>
      <c r="E710" s="73"/>
      <c r="F710" s="73"/>
      <c r="G710" s="73"/>
      <c r="H710" s="73">
        <v>0</v>
      </c>
      <c r="I710" s="73">
        <v>0</v>
      </c>
      <c r="J710" s="73">
        <v>0</v>
      </c>
      <c r="K710" s="73"/>
      <c r="L710" s="75"/>
      <c r="O710" s="74">
        <v>150</v>
      </c>
      <c r="P710" s="74">
        <f t="shared" si="296"/>
        <v>13362.147682405001</v>
      </c>
      <c r="Q710" s="74">
        <f t="shared" si="305"/>
        <v>13296.575342465752</v>
      </c>
      <c r="R710" s="74">
        <f t="shared" si="304"/>
        <v>1184472.0226416816</v>
      </c>
      <c r="S710" s="74">
        <f t="shared" si="299"/>
        <v>0</v>
      </c>
      <c r="T710" s="74">
        <f t="shared" si="300"/>
        <v>0</v>
      </c>
      <c r="U710" s="74">
        <f t="shared" si="303"/>
        <v>0</v>
      </c>
      <c r="V710" s="74">
        <f t="shared" si="297"/>
        <v>0</v>
      </c>
      <c r="W710" s="74">
        <f t="shared" si="301"/>
        <v>0</v>
      </c>
      <c r="X710" s="74">
        <f t="shared" si="302"/>
        <v>0</v>
      </c>
      <c r="Y710" s="74">
        <f t="shared" si="306"/>
        <v>0</v>
      </c>
      <c r="Z710" s="74">
        <f t="shared" si="286"/>
        <v>0</v>
      </c>
      <c r="AA710" s="75">
        <v>7.0000000000000007E-2</v>
      </c>
      <c r="AB710" s="74">
        <f t="shared" si="288"/>
        <v>-935.35033776835007</v>
      </c>
      <c r="AC710" s="74">
        <f t="shared" si="307"/>
        <v>-82913.041584917708</v>
      </c>
      <c r="AD710" s="75">
        <v>7.0000000000000007E-2</v>
      </c>
      <c r="AE710" s="74">
        <f t="shared" si="287"/>
        <v>-935.35033776835007</v>
      </c>
      <c r="AF710" s="74">
        <f t="shared" si="308"/>
        <v>-82913.041584917708</v>
      </c>
      <c r="AO710" s="74"/>
      <c r="AP710" s="74"/>
      <c r="AQ710" s="74"/>
      <c r="AR710" s="74"/>
      <c r="AS710" s="73"/>
      <c r="AT710" s="73"/>
    </row>
    <row r="711" spans="1:46" s="60" customFormat="1">
      <c r="A711" s="20" t="s">
        <v>869</v>
      </c>
      <c r="B711" s="135">
        <f>B710+31</f>
        <v>44712</v>
      </c>
      <c r="C711" s="136">
        <f>VLOOKUP(CF_дог!B711,USD!A:B,2,TRUE)</f>
        <v>89.06849315068493</v>
      </c>
      <c r="D711" s="74"/>
      <c r="E711" s="73"/>
      <c r="F711" s="73"/>
      <c r="G711" s="73"/>
      <c r="H711" s="73">
        <v>0</v>
      </c>
      <c r="I711" s="73">
        <v>0</v>
      </c>
      <c r="J711" s="73">
        <v>0</v>
      </c>
      <c r="K711" s="73"/>
      <c r="L711" s="75"/>
      <c r="O711" s="74">
        <v>150</v>
      </c>
      <c r="P711" s="74">
        <f t="shared" si="296"/>
        <v>13212.147682405001</v>
      </c>
      <c r="Q711" s="74">
        <f t="shared" si="305"/>
        <v>13360.273972602739</v>
      </c>
      <c r="R711" s="74">
        <f t="shared" si="304"/>
        <v>1176786.0853561275</v>
      </c>
      <c r="S711" s="74">
        <f t="shared" si="299"/>
        <v>0</v>
      </c>
      <c r="T711" s="74">
        <f t="shared" si="300"/>
        <v>0</v>
      </c>
      <c r="U711" s="74">
        <f t="shared" si="303"/>
        <v>0</v>
      </c>
      <c r="V711" s="74">
        <f t="shared" si="297"/>
        <v>0</v>
      </c>
      <c r="W711" s="74">
        <f t="shared" si="301"/>
        <v>0</v>
      </c>
      <c r="X711" s="74">
        <f t="shared" si="302"/>
        <v>0</v>
      </c>
      <c r="Y711" s="74">
        <f t="shared" si="306"/>
        <v>0</v>
      </c>
      <c r="Z711" s="74">
        <f t="shared" si="286"/>
        <v>0</v>
      </c>
      <c r="AA711" s="75">
        <v>7.0000000000000007E-2</v>
      </c>
      <c r="AB711" s="74">
        <f t="shared" si="288"/>
        <v>-924.85033776835007</v>
      </c>
      <c r="AC711" s="74">
        <f t="shared" si="307"/>
        <v>-82375.025974928925</v>
      </c>
      <c r="AD711" s="75">
        <v>7.0000000000000007E-2</v>
      </c>
      <c r="AE711" s="74">
        <f t="shared" si="287"/>
        <v>-924.85033776835007</v>
      </c>
      <c r="AF711" s="74">
        <f t="shared" si="308"/>
        <v>-82375.025974928925</v>
      </c>
      <c r="AO711" s="74"/>
      <c r="AP711" s="74"/>
      <c r="AQ711" s="74"/>
      <c r="AR711" s="74"/>
      <c r="AS711" s="73"/>
      <c r="AT711" s="73"/>
    </row>
    <row r="712" spans="1:46" s="60" customFormat="1">
      <c r="A712" s="20" t="s">
        <v>869</v>
      </c>
      <c r="B712" s="135">
        <f>B711+30</f>
        <v>44742</v>
      </c>
      <c r="C712" s="136">
        <f>VLOOKUP(CF_дог!B712,USD!A:B,2,TRUE)</f>
        <v>89.479452054794521</v>
      </c>
      <c r="D712" s="74"/>
      <c r="E712" s="73"/>
      <c r="F712" s="73"/>
      <c r="G712" s="73"/>
      <c r="H712" s="73">
        <v>0</v>
      </c>
      <c r="I712" s="73">
        <v>0</v>
      </c>
      <c r="J712" s="73">
        <v>0</v>
      </c>
      <c r="K712" s="73"/>
      <c r="L712" s="75"/>
      <c r="O712" s="74">
        <v>150</v>
      </c>
      <c r="P712" s="74">
        <f t="shared" si="296"/>
        <v>13062.147682405001</v>
      </c>
      <c r="Q712" s="74">
        <f t="shared" si="305"/>
        <v>13421.917808219177</v>
      </c>
      <c r="R712" s="74">
        <f t="shared" si="304"/>
        <v>1168793.8172804036</v>
      </c>
      <c r="S712" s="74">
        <f t="shared" si="299"/>
        <v>0</v>
      </c>
      <c r="T712" s="74">
        <f t="shared" si="300"/>
        <v>0</v>
      </c>
      <c r="U712" s="74">
        <f t="shared" si="303"/>
        <v>0</v>
      </c>
      <c r="V712" s="74">
        <f t="shared" si="297"/>
        <v>0</v>
      </c>
      <c r="W712" s="74">
        <f t="shared" si="301"/>
        <v>0</v>
      </c>
      <c r="X712" s="74">
        <f t="shared" si="302"/>
        <v>0</v>
      </c>
      <c r="Y712" s="74">
        <f t="shared" si="306"/>
        <v>0</v>
      </c>
      <c r="Z712" s="74">
        <f t="shared" si="286"/>
        <v>0</v>
      </c>
      <c r="AA712" s="75">
        <v>7.0000000000000007E-2</v>
      </c>
      <c r="AB712" s="74">
        <f t="shared" si="288"/>
        <v>-914.35033776835007</v>
      </c>
      <c r="AC712" s="74">
        <f t="shared" si="307"/>
        <v>-81815.567209628251</v>
      </c>
      <c r="AD712" s="75">
        <v>7.0000000000000007E-2</v>
      </c>
      <c r="AE712" s="74">
        <f t="shared" si="287"/>
        <v>-914.35033776835007</v>
      </c>
      <c r="AF712" s="74">
        <f t="shared" si="308"/>
        <v>-81815.567209628251</v>
      </c>
      <c r="AO712" s="74"/>
      <c r="AP712" s="74"/>
      <c r="AQ712" s="74"/>
      <c r="AR712" s="74"/>
      <c r="AS712" s="73"/>
      <c r="AT712" s="73"/>
    </row>
    <row r="713" spans="1:46" s="60" customFormat="1">
      <c r="A713" s="20" t="s">
        <v>869</v>
      </c>
      <c r="B713" s="135">
        <f>B712+31</f>
        <v>44773</v>
      </c>
      <c r="C713" s="136">
        <f>VLOOKUP(CF_дог!B713,USD!A:B,2,TRUE)</f>
        <v>89.904109589041099</v>
      </c>
      <c r="D713" s="74"/>
      <c r="E713" s="73"/>
      <c r="F713" s="73"/>
      <c r="G713" s="73"/>
      <c r="H713" s="73">
        <v>0</v>
      </c>
      <c r="I713" s="73">
        <v>0</v>
      </c>
      <c r="J713" s="73">
        <v>0</v>
      </c>
      <c r="K713" s="73"/>
      <c r="L713" s="75"/>
      <c r="O713" s="74">
        <v>150</v>
      </c>
      <c r="P713" s="74">
        <f t="shared" si="296"/>
        <v>12912.147682405001</v>
      </c>
      <c r="Q713" s="74">
        <f t="shared" si="305"/>
        <v>13485.616438356165</v>
      </c>
      <c r="R713" s="74">
        <f t="shared" si="304"/>
        <v>1160855.1402688222</v>
      </c>
      <c r="S713" s="74">
        <f t="shared" si="299"/>
        <v>0</v>
      </c>
      <c r="T713" s="74">
        <f t="shared" si="300"/>
        <v>0</v>
      </c>
      <c r="U713" s="74">
        <f t="shared" si="303"/>
        <v>0</v>
      </c>
      <c r="V713" s="74">
        <f t="shared" si="297"/>
        <v>0</v>
      </c>
      <c r="W713" s="74">
        <f t="shared" si="301"/>
        <v>0</v>
      </c>
      <c r="X713" s="74">
        <f t="shared" si="302"/>
        <v>0</v>
      </c>
      <c r="Y713" s="74">
        <f t="shared" si="306"/>
        <v>0</v>
      </c>
      <c r="Z713" s="74">
        <f t="shared" si="286"/>
        <v>0</v>
      </c>
      <c r="AA713" s="75">
        <v>7.0000000000000007E-2</v>
      </c>
      <c r="AB713" s="74">
        <f t="shared" si="288"/>
        <v>-903.85033776835007</v>
      </c>
      <c r="AC713" s="74">
        <f t="shared" si="307"/>
        <v>-81259.859818817553</v>
      </c>
      <c r="AD713" s="75">
        <v>7.0000000000000007E-2</v>
      </c>
      <c r="AE713" s="74">
        <f t="shared" si="287"/>
        <v>-903.85033776835007</v>
      </c>
      <c r="AF713" s="74">
        <f t="shared" si="308"/>
        <v>-81259.859818817553</v>
      </c>
      <c r="AO713" s="74"/>
      <c r="AP713" s="74"/>
      <c r="AQ713" s="74"/>
      <c r="AR713" s="74"/>
      <c r="AS713" s="73"/>
      <c r="AT713" s="73"/>
    </row>
    <row r="714" spans="1:46" s="60" customFormat="1">
      <c r="A714" s="20" t="s">
        <v>869</v>
      </c>
      <c r="B714" s="135">
        <f>B713+31</f>
        <v>44804</v>
      </c>
      <c r="C714" s="136">
        <f>VLOOKUP(CF_дог!B714,USD!A:B,2,TRUE)</f>
        <v>90.328767123287676</v>
      </c>
      <c r="D714" s="74"/>
      <c r="E714" s="73"/>
      <c r="F714" s="73"/>
      <c r="G714" s="73"/>
      <c r="H714" s="73">
        <v>0</v>
      </c>
      <c r="I714" s="73">
        <v>0</v>
      </c>
      <c r="J714" s="73">
        <v>0</v>
      </c>
      <c r="K714" s="73"/>
      <c r="L714" s="75"/>
      <c r="O714" s="74">
        <v>150</v>
      </c>
      <c r="P714" s="74">
        <f t="shared" si="296"/>
        <v>12762.147682405001</v>
      </c>
      <c r="Q714" s="74">
        <f t="shared" si="305"/>
        <v>13549.315068493152</v>
      </c>
      <c r="R714" s="74">
        <f t="shared" si="304"/>
        <v>1152789.0659969668</v>
      </c>
      <c r="S714" s="74">
        <f t="shared" si="299"/>
        <v>0</v>
      </c>
      <c r="T714" s="74">
        <f t="shared" si="300"/>
        <v>0</v>
      </c>
      <c r="U714" s="74">
        <f t="shared" si="303"/>
        <v>0</v>
      </c>
      <c r="V714" s="74">
        <f t="shared" si="297"/>
        <v>0</v>
      </c>
      <c r="W714" s="74">
        <f t="shared" si="301"/>
        <v>0</v>
      </c>
      <c r="X714" s="74">
        <f t="shared" si="302"/>
        <v>0</v>
      </c>
      <c r="Y714" s="74">
        <f t="shared" si="306"/>
        <v>0</v>
      </c>
      <c r="Z714" s="74">
        <f t="shared" si="286"/>
        <v>0</v>
      </c>
      <c r="AA714" s="75">
        <v>7.0000000000000007E-2</v>
      </c>
      <c r="AB714" s="74">
        <f t="shared" si="288"/>
        <v>-893.35033776835007</v>
      </c>
      <c r="AC714" s="74">
        <f t="shared" si="307"/>
        <v>-80695.234619787676</v>
      </c>
      <c r="AD714" s="75">
        <v>7.0000000000000007E-2</v>
      </c>
      <c r="AE714" s="74">
        <f t="shared" si="287"/>
        <v>-893.35033776835007</v>
      </c>
      <c r="AF714" s="74">
        <f t="shared" si="308"/>
        <v>-80695.234619787676</v>
      </c>
      <c r="AO714" s="74"/>
      <c r="AP714" s="74"/>
      <c r="AQ714" s="74"/>
      <c r="AR714" s="74"/>
      <c r="AS714" s="73"/>
      <c r="AT714" s="73"/>
    </row>
    <row r="715" spans="1:46" s="60" customFormat="1">
      <c r="A715" s="20" t="s">
        <v>869</v>
      </c>
      <c r="B715" s="135">
        <f>B714+30</f>
        <v>44834</v>
      </c>
      <c r="C715" s="136">
        <f>VLOOKUP(CF_дог!B715,USD!A:B,2,TRUE)</f>
        <v>90.739726027397253</v>
      </c>
      <c r="D715" s="74"/>
      <c r="E715" s="73"/>
      <c r="F715" s="73"/>
      <c r="G715" s="73"/>
      <c r="H715" s="73">
        <v>0</v>
      </c>
      <c r="I715" s="73">
        <v>0</v>
      </c>
      <c r="J715" s="73">
        <v>0</v>
      </c>
      <c r="K715" s="73"/>
      <c r="L715" s="75"/>
      <c r="O715" s="74">
        <v>150</v>
      </c>
      <c r="P715" s="74">
        <f t="shared" si="296"/>
        <v>12612.147682405001</v>
      </c>
      <c r="Q715" s="74">
        <f t="shared" si="305"/>
        <v>13610.958904109588</v>
      </c>
      <c r="R715" s="74">
        <f t="shared" si="304"/>
        <v>1144422.825318503</v>
      </c>
      <c r="S715" s="74">
        <f t="shared" si="299"/>
        <v>0</v>
      </c>
      <c r="T715" s="74">
        <f t="shared" si="300"/>
        <v>0</v>
      </c>
      <c r="U715" s="74">
        <f t="shared" si="303"/>
        <v>0</v>
      </c>
      <c r="V715" s="74">
        <f t="shared" si="297"/>
        <v>0</v>
      </c>
      <c r="W715" s="74">
        <f t="shared" si="301"/>
        <v>0</v>
      </c>
      <c r="X715" s="74">
        <f t="shared" si="302"/>
        <v>0</v>
      </c>
      <c r="Y715" s="74">
        <f t="shared" si="306"/>
        <v>0</v>
      </c>
      <c r="Z715" s="74">
        <f t="shared" si="286"/>
        <v>0</v>
      </c>
      <c r="AA715" s="75">
        <v>7.0000000000000007E-2</v>
      </c>
      <c r="AB715" s="74">
        <f t="shared" si="288"/>
        <v>-882.85033776835007</v>
      </c>
      <c r="AC715" s="74">
        <f t="shared" si="307"/>
        <v>-80109.597772295208</v>
      </c>
      <c r="AD715" s="75">
        <v>7.0000000000000007E-2</v>
      </c>
      <c r="AE715" s="74">
        <f t="shared" si="287"/>
        <v>-882.85033776835007</v>
      </c>
      <c r="AF715" s="74">
        <f t="shared" si="308"/>
        <v>-80109.597772295208</v>
      </c>
      <c r="AO715" s="74"/>
      <c r="AP715" s="74"/>
      <c r="AQ715" s="74"/>
      <c r="AR715" s="74"/>
      <c r="AS715" s="73"/>
      <c r="AT715" s="73"/>
    </row>
    <row r="716" spans="1:46" s="60" customFormat="1">
      <c r="A716" s="20" t="s">
        <v>869</v>
      </c>
      <c r="B716" s="135">
        <f>B715+31</f>
        <v>44865</v>
      </c>
      <c r="C716" s="136">
        <f>VLOOKUP(CF_дог!B716,USD!A:B,2,TRUE)</f>
        <v>91.164383561643831</v>
      </c>
      <c r="D716" s="74"/>
      <c r="E716" s="73"/>
      <c r="F716" s="73"/>
      <c r="G716" s="73"/>
      <c r="H716" s="73">
        <v>0</v>
      </c>
      <c r="I716" s="73">
        <v>0</v>
      </c>
      <c r="J716" s="73">
        <v>0</v>
      </c>
      <c r="K716" s="73"/>
      <c r="L716" s="75"/>
      <c r="O716" s="74">
        <v>150</v>
      </c>
      <c r="P716" s="74">
        <f t="shared" si="296"/>
        <v>12462.147682405001</v>
      </c>
      <c r="Q716" s="74">
        <f t="shared" si="305"/>
        <v>13674.657534246575</v>
      </c>
      <c r="R716" s="74">
        <f t="shared" si="304"/>
        <v>1136104.0113206203</v>
      </c>
      <c r="S716" s="74">
        <f t="shared" si="299"/>
        <v>0</v>
      </c>
      <c r="T716" s="74">
        <f t="shared" si="300"/>
        <v>0</v>
      </c>
      <c r="U716" s="74">
        <f t="shared" si="303"/>
        <v>0</v>
      </c>
      <c r="V716" s="74">
        <f t="shared" si="297"/>
        <v>0</v>
      </c>
      <c r="W716" s="74">
        <f t="shared" si="301"/>
        <v>0</v>
      </c>
      <c r="X716" s="74">
        <f t="shared" si="302"/>
        <v>0</v>
      </c>
      <c r="Y716" s="74">
        <f t="shared" si="306"/>
        <v>0</v>
      </c>
      <c r="Z716" s="74">
        <f t="shared" si="286"/>
        <v>0</v>
      </c>
      <c r="AA716" s="75">
        <v>7.0000000000000007E-2</v>
      </c>
      <c r="AB716" s="74">
        <f t="shared" si="288"/>
        <v>-872.35033776835007</v>
      </c>
      <c r="AC716" s="74">
        <f t="shared" si="307"/>
        <v>-79527.280792443416</v>
      </c>
      <c r="AD716" s="75">
        <v>7.0000000000000007E-2</v>
      </c>
      <c r="AE716" s="74">
        <f t="shared" si="287"/>
        <v>-872.35033776835007</v>
      </c>
      <c r="AF716" s="74">
        <f t="shared" si="308"/>
        <v>-79527.280792443416</v>
      </c>
      <c r="AO716" s="74"/>
      <c r="AP716" s="74"/>
      <c r="AQ716" s="74"/>
      <c r="AR716" s="74"/>
      <c r="AS716" s="73"/>
      <c r="AT716" s="73"/>
    </row>
    <row r="717" spans="1:46" s="60" customFormat="1">
      <c r="A717" s="20" t="s">
        <v>869</v>
      </c>
      <c r="B717" s="135">
        <f>B716+30</f>
        <v>44895</v>
      </c>
      <c r="C717" s="136">
        <f>VLOOKUP(CF_дог!B717,USD!A:B,2,TRUE)</f>
        <v>91.575342465753423</v>
      </c>
      <c r="D717" s="74"/>
      <c r="E717" s="73"/>
      <c r="F717" s="73"/>
      <c r="G717" s="73"/>
      <c r="H717" s="73">
        <v>0</v>
      </c>
      <c r="I717" s="73">
        <v>0</v>
      </c>
      <c r="J717" s="73">
        <v>0</v>
      </c>
      <c r="K717" s="73"/>
      <c r="L717" s="75"/>
      <c r="O717" s="74">
        <v>150</v>
      </c>
      <c r="P717" s="74">
        <f t="shared" si="296"/>
        <v>12312.147682405001</v>
      </c>
      <c r="Q717" s="74">
        <f t="shared" si="305"/>
        <v>13736.301369863013</v>
      </c>
      <c r="R717" s="74">
        <f t="shared" si="304"/>
        <v>1127489.1405051702</v>
      </c>
      <c r="S717" s="74">
        <f t="shared" si="299"/>
        <v>0</v>
      </c>
      <c r="T717" s="74">
        <f t="shared" si="300"/>
        <v>0</v>
      </c>
      <c r="U717" s="74">
        <f t="shared" si="303"/>
        <v>0</v>
      </c>
      <c r="V717" s="74">
        <f t="shared" si="297"/>
        <v>0</v>
      </c>
      <c r="W717" s="74">
        <f t="shared" si="301"/>
        <v>0</v>
      </c>
      <c r="X717" s="74">
        <f t="shared" si="302"/>
        <v>0</v>
      </c>
      <c r="Y717" s="74">
        <f t="shared" si="306"/>
        <v>0</v>
      </c>
      <c r="Z717" s="74">
        <f t="shared" si="286"/>
        <v>0</v>
      </c>
      <c r="AA717" s="75">
        <v>7.0000000000000007E-2</v>
      </c>
      <c r="AB717" s="74">
        <f t="shared" si="288"/>
        <v>-861.85033776835007</v>
      </c>
      <c r="AC717" s="74">
        <f t="shared" si="307"/>
        <v>-78924.239835361921</v>
      </c>
      <c r="AD717" s="75">
        <v>7.0000000000000007E-2</v>
      </c>
      <c r="AE717" s="74">
        <f t="shared" si="287"/>
        <v>-861.85033776835007</v>
      </c>
      <c r="AF717" s="74">
        <f t="shared" si="308"/>
        <v>-78924.239835361921</v>
      </c>
      <c r="AO717" s="74"/>
      <c r="AP717" s="74"/>
      <c r="AQ717" s="74"/>
      <c r="AR717" s="74"/>
      <c r="AS717" s="73"/>
      <c r="AT717" s="73"/>
    </row>
    <row r="718" spans="1:46" s="60" customFormat="1">
      <c r="A718" s="20" t="s">
        <v>869</v>
      </c>
      <c r="B718" s="135">
        <f>B717+31</f>
        <v>44926</v>
      </c>
      <c r="C718" s="136">
        <f>VLOOKUP(CF_дог!B718,USD!A:B,2,TRUE)</f>
        <v>92</v>
      </c>
      <c r="D718" s="74"/>
      <c r="E718" s="73"/>
      <c r="F718" s="73"/>
      <c r="G718" s="73"/>
      <c r="H718" s="73">
        <v>0</v>
      </c>
      <c r="I718" s="73">
        <v>0</v>
      </c>
      <c r="J718" s="73">
        <v>0</v>
      </c>
      <c r="K718" s="73"/>
      <c r="L718" s="75"/>
      <c r="O718" s="74">
        <v>150</v>
      </c>
      <c r="P718" s="74">
        <f t="shared" si="296"/>
        <v>12162.147682405001</v>
      </c>
      <c r="Q718" s="74">
        <f t="shared" si="305"/>
        <v>13800</v>
      </c>
      <c r="R718" s="74">
        <f t="shared" si="304"/>
        <v>1118917.5867812601</v>
      </c>
      <c r="S718" s="74">
        <f t="shared" si="299"/>
        <v>0</v>
      </c>
      <c r="T718" s="74">
        <f t="shared" si="300"/>
        <v>0</v>
      </c>
      <c r="U718" s="74">
        <f t="shared" si="303"/>
        <v>0</v>
      </c>
      <c r="V718" s="74">
        <f t="shared" si="297"/>
        <v>0</v>
      </c>
      <c r="W718" s="74">
        <f t="shared" si="301"/>
        <v>0</v>
      </c>
      <c r="X718" s="74">
        <f t="shared" si="302"/>
        <v>0</v>
      </c>
      <c r="Y718" s="74">
        <f t="shared" si="306"/>
        <v>0</v>
      </c>
      <c r="Z718" s="74">
        <f t="shared" ref="Z718:Z781" si="309">Y718*C718</f>
        <v>0</v>
      </c>
      <c r="AA718" s="75">
        <v>7.0000000000000007E-2</v>
      </c>
      <c r="AB718" s="74">
        <f t="shared" si="288"/>
        <v>-851.35033776835007</v>
      </c>
      <c r="AC718" s="74">
        <f t="shared" si="307"/>
        <v>-78324.231074688199</v>
      </c>
      <c r="AD718" s="75">
        <v>7.0000000000000007E-2</v>
      </c>
      <c r="AE718" s="74">
        <f t="shared" ref="AE718:AE781" si="310">-AD718*P718</f>
        <v>-851.35033776835007</v>
      </c>
      <c r="AF718" s="74">
        <f t="shared" si="308"/>
        <v>-78324.231074688199</v>
      </c>
      <c r="AO718" s="74"/>
      <c r="AP718" s="74"/>
      <c r="AQ718" s="74"/>
      <c r="AR718" s="74"/>
      <c r="AS718" s="73"/>
      <c r="AT718" s="73"/>
    </row>
    <row r="719" spans="1:46" s="60" customFormat="1">
      <c r="A719" s="20" t="s">
        <v>869</v>
      </c>
      <c r="B719" s="135">
        <f>B718+31</f>
        <v>44957</v>
      </c>
      <c r="C719" s="136">
        <f>VLOOKUP(CF_дог!B719,USD!A:B,2,TRUE)</f>
        <v>92.424657534246577</v>
      </c>
      <c r="D719" s="74"/>
      <c r="E719" s="73"/>
      <c r="F719" s="73"/>
      <c r="G719" s="73"/>
      <c r="H719" s="73">
        <v>0</v>
      </c>
      <c r="I719" s="73">
        <v>0</v>
      </c>
      <c r="J719" s="73">
        <v>0</v>
      </c>
      <c r="K719" s="73"/>
      <c r="L719" s="75"/>
      <c r="O719" s="74">
        <v>150</v>
      </c>
      <c r="P719" s="74">
        <f t="shared" si="296"/>
        <v>12012.147682405001</v>
      </c>
      <c r="Q719" s="74">
        <f t="shared" si="305"/>
        <v>13863.698630136987</v>
      </c>
      <c r="R719" s="74">
        <f t="shared" si="304"/>
        <v>1110218.6357970759</v>
      </c>
      <c r="S719" s="74">
        <f t="shared" si="299"/>
        <v>0</v>
      </c>
      <c r="T719" s="74">
        <f t="shared" si="300"/>
        <v>0</v>
      </c>
      <c r="U719" s="74">
        <f t="shared" si="303"/>
        <v>0</v>
      </c>
      <c r="V719" s="74">
        <f t="shared" si="297"/>
        <v>0</v>
      </c>
      <c r="W719" s="74">
        <f t="shared" si="301"/>
        <v>0</v>
      </c>
      <c r="X719" s="74">
        <f t="shared" si="302"/>
        <v>0</v>
      </c>
      <c r="Y719" s="74">
        <f t="shared" si="306"/>
        <v>0</v>
      </c>
      <c r="Z719" s="74">
        <f t="shared" si="309"/>
        <v>0</v>
      </c>
      <c r="AA719" s="75">
        <v>7.0000000000000007E-2</v>
      </c>
      <c r="AB719" s="74">
        <f t="shared" si="288"/>
        <v>-840.85033776835007</v>
      </c>
      <c r="AC719" s="74">
        <f t="shared" si="307"/>
        <v>-77715.304505795313</v>
      </c>
      <c r="AD719" s="75">
        <v>7.0000000000000007E-2</v>
      </c>
      <c r="AE719" s="74">
        <f t="shared" si="310"/>
        <v>-840.85033776835007</v>
      </c>
      <c r="AF719" s="74">
        <f t="shared" si="308"/>
        <v>-77715.304505795313</v>
      </c>
      <c r="AO719" s="74"/>
      <c r="AP719" s="74"/>
      <c r="AQ719" s="74"/>
      <c r="AR719" s="74"/>
      <c r="AS719" s="73"/>
      <c r="AT719" s="73"/>
    </row>
    <row r="720" spans="1:46" s="60" customFormat="1">
      <c r="A720" s="20" t="s">
        <v>869</v>
      </c>
      <c r="B720" s="135">
        <f>B719+28</f>
        <v>44985</v>
      </c>
      <c r="C720" s="136">
        <f>VLOOKUP(CF_дог!B720,USD!A:B,2,TRUE)</f>
        <v>92.808219178082197</v>
      </c>
      <c r="D720" s="74"/>
      <c r="E720" s="73"/>
      <c r="F720" s="73"/>
      <c r="G720" s="73"/>
      <c r="H720" s="73">
        <v>0</v>
      </c>
      <c r="I720" s="73">
        <v>0</v>
      </c>
      <c r="J720" s="73">
        <v>0</v>
      </c>
      <c r="K720" s="73"/>
      <c r="L720" s="75"/>
      <c r="O720" s="74">
        <v>150</v>
      </c>
      <c r="P720" s="74">
        <f t="shared" si="296"/>
        <v>11862.147682405001</v>
      </c>
      <c r="Q720" s="74">
        <f t="shared" si="305"/>
        <v>13921.232876712329</v>
      </c>
      <c r="R720" s="74">
        <f t="shared" si="304"/>
        <v>1100904.802031423</v>
      </c>
      <c r="S720" s="74">
        <f t="shared" si="299"/>
        <v>0</v>
      </c>
      <c r="T720" s="74">
        <f t="shared" si="300"/>
        <v>0</v>
      </c>
      <c r="U720" s="74">
        <f t="shared" si="303"/>
        <v>0</v>
      </c>
      <c r="V720" s="74">
        <f t="shared" si="297"/>
        <v>0</v>
      </c>
      <c r="W720" s="74">
        <f t="shared" si="301"/>
        <v>0</v>
      </c>
      <c r="X720" s="74">
        <f t="shared" si="302"/>
        <v>0</v>
      </c>
      <c r="Y720" s="74">
        <f t="shared" si="306"/>
        <v>0</v>
      </c>
      <c r="Z720" s="74">
        <f t="shared" si="309"/>
        <v>0</v>
      </c>
      <c r="AA720" s="75">
        <v>7.0000000000000007E-2</v>
      </c>
      <c r="AB720" s="74">
        <f t="shared" si="288"/>
        <v>-830.35033776835007</v>
      </c>
      <c r="AC720" s="74">
        <f t="shared" si="307"/>
        <v>-77063.336142199623</v>
      </c>
      <c r="AD720" s="75">
        <v>7.0000000000000007E-2</v>
      </c>
      <c r="AE720" s="74">
        <f t="shared" si="310"/>
        <v>-830.35033776835007</v>
      </c>
      <c r="AF720" s="74">
        <f t="shared" si="308"/>
        <v>-77063.336142199623</v>
      </c>
      <c r="AO720" s="74"/>
      <c r="AP720" s="74"/>
      <c r="AQ720" s="74"/>
      <c r="AR720" s="74"/>
      <c r="AS720" s="73"/>
      <c r="AT720" s="73"/>
    </row>
    <row r="721" spans="1:46" s="60" customFormat="1">
      <c r="A721" s="20" t="s">
        <v>869</v>
      </c>
      <c r="B721" s="135">
        <f>B720+31</f>
        <v>45016</v>
      </c>
      <c r="C721" s="136">
        <f>VLOOKUP(CF_дог!B721,USD!A:B,2,TRUE)</f>
        <v>93.232876712328761</v>
      </c>
      <c r="D721" s="74"/>
      <c r="E721" s="73"/>
      <c r="F721" s="73"/>
      <c r="G721" s="73"/>
      <c r="H721" s="73">
        <v>0</v>
      </c>
      <c r="I721" s="73">
        <v>0</v>
      </c>
      <c r="J721" s="73">
        <v>0</v>
      </c>
      <c r="K721" s="73"/>
      <c r="L721" s="75"/>
      <c r="O721" s="74">
        <v>150</v>
      </c>
      <c r="P721" s="74">
        <f t="shared" si="296"/>
        <v>11712.147682405001</v>
      </c>
      <c r="Q721" s="74">
        <f t="shared" si="305"/>
        <v>13984.931506849314</v>
      </c>
      <c r="R721" s="74">
        <f t="shared" si="304"/>
        <v>1091957.2209102525</v>
      </c>
      <c r="S721" s="74">
        <f t="shared" si="299"/>
        <v>0</v>
      </c>
      <c r="T721" s="74">
        <f t="shared" si="300"/>
        <v>0</v>
      </c>
      <c r="U721" s="74">
        <f t="shared" si="303"/>
        <v>0</v>
      </c>
      <c r="V721" s="74">
        <f t="shared" si="297"/>
        <v>0</v>
      </c>
      <c r="W721" s="74">
        <f t="shared" si="301"/>
        <v>0</v>
      </c>
      <c r="X721" s="74">
        <f t="shared" si="302"/>
        <v>0</v>
      </c>
      <c r="Y721" s="74">
        <f t="shared" si="306"/>
        <v>0</v>
      </c>
      <c r="Z721" s="74">
        <f t="shared" si="309"/>
        <v>0</v>
      </c>
      <c r="AA721" s="75">
        <v>7.0000000000000007E-2</v>
      </c>
      <c r="AB721" s="74">
        <f t="shared" ref="AB721:AB784" si="311">-AA721*P721</f>
        <v>-819.85033776835007</v>
      </c>
      <c r="AC721" s="74">
        <f t="shared" si="307"/>
        <v>-76437.00546371768</v>
      </c>
      <c r="AD721" s="75">
        <v>7.0000000000000007E-2</v>
      </c>
      <c r="AE721" s="74">
        <f t="shared" si="310"/>
        <v>-819.85033776835007</v>
      </c>
      <c r="AF721" s="74">
        <f t="shared" si="308"/>
        <v>-76437.00546371768</v>
      </c>
      <c r="AO721" s="74"/>
      <c r="AP721" s="74"/>
      <c r="AQ721" s="74"/>
      <c r="AR721" s="74"/>
      <c r="AS721" s="73"/>
      <c r="AT721" s="73"/>
    </row>
    <row r="722" spans="1:46" s="60" customFormat="1">
      <c r="A722" s="20" t="s">
        <v>869</v>
      </c>
      <c r="B722" s="135">
        <f>B721+30</f>
        <v>45046</v>
      </c>
      <c r="C722" s="136">
        <f>VLOOKUP(CF_дог!B722,USD!A:B,2,TRUE)</f>
        <v>93.643835616438352</v>
      </c>
      <c r="D722" s="74"/>
      <c r="E722" s="73"/>
      <c r="F722" s="73"/>
      <c r="G722" s="73"/>
      <c r="H722" s="73">
        <v>0</v>
      </c>
      <c r="I722" s="73">
        <v>0</v>
      </c>
      <c r="J722" s="73">
        <v>0</v>
      </c>
      <c r="K722" s="73"/>
      <c r="L722" s="75"/>
      <c r="O722" s="74">
        <v>150</v>
      </c>
      <c r="P722" s="74">
        <f t="shared" si="296"/>
        <v>11562.147682405001</v>
      </c>
      <c r="Q722" s="74">
        <f t="shared" si="305"/>
        <v>14046.575342465752</v>
      </c>
      <c r="R722" s="74">
        <f t="shared" si="304"/>
        <v>1082723.8569441175</v>
      </c>
      <c r="S722" s="74">
        <f t="shared" si="299"/>
        <v>0</v>
      </c>
      <c r="T722" s="74">
        <f t="shared" si="300"/>
        <v>0</v>
      </c>
      <c r="U722" s="74">
        <f t="shared" si="303"/>
        <v>0</v>
      </c>
      <c r="V722" s="74">
        <f t="shared" si="297"/>
        <v>0</v>
      </c>
      <c r="W722" s="74">
        <f t="shared" si="301"/>
        <v>0</v>
      </c>
      <c r="X722" s="74">
        <f t="shared" si="302"/>
        <v>0</v>
      </c>
      <c r="Y722" s="74">
        <f t="shared" si="306"/>
        <v>0</v>
      </c>
      <c r="Z722" s="74">
        <f t="shared" si="309"/>
        <v>0</v>
      </c>
      <c r="AA722" s="75">
        <v>7.0000000000000007E-2</v>
      </c>
      <c r="AB722" s="74">
        <f t="shared" si="311"/>
        <v>-809.35033776835007</v>
      </c>
      <c r="AC722" s="74">
        <f t="shared" si="307"/>
        <v>-75790.669986088236</v>
      </c>
      <c r="AD722" s="75">
        <v>7.0000000000000007E-2</v>
      </c>
      <c r="AE722" s="74">
        <f t="shared" si="310"/>
        <v>-809.35033776835007</v>
      </c>
      <c r="AF722" s="74">
        <f t="shared" si="308"/>
        <v>-75790.669986088236</v>
      </c>
      <c r="AO722" s="74"/>
      <c r="AP722" s="74"/>
      <c r="AQ722" s="74"/>
      <c r="AR722" s="74"/>
      <c r="AS722" s="73"/>
      <c r="AT722" s="73"/>
    </row>
    <row r="723" spans="1:46" s="60" customFormat="1">
      <c r="A723" s="20" t="s">
        <v>869</v>
      </c>
      <c r="B723" s="135">
        <f>B722+31</f>
        <v>45077</v>
      </c>
      <c r="C723" s="136">
        <f>VLOOKUP(CF_дог!B723,USD!A:B,2,TRUE)</f>
        <v>94.06849315068493</v>
      </c>
      <c r="D723" s="74"/>
      <c r="E723" s="73"/>
      <c r="F723" s="73"/>
      <c r="G723" s="73"/>
      <c r="H723" s="73">
        <v>0</v>
      </c>
      <c r="I723" s="73">
        <v>0</v>
      </c>
      <c r="J723" s="73">
        <v>0</v>
      </c>
      <c r="K723" s="73"/>
      <c r="L723" s="75"/>
      <c r="O723" s="74">
        <v>150</v>
      </c>
      <c r="P723" s="74">
        <f t="shared" si="296"/>
        <v>11412.147682405001</v>
      </c>
      <c r="Q723" s="74">
        <f t="shared" si="305"/>
        <v>14110.273972602739</v>
      </c>
      <c r="R723" s="74">
        <f t="shared" si="304"/>
        <v>1073523.5360969198</v>
      </c>
      <c r="S723" s="74">
        <f t="shared" si="299"/>
        <v>0</v>
      </c>
      <c r="T723" s="74">
        <f t="shared" si="300"/>
        <v>0</v>
      </c>
      <c r="U723" s="74">
        <f t="shared" si="303"/>
        <v>0</v>
      </c>
      <c r="V723" s="74">
        <f t="shared" si="297"/>
        <v>0</v>
      </c>
      <c r="W723" s="74">
        <f t="shared" si="301"/>
        <v>0</v>
      </c>
      <c r="X723" s="74">
        <f t="shared" si="302"/>
        <v>0</v>
      </c>
      <c r="Y723" s="74">
        <f t="shared" si="306"/>
        <v>0</v>
      </c>
      <c r="Z723" s="74">
        <f t="shared" si="309"/>
        <v>0</v>
      </c>
      <c r="AA723" s="75">
        <v>7.0000000000000007E-2</v>
      </c>
      <c r="AB723" s="74">
        <f t="shared" si="311"/>
        <v>-798.85033776835007</v>
      </c>
      <c r="AC723" s="74">
        <f t="shared" si="307"/>
        <v>-75146.647526784378</v>
      </c>
      <c r="AD723" s="75">
        <v>7.0000000000000007E-2</v>
      </c>
      <c r="AE723" s="74">
        <f t="shared" si="310"/>
        <v>-798.85033776835007</v>
      </c>
      <c r="AF723" s="74">
        <f t="shared" si="308"/>
        <v>-75146.647526784378</v>
      </c>
      <c r="AO723" s="74"/>
      <c r="AP723" s="74"/>
      <c r="AQ723" s="74"/>
      <c r="AR723" s="74"/>
      <c r="AS723" s="73"/>
      <c r="AT723" s="73"/>
    </row>
    <row r="724" spans="1:46" s="60" customFormat="1">
      <c r="A724" s="20" t="s">
        <v>869</v>
      </c>
      <c r="B724" s="135">
        <f>B723+30</f>
        <v>45107</v>
      </c>
      <c r="C724" s="136">
        <f>VLOOKUP(CF_дог!B724,USD!A:B,2,TRUE)</f>
        <v>94.479452054794521</v>
      </c>
      <c r="D724" s="74"/>
      <c r="E724" s="73"/>
      <c r="F724" s="73"/>
      <c r="G724" s="73"/>
      <c r="H724" s="73">
        <v>0</v>
      </c>
      <c r="I724" s="73">
        <v>0</v>
      </c>
      <c r="J724" s="73">
        <v>0</v>
      </c>
      <c r="K724" s="73"/>
      <c r="L724" s="75"/>
      <c r="O724" s="74">
        <v>150</v>
      </c>
      <c r="P724" s="74">
        <f t="shared" si="296"/>
        <v>11262.147682405001</v>
      </c>
      <c r="Q724" s="74">
        <f t="shared" si="305"/>
        <v>14171.917808219177</v>
      </c>
      <c r="R724" s="74">
        <f t="shared" si="304"/>
        <v>1064041.5419937985</v>
      </c>
      <c r="S724" s="74">
        <f t="shared" si="299"/>
        <v>0</v>
      </c>
      <c r="T724" s="74">
        <f t="shared" si="300"/>
        <v>0</v>
      </c>
      <c r="U724" s="74">
        <f t="shared" si="303"/>
        <v>0</v>
      </c>
      <c r="V724" s="74">
        <f t="shared" si="297"/>
        <v>0</v>
      </c>
      <c r="W724" s="74">
        <f t="shared" si="301"/>
        <v>0</v>
      </c>
      <c r="X724" s="74">
        <f t="shared" si="302"/>
        <v>0</v>
      </c>
      <c r="Y724" s="74">
        <f t="shared" si="306"/>
        <v>0</v>
      </c>
      <c r="Z724" s="74">
        <f t="shared" si="309"/>
        <v>0</v>
      </c>
      <c r="AA724" s="75">
        <v>7.0000000000000007E-2</v>
      </c>
      <c r="AB724" s="74">
        <f t="shared" si="311"/>
        <v>-788.35033776835007</v>
      </c>
      <c r="AC724" s="74">
        <f t="shared" si="307"/>
        <v>-74482.907939565892</v>
      </c>
      <c r="AD724" s="75">
        <v>7.0000000000000007E-2</v>
      </c>
      <c r="AE724" s="74">
        <f t="shared" si="310"/>
        <v>-788.35033776835007</v>
      </c>
      <c r="AF724" s="74">
        <f t="shared" si="308"/>
        <v>-74482.907939565892</v>
      </c>
      <c r="AO724" s="74"/>
      <c r="AP724" s="74"/>
      <c r="AQ724" s="74"/>
      <c r="AR724" s="74"/>
      <c r="AS724" s="73"/>
      <c r="AT724" s="73"/>
    </row>
    <row r="725" spans="1:46" s="60" customFormat="1">
      <c r="A725" s="20" t="s">
        <v>869</v>
      </c>
      <c r="B725" s="135">
        <f>B724+31</f>
        <v>45138</v>
      </c>
      <c r="C725" s="136">
        <f>VLOOKUP(CF_дог!B725,USD!A:B,2,TRUE)</f>
        <v>94.904109589041099</v>
      </c>
      <c r="D725" s="74"/>
      <c r="E725" s="73"/>
      <c r="F725" s="73"/>
      <c r="G725" s="73"/>
      <c r="H725" s="73">
        <v>0</v>
      </c>
      <c r="I725" s="73">
        <v>0</v>
      </c>
      <c r="J725" s="73">
        <v>0</v>
      </c>
      <c r="K725" s="73"/>
      <c r="L725" s="75"/>
      <c r="O725" s="74">
        <v>150</v>
      </c>
      <c r="P725" s="74">
        <f t="shared" si="296"/>
        <v>11112.147682405001</v>
      </c>
      <c r="Q725" s="74">
        <f t="shared" si="305"/>
        <v>14235.616438356165</v>
      </c>
      <c r="R725" s="74">
        <f t="shared" si="304"/>
        <v>1054588.4814205733</v>
      </c>
      <c r="S725" s="74">
        <f t="shared" si="299"/>
        <v>0</v>
      </c>
      <c r="T725" s="74">
        <f t="shared" si="300"/>
        <v>0</v>
      </c>
      <c r="U725" s="74">
        <f t="shared" si="303"/>
        <v>0</v>
      </c>
      <c r="V725" s="74">
        <f t="shared" si="297"/>
        <v>0</v>
      </c>
      <c r="W725" s="74">
        <f t="shared" si="301"/>
        <v>0</v>
      </c>
      <c r="X725" s="74">
        <f t="shared" si="302"/>
        <v>0</v>
      </c>
      <c r="Y725" s="74">
        <f t="shared" si="306"/>
        <v>0</v>
      </c>
      <c r="Z725" s="74">
        <f t="shared" si="309"/>
        <v>0</v>
      </c>
      <c r="AA725" s="75">
        <v>7.0000000000000007E-2</v>
      </c>
      <c r="AB725" s="74">
        <f t="shared" si="311"/>
        <v>-777.85033776835007</v>
      </c>
      <c r="AC725" s="74">
        <f t="shared" si="307"/>
        <v>-73821.193699440133</v>
      </c>
      <c r="AD725" s="75">
        <v>7.0000000000000007E-2</v>
      </c>
      <c r="AE725" s="74">
        <f t="shared" si="310"/>
        <v>-777.85033776835007</v>
      </c>
      <c r="AF725" s="74">
        <f t="shared" si="308"/>
        <v>-73821.193699440133</v>
      </c>
      <c r="AO725" s="74"/>
      <c r="AP725" s="74"/>
      <c r="AQ725" s="74"/>
      <c r="AR725" s="74"/>
      <c r="AS725" s="73"/>
      <c r="AT725" s="73"/>
    </row>
    <row r="726" spans="1:46" s="60" customFormat="1">
      <c r="A726" s="20" t="s">
        <v>869</v>
      </c>
      <c r="B726" s="135">
        <f>B725+31</f>
        <v>45169</v>
      </c>
      <c r="C726" s="136">
        <f>VLOOKUP(CF_дог!B726,USD!A:B,2,TRUE)</f>
        <v>95.328767123287676</v>
      </c>
      <c r="D726" s="74"/>
      <c r="E726" s="73"/>
      <c r="F726" s="73"/>
      <c r="G726" s="73"/>
      <c r="H726" s="73">
        <v>0</v>
      </c>
      <c r="I726" s="73">
        <v>0</v>
      </c>
      <c r="J726" s="73">
        <v>0</v>
      </c>
      <c r="K726" s="73"/>
      <c r="L726" s="75"/>
      <c r="O726" s="74">
        <v>150</v>
      </c>
      <c r="P726" s="74">
        <f t="shared" si="296"/>
        <v>10962.147682405001</v>
      </c>
      <c r="Q726" s="74">
        <f t="shared" si="305"/>
        <v>14299.315068493152</v>
      </c>
      <c r="R726" s="74">
        <f t="shared" si="304"/>
        <v>1045008.023587074</v>
      </c>
      <c r="S726" s="74">
        <f t="shared" si="299"/>
        <v>0</v>
      </c>
      <c r="T726" s="74">
        <f t="shared" si="300"/>
        <v>0</v>
      </c>
      <c r="U726" s="74">
        <f t="shared" si="303"/>
        <v>0</v>
      </c>
      <c r="V726" s="74">
        <f t="shared" si="297"/>
        <v>0</v>
      </c>
      <c r="W726" s="74">
        <f t="shared" si="301"/>
        <v>0</v>
      </c>
      <c r="X726" s="74">
        <f t="shared" si="302"/>
        <v>0</v>
      </c>
      <c r="Y726" s="74">
        <f t="shared" si="306"/>
        <v>0</v>
      </c>
      <c r="Z726" s="74">
        <f t="shared" si="309"/>
        <v>0</v>
      </c>
      <c r="AA726" s="75">
        <v>7.0000000000000007E-2</v>
      </c>
      <c r="AB726" s="74">
        <f t="shared" si="311"/>
        <v>-767.35033776835007</v>
      </c>
      <c r="AC726" s="74">
        <f t="shared" si="307"/>
        <v>-73150.56165109518</v>
      </c>
      <c r="AD726" s="75">
        <v>7.0000000000000007E-2</v>
      </c>
      <c r="AE726" s="74">
        <f t="shared" si="310"/>
        <v>-767.35033776835007</v>
      </c>
      <c r="AF726" s="74">
        <f t="shared" si="308"/>
        <v>-73150.56165109518</v>
      </c>
      <c r="AO726" s="74"/>
      <c r="AP726" s="74"/>
      <c r="AQ726" s="74"/>
      <c r="AR726" s="74"/>
      <c r="AS726" s="73"/>
      <c r="AT726" s="73"/>
    </row>
    <row r="727" spans="1:46" s="60" customFormat="1">
      <c r="A727" s="20" t="s">
        <v>869</v>
      </c>
      <c r="B727" s="135">
        <f>B726+30</f>
        <v>45199</v>
      </c>
      <c r="C727" s="136">
        <f>VLOOKUP(CF_дог!B727,USD!A:B,2,TRUE)</f>
        <v>95.739726027397253</v>
      </c>
      <c r="D727" s="74"/>
      <c r="E727" s="73"/>
      <c r="F727" s="73"/>
      <c r="G727" s="73"/>
      <c r="H727" s="73">
        <v>0</v>
      </c>
      <c r="I727" s="73">
        <v>0</v>
      </c>
      <c r="J727" s="73">
        <v>0</v>
      </c>
      <c r="K727" s="73"/>
      <c r="L727" s="75"/>
      <c r="O727" s="74">
        <v>150</v>
      </c>
      <c r="P727" s="74">
        <f t="shared" si="296"/>
        <v>10812.147682405001</v>
      </c>
      <c r="Q727" s="74">
        <f t="shared" si="305"/>
        <v>14360.958904109588</v>
      </c>
      <c r="R727" s="74">
        <f t="shared" si="304"/>
        <v>1035152.056881213</v>
      </c>
      <c r="S727" s="74">
        <f t="shared" si="299"/>
        <v>0</v>
      </c>
      <c r="T727" s="74">
        <f t="shared" si="300"/>
        <v>0</v>
      </c>
      <c r="U727" s="74">
        <f t="shared" si="303"/>
        <v>0</v>
      </c>
      <c r="V727" s="74">
        <f t="shared" si="297"/>
        <v>0</v>
      </c>
      <c r="W727" s="74">
        <f t="shared" si="301"/>
        <v>0</v>
      </c>
      <c r="X727" s="74">
        <f t="shared" si="302"/>
        <v>0</v>
      </c>
      <c r="Y727" s="74">
        <f t="shared" si="306"/>
        <v>0</v>
      </c>
      <c r="Z727" s="74">
        <f t="shared" si="309"/>
        <v>0</v>
      </c>
      <c r="AA727" s="75">
        <v>7.0000000000000007E-2</v>
      </c>
      <c r="AB727" s="74">
        <f t="shared" si="311"/>
        <v>-756.85033776835007</v>
      </c>
      <c r="AC727" s="74">
        <f t="shared" si="307"/>
        <v>-72460.643981684902</v>
      </c>
      <c r="AD727" s="75">
        <v>7.0000000000000007E-2</v>
      </c>
      <c r="AE727" s="74">
        <f t="shared" si="310"/>
        <v>-756.85033776835007</v>
      </c>
      <c r="AF727" s="74">
        <f t="shared" si="308"/>
        <v>-72460.643981684902</v>
      </c>
      <c r="AO727" s="74"/>
      <c r="AP727" s="74"/>
      <c r="AQ727" s="74"/>
      <c r="AR727" s="74"/>
      <c r="AS727" s="73"/>
      <c r="AT727" s="73"/>
    </row>
    <row r="728" spans="1:46" s="60" customFormat="1">
      <c r="A728" s="20" t="s">
        <v>869</v>
      </c>
      <c r="B728" s="135">
        <f>B727+31</f>
        <v>45230</v>
      </c>
      <c r="C728" s="136">
        <f>VLOOKUP(CF_дог!B728,USD!A:B,2,TRUE)</f>
        <v>96.164383561643831</v>
      </c>
      <c r="D728" s="74"/>
      <c r="E728" s="73"/>
      <c r="F728" s="73"/>
      <c r="G728" s="73"/>
      <c r="H728" s="73">
        <v>0</v>
      </c>
      <c r="I728" s="73">
        <v>0</v>
      </c>
      <c r="J728" s="73">
        <v>0</v>
      </c>
      <c r="K728" s="73"/>
      <c r="L728" s="75"/>
      <c r="O728" s="74">
        <v>150</v>
      </c>
      <c r="P728" s="74">
        <f t="shared" si="296"/>
        <v>10662.147682405001</v>
      </c>
      <c r="Q728" s="74">
        <f t="shared" si="305"/>
        <v>14424.657534246575</v>
      </c>
      <c r="R728" s="74">
        <f t="shared" si="304"/>
        <v>1025318.8593216863</v>
      </c>
      <c r="S728" s="74">
        <f t="shared" si="299"/>
        <v>0</v>
      </c>
      <c r="T728" s="74">
        <f t="shared" si="300"/>
        <v>0</v>
      </c>
      <c r="U728" s="74">
        <f t="shared" si="303"/>
        <v>0</v>
      </c>
      <c r="V728" s="74">
        <f t="shared" si="297"/>
        <v>0</v>
      </c>
      <c r="W728" s="74">
        <f t="shared" si="301"/>
        <v>0</v>
      </c>
      <c r="X728" s="74">
        <f t="shared" si="302"/>
        <v>0</v>
      </c>
      <c r="Y728" s="74">
        <f t="shared" si="306"/>
        <v>0</v>
      </c>
      <c r="Z728" s="74">
        <f t="shared" si="309"/>
        <v>0</v>
      </c>
      <c r="AA728" s="75">
        <v>7.0000000000000007E-2</v>
      </c>
      <c r="AB728" s="74">
        <f t="shared" si="311"/>
        <v>-746.35033776835007</v>
      </c>
      <c r="AC728" s="74">
        <f t="shared" si="307"/>
        <v>-71772.320152518048</v>
      </c>
      <c r="AD728" s="75">
        <v>7.0000000000000007E-2</v>
      </c>
      <c r="AE728" s="74">
        <f t="shared" si="310"/>
        <v>-746.35033776835007</v>
      </c>
      <c r="AF728" s="74">
        <f t="shared" si="308"/>
        <v>-71772.320152518048</v>
      </c>
      <c r="AO728" s="74"/>
      <c r="AP728" s="74"/>
      <c r="AQ728" s="74"/>
      <c r="AR728" s="74"/>
      <c r="AS728" s="73"/>
      <c r="AT728" s="73"/>
    </row>
    <row r="729" spans="1:46" s="60" customFormat="1">
      <c r="A729" s="20" t="s">
        <v>869</v>
      </c>
      <c r="B729" s="135">
        <f>B728+30</f>
        <v>45260</v>
      </c>
      <c r="C729" s="136">
        <f>VLOOKUP(CF_дог!B729,USD!A:B,2,TRUE)</f>
        <v>96.575342465753423</v>
      </c>
      <c r="D729" s="74"/>
      <c r="E729" s="73"/>
      <c r="F729" s="73"/>
      <c r="G729" s="73"/>
      <c r="H729" s="73">
        <v>0</v>
      </c>
      <c r="I729" s="73">
        <v>0</v>
      </c>
      <c r="J729" s="73">
        <v>0</v>
      </c>
      <c r="K729" s="73"/>
      <c r="L729" s="75"/>
      <c r="O729" s="74">
        <v>150</v>
      </c>
      <c r="P729" s="74">
        <f t="shared" si="296"/>
        <v>10512.147682405001</v>
      </c>
      <c r="Q729" s="74">
        <f t="shared" si="305"/>
        <v>14486.301369863013</v>
      </c>
      <c r="R729" s="74">
        <f t="shared" si="304"/>
        <v>1015214.262478839</v>
      </c>
      <c r="S729" s="74">
        <f t="shared" ref="S729:S760" si="312">P728*H728/365*(B729-B728)+S728-U729</f>
        <v>0</v>
      </c>
      <c r="T729" s="74">
        <f t="shared" ref="T729:T760" si="313">S729*C729</f>
        <v>0</v>
      </c>
      <c r="U729" s="74">
        <f t="shared" si="303"/>
        <v>0</v>
      </c>
      <c r="V729" s="74">
        <f t="shared" si="297"/>
        <v>0</v>
      </c>
      <c r="W729" s="74">
        <f t="shared" ref="W729:W760" si="314">I729*P729</f>
        <v>0</v>
      </c>
      <c r="X729" s="74">
        <f t="shared" ref="X729:X760" si="315">W729*C729</f>
        <v>0</v>
      </c>
      <c r="Y729" s="74">
        <f t="shared" si="306"/>
        <v>0</v>
      </c>
      <c r="Z729" s="74">
        <f t="shared" si="309"/>
        <v>0</v>
      </c>
      <c r="AA729" s="75">
        <v>7.0000000000000007E-2</v>
      </c>
      <c r="AB729" s="74">
        <f t="shared" si="311"/>
        <v>-735.85033776835007</v>
      </c>
      <c r="AC729" s="74">
        <f t="shared" si="307"/>
        <v>-71064.998373518742</v>
      </c>
      <c r="AD729" s="75">
        <v>7.0000000000000007E-2</v>
      </c>
      <c r="AE729" s="74">
        <f t="shared" si="310"/>
        <v>-735.85033776835007</v>
      </c>
      <c r="AF729" s="74">
        <f t="shared" si="308"/>
        <v>-71064.998373518742</v>
      </c>
      <c r="AO729" s="74"/>
      <c r="AP729" s="74"/>
      <c r="AQ729" s="74"/>
      <c r="AR729" s="74"/>
      <c r="AS729" s="73"/>
      <c r="AT729" s="73"/>
    </row>
    <row r="730" spans="1:46" s="60" customFormat="1">
      <c r="A730" s="20" t="s">
        <v>869</v>
      </c>
      <c r="B730" s="135">
        <f>B729+31</f>
        <v>45291</v>
      </c>
      <c r="C730" s="136">
        <f>VLOOKUP(CF_дог!B730,USD!A:B,2,TRUE)</f>
        <v>97</v>
      </c>
      <c r="D730" s="74"/>
      <c r="E730" s="73"/>
      <c r="F730" s="73"/>
      <c r="G730" s="73"/>
      <c r="H730" s="73">
        <v>0</v>
      </c>
      <c r="I730" s="73">
        <v>0</v>
      </c>
      <c r="J730" s="73">
        <v>0</v>
      </c>
      <c r="K730" s="73"/>
      <c r="L730" s="75"/>
      <c r="O730" s="74">
        <v>150</v>
      </c>
      <c r="P730" s="74">
        <f t="shared" si="296"/>
        <v>10362.147682405001</v>
      </c>
      <c r="Q730" s="74">
        <f t="shared" si="305"/>
        <v>14550</v>
      </c>
      <c r="R730" s="74">
        <f t="shared" si="304"/>
        <v>1005128.325193285</v>
      </c>
      <c r="S730" s="74">
        <f t="shared" si="312"/>
        <v>0</v>
      </c>
      <c r="T730" s="74">
        <f t="shared" si="313"/>
        <v>0</v>
      </c>
      <c r="U730" s="74">
        <f t="shared" ref="U730:U761" si="316">P729*H729/365*(B730-B729)</f>
        <v>0</v>
      </c>
      <c r="V730" s="74">
        <f t="shared" si="297"/>
        <v>0</v>
      </c>
      <c r="W730" s="74">
        <f t="shared" si="314"/>
        <v>0</v>
      </c>
      <c r="X730" s="74">
        <f t="shared" si="315"/>
        <v>0</v>
      </c>
      <c r="Y730" s="74">
        <f t="shared" si="306"/>
        <v>0</v>
      </c>
      <c r="Z730" s="74">
        <f t="shared" si="309"/>
        <v>0</v>
      </c>
      <c r="AA730" s="75">
        <v>7.0000000000000007E-2</v>
      </c>
      <c r="AB730" s="74">
        <f t="shared" si="311"/>
        <v>-725.35033776835007</v>
      </c>
      <c r="AC730" s="74">
        <f t="shared" si="307"/>
        <v>-70358.982763529959</v>
      </c>
      <c r="AD730" s="75">
        <v>7.0000000000000007E-2</v>
      </c>
      <c r="AE730" s="74">
        <f t="shared" si="310"/>
        <v>-725.35033776835007</v>
      </c>
      <c r="AF730" s="74">
        <f t="shared" si="308"/>
        <v>-70358.982763529959</v>
      </c>
      <c r="AO730" s="74"/>
      <c r="AP730" s="74"/>
      <c r="AQ730" s="74"/>
      <c r="AR730" s="74"/>
      <c r="AS730" s="73"/>
      <c r="AT730" s="73"/>
    </row>
    <row r="731" spans="1:46" s="60" customFormat="1">
      <c r="A731" s="20" t="s">
        <v>869</v>
      </c>
      <c r="B731" s="135">
        <f>B730+31</f>
        <v>45322</v>
      </c>
      <c r="C731" s="136">
        <f>VLOOKUP(CF_дог!B731,USD!A:B,2,TRUE)</f>
        <v>97.424657534246577</v>
      </c>
      <c r="D731" s="74"/>
      <c r="E731" s="73"/>
      <c r="F731" s="73"/>
      <c r="G731" s="73"/>
      <c r="H731" s="73">
        <v>0</v>
      </c>
      <c r="I731" s="73">
        <v>0</v>
      </c>
      <c r="J731" s="73">
        <v>0</v>
      </c>
      <c r="K731" s="73"/>
      <c r="L731" s="75"/>
      <c r="O731" s="74">
        <v>150</v>
      </c>
      <c r="P731" s="74">
        <f t="shared" si="296"/>
        <v>10212.147682405001</v>
      </c>
      <c r="Q731" s="74">
        <f t="shared" si="305"/>
        <v>14613.698630136987</v>
      </c>
      <c r="R731" s="74">
        <f t="shared" si="304"/>
        <v>994914.99064745707</v>
      </c>
      <c r="S731" s="74">
        <f t="shared" si="312"/>
        <v>0</v>
      </c>
      <c r="T731" s="74">
        <f t="shared" si="313"/>
        <v>0</v>
      </c>
      <c r="U731" s="74">
        <f t="shared" si="316"/>
        <v>0</v>
      </c>
      <c r="V731" s="74">
        <f t="shared" si="297"/>
        <v>0</v>
      </c>
      <c r="W731" s="74">
        <f t="shared" si="314"/>
        <v>0</v>
      </c>
      <c r="X731" s="74">
        <f t="shared" si="315"/>
        <v>0</v>
      </c>
      <c r="Y731" s="74">
        <f t="shared" si="306"/>
        <v>0</v>
      </c>
      <c r="Z731" s="74">
        <f t="shared" si="309"/>
        <v>0</v>
      </c>
      <c r="AA731" s="75">
        <v>7.0000000000000007E-2</v>
      </c>
      <c r="AB731" s="74">
        <f t="shared" si="311"/>
        <v>-714.85033776835007</v>
      </c>
      <c r="AC731" s="74">
        <f t="shared" si="307"/>
        <v>-69644.049345321997</v>
      </c>
      <c r="AD731" s="75">
        <v>7.0000000000000007E-2</v>
      </c>
      <c r="AE731" s="74">
        <f t="shared" si="310"/>
        <v>-714.85033776835007</v>
      </c>
      <c r="AF731" s="74">
        <f t="shared" si="308"/>
        <v>-69644.049345321997</v>
      </c>
      <c r="AO731" s="74"/>
      <c r="AP731" s="74"/>
      <c r="AQ731" s="74"/>
      <c r="AR731" s="74"/>
      <c r="AS731" s="73"/>
      <c r="AT731" s="73"/>
    </row>
    <row r="732" spans="1:46" s="60" customFormat="1">
      <c r="A732" s="20" t="s">
        <v>869</v>
      </c>
      <c r="B732" s="135">
        <f>B731+29</f>
        <v>45351</v>
      </c>
      <c r="C732" s="136">
        <f>VLOOKUP(CF_дог!B732,USD!A:B,2,TRUE)</f>
        <v>97.821917808219183</v>
      </c>
      <c r="D732" s="74"/>
      <c r="E732" s="73"/>
      <c r="F732" s="73"/>
      <c r="G732" s="73"/>
      <c r="H732" s="73">
        <v>0</v>
      </c>
      <c r="I732" s="73">
        <v>0</v>
      </c>
      <c r="J732" s="73">
        <v>0</v>
      </c>
      <c r="K732" s="73"/>
      <c r="L732" s="75"/>
      <c r="O732" s="74">
        <v>150</v>
      </c>
      <c r="P732" s="74">
        <f t="shared" si="296"/>
        <v>10062.147682405001</v>
      </c>
      <c r="Q732" s="74">
        <f t="shared" si="305"/>
        <v>14673.287671232878</v>
      </c>
      <c r="R732" s="74">
        <f t="shared" si="304"/>
        <v>984298.58356238506</v>
      </c>
      <c r="S732" s="74">
        <f t="shared" si="312"/>
        <v>0</v>
      </c>
      <c r="T732" s="74">
        <f t="shared" si="313"/>
        <v>0</v>
      </c>
      <c r="U732" s="74">
        <f t="shared" si="316"/>
        <v>0</v>
      </c>
      <c r="V732" s="74">
        <f t="shared" si="297"/>
        <v>0</v>
      </c>
      <c r="W732" s="74">
        <f t="shared" si="314"/>
        <v>0</v>
      </c>
      <c r="X732" s="74">
        <f t="shared" si="315"/>
        <v>0</v>
      </c>
      <c r="Y732" s="74">
        <f t="shared" si="306"/>
        <v>0</v>
      </c>
      <c r="Z732" s="74">
        <f t="shared" si="309"/>
        <v>0</v>
      </c>
      <c r="AA732" s="75">
        <v>7.0000000000000007E-2</v>
      </c>
      <c r="AB732" s="74">
        <f t="shared" si="311"/>
        <v>-704.35033776835007</v>
      </c>
      <c r="AC732" s="74">
        <f t="shared" si="307"/>
        <v>-68900.900849366953</v>
      </c>
      <c r="AD732" s="75">
        <v>7.0000000000000007E-2</v>
      </c>
      <c r="AE732" s="74">
        <f t="shared" si="310"/>
        <v>-704.35033776835007</v>
      </c>
      <c r="AF732" s="74">
        <f t="shared" si="308"/>
        <v>-68900.900849366953</v>
      </c>
      <c r="AO732" s="74"/>
      <c r="AP732" s="74"/>
      <c r="AQ732" s="74"/>
      <c r="AR732" s="74"/>
      <c r="AS732" s="73"/>
      <c r="AT732" s="73"/>
    </row>
    <row r="733" spans="1:46" s="60" customFormat="1">
      <c r="A733" s="20" t="s">
        <v>869</v>
      </c>
      <c r="B733" s="135">
        <f>B732+31</f>
        <v>45382</v>
      </c>
      <c r="C733" s="136">
        <f>VLOOKUP(CF_дог!B733,USD!A:B,2,TRUE)</f>
        <v>98.246575342465746</v>
      </c>
      <c r="D733" s="74"/>
      <c r="E733" s="73"/>
      <c r="F733" s="73"/>
      <c r="G733" s="73"/>
      <c r="H733" s="73">
        <v>0</v>
      </c>
      <c r="I733" s="73">
        <v>0</v>
      </c>
      <c r="J733" s="73">
        <v>0</v>
      </c>
      <c r="K733" s="73"/>
      <c r="L733" s="75"/>
      <c r="O733" s="74">
        <v>150</v>
      </c>
      <c r="P733" s="74">
        <f t="shared" si="296"/>
        <v>9912.1476824050005</v>
      </c>
      <c r="Q733" s="74">
        <f t="shared" si="305"/>
        <v>14736.986301369861</v>
      </c>
      <c r="R733" s="74">
        <f t="shared" si="304"/>
        <v>973834.56408505014</v>
      </c>
      <c r="S733" s="74">
        <f t="shared" si="312"/>
        <v>0</v>
      </c>
      <c r="T733" s="74">
        <f t="shared" si="313"/>
        <v>0</v>
      </c>
      <c r="U733" s="74">
        <f t="shared" si="316"/>
        <v>0</v>
      </c>
      <c r="V733" s="74">
        <f t="shared" si="297"/>
        <v>0</v>
      </c>
      <c r="W733" s="74">
        <f t="shared" si="314"/>
        <v>0</v>
      </c>
      <c r="X733" s="74">
        <f t="shared" si="315"/>
        <v>0</v>
      </c>
      <c r="Y733" s="74">
        <f t="shared" si="306"/>
        <v>0</v>
      </c>
      <c r="Z733" s="74">
        <f t="shared" si="309"/>
        <v>0</v>
      </c>
      <c r="AA733" s="75">
        <v>7.0000000000000007E-2</v>
      </c>
      <c r="AB733" s="74">
        <f t="shared" si="311"/>
        <v>-693.85033776835007</v>
      </c>
      <c r="AC733" s="74">
        <f t="shared" si="307"/>
        <v>-68168.419485953506</v>
      </c>
      <c r="AD733" s="75">
        <v>7.0000000000000007E-2</v>
      </c>
      <c r="AE733" s="74">
        <f t="shared" si="310"/>
        <v>-693.85033776835007</v>
      </c>
      <c r="AF733" s="74">
        <f t="shared" si="308"/>
        <v>-68168.419485953506</v>
      </c>
      <c r="AO733" s="74"/>
      <c r="AP733" s="74"/>
      <c r="AQ733" s="74"/>
      <c r="AR733" s="74"/>
      <c r="AS733" s="73"/>
      <c r="AT733" s="73"/>
    </row>
    <row r="734" spans="1:46" s="60" customFormat="1">
      <c r="A734" s="20" t="s">
        <v>869</v>
      </c>
      <c r="B734" s="135">
        <f>B733+30</f>
        <v>45412</v>
      </c>
      <c r="C734" s="136">
        <f>VLOOKUP(CF_дог!B734,USD!A:B,2,TRUE)</f>
        <v>98.657534246575338</v>
      </c>
      <c r="D734" s="74"/>
      <c r="E734" s="73"/>
      <c r="F734" s="73"/>
      <c r="G734" s="73"/>
      <c r="H734" s="73">
        <v>0</v>
      </c>
      <c r="I734" s="73">
        <v>0</v>
      </c>
      <c r="J734" s="73">
        <v>0</v>
      </c>
      <c r="K734" s="73"/>
      <c r="L734" s="75"/>
      <c r="O734" s="74">
        <v>150</v>
      </c>
      <c r="P734" s="74">
        <f t="shared" si="296"/>
        <v>9762.1476824050005</v>
      </c>
      <c r="Q734" s="74">
        <f t="shared" si="305"/>
        <v>14798.630136986301</v>
      </c>
      <c r="R734" s="74">
        <f t="shared" si="304"/>
        <v>963109.41929699737</v>
      </c>
      <c r="S734" s="74">
        <f t="shared" si="312"/>
        <v>0</v>
      </c>
      <c r="T734" s="74">
        <f t="shared" si="313"/>
        <v>0</v>
      </c>
      <c r="U734" s="74">
        <f t="shared" si="316"/>
        <v>0</v>
      </c>
      <c r="V734" s="74">
        <f t="shared" si="297"/>
        <v>0</v>
      </c>
      <c r="W734" s="74">
        <f t="shared" si="314"/>
        <v>0</v>
      </c>
      <c r="X734" s="74">
        <f t="shared" si="315"/>
        <v>0</v>
      </c>
      <c r="Y734" s="74">
        <f t="shared" si="306"/>
        <v>0</v>
      </c>
      <c r="Z734" s="74">
        <f t="shared" si="309"/>
        <v>0</v>
      </c>
      <c r="AA734" s="75">
        <v>7.0000000000000007E-2</v>
      </c>
      <c r="AB734" s="74">
        <f t="shared" si="311"/>
        <v>-683.35033776835007</v>
      </c>
      <c r="AC734" s="74">
        <f t="shared" si="307"/>
        <v>-67417.659350789821</v>
      </c>
      <c r="AD734" s="75">
        <v>7.0000000000000007E-2</v>
      </c>
      <c r="AE734" s="74">
        <f t="shared" si="310"/>
        <v>-683.35033776835007</v>
      </c>
      <c r="AF734" s="74">
        <f t="shared" si="308"/>
        <v>-67417.659350789821</v>
      </c>
      <c r="AO734" s="74"/>
      <c r="AP734" s="74"/>
      <c r="AQ734" s="74"/>
      <c r="AR734" s="74"/>
      <c r="AS734" s="73"/>
      <c r="AT734" s="73"/>
    </row>
    <row r="735" spans="1:46" s="60" customFormat="1">
      <c r="A735" s="20" t="s">
        <v>869</v>
      </c>
      <c r="B735" s="135">
        <f>B734+31</f>
        <v>45443</v>
      </c>
      <c r="C735" s="136">
        <f>VLOOKUP(CF_дог!B735,USD!A:B,2,TRUE)</f>
        <v>99.082191780821915</v>
      </c>
      <c r="D735" s="74"/>
      <c r="E735" s="73"/>
      <c r="F735" s="73"/>
      <c r="G735" s="73"/>
      <c r="H735" s="73">
        <v>0</v>
      </c>
      <c r="I735" s="73">
        <v>0</v>
      </c>
      <c r="J735" s="73">
        <v>0</v>
      </c>
      <c r="K735" s="73"/>
      <c r="L735" s="75"/>
      <c r="O735" s="74">
        <v>150</v>
      </c>
      <c r="P735" s="74">
        <f t="shared" si="296"/>
        <v>9612.1476824050005</v>
      </c>
      <c r="Q735" s="74">
        <f t="shared" si="305"/>
        <v>14862.328767123287</v>
      </c>
      <c r="R735" s="74">
        <f t="shared" si="304"/>
        <v>952392.6600936352</v>
      </c>
      <c r="S735" s="74">
        <f t="shared" si="312"/>
        <v>0</v>
      </c>
      <c r="T735" s="74">
        <f t="shared" si="313"/>
        <v>0</v>
      </c>
      <c r="U735" s="74">
        <f t="shared" si="316"/>
        <v>0</v>
      </c>
      <c r="V735" s="74">
        <f t="shared" si="297"/>
        <v>0</v>
      </c>
      <c r="W735" s="74">
        <f t="shared" si="314"/>
        <v>0</v>
      </c>
      <c r="X735" s="74">
        <f t="shared" si="315"/>
        <v>0</v>
      </c>
      <c r="Y735" s="74">
        <f t="shared" si="306"/>
        <v>0</v>
      </c>
      <c r="Z735" s="74">
        <f t="shared" si="309"/>
        <v>0</v>
      </c>
      <c r="AA735" s="75">
        <v>7.0000000000000007E-2</v>
      </c>
      <c r="AB735" s="74">
        <f t="shared" si="311"/>
        <v>-672.85033776835007</v>
      </c>
      <c r="AC735" s="74">
        <f t="shared" si="307"/>
        <v>-66667.486206554458</v>
      </c>
      <c r="AD735" s="75">
        <v>7.0000000000000007E-2</v>
      </c>
      <c r="AE735" s="74">
        <f t="shared" si="310"/>
        <v>-672.85033776835007</v>
      </c>
      <c r="AF735" s="74">
        <f t="shared" si="308"/>
        <v>-66667.486206554458</v>
      </c>
      <c r="AO735" s="74"/>
      <c r="AP735" s="74"/>
      <c r="AQ735" s="74"/>
      <c r="AR735" s="74"/>
      <c r="AS735" s="73"/>
      <c r="AT735" s="73"/>
    </row>
    <row r="736" spans="1:46" s="60" customFormat="1">
      <c r="A736" s="20" t="s">
        <v>869</v>
      </c>
      <c r="B736" s="135">
        <f>B735+30</f>
        <v>45473</v>
      </c>
      <c r="C736" s="136">
        <f>VLOOKUP(CF_дог!B736,USD!A:B,2,TRUE)</f>
        <v>99.493150684931507</v>
      </c>
      <c r="D736" s="74"/>
      <c r="E736" s="73"/>
      <c r="F736" s="73"/>
      <c r="G736" s="73"/>
      <c r="H736" s="73">
        <v>0</v>
      </c>
      <c r="I736" s="73">
        <v>0</v>
      </c>
      <c r="J736" s="73">
        <v>0</v>
      </c>
      <c r="K736" s="73"/>
      <c r="L736" s="75"/>
      <c r="O736" s="74">
        <v>150</v>
      </c>
      <c r="P736" s="74">
        <f t="shared" ref="P736:P799" si="317">P735-O736</f>
        <v>9462.1476824050005</v>
      </c>
      <c r="Q736" s="74">
        <f t="shared" si="305"/>
        <v>14923.972602739726</v>
      </c>
      <c r="R736" s="74">
        <f t="shared" si="304"/>
        <v>941418.88516859617</v>
      </c>
      <c r="S736" s="74">
        <f t="shared" si="312"/>
        <v>0</v>
      </c>
      <c r="T736" s="74">
        <f t="shared" si="313"/>
        <v>0</v>
      </c>
      <c r="U736" s="74">
        <f t="shared" si="316"/>
        <v>0</v>
      </c>
      <c r="V736" s="74">
        <f t="shared" si="297"/>
        <v>0</v>
      </c>
      <c r="W736" s="74">
        <f t="shared" si="314"/>
        <v>0</v>
      </c>
      <c r="X736" s="74">
        <f t="shared" si="315"/>
        <v>0</v>
      </c>
      <c r="Y736" s="74">
        <f t="shared" si="306"/>
        <v>0</v>
      </c>
      <c r="Z736" s="74">
        <f t="shared" si="309"/>
        <v>0</v>
      </c>
      <c r="AA736" s="75">
        <v>7.0000000000000007E-2</v>
      </c>
      <c r="AB736" s="74">
        <f t="shared" si="311"/>
        <v>-662.35033776835007</v>
      </c>
      <c r="AC736" s="74">
        <f t="shared" si="307"/>
        <v>-65899.321961801732</v>
      </c>
      <c r="AD736" s="75">
        <v>7.0000000000000007E-2</v>
      </c>
      <c r="AE736" s="74">
        <f t="shared" si="310"/>
        <v>-662.35033776835007</v>
      </c>
      <c r="AF736" s="74">
        <f t="shared" si="308"/>
        <v>-65899.321961801732</v>
      </c>
      <c r="AO736" s="74"/>
      <c r="AP736" s="74"/>
      <c r="AQ736" s="74"/>
      <c r="AR736" s="74"/>
      <c r="AS736" s="73"/>
      <c r="AT736" s="73"/>
    </row>
    <row r="737" spans="1:46" s="60" customFormat="1">
      <c r="A737" s="20" t="s">
        <v>869</v>
      </c>
      <c r="B737" s="135">
        <f>B736+31</f>
        <v>45504</v>
      </c>
      <c r="C737" s="136">
        <f>VLOOKUP(CF_дог!B737,USD!A:B,2,TRUE)</f>
        <v>99.917808219178085</v>
      </c>
      <c r="D737" s="74"/>
      <c r="E737" s="73"/>
      <c r="F737" s="73"/>
      <c r="G737" s="73"/>
      <c r="H737" s="73">
        <v>0</v>
      </c>
      <c r="I737" s="73">
        <v>0</v>
      </c>
      <c r="J737" s="73">
        <v>0</v>
      </c>
      <c r="K737" s="73"/>
      <c r="L737" s="75"/>
      <c r="O737" s="74">
        <v>150</v>
      </c>
      <c r="P737" s="74">
        <f t="shared" si="317"/>
        <v>9312.1476824050005</v>
      </c>
      <c r="Q737" s="74">
        <f t="shared" si="305"/>
        <v>14987.671232876713</v>
      </c>
      <c r="R737" s="74">
        <f t="shared" si="304"/>
        <v>930449.38623920653</v>
      </c>
      <c r="S737" s="74">
        <f t="shared" si="312"/>
        <v>0</v>
      </c>
      <c r="T737" s="74">
        <f t="shared" si="313"/>
        <v>0</v>
      </c>
      <c r="U737" s="74">
        <f t="shared" si="316"/>
        <v>0</v>
      </c>
      <c r="V737" s="74">
        <f t="shared" si="297"/>
        <v>0</v>
      </c>
      <c r="W737" s="74">
        <f t="shared" si="314"/>
        <v>0</v>
      </c>
      <c r="X737" s="74">
        <f t="shared" si="315"/>
        <v>0</v>
      </c>
      <c r="Y737" s="74">
        <f t="shared" si="306"/>
        <v>0</v>
      </c>
      <c r="Z737" s="74">
        <f t="shared" si="309"/>
        <v>0</v>
      </c>
      <c r="AA737" s="75">
        <v>7.0000000000000007E-2</v>
      </c>
      <c r="AB737" s="74">
        <f t="shared" si="311"/>
        <v>-651.85033776835007</v>
      </c>
      <c r="AC737" s="74">
        <f t="shared" si="307"/>
        <v>-65131.457036744461</v>
      </c>
      <c r="AD737" s="75">
        <v>7.0000000000000007E-2</v>
      </c>
      <c r="AE737" s="74">
        <f t="shared" si="310"/>
        <v>-651.85033776835007</v>
      </c>
      <c r="AF737" s="74">
        <f t="shared" si="308"/>
        <v>-65131.457036744461</v>
      </c>
      <c r="AO737" s="74"/>
      <c r="AP737" s="74"/>
      <c r="AQ737" s="74"/>
      <c r="AR737" s="74"/>
      <c r="AS737" s="73"/>
      <c r="AT737" s="73"/>
    </row>
    <row r="738" spans="1:46" s="60" customFormat="1">
      <c r="A738" s="20" t="s">
        <v>869</v>
      </c>
      <c r="B738" s="135">
        <f>B737+31</f>
        <v>45535</v>
      </c>
      <c r="C738" s="136">
        <f>VLOOKUP(CF_дог!B738,USD!A:B,2,TRUE)</f>
        <v>100.34246575342466</v>
      </c>
      <c r="D738" s="74"/>
      <c r="E738" s="73"/>
      <c r="F738" s="73"/>
      <c r="G738" s="73"/>
      <c r="H738" s="73">
        <v>0</v>
      </c>
      <c r="I738" s="73">
        <v>0</v>
      </c>
      <c r="J738" s="73">
        <v>0</v>
      </c>
      <c r="K738" s="73"/>
      <c r="L738" s="75"/>
      <c r="O738" s="74">
        <v>150</v>
      </c>
      <c r="P738" s="74">
        <f t="shared" si="317"/>
        <v>9162.1476824050005</v>
      </c>
      <c r="Q738" s="74">
        <f t="shared" si="305"/>
        <v>15051.369863013699</v>
      </c>
      <c r="R738" s="74">
        <f t="shared" si="304"/>
        <v>919352.49004954286</v>
      </c>
      <c r="S738" s="74">
        <f t="shared" si="312"/>
        <v>0</v>
      </c>
      <c r="T738" s="74">
        <f t="shared" si="313"/>
        <v>0</v>
      </c>
      <c r="U738" s="74">
        <f t="shared" si="316"/>
        <v>0</v>
      </c>
      <c r="V738" s="74">
        <f t="shared" si="297"/>
        <v>0</v>
      </c>
      <c r="W738" s="74">
        <f t="shared" si="314"/>
        <v>0</v>
      </c>
      <c r="X738" s="74">
        <f t="shared" si="315"/>
        <v>0</v>
      </c>
      <c r="Y738" s="74">
        <f t="shared" si="306"/>
        <v>0</v>
      </c>
      <c r="Z738" s="74">
        <f t="shared" si="309"/>
        <v>0</v>
      </c>
      <c r="AA738" s="75">
        <v>7.0000000000000007E-2</v>
      </c>
      <c r="AB738" s="74">
        <f t="shared" si="311"/>
        <v>-641.35033776835007</v>
      </c>
      <c r="AC738" s="74">
        <f t="shared" si="307"/>
        <v>-64354.674303468004</v>
      </c>
      <c r="AD738" s="75">
        <v>7.0000000000000007E-2</v>
      </c>
      <c r="AE738" s="74">
        <f t="shared" si="310"/>
        <v>-641.35033776835007</v>
      </c>
      <c r="AF738" s="74">
        <f t="shared" si="308"/>
        <v>-64354.674303468004</v>
      </c>
      <c r="AO738" s="74"/>
      <c r="AP738" s="74"/>
      <c r="AQ738" s="74"/>
      <c r="AR738" s="74"/>
      <c r="AS738" s="73"/>
      <c r="AT738" s="73"/>
    </row>
    <row r="739" spans="1:46" s="60" customFormat="1">
      <c r="A739" s="20" t="s">
        <v>869</v>
      </c>
      <c r="B739" s="135">
        <f>B738+30</f>
        <v>45565</v>
      </c>
      <c r="C739" s="136">
        <f>VLOOKUP(CF_дог!B739,USD!A:B,2,TRUE)</f>
        <v>100.75342465753425</v>
      </c>
      <c r="D739" s="74"/>
      <c r="E739" s="73"/>
      <c r="F739" s="73"/>
      <c r="G739" s="73"/>
      <c r="H739" s="73">
        <v>0</v>
      </c>
      <c r="I739" s="73">
        <v>0</v>
      </c>
      <c r="J739" s="73">
        <v>0</v>
      </c>
      <c r="K739" s="73"/>
      <c r="L739" s="75"/>
      <c r="O739" s="74">
        <v>150</v>
      </c>
      <c r="P739" s="74">
        <f t="shared" si="317"/>
        <v>9012.1476824050005</v>
      </c>
      <c r="Q739" s="74">
        <f t="shared" si="305"/>
        <v>15113.013698630139</v>
      </c>
      <c r="R739" s="74">
        <f t="shared" si="304"/>
        <v>908004.74252176413</v>
      </c>
      <c r="S739" s="74">
        <f t="shared" si="312"/>
        <v>0</v>
      </c>
      <c r="T739" s="74">
        <f t="shared" si="313"/>
        <v>0</v>
      </c>
      <c r="U739" s="74">
        <f t="shared" si="316"/>
        <v>0</v>
      </c>
      <c r="V739" s="74">
        <f t="shared" si="297"/>
        <v>0</v>
      </c>
      <c r="W739" s="74">
        <f t="shared" si="314"/>
        <v>0</v>
      </c>
      <c r="X739" s="74">
        <f t="shared" si="315"/>
        <v>0</v>
      </c>
      <c r="Y739" s="74">
        <f t="shared" si="306"/>
        <v>0</v>
      </c>
      <c r="Z739" s="74">
        <f t="shared" si="309"/>
        <v>0</v>
      </c>
      <c r="AA739" s="75">
        <v>7.0000000000000007E-2</v>
      </c>
      <c r="AB739" s="74">
        <f t="shared" si="311"/>
        <v>-630.85033776835007</v>
      </c>
      <c r="AC739" s="74">
        <f t="shared" si="307"/>
        <v>-63560.331976523492</v>
      </c>
      <c r="AD739" s="75">
        <v>7.0000000000000007E-2</v>
      </c>
      <c r="AE739" s="74">
        <f t="shared" si="310"/>
        <v>-630.85033776835007</v>
      </c>
      <c r="AF739" s="74">
        <f t="shared" si="308"/>
        <v>-63560.331976523492</v>
      </c>
      <c r="AO739" s="74"/>
      <c r="AP739" s="74"/>
      <c r="AQ739" s="74"/>
      <c r="AR739" s="74"/>
      <c r="AS739" s="73"/>
      <c r="AT739" s="73"/>
    </row>
    <row r="740" spans="1:46" s="60" customFormat="1">
      <c r="A740" s="20" t="s">
        <v>869</v>
      </c>
      <c r="B740" s="135">
        <f>B739+31</f>
        <v>45596</v>
      </c>
      <c r="C740" s="136">
        <f>VLOOKUP(CF_дог!B740,USD!A:B,2,TRUE)</f>
        <v>101.17808219178082</v>
      </c>
      <c r="D740" s="74"/>
      <c r="E740" s="73"/>
      <c r="F740" s="73"/>
      <c r="G740" s="73"/>
      <c r="H740" s="73">
        <v>0</v>
      </c>
      <c r="I740" s="73">
        <v>0</v>
      </c>
      <c r="J740" s="73">
        <v>0</v>
      </c>
      <c r="K740" s="73"/>
      <c r="L740" s="75"/>
      <c r="O740" s="74">
        <v>150</v>
      </c>
      <c r="P740" s="74">
        <f t="shared" si="317"/>
        <v>8862.1476824050005</v>
      </c>
      <c r="Q740" s="74">
        <f t="shared" si="305"/>
        <v>15176.712328767122</v>
      </c>
      <c r="R740" s="74">
        <f t="shared" si="304"/>
        <v>896655.10660607298</v>
      </c>
      <c r="S740" s="74">
        <f t="shared" si="312"/>
        <v>0</v>
      </c>
      <c r="T740" s="74">
        <f t="shared" si="313"/>
        <v>0</v>
      </c>
      <c r="U740" s="74">
        <f t="shared" si="316"/>
        <v>0</v>
      </c>
      <c r="V740" s="74">
        <f t="shared" si="297"/>
        <v>0</v>
      </c>
      <c r="W740" s="74">
        <f t="shared" si="314"/>
        <v>0</v>
      </c>
      <c r="X740" s="74">
        <f t="shared" si="315"/>
        <v>0</v>
      </c>
      <c r="Y740" s="74">
        <f t="shared" si="306"/>
        <v>0</v>
      </c>
      <c r="Z740" s="74">
        <f t="shared" si="309"/>
        <v>0</v>
      </c>
      <c r="AA740" s="75">
        <v>7.0000000000000007E-2</v>
      </c>
      <c r="AB740" s="74">
        <f t="shared" si="311"/>
        <v>-620.35033776835007</v>
      </c>
      <c r="AC740" s="74">
        <f t="shared" si="307"/>
        <v>-62765.857462425112</v>
      </c>
      <c r="AD740" s="75">
        <v>7.0000000000000007E-2</v>
      </c>
      <c r="AE740" s="74">
        <f t="shared" si="310"/>
        <v>-620.35033776835007</v>
      </c>
      <c r="AF740" s="74">
        <f t="shared" si="308"/>
        <v>-62765.857462425112</v>
      </c>
      <c r="AO740" s="74"/>
      <c r="AP740" s="74"/>
      <c r="AQ740" s="74"/>
      <c r="AR740" s="74"/>
      <c r="AS740" s="73"/>
      <c r="AT740" s="73"/>
    </row>
    <row r="741" spans="1:46" s="60" customFormat="1">
      <c r="A741" s="20" t="s">
        <v>869</v>
      </c>
      <c r="B741" s="135">
        <f>B740+30</f>
        <v>45626</v>
      </c>
      <c r="C741" s="136">
        <f>VLOOKUP(CF_дог!B741,USD!A:B,2,TRUE)</f>
        <v>101.58904109589041</v>
      </c>
      <c r="D741" s="74"/>
      <c r="E741" s="73"/>
      <c r="F741" s="73"/>
      <c r="G741" s="73"/>
      <c r="H741" s="73">
        <v>0</v>
      </c>
      <c r="I741" s="73">
        <v>0</v>
      </c>
      <c r="J741" s="73">
        <v>0</v>
      </c>
      <c r="K741" s="73"/>
      <c r="L741" s="75"/>
      <c r="O741" s="74">
        <v>150</v>
      </c>
      <c r="P741" s="74">
        <f t="shared" si="317"/>
        <v>8712.1476824050005</v>
      </c>
      <c r="Q741" s="74">
        <f t="shared" si="305"/>
        <v>15238.356164383562</v>
      </c>
      <c r="R741" s="74">
        <f t="shared" si="304"/>
        <v>885058.72894130799</v>
      </c>
      <c r="S741" s="74">
        <f t="shared" si="312"/>
        <v>0</v>
      </c>
      <c r="T741" s="74">
        <f t="shared" si="313"/>
        <v>0</v>
      </c>
      <c r="U741" s="74">
        <f t="shared" si="316"/>
        <v>0</v>
      </c>
      <c r="V741" s="74">
        <f t="shared" si="297"/>
        <v>0</v>
      </c>
      <c r="W741" s="74">
        <f t="shared" si="314"/>
        <v>0</v>
      </c>
      <c r="X741" s="74">
        <f t="shared" si="315"/>
        <v>0</v>
      </c>
      <c r="Y741" s="74">
        <f t="shared" si="306"/>
        <v>0</v>
      </c>
      <c r="Z741" s="74">
        <f t="shared" si="309"/>
        <v>0</v>
      </c>
      <c r="AA741" s="75">
        <v>7.0000000000000007E-2</v>
      </c>
      <c r="AB741" s="74">
        <f t="shared" si="311"/>
        <v>-609.85033776835007</v>
      </c>
      <c r="AC741" s="74">
        <f t="shared" si="307"/>
        <v>-61954.111025891565</v>
      </c>
      <c r="AD741" s="75">
        <v>7.0000000000000007E-2</v>
      </c>
      <c r="AE741" s="74">
        <f t="shared" si="310"/>
        <v>-609.85033776835007</v>
      </c>
      <c r="AF741" s="74">
        <f t="shared" si="308"/>
        <v>-61954.111025891565</v>
      </c>
      <c r="AO741" s="74"/>
      <c r="AP741" s="74"/>
      <c r="AQ741" s="74"/>
      <c r="AR741" s="74"/>
      <c r="AS741" s="73"/>
      <c r="AT741" s="73"/>
    </row>
    <row r="742" spans="1:46" s="60" customFormat="1">
      <c r="A742" s="20" t="s">
        <v>869</v>
      </c>
      <c r="B742" s="135">
        <f>B741+31</f>
        <v>45657</v>
      </c>
      <c r="C742" s="136">
        <f>VLOOKUP(CF_дог!B742,USD!A:B,2,TRUE)</f>
        <v>102</v>
      </c>
      <c r="D742" s="74"/>
      <c r="E742" s="73"/>
      <c r="F742" s="73"/>
      <c r="G742" s="73"/>
      <c r="H742" s="73">
        <v>0</v>
      </c>
      <c r="I742" s="73">
        <v>0</v>
      </c>
      <c r="J742" s="73">
        <v>0</v>
      </c>
      <c r="K742" s="73"/>
      <c r="L742" s="75"/>
      <c r="O742" s="74">
        <v>150</v>
      </c>
      <c r="P742" s="74">
        <f t="shared" si="317"/>
        <v>8562.1476824050005</v>
      </c>
      <c r="Q742" s="74">
        <f t="shared" si="305"/>
        <v>15300</v>
      </c>
      <c r="R742" s="74">
        <f t="shared" si="304"/>
        <v>873339.06360531005</v>
      </c>
      <c r="S742" s="74">
        <f t="shared" si="312"/>
        <v>0</v>
      </c>
      <c r="T742" s="74">
        <f t="shared" si="313"/>
        <v>0</v>
      </c>
      <c r="U742" s="74">
        <f t="shared" si="316"/>
        <v>0</v>
      </c>
      <c r="V742" s="74">
        <f t="shared" si="297"/>
        <v>0</v>
      </c>
      <c r="W742" s="74">
        <f t="shared" si="314"/>
        <v>0</v>
      </c>
      <c r="X742" s="74">
        <f t="shared" si="315"/>
        <v>0</v>
      </c>
      <c r="Y742" s="74">
        <f t="shared" si="306"/>
        <v>0</v>
      </c>
      <c r="Z742" s="74">
        <f t="shared" si="309"/>
        <v>0</v>
      </c>
      <c r="AA742" s="75">
        <v>7.0000000000000007E-2</v>
      </c>
      <c r="AB742" s="74">
        <f t="shared" si="311"/>
        <v>-599.35033776835007</v>
      </c>
      <c r="AC742" s="74">
        <f t="shared" si="307"/>
        <v>-61133.734452371704</v>
      </c>
      <c r="AD742" s="75">
        <v>7.0000000000000007E-2</v>
      </c>
      <c r="AE742" s="74">
        <f t="shared" si="310"/>
        <v>-599.35033776835007</v>
      </c>
      <c r="AF742" s="74">
        <f t="shared" si="308"/>
        <v>-61133.734452371704</v>
      </c>
      <c r="AO742" s="74"/>
      <c r="AP742" s="74"/>
      <c r="AQ742" s="74"/>
      <c r="AR742" s="74"/>
      <c r="AS742" s="73"/>
      <c r="AT742" s="73"/>
    </row>
    <row r="743" spans="1:46" s="60" customFormat="1">
      <c r="A743" s="20" t="s">
        <v>869</v>
      </c>
      <c r="B743" s="135">
        <f>B742+31</f>
        <v>45688</v>
      </c>
      <c r="C743" s="136">
        <f>VLOOKUP(CF_дог!B743,USD!A:B,2,TRUE)</f>
        <v>102.16986301369863</v>
      </c>
      <c r="D743" s="74"/>
      <c r="E743" s="73"/>
      <c r="F743" s="73"/>
      <c r="G743" s="73"/>
      <c r="H743" s="73">
        <v>0</v>
      </c>
      <c r="I743" s="73">
        <v>0</v>
      </c>
      <c r="J743" s="73">
        <v>0</v>
      </c>
      <c r="K743" s="73"/>
      <c r="L743" s="75"/>
      <c r="O743" s="74">
        <v>150</v>
      </c>
      <c r="P743" s="74">
        <f t="shared" si="317"/>
        <v>8412.1476824050005</v>
      </c>
      <c r="Q743" s="74">
        <f t="shared" si="305"/>
        <v>15325.479452054795</v>
      </c>
      <c r="R743" s="74">
        <f t="shared" si="304"/>
        <v>859467.97636232129</v>
      </c>
      <c r="S743" s="74">
        <f t="shared" si="312"/>
        <v>0</v>
      </c>
      <c r="T743" s="74">
        <f t="shared" si="313"/>
        <v>0</v>
      </c>
      <c r="U743" s="74">
        <f t="shared" si="316"/>
        <v>0</v>
      </c>
      <c r="V743" s="74">
        <f t="shared" si="297"/>
        <v>0</v>
      </c>
      <c r="W743" s="74">
        <f t="shared" si="314"/>
        <v>0</v>
      </c>
      <c r="X743" s="74">
        <f t="shared" si="315"/>
        <v>0</v>
      </c>
      <c r="Y743" s="74">
        <f t="shared" si="306"/>
        <v>0</v>
      </c>
      <c r="Z743" s="74">
        <f t="shared" si="309"/>
        <v>0</v>
      </c>
      <c r="AA743" s="75">
        <v>7.0000000000000007E-2</v>
      </c>
      <c r="AB743" s="74">
        <f t="shared" si="311"/>
        <v>-588.85033776835007</v>
      </c>
      <c r="AC743" s="74">
        <f t="shared" si="307"/>
        <v>-60162.758345362497</v>
      </c>
      <c r="AD743" s="75">
        <v>7.0000000000000007E-2</v>
      </c>
      <c r="AE743" s="74">
        <f t="shared" si="310"/>
        <v>-588.85033776835007</v>
      </c>
      <c r="AF743" s="74">
        <f t="shared" si="308"/>
        <v>-60162.758345362497</v>
      </c>
      <c r="AO743" s="74"/>
      <c r="AP743" s="74"/>
      <c r="AQ743" s="74"/>
      <c r="AR743" s="74"/>
      <c r="AS743" s="73"/>
      <c r="AT743" s="73"/>
    </row>
    <row r="744" spans="1:46" s="60" customFormat="1">
      <c r="A744" s="20" t="s">
        <v>869</v>
      </c>
      <c r="B744" s="135">
        <f>B743+28</f>
        <v>45716</v>
      </c>
      <c r="C744" s="136">
        <f>VLOOKUP(CF_дог!B744,USD!A:B,2,TRUE)</f>
        <v>102.32328767123288</v>
      </c>
      <c r="D744" s="74"/>
      <c r="E744" s="73"/>
      <c r="F744" s="73"/>
      <c r="G744" s="73"/>
      <c r="H744" s="73">
        <v>0</v>
      </c>
      <c r="I744" s="73">
        <v>0</v>
      </c>
      <c r="J744" s="73">
        <v>0</v>
      </c>
      <c r="K744" s="73"/>
      <c r="L744" s="75"/>
      <c r="O744" s="74">
        <v>150</v>
      </c>
      <c r="P744" s="74">
        <f t="shared" si="317"/>
        <v>8262.1476824050005</v>
      </c>
      <c r="Q744" s="74">
        <f t="shared" si="305"/>
        <v>15348.493150684932</v>
      </c>
      <c r="R744" s="74">
        <f t="shared" si="304"/>
        <v>845410.11408893683</v>
      </c>
      <c r="S744" s="74">
        <f t="shared" si="312"/>
        <v>0</v>
      </c>
      <c r="T744" s="74">
        <f t="shared" si="313"/>
        <v>0</v>
      </c>
      <c r="U744" s="74">
        <f t="shared" si="316"/>
        <v>0</v>
      </c>
      <c r="V744" s="74">
        <f t="shared" si="297"/>
        <v>0</v>
      </c>
      <c r="W744" s="74">
        <f t="shared" si="314"/>
        <v>0</v>
      </c>
      <c r="X744" s="74">
        <f t="shared" si="315"/>
        <v>0</v>
      </c>
      <c r="Y744" s="74">
        <f t="shared" si="306"/>
        <v>0</v>
      </c>
      <c r="Z744" s="74">
        <f t="shared" si="309"/>
        <v>0</v>
      </c>
      <c r="AA744" s="75">
        <v>7.0000000000000007E-2</v>
      </c>
      <c r="AB744" s="74">
        <f t="shared" si="311"/>
        <v>-578.35033776835007</v>
      </c>
      <c r="AC744" s="74">
        <f t="shared" si="307"/>
        <v>-59178.707986225585</v>
      </c>
      <c r="AD744" s="75">
        <v>7.0000000000000007E-2</v>
      </c>
      <c r="AE744" s="74">
        <f t="shared" si="310"/>
        <v>-578.35033776835007</v>
      </c>
      <c r="AF744" s="74">
        <f t="shared" si="308"/>
        <v>-59178.707986225585</v>
      </c>
      <c r="AO744" s="74"/>
      <c r="AP744" s="74"/>
      <c r="AQ744" s="74"/>
      <c r="AR744" s="74"/>
      <c r="AS744" s="73"/>
      <c r="AT744" s="73"/>
    </row>
    <row r="745" spans="1:46" s="60" customFormat="1">
      <c r="A745" s="20" t="s">
        <v>869</v>
      </c>
      <c r="B745" s="135">
        <f>B744+31</f>
        <v>45747</v>
      </c>
      <c r="C745" s="136">
        <f>VLOOKUP(CF_дог!B745,USD!A:B,2,TRUE)</f>
        <v>102.49315068493151</v>
      </c>
      <c r="D745" s="74"/>
      <c r="E745" s="73"/>
      <c r="F745" s="73"/>
      <c r="G745" s="73"/>
      <c r="H745" s="73">
        <v>0</v>
      </c>
      <c r="I745" s="73">
        <v>0</v>
      </c>
      <c r="J745" s="73">
        <v>0</v>
      </c>
      <c r="K745" s="73"/>
      <c r="L745" s="75"/>
      <c r="O745" s="74">
        <v>150</v>
      </c>
      <c r="P745" s="74">
        <f t="shared" si="317"/>
        <v>8112.1476824050005</v>
      </c>
      <c r="Q745" s="74">
        <f t="shared" si="305"/>
        <v>15373.972602739726</v>
      </c>
      <c r="R745" s="74">
        <f t="shared" si="304"/>
        <v>831439.57479115366</v>
      </c>
      <c r="S745" s="74">
        <f t="shared" si="312"/>
        <v>0</v>
      </c>
      <c r="T745" s="74">
        <f t="shared" si="313"/>
        <v>0</v>
      </c>
      <c r="U745" s="74">
        <f t="shared" si="316"/>
        <v>0</v>
      </c>
      <c r="V745" s="74">
        <f t="shared" si="297"/>
        <v>0</v>
      </c>
      <c r="W745" s="74">
        <f t="shared" si="314"/>
        <v>0</v>
      </c>
      <c r="X745" s="74">
        <f t="shared" si="315"/>
        <v>0</v>
      </c>
      <c r="Y745" s="74">
        <f t="shared" si="306"/>
        <v>0</v>
      </c>
      <c r="Z745" s="74">
        <f t="shared" si="309"/>
        <v>0</v>
      </c>
      <c r="AA745" s="75">
        <v>7.0000000000000007E-2</v>
      </c>
      <c r="AB745" s="74">
        <f t="shared" si="311"/>
        <v>-567.85033776835007</v>
      </c>
      <c r="AC745" s="74">
        <f t="shared" si="307"/>
        <v>-58200.770235380754</v>
      </c>
      <c r="AD745" s="75">
        <v>7.0000000000000007E-2</v>
      </c>
      <c r="AE745" s="74">
        <f t="shared" si="310"/>
        <v>-567.85033776835007</v>
      </c>
      <c r="AF745" s="74">
        <f t="shared" si="308"/>
        <v>-58200.770235380754</v>
      </c>
      <c r="AO745" s="74"/>
      <c r="AP745" s="74"/>
      <c r="AQ745" s="74"/>
      <c r="AR745" s="74"/>
      <c r="AS745" s="73"/>
      <c r="AT745" s="73"/>
    </row>
    <row r="746" spans="1:46" s="60" customFormat="1">
      <c r="A746" s="20" t="s">
        <v>869</v>
      </c>
      <c r="B746" s="135">
        <f>B745+30</f>
        <v>45777</v>
      </c>
      <c r="C746" s="136">
        <f>VLOOKUP(CF_дог!B746,USD!A:B,2,TRUE)</f>
        <v>102.65753424657534</v>
      </c>
      <c r="D746" s="74"/>
      <c r="E746" s="73"/>
      <c r="F746" s="73"/>
      <c r="G746" s="73"/>
      <c r="H746" s="73">
        <v>0</v>
      </c>
      <c r="I746" s="73">
        <v>0</v>
      </c>
      <c r="J746" s="73">
        <v>0</v>
      </c>
      <c r="K746" s="73"/>
      <c r="L746" s="75"/>
      <c r="O746" s="74">
        <v>150</v>
      </c>
      <c r="P746" s="74">
        <f t="shared" si="317"/>
        <v>7962.1476824050005</v>
      </c>
      <c r="Q746" s="74">
        <f t="shared" si="305"/>
        <v>15398.630136986301</v>
      </c>
      <c r="R746" s="74">
        <f t="shared" si="304"/>
        <v>817374.44838278182</v>
      </c>
      <c r="S746" s="74">
        <f t="shared" si="312"/>
        <v>0</v>
      </c>
      <c r="T746" s="74">
        <f t="shared" si="313"/>
        <v>0</v>
      </c>
      <c r="U746" s="74">
        <f t="shared" si="316"/>
        <v>0</v>
      </c>
      <c r="V746" s="74">
        <f t="shared" si="297"/>
        <v>0</v>
      </c>
      <c r="W746" s="74">
        <f t="shared" si="314"/>
        <v>0</v>
      </c>
      <c r="X746" s="74">
        <f t="shared" si="315"/>
        <v>0</v>
      </c>
      <c r="Y746" s="74">
        <f t="shared" si="306"/>
        <v>0</v>
      </c>
      <c r="Z746" s="74">
        <f t="shared" si="309"/>
        <v>0</v>
      </c>
      <c r="AA746" s="75">
        <v>7.0000000000000007E-2</v>
      </c>
      <c r="AB746" s="74">
        <f t="shared" si="311"/>
        <v>-557.35033776835007</v>
      </c>
      <c r="AC746" s="74">
        <f t="shared" si="307"/>
        <v>-57216.211386794726</v>
      </c>
      <c r="AD746" s="75">
        <v>7.0000000000000007E-2</v>
      </c>
      <c r="AE746" s="74">
        <f t="shared" si="310"/>
        <v>-557.35033776835007</v>
      </c>
      <c r="AF746" s="74">
        <f t="shared" si="308"/>
        <v>-57216.211386794726</v>
      </c>
      <c r="AO746" s="74"/>
      <c r="AP746" s="74"/>
      <c r="AQ746" s="74"/>
      <c r="AR746" s="74"/>
      <c r="AS746" s="73"/>
      <c r="AT746" s="73"/>
    </row>
    <row r="747" spans="1:46" s="60" customFormat="1">
      <c r="A747" s="20" t="s">
        <v>869</v>
      </c>
      <c r="B747" s="135">
        <f>B746+31</f>
        <v>45808</v>
      </c>
      <c r="C747" s="136">
        <f>VLOOKUP(CF_дог!B747,USD!A:B,2,TRUE)</f>
        <v>102.82739726027397</v>
      </c>
      <c r="D747" s="74"/>
      <c r="E747" s="73"/>
      <c r="F747" s="73"/>
      <c r="G747" s="73"/>
      <c r="H747" s="73">
        <v>0</v>
      </c>
      <c r="I747" s="73">
        <v>0</v>
      </c>
      <c r="J747" s="73">
        <v>0</v>
      </c>
      <c r="K747" s="73"/>
      <c r="L747" s="75"/>
      <c r="O747" s="74">
        <v>150</v>
      </c>
      <c r="P747" s="74">
        <f t="shared" si="317"/>
        <v>7812.1476824050005</v>
      </c>
      <c r="Q747" s="74">
        <f t="shared" si="305"/>
        <v>15424.109589041096</v>
      </c>
      <c r="R747" s="74">
        <f t="shared" si="304"/>
        <v>803302.81319458759</v>
      </c>
      <c r="S747" s="74">
        <f t="shared" si="312"/>
        <v>0</v>
      </c>
      <c r="T747" s="74">
        <f t="shared" si="313"/>
        <v>0</v>
      </c>
      <c r="U747" s="74">
        <f t="shared" si="316"/>
        <v>0</v>
      </c>
      <c r="V747" s="74">
        <f t="shared" si="297"/>
        <v>0</v>
      </c>
      <c r="W747" s="74">
        <f t="shared" si="314"/>
        <v>0</v>
      </c>
      <c r="X747" s="74">
        <f t="shared" si="315"/>
        <v>0</v>
      </c>
      <c r="Y747" s="74">
        <f t="shared" si="306"/>
        <v>0</v>
      </c>
      <c r="Z747" s="74">
        <f t="shared" si="309"/>
        <v>0</v>
      </c>
      <c r="AA747" s="75">
        <v>7.0000000000000007E-2</v>
      </c>
      <c r="AB747" s="74">
        <f t="shared" si="311"/>
        <v>-546.85033776835007</v>
      </c>
      <c r="AC747" s="74">
        <f t="shared" si="307"/>
        <v>-56231.196923621137</v>
      </c>
      <c r="AD747" s="75">
        <v>7.0000000000000007E-2</v>
      </c>
      <c r="AE747" s="74">
        <f t="shared" si="310"/>
        <v>-546.85033776835007</v>
      </c>
      <c r="AF747" s="74">
        <f t="shared" si="308"/>
        <v>-56231.196923621137</v>
      </c>
      <c r="AO747" s="74"/>
      <c r="AP747" s="74"/>
      <c r="AQ747" s="74"/>
      <c r="AR747" s="74"/>
      <c r="AS747" s="73"/>
      <c r="AT747" s="73"/>
    </row>
    <row r="748" spans="1:46" s="60" customFormat="1">
      <c r="A748" s="20" t="s">
        <v>869</v>
      </c>
      <c r="B748" s="135">
        <f>B747+30</f>
        <v>45838</v>
      </c>
      <c r="C748" s="136">
        <f>VLOOKUP(CF_дог!B748,USD!A:B,2,TRUE)</f>
        <v>102.99178082191781</v>
      </c>
      <c r="D748" s="74"/>
      <c r="E748" s="73"/>
      <c r="F748" s="73"/>
      <c r="G748" s="73"/>
      <c r="H748" s="73">
        <v>0</v>
      </c>
      <c r="I748" s="73">
        <v>0</v>
      </c>
      <c r="J748" s="73">
        <v>0</v>
      </c>
      <c r="K748" s="73"/>
      <c r="L748" s="75"/>
      <c r="O748" s="74">
        <v>150</v>
      </c>
      <c r="P748" s="74">
        <f t="shared" si="317"/>
        <v>7662.1476824050005</v>
      </c>
      <c r="Q748" s="74">
        <f t="shared" si="305"/>
        <v>15448.767123287673</v>
      </c>
      <c r="R748" s="74">
        <f t="shared" si="304"/>
        <v>789138.23473142134</v>
      </c>
      <c r="S748" s="74">
        <f t="shared" si="312"/>
        <v>0</v>
      </c>
      <c r="T748" s="74">
        <f t="shared" si="313"/>
        <v>0</v>
      </c>
      <c r="U748" s="74">
        <f t="shared" si="316"/>
        <v>0</v>
      </c>
      <c r="V748" s="74">
        <f t="shared" si="297"/>
        <v>0</v>
      </c>
      <c r="W748" s="74">
        <f t="shared" si="314"/>
        <v>0</v>
      </c>
      <c r="X748" s="74">
        <f t="shared" si="315"/>
        <v>0</v>
      </c>
      <c r="Y748" s="74">
        <f t="shared" si="306"/>
        <v>0</v>
      </c>
      <c r="Z748" s="74">
        <f t="shared" si="309"/>
        <v>0</v>
      </c>
      <c r="AA748" s="75">
        <v>7.0000000000000007E-2</v>
      </c>
      <c r="AB748" s="74">
        <f t="shared" si="311"/>
        <v>-536.35033776835007</v>
      </c>
      <c r="AC748" s="74">
        <f t="shared" si="307"/>
        <v>-55239.676431199499</v>
      </c>
      <c r="AD748" s="75">
        <v>7.0000000000000007E-2</v>
      </c>
      <c r="AE748" s="74">
        <f t="shared" si="310"/>
        <v>-536.35033776835007</v>
      </c>
      <c r="AF748" s="74">
        <f t="shared" si="308"/>
        <v>-55239.676431199499</v>
      </c>
      <c r="AO748" s="74"/>
      <c r="AP748" s="74"/>
      <c r="AQ748" s="74"/>
      <c r="AR748" s="74"/>
      <c r="AS748" s="73"/>
      <c r="AT748" s="73"/>
    </row>
    <row r="749" spans="1:46" s="60" customFormat="1">
      <c r="A749" s="20" t="s">
        <v>869</v>
      </c>
      <c r="B749" s="135">
        <f>B748+31</f>
        <v>45869</v>
      </c>
      <c r="C749" s="136">
        <f>VLOOKUP(CF_дог!B749,USD!A:B,2,TRUE)</f>
        <v>103.16164383561645</v>
      </c>
      <c r="D749" s="74"/>
      <c r="E749" s="73"/>
      <c r="F749" s="73"/>
      <c r="G749" s="73"/>
      <c r="H749" s="73">
        <v>0</v>
      </c>
      <c r="I749" s="73">
        <v>0</v>
      </c>
      <c r="J749" s="73">
        <v>0</v>
      </c>
      <c r="K749" s="73"/>
      <c r="L749" s="75"/>
      <c r="O749" s="74">
        <v>150</v>
      </c>
      <c r="P749" s="74">
        <f t="shared" si="317"/>
        <v>7512.1476824050005</v>
      </c>
      <c r="Q749" s="74">
        <f t="shared" si="305"/>
        <v>15474.246575342468</v>
      </c>
      <c r="R749" s="74">
        <f t="shared" si="304"/>
        <v>774965.50365281617</v>
      </c>
      <c r="S749" s="74">
        <f t="shared" si="312"/>
        <v>0</v>
      </c>
      <c r="T749" s="74">
        <f t="shared" si="313"/>
        <v>0</v>
      </c>
      <c r="U749" s="74">
        <f t="shared" si="316"/>
        <v>0</v>
      </c>
      <c r="V749" s="74">
        <f t="shared" ref="V749:V812" si="318">U749*C749</f>
        <v>0</v>
      </c>
      <c r="W749" s="74">
        <f t="shared" si="314"/>
        <v>0</v>
      </c>
      <c r="X749" s="74">
        <f t="shared" si="315"/>
        <v>0</v>
      </c>
      <c r="Y749" s="74">
        <f t="shared" si="306"/>
        <v>0</v>
      </c>
      <c r="Z749" s="74">
        <f t="shared" si="309"/>
        <v>0</v>
      </c>
      <c r="AA749" s="75">
        <v>7.0000000000000007E-2</v>
      </c>
      <c r="AB749" s="74">
        <f t="shared" si="311"/>
        <v>-525.85033776835007</v>
      </c>
      <c r="AC749" s="74">
        <f t="shared" si="307"/>
        <v>-54247.585255697137</v>
      </c>
      <c r="AD749" s="75">
        <v>7.0000000000000007E-2</v>
      </c>
      <c r="AE749" s="74">
        <f t="shared" si="310"/>
        <v>-525.85033776835007</v>
      </c>
      <c r="AF749" s="74">
        <f t="shared" si="308"/>
        <v>-54247.585255697137</v>
      </c>
      <c r="AO749" s="74"/>
      <c r="AP749" s="74"/>
      <c r="AQ749" s="74"/>
      <c r="AR749" s="74"/>
      <c r="AS749" s="73"/>
      <c r="AT749" s="73"/>
    </row>
    <row r="750" spans="1:46" s="60" customFormat="1">
      <c r="A750" s="20" t="s">
        <v>869</v>
      </c>
      <c r="B750" s="135">
        <f>B749+31</f>
        <v>45900</v>
      </c>
      <c r="C750" s="136">
        <f>VLOOKUP(CF_дог!B750,USD!A:B,2,TRUE)</f>
        <v>103.33150684931506</v>
      </c>
      <c r="D750" s="74"/>
      <c r="E750" s="73"/>
      <c r="F750" s="73"/>
      <c r="G750" s="73"/>
      <c r="H750" s="73">
        <v>0</v>
      </c>
      <c r="I750" s="73">
        <v>0</v>
      </c>
      <c r="J750" s="73">
        <v>0</v>
      </c>
      <c r="K750" s="73"/>
      <c r="L750" s="75"/>
      <c r="O750" s="74">
        <v>150</v>
      </c>
      <c r="P750" s="74">
        <f t="shared" si="317"/>
        <v>7362.1476824050005</v>
      </c>
      <c r="Q750" s="74">
        <f t="shared" si="305"/>
        <v>15499.726027397259</v>
      </c>
      <c r="R750" s="74">
        <f t="shared" si="304"/>
        <v>760741.81367010134</v>
      </c>
      <c r="S750" s="74">
        <f t="shared" si="312"/>
        <v>0</v>
      </c>
      <c r="T750" s="74">
        <f t="shared" si="313"/>
        <v>0</v>
      </c>
      <c r="U750" s="74">
        <f t="shared" si="316"/>
        <v>0</v>
      </c>
      <c r="V750" s="74">
        <f t="shared" si="318"/>
        <v>0</v>
      </c>
      <c r="W750" s="74">
        <f t="shared" si="314"/>
        <v>0</v>
      </c>
      <c r="X750" s="74">
        <f t="shared" si="315"/>
        <v>0</v>
      </c>
      <c r="Y750" s="74">
        <f t="shared" si="306"/>
        <v>0</v>
      </c>
      <c r="Z750" s="74">
        <f t="shared" si="309"/>
        <v>0</v>
      </c>
      <c r="AA750" s="75">
        <v>7.0000000000000007E-2</v>
      </c>
      <c r="AB750" s="74">
        <f t="shared" si="311"/>
        <v>-515.35033776835007</v>
      </c>
      <c r="AC750" s="74">
        <f t="shared" si="307"/>
        <v>-53251.926956907097</v>
      </c>
      <c r="AD750" s="75">
        <v>7.0000000000000007E-2</v>
      </c>
      <c r="AE750" s="74">
        <f t="shared" si="310"/>
        <v>-515.35033776835007</v>
      </c>
      <c r="AF750" s="74">
        <f t="shared" si="308"/>
        <v>-53251.926956907097</v>
      </c>
      <c r="AO750" s="74"/>
      <c r="AP750" s="74"/>
      <c r="AQ750" s="74"/>
      <c r="AR750" s="74"/>
      <c r="AS750" s="73"/>
      <c r="AT750" s="73"/>
    </row>
    <row r="751" spans="1:46" s="60" customFormat="1">
      <c r="A751" s="20" t="s">
        <v>869</v>
      </c>
      <c r="B751" s="135">
        <f>B750+30</f>
        <v>45930</v>
      </c>
      <c r="C751" s="136">
        <f>VLOOKUP(CF_дог!B751,USD!A:B,2,TRUE)</f>
        <v>103.49589041095891</v>
      </c>
      <c r="D751" s="74"/>
      <c r="E751" s="73"/>
      <c r="F751" s="73"/>
      <c r="G751" s="73"/>
      <c r="H751" s="73">
        <v>0</v>
      </c>
      <c r="I751" s="73">
        <v>0</v>
      </c>
      <c r="J751" s="73">
        <v>0</v>
      </c>
      <c r="K751" s="73"/>
      <c r="L751" s="75"/>
      <c r="O751" s="74">
        <v>150</v>
      </c>
      <c r="P751" s="74">
        <f t="shared" si="317"/>
        <v>7212.1476824050005</v>
      </c>
      <c r="Q751" s="74">
        <f t="shared" si="305"/>
        <v>15524.383561643835</v>
      </c>
      <c r="R751" s="74">
        <f t="shared" si="304"/>
        <v>746427.64616583916</v>
      </c>
      <c r="S751" s="74">
        <f t="shared" si="312"/>
        <v>0</v>
      </c>
      <c r="T751" s="74">
        <f t="shared" si="313"/>
        <v>0</v>
      </c>
      <c r="U751" s="74">
        <f t="shared" si="316"/>
        <v>0</v>
      </c>
      <c r="V751" s="74">
        <f t="shared" si="318"/>
        <v>0</v>
      </c>
      <c r="W751" s="74">
        <f t="shared" si="314"/>
        <v>0</v>
      </c>
      <c r="X751" s="74">
        <f t="shared" si="315"/>
        <v>0</v>
      </c>
      <c r="Y751" s="74">
        <f t="shared" si="306"/>
        <v>0</v>
      </c>
      <c r="Z751" s="74">
        <f t="shared" si="309"/>
        <v>0</v>
      </c>
      <c r="AA751" s="75">
        <v>7.0000000000000007E-2</v>
      </c>
      <c r="AB751" s="74">
        <f t="shared" si="311"/>
        <v>-504.85033776835007</v>
      </c>
      <c r="AC751" s="74">
        <f t="shared" si="307"/>
        <v>-52249.935231608746</v>
      </c>
      <c r="AD751" s="75">
        <v>7.0000000000000007E-2</v>
      </c>
      <c r="AE751" s="74">
        <f t="shared" si="310"/>
        <v>-504.85033776835007</v>
      </c>
      <c r="AF751" s="74">
        <f t="shared" si="308"/>
        <v>-52249.935231608746</v>
      </c>
      <c r="AO751" s="74"/>
      <c r="AP751" s="74"/>
      <c r="AQ751" s="74"/>
      <c r="AR751" s="74"/>
      <c r="AS751" s="73"/>
      <c r="AT751" s="73"/>
    </row>
    <row r="752" spans="1:46" s="60" customFormat="1">
      <c r="A752" s="20" t="s">
        <v>869</v>
      </c>
      <c r="B752" s="135">
        <f>B751+31</f>
        <v>45961</v>
      </c>
      <c r="C752" s="136">
        <f>VLOOKUP(CF_дог!B752,USD!A:B,2,TRUE)</f>
        <v>103.66575342465754</v>
      </c>
      <c r="D752" s="74"/>
      <c r="E752" s="73"/>
      <c r="F752" s="73"/>
      <c r="G752" s="73"/>
      <c r="H752" s="73">
        <v>0</v>
      </c>
      <c r="I752" s="73">
        <v>0</v>
      </c>
      <c r="J752" s="73">
        <v>0</v>
      </c>
      <c r="K752" s="73"/>
      <c r="L752" s="75"/>
      <c r="O752" s="74">
        <v>150</v>
      </c>
      <c r="P752" s="74">
        <f t="shared" si="317"/>
        <v>7062.1476824050005</v>
      </c>
      <c r="Q752" s="74">
        <f t="shared" si="305"/>
        <v>15549.86301369863</v>
      </c>
      <c r="R752" s="74">
        <f t="shared" si="304"/>
        <v>732102.86029271351</v>
      </c>
      <c r="S752" s="74">
        <f t="shared" si="312"/>
        <v>0</v>
      </c>
      <c r="T752" s="74">
        <f t="shared" si="313"/>
        <v>0</v>
      </c>
      <c r="U752" s="74">
        <f t="shared" si="316"/>
        <v>0</v>
      </c>
      <c r="V752" s="74">
        <f t="shared" si="318"/>
        <v>0</v>
      </c>
      <c r="W752" s="74">
        <f t="shared" si="314"/>
        <v>0</v>
      </c>
      <c r="X752" s="74">
        <f t="shared" si="315"/>
        <v>0</v>
      </c>
      <c r="Y752" s="74">
        <f t="shared" si="306"/>
        <v>0</v>
      </c>
      <c r="Z752" s="74">
        <f t="shared" si="309"/>
        <v>0</v>
      </c>
      <c r="AA752" s="75">
        <v>7.0000000000000007E-2</v>
      </c>
      <c r="AB752" s="74">
        <f t="shared" si="311"/>
        <v>-494.35033776835007</v>
      </c>
      <c r="AC752" s="74">
        <f t="shared" si="307"/>
        <v>-51247.200220489947</v>
      </c>
      <c r="AD752" s="75">
        <v>7.0000000000000007E-2</v>
      </c>
      <c r="AE752" s="74">
        <f t="shared" si="310"/>
        <v>-494.35033776835007</v>
      </c>
      <c r="AF752" s="74">
        <f t="shared" si="308"/>
        <v>-51247.200220489947</v>
      </c>
      <c r="AO752" s="74"/>
      <c r="AP752" s="74"/>
      <c r="AQ752" s="74"/>
      <c r="AR752" s="74"/>
      <c r="AS752" s="73"/>
      <c r="AT752" s="73"/>
    </row>
    <row r="753" spans="1:46" s="60" customFormat="1">
      <c r="A753" s="20" t="s">
        <v>869</v>
      </c>
      <c r="B753" s="135">
        <f>B752+30</f>
        <v>45991</v>
      </c>
      <c r="C753" s="136">
        <f>VLOOKUP(CF_дог!B753,USD!A:B,2,TRUE)</f>
        <v>103.83013698630137</v>
      </c>
      <c r="D753" s="74"/>
      <c r="E753" s="73"/>
      <c r="F753" s="73"/>
      <c r="G753" s="73"/>
      <c r="H753" s="73">
        <v>0</v>
      </c>
      <c r="I753" s="73">
        <v>0</v>
      </c>
      <c r="J753" s="73">
        <v>0</v>
      </c>
      <c r="K753" s="73"/>
      <c r="L753" s="75"/>
      <c r="O753" s="74">
        <v>150</v>
      </c>
      <c r="P753" s="74">
        <f t="shared" si="317"/>
        <v>6912.1476824050005</v>
      </c>
      <c r="Q753" s="74">
        <f t="shared" si="305"/>
        <v>15574.520547945205</v>
      </c>
      <c r="R753" s="74">
        <f t="shared" si="304"/>
        <v>717689.24073365668</v>
      </c>
      <c r="S753" s="74">
        <f t="shared" si="312"/>
        <v>0</v>
      </c>
      <c r="T753" s="74">
        <f t="shared" si="313"/>
        <v>0</v>
      </c>
      <c r="U753" s="74">
        <f t="shared" si="316"/>
        <v>0</v>
      </c>
      <c r="V753" s="74">
        <f t="shared" si="318"/>
        <v>0</v>
      </c>
      <c r="W753" s="74">
        <f t="shared" si="314"/>
        <v>0</v>
      </c>
      <c r="X753" s="74">
        <f t="shared" si="315"/>
        <v>0</v>
      </c>
      <c r="Y753" s="74">
        <f t="shared" si="306"/>
        <v>0</v>
      </c>
      <c r="Z753" s="74">
        <f t="shared" si="309"/>
        <v>0</v>
      </c>
      <c r="AA753" s="75">
        <v>7.0000000000000007E-2</v>
      </c>
      <c r="AB753" s="74">
        <f t="shared" si="311"/>
        <v>-483.85033776835007</v>
      </c>
      <c r="AC753" s="74">
        <f t="shared" si="307"/>
        <v>-50238.246851355972</v>
      </c>
      <c r="AD753" s="75">
        <v>7.0000000000000007E-2</v>
      </c>
      <c r="AE753" s="74">
        <f t="shared" si="310"/>
        <v>-483.85033776835007</v>
      </c>
      <c r="AF753" s="74">
        <f t="shared" si="308"/>
        <v>-50238.246851355972</v>
      </c>
      <c r="AO753" s="74"/>
      <c r="AP753" s="74"/>
      <c r="AQ753" s="74"/>
      <c r="AR753" s="74"/>
      <c r="AS753" s="73"/>
      <c r="AT753" s="73"/>
    </row>
    <row r="754" spans="1:46" s="60" customFormat="1">
      <c r="A754" s="20" t="s">
        <v>869</v>
      </c>
      <c r="B754" s="135">
        <f>B753+31</f>
        <v>46022</v>
      </c>
      <c r="C754" s="136">
        <f>VLOOKUP(CF_дог!B754,USD!A:B,2,TRUE)</f>
        <v>104</v>
      </c>
      <c r="D754" s="74"/>
      <c r="E754" s="73"/>
      <c r="F754" s="73"/>
      <c r="G754" s="73"/>
      <c r="H754" s="73">
        <v>0</v>
      </c>
      <c r="I754" s="73">
        <v>0</v>
      </c>
      <c r="J754" s="73">
        <v>0</v>
      </c>
      <c r="K754" s="73"/>
      <c r="L754" s="75"/>
      <c r="O754" s="74">
        <v>150</v>
      </c>
      <c r="P754" s="74">
        <f t="shared" si="317"/>
        <v>6762.1476824050005</v>
      </c>
      <c r="Q754" s="74">
        <f t="shared" si="305"/>
        <v>15600</v>
      </c>
      <c r="R754" s="74">
        <f t="shared" si="304"/>
        <v>703263.35897012008</v>
      </c>
      <c r="S754" s="74">
        <f t="shared" si="312"/>
        <v>0</v>
      </c>
      <c r="T754" s="74">
        <f t="shared" si="313"/>
        <v>0</v>
      </c>
      <c r="U754" s="74">
        <f t="shared" si="316"/>
        <v>0</v>
      </c>
      <c r="V754" s="74">
        <f t="shared" si="318"/>
        <v>0</v>
      </c>
      <c r="W754" s="74">
        <f t="shared" si="314"/>
        <v>0</v>
      </c>
      <c r="X754" s="74">
        <f t="shared" si="315"/>
        <v>0</v>
      </c>
      <c r="Y754" s="74">
        <f t="shared" si="306"/>
        <v>0</v>
      </c>
      <c r="Z754" s="74">
        <f t="shared" si="309"/>
        <v>0</v>
      </c>
      <c r="AA754" s="75">
        <v>7.0000000000000007E-2</v>
      </c>
      <c r="AB754" s="74">
        <f t="shared" si="311"/>
        <v>-473.35033776835007</v>
      </c>
      <c r="AC754" s="74">
        <f t="shared" si="307"/>
        <v>-49228.435127908408</v>
      </c>
      <c r="AD754" s="75">
        <v>7.0000000000000007E-2</v>
      </c>
      <c r="AE754" s="74">
        <f t="shared" si="310"/>
        <v>-473.35033776835007</v>
      </c>
      <c r="AF754" s="74">
        <f t="shared" si="308"/>
        <v>-49228.435127908408</v>
      </c>
      <c r="AO754" s="74"/>
      <c r="AP754" s="74"/>
      <c r="AQ754" s="74"/>
      <c r="AR754" s="74"/>
      <c r="AS754" s="73"/>
      <c r="AT754" s="73"/>
    </row>
    <row r="755" spans="1:46" s="60" customFormat="1">
      <c r="A755" s="20" t="s">
        <v>869</v>
      </c>
      <c r="B755" s="135">
        <f>B754+31</f>
        <v>46053</v>
      </c>
      <c r="C755" s="136">
        <f>VLOOKUP(CF_дог!B755,USD!A:B,2,TRUE)</f>
        <v>104.16986301369863</v>
      </c>
      <c r="D755" s="74"/>
      <c r="E755" s="73"/>
      <c r="F755" s="73"/>
      <c r="G755" s="73"/>
      <c r="H755" s="73">
        <v>0</v>
      </c>
      <c r="I755" s="73">
        <v>0</v>
      </c>
      <c r="J755" s="73">
        <v>0</v>
      </c>
      <c r="K755" s="73"/>
      <c r="L755" s="75"/>
      <c r="O755" s="74">
        <v>150</v>
      </c>
      <c r="P755" s="74">
        <f t="shared" si="317"/>
        <v>6612.1476824050005</v>
      </c>
      <c r="Q755" s="74">
        <f t="shared" si="305"/>
        <v>15625.479452054795</v>
      </c>
      <c r="R755" s="74">
        <f t="shared" si="304"/>
        <v>688786.51830247382</v>
      </c>
      <c r="S755" s="74">
        <f t="shared" si="312"/>
        <v>0</v>
      </c>
      <c r="T755" s="74">
        <f t="shared" si="313"/>
        <v>0</v>
      </c>
      <c r="U755" s="74">
        <f t="shared" si="316"/>
        <v>0</v>
      </c>
      <c r="V755" s="74">
        <f t="shared" si="318"/>
        <v>0</v>
      </c>
      <c r="W755" s="74">
        <f t="shared" si="314"/>
        <v>0</v>
      </c>
      <c r="X755" s="74">
        <f t="shared" si="315"/>
        <v>0</v>
      </c>
      <c r="Y755" s="74">
        <f t="shared" si="306"/>
        <v>0</v>
      </c>
      <c r="Z755" s="74">
        <f t="shared" si="309"/>
        <v>0</v>
      </c>
      <c r="AA755" s="75">
        <v>7.0000000000000007E-2</v>
      </c>
      <c r="AB755" s="74">
        <f t="shared" si="311"/>
        <v>-462.85033776835007</v>
      </c>
      <c r="AC755" s="74">
        <f t="shared" si="307"/>
        <v>-48215.056281173165</v>
      </c>
      <c r="AD755" s="75">
        <v>7.0000000000000007E-2</v>
      </c>
      <c r="AE755" s="74">
        <f t="shared" si="310"/>
        <v>-462.85033776835007</v>
      </c>
      <c r="AF755" s="74">
        <f t="shared" si="308"/>
        <v>-48215.056281173165</v>
      </c>
      <c r="AO755" s="74"/>
      <c r="AP755" s="74"/>
      <c r="AQ755" s="74"/>
      <c r="AR755" s="74"/>
      <c r="AS755" s="73"/>
      <c r="AT755" s="73"/>
    </row>
    <row r="756" spans="1:46" s="60" customFormat="1">
      <c r="A756" s="20" t="s">
        <v>869</v>
      </c>
      <c r="B756" s="135">
        <f>B755+28</f>
        <v>46081</v>
      </c>
      <c r="C756" s="136">
        <f>VLOOKUP(CF_дог!B756,USD!A:B,2,TRUE)</f>
        <v>104.32328767123288</v>
      </c>
      <c r="D756" s="74"/>
      <c r="E756" s="73"/>
      <c r="F756" s="73"/>
      <c r="G756" s="73"/>
      <c r="H756" s="73">
        <v>0</v>
      </c>
      <c r="I756" s="73">
        <v>0</v>
      </c>
      <c r="J756" s="73">
        <v>0</v>
      </c>
      <c r="K756" s="73"/>
      <c r="L756" s="75"/>
      <c r="O756" s="74">
        <v>150</v>
      </c>
      <c r="P756" s="74">
        <f t="shared" si="317"/>
        <v>6462.1476824050005</v>
      </c>
      <c r="Q756" s="74">
        <f t="shared" si="305"/>
        <v>15648.493150684932</v>
      </c>
      <c r="R756" s="74">
        <f t="shared" si="304"/>
        <v>674152.49164552765</v>
      </c>
      <c r="S756" s="74">
        <f t="shared" si="312"/>
        <v>0</v>
      </c>
      <c r="T756" s="74">
        <f t="shared" si="313"/>
        <v>0</v>
      </c>
      <c r="U756" s="74">
        <f t="shared" si="316"/>
        <v>0</v>
      </c>
      <c r="V756" s="74">
        <f t="shared" si="318"/>
        <v>0</v>
      </c>
      <c r="W756" s="74">
        <f t="shared" si="314"/>
        <v>0</v>
      </c>
      <c r="X756" s="74">
        <f t="shared" si="315"/>
        <v>0</v>
      </c>
      <c r="Y756" s="74">
        <f t="shared" si="306"/>
        <v>0</v>
      </c>
      <c r="Z756" s="74">
        <f t="shared" si="309"/>
        <v>0</v>
      </c>
      <c r="AA756" s="75">
        <v>7.0000000000000007E-2</v>
      </c>
      <c r="AB756" s="74">
        <f t="shared" si="311"/>
        <v>-452.35033776835007</v>
      </c>
      <c r="AC756" s="74">
        <f t="shared" si="307"/>
        <v>-47190.674415186942</v>
      </c>
      <c r="AD756" s="75">
        <v>7.0000000000000007E-2</v>
      </c>
      <c r="AE756" s="74">
        <f t="shared" si="310"/>
        <v>-452.35033776835007</v>
      </c>
      <c r="AF756" s="74">
        <f t="shared" si="308"/>
        <v>-47190.674415186942</v>
      </c>
      <c r="AO756" s="74"/>
      <c r="AP756" s="74"/>
      <c r="AQ756" s="74"/>
      <c r="AR756" s="74"/>
      <c r="AS756" s="73"/>
      <c r="AT756" s="73"/>
    </row>
    <row r="757" spans="1:46" s="60" customFormat="1">
      <c r="A757" s="20" t="s">
        <v>869</v>
      </c>
      <c r="B757" s="135">
        <f>B756+31</f>
        <v>46112</v>
      </c>
      <c r="C757" s="136">
        <f>VLOOKUP(CF_дог!B757,USD!A:B,2,TRUE)</f>
        <v>104.49315068493151</v>
      </c>
      <c r="D757" s="74"/>
      <c r="E757" s="73"/>
      <c r="F757" s="73"/>
      <c r="G757" s="73"/>
      <c r="H757" s="73">
        <v>0</v>
      </c>
      <c r="I757" s="73">
        <v>0</v>
      </c>
      <c r="J757" s="73">
        <v>0</v>
      </c>
      <c r="K757" s="73"/>
      <c r="L757" s="75"/>
      <c r="O757" s="74">
        <v>150</v>
      </c>
      <c r="P757" s="74">
        <f t="shared" si="317"/>
        <v>6312.1476824050005</v>
      </c>
      <c r="Q757" s="74">
        <f t="shared" si="305"/>
        <v>15673.972602739726</v>
      </c>
      <c r="R757" s="74">
        <f t="shared" si="304"/>
        <v>659576.19892308686</v>
      </c>
      <c r="S757" s="74">
        <f t="shared" si="312"/>
        <v>0</v>
      </c>
      <c r="T757" s="74">
        <f t="shared" si="313"/>
        <v>0</v>
      </c>
      <c r="U757" s="74">
        <f t="shared" si="316"/>
        <v>0</v>
      </c>
      <c r="V757" s="74">
        <f t="shared" si="318"/>
        <v>0</v>
      </c>
      <c r="W757" s="74">
        <f t="shared" si="314"/>
        <v>0</v>
      </c>
      <c r="X757" s="74">
        <f t="shared" si="315"/>
        <v>0</v>
      </c>
      <c r="Y757" s="74">
        <f t="shared" si="306"/>
        <v>0</v>
      </c>
      <c r="Z757" s="74">
        <f t="shared" si="309"/>
        <v>0</v>
      </c>
      <c r="AA757" s="75">
        <v>7.0000000000000007E-2</v>
      </c>
      <c r="AB757" s="74">
        <f t="shared" si="311"/>
        <v>-441.85033776835007</v>
      </c>
      <c r="AC757" s="74">
        <f t="shared" si="307"/>
        <v>-46170.33392461609</v>
      </c>
      <c r="AD757" s="75">
        <v>7.0000000000000007E-2</v>
      </c>
      <c r="AE757" s="74">
        <f t="shared" si="310"/>
        <v>-441.85033776835007</v>
      </c>
      <c r="AF757" s="74">
        <f t="shared" si="308"/>
        <v>-46170.33392461609</v>
      </c>
      <c r="AO757" s="74"/>
      <c r="AP757" s="74"/>
      <c r="AQ757" s="74"/>
      <c r="AR757" s="74"/>
      <c r="AS757" s="73"/>
      <c r="AT757" s="73"/>
    </row>
    <row r="758" spans="1:46" s="60" customFormat="1">
      <c r="A758" s="20" t="s">
        <v>869</v>
      </c>
      <c r="B758" s="135">
        <f>B757+30</f>
        <v>46142</v>
      </c>
      <c r="C758" s="136">
        <f>VLOOKUP(CF_дог!B758,USD!A:B,2,TRUE)</f>
        <v>104.65753424657534</v>
      </c>
      <c r="D758" s="74"/>
      <c r="E758" s="73"/>
      <c r="F758" s="73"/>
      <c r="G758" s="73"/>
      <c r="H758" s="73">
        <v>0</v>
      </c>
      <c r="I758" s="73">
        <v>0</v>
      </c>
      <c r="J758" s="73">
        <v>0</v>
      </c>
      <c r="K758" s="73"/>
      <c r="L758" s="75"/>
      <c r="O758" s="74">
        <v>150</v>
      </c>
      <c r="P758" s="74">
        <f t="shared" si="317"/>
        <v>6162.1476824050005</v>
      </c>
      <c r="Q758" s="74">
        <f t="shared" si="305"/>
        <v>15698.630136986301</v>
      </c>
      <c r="R758" s="74">
        <f t="shared" si="304"/>
        <v>644915.18210375623</v>
      </c>
      <c r="S758" s="74">
        <f t="shared" si="312"/>
        <v>0</v>
      </c>
      <c r="T758" s="74">
        <f t="shared" si="313"/>
        <v>0</v>
      </c>
      <c r="U758" s="74">
        <f t="shared" si="316"/>
        <v>0</v>
      </c>
      <c r="V758" s="74">
        <f t="shared" si="318"/>
        <v>0</v>
      </c>
      <c r="W758" s="74">
        <f t="shared" si="314"/>
        <v>0</v>
      </c>
      <c r="X758" s="74">
        <f t="shared" si="315"/>
        <v>0</v>
      </c>
      <c r="Y758" s="74">
        <f t="shared" si="306"/>
        <v>0</v>
      </c>
      <c r="Z758" s="74">
        <f t="shared" si="309"/>
        <v>0</v>
      </c>
      <c r="AA758" s="75">
        <v>7.0000000000000007E-2</v>
      </c>
      <c r="AB758" s="74">
        <f t="shared" si="311"/>
        <v>-431.35033776835007</v>
      </c>
      <c r="AC758" s="74">
        <f t="shared" si="307"/>
        <v>-45144.062747262935</v>
      </c>
      <c r="AD758" s="75">
        <v>7.0000000000000007E-2</v>
      </c>
      <c r="AE758" s="74">
        <f t="shared" si="310"/>
        <v>-431.35033776835007</v>
      </c>
      <c r="AF758" s="74">
        <f t="shared" si="308"/>
        <v>-45144.062747262935</v>
      </c>
      <c r="AO758" s="74"/>
      <c r="AP758" s="74"/>
      <c r="AQ758" s="74"/>
      <c r="AR758" s="74"/>
      <c r="AS758" s="73"/>
      <c r="AT758" s="73"/>
    </row>
    <row r="759" spans="1:46" s="60" customFormat="1">
      <c r="A759" s="20" t="s">
        <v>869</v>
      </c>
      <c r="B759" s="135">
        <f>B758+31</f>
        <v>46173</v>
      </c>
      <c r="C759" s="136">
        <f>VLOOKUP(CF_дог!B759,USD!A:B,2,TRUE)</f>
        <v>104.82739726027397</v>
      </c>
      <c r="D759" s="74"/>
      <c r="E759" s="73"/>
      <c r="F759" s="73"/>
      <c r="G759" s="73"/>
      <c r="H759" s="73">
        <v>0</v>
      </c>
      <c r="I759" s="73">
        <v>0</v>
      </c>
      <c r="J759" s="73">
        <v>0</v>
      </c>
      <c r="K759" s="73"/>
      <c r="L759" s="75"/>
      <c r="O759" s="74">
        <v>150</v>
      </c>
      <c r="P759" s="74">
        <f t="shared" si="317"/>
        <v>6012.1476824050005</v>
      </c>
      <c r="Q759" s="74">
        <f t="shared" si="305"/>
        <v>15724.109589041096</v>
      </c>
      <c r="R759" s="74">
        <f t="shared" si="304"/>
        <v>630237.7934909045</v>
      </c>
      <c r="S759" s="74">
        <f t="shared" si="312"/>
        <v>0</v>
      </c>
      <c r="T759" s="74">
        <f t="shared" si="313"/>
        <v>0</v>
      </c>
      <c r="U759" s="74">
        <f t="shared" si="316"/>
        <v>0</v>
      </c>
      <c r="V759" s="74">
        <f t="shared" si="318"/>
        <v>0</v>
      </c>
      <c r="W759" s="74">
        <f t="shared" si="314"/>
        <v>0</v>
      </c>
      <c r="X759" s="74">
        <f t="shared" si="315"/>
        <v>0</v>
      </c>
      <c r="Y759" s="74">
        <f t="shared" si="306"/>
        <v>0</v>
      </c>
      <c r="Z759" s="74">
        <f t="shared" si="309"/>
        <v>0</v>
      </c>
      <c r="AA759" s="75">
        <v>7.0000000000000007E-2</v>
      </c>
      <c r="AB759" s="74">
        <f t="shared" si="311"/>
        <v>-420.85033776835007</v>
      </c>
      <c r="AC759" s="74">
        <f t="shared" si="307"/>
        <v>-44116.645544363317</v>
      </c>
      <c r="AD759" s="75">
        <v>7.0000000000000007E-2</v>
      </c>
      <c r="AE759" s="74">
        <f t="shared" si="310"/>
        <v>-420.85033776835007</v>
      </c>
      <c r="AF759" s="74">
        <f t="shared" si="308"/>
        <v>-44116.645544363317</v>
      </c>
      <c r="AO759" s="74"/>
      <c r="AP759" s="74"/>
      <c r="AQ759" s="74"/>
      <c r="AR759" s="74"/>
      <c r="AS759" s="73"/>
      <c r="AT759" s="73"/>
    </row>
    <row r="760" spans="1:46" s="60" customFormat="1">
      <c r="A760" s="20" t="s">
        <v>869</v>
      </c>
      <c r="B760" s="135">
        <f>B759+30</f>
        <v>46203</v>
      </c>
      <c r="C760" s="136">
        <f>VLOOKUP(CF_дог!B760,USD!A:B,2,TRUE)</f>
        <v>104.99178082191781</v>
      </c>
      <c r="D760" s="74"/>
      <c r="E760" s="73"/>
      <c r="F760" s="73"/>
      <c r="G760" s="73"/>
      <c r="H760" s="73">
        <v>0</v>
      </c>
      <c r="I760" s="73">
        <v>0</v>
      </c>
      <c r="J760" s="73">
        <v>0</v>
      </c>
      <c r="K760" s="73"/>
      <c r="L760" s="75"/>
      <c r="O760" s="74">
        <v>150</v>
      </c>
      <c r="P760" s="74">
        <f t="shared" si="317"/>
        <v>5862.1476824050005</v>
      </c>
      <c r="Q760" s="74">
        <f t="shared" si="305"/>
        <v>15748.767123287673</v>
      </c>
      <c r="R760" s="74">
        <f t="shared" si="304"/>
        <v>615477.32461677934</v>
      </c>
      <c r="S760" s="74">
        <f t="shared" si="312"/>
        <v>0</v>
      </c>
      <c r="T760" s="74">
        <f t="shared" si="313"/>
        <v>0</v>
      </c>
      <c r="U760" s="74">
        <f t="shared" si="316"/>
        <v>0</v>
      </c>
      <c r="V760" s="74">
        <f t="shared" si="318"/>
        <v>0</v>
      </c>
      <c r="W760" s="74">
        <f t="shared" si="314"/>
        <v>0</v>
      </c>
      <c r="X760" s="74">
        <f t="shared" si="315"/>
        <v>0</v>
      </c>
      <c r="Y760" s="74">
        <f t="shared" si="306"/>
        <v>0</v>
      </c>
      <c r="Z760" s="74">
        <f t="shared" si="309"/>
        <v>0</v>
      </c>
      <c r="AA760" s="75">
        <v>7.0000000000000007E-2</v>
      </c>
      <c r="AB760" s="74">
        <f t="shared" si="311"/>
        <v>-410.35033776835007</v>
      </c>
      <c r="AC760" s="74">
        <f t="shared" si="307"/>
        <v>-43083.412723174552</v>
      </c>
      <c r="AD760" s="75">
        <v>7.0000000000000007E-2</v>
      </c>
      <c r="AE760" s="74">
        <f t="shared" si="310"/>
        <v>-410.35033776835007</v>
      </c>
      <c r="AF760" s="74">
        <f t="shared" si="308"/>
        <v>-43083.412723174552</v>
      </c>
      <c r="AO760" s="74"/>
      <c r="AP760" s="74"/>
      <c r="AQ760" s="74"/>
      <c r="AR760" s="74"/>
      <c r="AS760" s="73"/>
      <c r="AT760" s="73"/>
    </row>
    <row r="761" spans="1:46" s="60" customFormat="1">
      <c r="A761" s="20" t="s">
        <v>869</v>
      </c>
      <c r="B761" s="135">
        <f>B760+31</f>
        <v>46234</v>
      </c>
      <c r="C761" s="136">
        <f>VLOOKUP(CF_дог!B761,USD!A:B,2,TRUE)</f>
        <v>105.16164383561645</v>
      </c>
      <c r="D761" s="74"/>
      <c r="E761" s="73"/>
      <c r="F761" s="73"/>
      <c r="G761" s="73"/>
      <c r="H761" s="73">
        <v>0</v>
      </c>
      <c r="I761" s="73">
        <v>0</v>
      </c>
      <c r="J761" s="73">
        <v>0</v>
      </c>
      <c r="K761" s="73"/>
      <c r="L761" s="75"/>
      <c r="O761" s="74">
        <v>150</v>
      </c>
      <c r="P761" s="74">
        <f t="shared" si="317"/>
        <v>5712.1476824050005</v>
      </c>
      <c r="Q761" s="74">
        <f t="shared" si="305"/>
        <v>15774.246575342468</v>
      </c>
      <c r="R761" s="74">
        <f t="shared" si="304"/>
        <v>600698.84011351655</v>
      </c>
      <c r="S761" s="74">
        <f t="shared" ref="S761:S792" si="319">P760*H760/365*(B761-B760)+S760-U761</f>
        <v>0</v>
      </c>
      <c r="T761" s="74">
        <f t="shared" ref="T761:T792" si="320">S761*C761</f>
        <v>0</v>
      </c>
      <c r="U761" s="74">
        <f t="shared" si="316"/>
        <v>0</v>
      </c>
      <c r="V761" s="74">
        <f t="shared" si="318"/>
        <v>0</v>
      </c>
      <c r="W761" s="74">
        <f t="shared" ref="W761:W792" si="321">I761*P761</f>
        <v>0</v>
      </c>
      <c r="X761" s="74">
        <f t="shared" ref="X761:X792" si="322">W761*C761</f>
        <v>0</v>
      </c>
      <c r="Y761" s="74">
        <f t="shared" si="306"/>
        <v>0</v>
      </c>
      <c r="Z761" s="74">
        <f t="shared" si="309"/>
        <v>0</v>
      </c>
      <c r="AA761" s="75">
        <v>7.0000000000000007E-2</v>
      </c>
      <c r="AB761" s="74">
        <f t="shared" si="311"/>
        <v>-399.85033776835007</v>
      </c>
      <c r="AC761" s="74">
        <f t="shared" si="307"/>
        <v>-42048.918807946167</v>
      </c>
      <c r="AD761" s="75">
        <v>7.0000000000000007E-2</v>
      </c>
      <c r="AE761" s="74">
        <f t="shared" si="310"/>
        <v>-399.85033776835007</v>
      </c>
      <c r="AF761" s="74">
        <f t="shared" si="308"/>
        <v>-42048.918807946167</v>
      </c>
      <c r="AO761" s="74"/>
      <c r="AP761" s="74"/>
      <c r="AQ761" s="74"/>
      <c r="AR761" s="74"/>
      <c r="AS761" s="73"/>
      <c r="AT761" s="73"/>
    </row>
    <row r="762" spans="1:46" s="60" customFormat="1">
      <c r="A762" s="20" t="s">
        <v>869</v>
      </c>
      <c r="B762" s="135">
        <f>B761+31</f>
        <v>46265</v>
      </c>
      <c r="C762" s="136">
        <f>VLOOKUP(CF_дог!B762,USD!A:B,2,TRUE)</f>
        <v>105.33150684931506</v>
      </c>
      <c r="D762" s="74"/>
      <c r="E762" s="73"/>
      <c r="F762" s="73"/>
      <c r="G762" s="73"/>
      <c r="H762" s="73">
        <v>0</v>
      </c>
      <c r="I762" s="73">
        <v>0</v>
      </c>
      <c r="J762" s="73">
        <v>0</v>
      </c>
      <c r="K762" s="73"/>
      <c r="L762" s="75"/>
      <c r="O762" s="74">
        <v>150</v>
      </c>
      <c r="P762" s="74">
        <f t="shared" si="317"/>
        <v>5562.1476824050005</v>
      </c>
      <c r="Q762" s="74">
        <f t="shared" si="305"/>
        <v>15799.726027397259</v>
      </c>
      <c r="R762" s="74">
        <f t="shared" si="304"/>
        <v>585869.39670614421</v>
      </c>
      <c r="S762" s="74">
        <f t="shared" si="319"/>
        <v>0</v>
      </c>
      <c r="T762" s="74">
        <f t="shared" si="320"/>
        <v>0</v>
      </c>
      <c r="U762" s="74">
        <f t="shared" ref="U762:U793" si="323">P761*H761/365*(B762-B761)</f>
        <v>0</v>
      </c>
      <c r="V762" s="74">
        <f t="shared" si="318"/>
        <v>0</v>
      </c>
      <c r="W762" s="74">
        <f t="shared" si="321"/>
        <v>0</v>
      </c>
      <c r="X762" s="74">
        <f t="shared" si="322"/>
        <v>0</v>
      </c>
      <c r="Y762" s="74">
        <f t="shared" si="306"/>
        <v>0</v>
      </c>
      <c r="Z762" s="74">
        <f t="shared" si="309"/>
        <v>0</v>
      </c>
      <c r="AA762" s="75">
        <v>7.0000000000000007E-2</v>
      </c>
      <c r="AB762" s="74">
        <f t="shared" si="311"/>
        <v>-389.35033776835007</v>
      </c>
      <c r="AC762" s="74">
        <f t="shared" si="307"/>
        <v>-41010.857769430098</v>
      </c>
      <c r="AD762" s="75">
        <v>7.0000000000000007E-2</v>
      </c>
      <c r="AE762" s="74">
        <f t="shared" si="310"/>
        <v>-389.35033776835007</v>
      </c>
      <c r="AF762" s="74">
        <f t="shared" si="308"/>
        <v>-41010.857769430098</v>
      </c>
      <c r="AO762" s="74"/>
      <c r="AP762" s="74"/>
      <c r="AQ762" s="74"/>
      <c r="AR762" s="74"/>
      <c r="AS762" s="73"/>
      <c r="AT762" s="73"/>
    </row>
    <row r="763" spans="1:46" s="60" customFormat="1">
      <c r="A763" s="20" t="s">
        <v>869</v>
      </c>
      <c r="B763" s="135">
        <f>B762+30</f>
        <v>46295</v>
      </c>
      <c r="C763" s="136">
        <f>VLOOKUP(CF_дог!B763,USD!A:B,2,TRUE)</f>
        <v>105.49589041095891</v>
      </c>
      <c r="D763" s="74"/>
      <c r="E763" s="73"/>
      <c r="F763" s="73"/>
      <c r="G763" s="73"/>
      <c r="H763" s="73">
        <v>0</v>
      </c>
      <c r="I763" s="73">
        <v>0</v>
      </c>
      <c r="J763" s="73">
        <v>0</v>
      </c>
      <c r="K763" s="73"/>
      <c r="L763" s="75"/>
      <c r="O763" s="74">
        <v>150</v>
      </c>
      <c r="P763" s="74">
        <f t="shared" si="317"/>
        <v>5412.1476824050005</v>
      </c>
      <c r="Q763" s="74">
        <f t="shared" si="305"/>
        <v>15824.383561643835</v>
      </c>
      <c r="R763" s="74">
        <f t="shared" si="304"/>
        <v>570959.33879092312</v>
      </c>
      <c r="S763" s="74">
        <f t="shared" si="319"/>
        <v>0</v>
      </c>
      <c r="T763" s="74">
        <f t="shared" si="320"/>
        <v>0</v>
      </c>
      <c r="U763" s="74">
        <f t="shared" si="323"/>
        <v>0</v>
      </c>
      <c r="V763" s="74">
        <f t="shared" si="318"/>
        <v>0</v>
      </c>
      <c r="W763" s="74">
        <f t="shared" si="321"/>
        <v>0</v>
      </c>
      <c r="X763" s="74">
        <f t="shared" si="322"/>
        <v>0</v>
      </c>
      <c r="Y763" s="74">
        <f t="shared" si="306"/>
        <v>0</v>
      </c>
      <c r="Z763" s="74">
        <f t="shared" si="309"/>
        <v>0</v>
      </c>
      <c r="AA763" s="75">
        <v>7.0000000000000007E-2</v>
      </c>
      <c r="AB763" s="74">
        <f t="shared" si="311"/>
        <v>-378.85033776835007</v>
      </c>
      <c r="AC763" s="74">
        <f t="shared" si="307"/>
        <v>-39967.153715364628</v>
      </c>
      <c r="AD763" s="75">
        <v>7.0000000000000007E-2</v>
      </c>
      <c r="AE763" s="74">
        <f t="shared" si="310"/>
        <v>-378.85033776835007</v>
      </c>
      <c r="AF763" s="74">
        <f t="shared" si="308"/>
        <v>-39967.153715364628</v>
      </c>
      <c r="AO763" s="74"/>
      <c r="AP763" s="74"/>
      <c r="AQ763" s="74"/>
      <c r="AR763" s="74"/>
      <c r="AS763" s="73"/>
      <c r="AT763" s="73"/>
    </row>
    <row r="764" spans="1:46" s="60" customFormat="1">
      <c r="A764" s="20" t="s">
        <v>869</v>
      </c>
      <c r="B764" s="135">
        <f>B763+31</f>
        <v>46326</v>
      </c>
      <c r="C764" s="136">
        <f>VLOOKUP(CF_дог!B764,USD!A:B,2,TRUE)</f>
        <v>105.66575342465754</v>
      </c>
      <c r="D764" s="74"/>
      <c r="E764" s="73"/>
      <c r="F764" s="73"/>
      <c r="G764" s="73"/>
      <c r="H764" s="73">
        <v>0</v>
      </c>
      <c r="I764" s="73">
        <v>0</v>
      </c>
      <c r="J764" s="73">
        <v>0</v>
      </c>
      <c r="K764" s="73"/>
      <c r="L764" s="75"/>
      <c r="O764" s="74">
        <v>150</v>
      </c>
      <c r="P764" s="74">
        <f t="shared" si="317"/>
        <v>5262.1476824050005</v>
      </c>
      <c r="Q764" s="74">
        <f t="shared" si="305"/>
        <v>15849.86301369863</v>
      </c>
      <c r="R764" s="74">
        <f t="shared" si="304"/>
        <v>556028.79949313996</v>
      </c>
      <c r="S764" s="74">
        <f t="shared" si="319"/>
        <v>0</v>
      </c>
      <c r="T764" s="74">
        <f t="shared" si="320"/>
        <v>0</v>
      </c>
      <c r="U764" s="74">
        <f t="shared" si="323"/>
        <v>0</v>
      </c>
      <c r="V764" s="74">
        <f t="shared" si="318"/>
        <v>0</v>
      </c>
      <c r="W764" s="74">
        <f t="shared" si="321"/>
        <v>0</v>
      </c>
      <c r="X764" s="74">
        <f t="shared" si="322"/>
        <v>0</v>
      </c>
      <c r="Y764" s="74">
        <f t="shared" si="306"/>
        <v>0</v>
      </c>
      <c r="Z764" s="74">
        <f t="shared" si="309"/>
        <v>0</v>
      </c>
      <c r="AA764" s="75">
        <v>7.0000000000000007E-2</v>
      </c>
      <c r="AB764" s="74">
        <f t="shared" si="311"/>
        <v>-368.35033776835007</v>
      </c>
      <c r="AC764" s="74">
        <f t="shared" si="307"/>
        <v>-38922.0159645198</v>
      </c>
      <c r="AD764" s="75">
        <v>7.0000000000000007E-2</v>
      </c>
      <c r="AE764" s="74">
        <f t="shared" si="310"/>
        <v>-368.35033776835007</v>
      </c>
      <c r="AF764" s="74">
        <f t="shared" si="308"/>
        <v>-38922.0159645198</v>
      </c>
      <c r="AO764" s="74"/>
      <c r="AP764" s="74"/>
      <c r="AQ764" s="74"/>
      <c r="AR764" s="74"/>
      <c r="AS764" s="73"/>
      <c r="AT764" s="73"/>
    </row>
    <row r="765" spans="1:46" s="60" customFormat="1">
      <c r="A765" s="20" t="s">
        <v>869</v>
      </c>
      <c r="B765" s="135">
        <f>B764+30</f>
        <v>46356</v>
      </c>
      <c r="C765" s="136">
        <f>VLOOKUP(CF_дог!B765,USD!A:B,2,TRUE)</f>
        <v>105.83013698630137</v>
      </c>
      <c r="D765" s="74"/>
      <c r="E765" s="73"/>
      <c r="F765" s="73"/>
      <c r="G765" s="73"/>
      <c r="H765" s="73">
        <v>0</v>
      </c>
      <c r="I765" s="73">
        <v>0</v>
      </c>
      <c r="J765" s="73">
        <v>0</v>
      </c>
      <c r="K765" s="73"/>
      <c r="L765" s="75"/>
      <c r="O765" s="74">
        <v>150</v>
      </c>
      <c r="P765" s="74">
        <f t="shared" si="317"/>
        <v>5112.1476824050005</v>
      </c>
      <c r="Q765" s="74">
        <f t="shared" si="305"/>
        <v>15874.520547945205</v>
      </c>
      <c r="R765" s="74">
        <f t="shared" ref="R765:R828" si="324">P765*C765</f>
        <v>541019.28952312423</v>
      </c>
      <c r="S765" s="74">
        <f t="shared" si="319"/>
        <v>0</v>
      </c>
      <c r="T765" s="74">
        <f t="shared" si="320"/>
        <v>0</v>
      </c>
      <c r="U765" s="74">
        <f t="shared" si="323"/>
        <v>0</v>
      </c>
      <c r="V765" s="74">
        <f t="shared" si="318"/>
        <v>0</v>
      </c>
      <c r="W765" s="74">
        <f t="shared" si="321"/>
        <v>0</v>
      </c>
      <c r="X765" s="74">
        <f t="shared" si="322"/>
        <v>0</v>
      </c>
      <c r="Y765" s="74">
        <f t="shared" si="306"/>
        <v>0</v>
      </c>
      <c r="Z765" s="74">
        <f t="shared" si="309"/>
        <v>0</v>
      </c>
      <c r="AA765" s="75">
        <v>7.0000000000000007E-2</v>
      </c>
      <c r="AB765" s="74">
        <f t="shared" si="311"/>
        <v>-357.85033776835007</v>
      </c>
      <c r="AC765" s="74">
        <f t="shared" si="307"/>
        <v>-37871.350266618705</v>
      </c>
      <c r="AD765" s="75">
        <v>7.0000000000000007E-2</v>
      </c>
      <c r="AE765" s="74">
        <f t="shared" si="310"/>
        <v>-357.85033776835007</v>
      </c>
      <c r="AF765" s="74">
        <f t="shared" si="308"/>
        <v>-37871.350266618705</v>
      </c>
      <c r="AO765" s="74"/>
      <c r="AP765" s="74"/>
      <c r="AQ765" s="74"/>
      <c r="AR765" s="74"/>
      <c r="AS765" s="73"/>
      <c r="AT765" s="73"/>
    </row>
    <row r="766" spans="1:46" s="60" customFormat="1">
      <c r="A766" s="20" t="s">
        <v>869</v>
      </c>
      <c r="B766" s="135">
        <f>B765+31</f>
        <v>46387</v>
      </c>
      <c r="C766" s="136">
        <f>VLOOKUP(CF_дог!B766,USD!A:B,2,TRUE)</f>
        <v>106</v>
      </c>
      <c r="D766" s="74"/>
      <c r="E766" s="73"/>
      <c r="F766" s="73"/>
      <c r="G766" s="73"/>
      <c r="H766" s="73">
        <v>0</v>
      </c>
      <c r="I766" s="73">
        <v>0</v>
      </c>
      <c r="J766" s="73">
        <v>0</v>
      </c>
      <c r="K766" s="73"/>
      <c r="L766" s="75"/>
      <c r="O766" s="74">
        <v>150</v>
      </c>
      <c r="P766" s="74">
        <f t="shared" si="317"/>
        <v>4962.1476824050005</v>
      </c>
      <c r="Q766" s="74">
        <f t="shared" si="305"/>
        <v>15900</v>
      </c>
      <c r="R766" s="74">
        <f t="shared" si="324"/>
        <v>525987.65433493</v>
      </c>
      <c r="S766" s="74">
        <f t="shared" si="319"/>
        <v>0</v>
      </c>
      <c r="T766" s="74">
        <f t="shared" si="320"/>
        <v>0</v>
      </c>
      <c r="U766" s="74">
        <f t="shared" si="323"/>
        <v>0</v>
      </c>
      <c r="V766" s="74">
        <f t="shared" si="318"/>
        <v>0</v>
      </c>
      <c r="W766" s="74">
        <f t="shared" si="321"/>
        <v>0</v>
      </c>
      <c r="X766" s="74">
        <f t="shared" si="322"/>
        <v>0</v>
      </c>
      <c r="Y766" s="74">
        <f t="shared" si="306"/>
        <v>0</v>
      </c>
      <c r="Z766" s="74">
        <f t="shared" si="309"/>
        <v>0</v>
      </c>
      <c r="AA766" s="75">
        <v>7.0000000000000007E-2</v>
      </c>
      <c r="AB766" s="74">
        <f t="shared" si="311"/>
        <v>-347.35033776835007</v>
      </c>
      <c r="AC766" s="74">
        <f t="shared" si="307"/>
        <v>-36819.135803445111</v>
      </c>
      <c r="AD766" s="75">
        <v>7.0000000000000007E-2</v>
      </c>
      <c r="AE766" s="74">
        <f t="shared" si="310"/>
        <v>-347.35033776835007</v>
      </c>
      <c r="AF766" s="74">
        <f t="shared" si="308"/>
        <v>-36819.135803445111</v>
      </c>
      <c r="AO766" s="74"/>
      <c r="AP766" s="74"/>
      <c r="AQ766" s="74"/>
      <c r="AR766" s="74"/>
      <c r="AS766" s="73"/>
      <c r="AT766" s="73"/>
    </row>
    <row r="767" spans="1:46" s="60" customFormat="1">
      <c r="A767" s="20" t="s">
        <v>869</v>
      </c>
      <c r="B767" s="135">
        <f>B766+31</f>
        <v>46418</v>
      </c>
      <c r="C767" s="136">
        <f>VLOOKUP(CF_дог!B767,USD!A:B,2,TRUE)</f>
        <v>106.16986301369863</v>
      </c>
      <c r="D767" s="74"/>
      <c r="E767" s="73"/>
      <c r="F767" s="73"/>
      <c r="G767" s="73"/>
      <c r="H767" s="73">
        <v>0</v>
      </c>
      <c r="I767" s="73">
        <v>0</v>
      </c>
      <c r="J767" s="73">
        <v>0</v>
      </c>
      <c r="K767" s="73"/>
      <c r="L767" s="75"/>
      <c r="O767" s="74">
        <v>150</v>
      </c>
      <c r="P767" s="74">
        <f t="shared" si="317"/>
        <v>4812.1476824050005</v>
      </c>
      <c r="Q767" s="74">
        <f t="shared" si="305"/>
        <v>15925.479452054795</v>
      </c>
      <c r="R767" s="74">
        <f t="shared" si="324"/>
        <v>510905.06024262623</v>
      </c>
      <c r="S767" s="74">
        <f t="shared" si="319"/>
        <v>0</v>
      </c>
      <c r="T767" s="74">
        <f t="shared" si="320"/>
        <v>0</v>
      </c>
      <c r="U767" s="74">
        <f t="shared" si="323"/>
        <v>0</v>
      </c>
      <c r="V767" s="74">
        <f t="shared" si="318"/>
        <v>0</v>
      </c>
      <c r="W767" s="74">
        <f t="shared" si="321"/>
        <v>0</v>
      </c>
      <c r="X767" s="74">
        <f t="shared" si="322"/>
        <v>0</v>
      </c>
      <c r="Y767" s="74">
        <f t="shared" si="306"/>
        <v>0</v>
      </c>
      <c r="Z767" s="74">
        <f t="shared" si="309"/>
        <v>0</v>
      </c>
      <c r="AA767" s="75">
        <v>7.0000000000000007E-2</v>
      </c>
      <c r="AB767" s="74">
        <f t="shared" si="311"/>
        <v>-336.85033776835007</v>
      </c>
      <c r="AC767" s="74">
        <f t="shared" si="307"/>
        <v>-35763.35421698384</v>
      </c>
      <c r="AD767" s="75">
        <v>7.0000000000000007E-2</v>
      </c>
      <c r="AE767" s="74">
        <f t="shared" si="310"/>
        <v>-336.85033776835007</v>
      </c>
      <c r="AF767" s="74">
        <f t="shared" si="308"/>
        <v>-35763.35421698384</v>
      </c>
      <c r="AO767" s="74"/>
      <c r="AP767" s="74"/>
      <c r="AQ767" s="74"/>
      <c r="AR767" s="74"/>
      <c r="AS767" s="73"/>
      <c r="AT767" s="73"/>
    </row>
    <row r="768" spans="1:46" s="60" customFormat="1">
      <c r="A768" s="20" t="s">
        <v>869</v>
      </c>
      <c r="B768" s="135">
        <f>B767+28</f>
        <v>46446</v>
      </c>
      <c r="C768" s="136">
        <f>VLOOKUP(CF_дог!B768,USD!A:B,2,TRUE)</f>
        <v>106.32328767123288</v>
      </c>
      <c r="D768" s="74"/>
      <c r="E768" s="73"/>
      <c r="F768" s="73"/>
      <c r="G768" s="73"/>
      <c r="H768" s="73">
        <v>0</v>
      </c>
      <c r="I768" s="73">
        <v>0</v>
      </c>
      <c r="J768" s="73">
        <v>0</v>
      </c>
      <c r="K768" s="73"/>
      <c r="L768" s="75"/>
      <c r="O768" s="74">
        <v>150</v>
      </c>
      <c r="P768" s="74">
        <f t="shared" si="317"/>
        <v>4662.1476824050005</v>
      </c>
      <c r="Q768" s="74">
        <f t="shared" si="305"/>
        <v>15948.493150684932</v>
      </c>
      <c r="R768" s="74">
        <f t="shared" si="324"/>
        <v>495694.86920211854</v>
      </c>
      <c r="S768" s="74">
        <f t="shared" si="319"/>
        <v>0</v>
      </c>
      <c r="T768" s="74">
        <f t="shared" si="320"/>
        <v>0</v>
      </c>
      <c r="U768" s="74">
        <f t="shared" si="323"/>
        <v>0</v>
      </c>
      <c r="V768" s="74">
        <f t="shared" si="318"/>
        <v>0</v>
      </c>
      <c r="W768" s="74">
        <f t="shared" si="321"/>
        <v>0</v>
      </c>
      <c r="X768" s="74">
        <f t="shared" si="322"/>
        <v>0</v>
      </c>
      <c r="Y768" s="74">
        <f t="shared" si="306"/>
        <v>0</v>
      </c>
      <c r="Z768" s="74">
        <f t="shared" si="309"/>
        <v>0</v>
      </c>
      <c r="AA768" s="75">
        <v>7.0000000000000007E-2</v>
      </c>
      <c r="AB768" s="74">
        <f t="shared" si="311"/>
        <v>-326.35033776835007</v>
      </c>
      <c r="AC768" s="74">
        <f t="shared" si="307"/>
        <v>-34698.6408441483</v>
      </c>
      <c r="AD768" s="75">
        <v>7.0000000000000007E-2</v>
      </c>
      <c r="AE768" s="74">
        <f t="shared" si="310"/>
        <v>-326.35033776835007</v>
      </c>
      <c r="AF768" s="74">
        <f t="shared" si="308"/>
        <v>-34698.6408441483</v>
      </c>
      <c r="AO768" s="74"/>
      <c r="AP768" s="74"/>
      <c r="AQ768" s="74"/>
      <c r="AR768" s="74"/>
      <c r="AS768" s="73"/>
      <c r="AT768" s="73"/>
    </row>
    <row r="769" spans="1:46" s="60" customFormat="1">
      <c r="A769" s="20" t="s">
        <v>869</v>
      </c>
      <c r="B769" s="135">
        <f>B768+31</f>
        <v>46477</v>
      </c>
      <c r="C769" s="136">
        <f>VLOOKUP(CF_дог!B769,USD!A:B,2,TRUE)</f>
        <v>106.49315068493151</v>
      </c>
      <c r="D769" s="74"/>
      <c r="E769" s="73"/>
      <c r="F769" s="73"/>
      <c r="G769" s="73"/>
      <c r="H769" s="73">
        <v>0</v>
      </c>
      <c r="I769" s="73">
        <v>0</v>
      </c>
      <c r="J769" s="73">
        <v>0</v>
      </c>
      <c r="K769" s="73"/>
      <c r="L769" s="75"/>
      <c r="O769" s="74">
        <v>150</v>
      </c>
      <c r="P769" s="74">
        <f t="shared" si="317"/>
        <v>4512.1476824050005</v>
      </c>
      <c r="Q769" s="74">
        <f t="shared" si="305"/>
        <v>15973.972602739726</v>
      </c>
      <c r="R769" s="74">
        <f t="shared" si="324"/>
        <v>480512.82305502018</v>
      </c>
      <c r="S769" s="74">
        <f t="shared" si="319"/>
        <v>0</v>
      </c>
      <c r="T769" s="74">
        <f t="shared" si="320"/>
        <v>0</v>
      </c>
      <c r="U769" s="74">
        <f t="shared" si="323"/>
        <v>0</v>
      </c>
      <c r="V769" s="74">
        <f t="shared" si="318"/>
        <v>0</v>
      </c>
      <c r="W769" s="74">
        <f t="shared" si="321"/>
        <v>0</v>
      </c>
      <c r="X769" s="74">
        <f t="shared" si="322"/>
        <v>0</v>
      </c>
      <c r="Y769" s="74">
        <f t="shared" si="306"/>
        <v>0</v>
      </c>
      <c r="Z769" s="74">
        <f t="shared" si="309"/>
        <v>0</v>
      </c>
      <c r="AA769" s="75">
        <v>7.0000000000000007E-2</v>
      </c>
      <c r="AB769" s="74">
        <f t="shared" si="311"/>
        <v>-315.85033776835007</v>
      </c>
      <c r="AC769" s="74">
        <f t="shared" si="307"/>
        <v>-33635.897613851419</v>
      </c>
      <c r="AD769" s="75">
        <v>7.0000000000000007E-2</v>
      </c>
      <c r="AE769" s="74">
        <f t="shared" si="310"/>
        <v>-315.85033776835007</v>
      </c>
      <c r="AF769" s="74">
        <f t="shared" si="308"/>
        <v>-33635.897613851419</v>
      </c>
      <c r="AO769" s="74"/>
      <c r="AP769" s="74"/>
      <c r="AQ769" s="74"/>
      <c r="AR769" s="74"/>
      <c r="AS769" s="73"/>
      <c r="AT769" s="73"/>
    </row>
    <row r="770" spans="1:46" s="60" customFormat="1">
      <c r="A770" s="20" t="s">
        <v>869</v>
      </c>
      <c r="B770" s="135">
        <f>B769+30</f>
        <v>46507</v>
      </c>
      <c r="C770" s="136">
        <f>VLOOKUP(CF_дог!B770,USD!A:B,2,TRUE)</f>
        <v>106.65753424657534</v>
      </c>
      <c r="D770" s="74"/>
      <c r="E770" s="73"/>
      <c r="F770" s="73"/>
      <c r="G770" s="73"/>
      <c r="H770" s="73">
        <v>0</v>
      </c>
      <c r="I770" s="73">
        <v>0</v>
      </c>
      <c r="J770" s="73">
        <v>0</v>
      </c>
      <c r="K770" s="73"/>
      <c r="L770" s="75"/>
      <c r="O770" s="74">
        <v>150</v>
      </c>
      <c r="P770" s="74">
        <f t="shared" si="317"/>
        <v>4362.1476824050005</v>
      </c>
      <c r="Q770" s="74">
        <f t="shared" si="305"/>
        <v>15998.630136986301</v>
      </c>
      <c r="R770" s="74">
        <f t="shared" si="324"/>
        <v>465255.91582473059</v>
      </c>
      <c r="S770" s="74">
        <f t="shared" si="319"/>
        <v>0</v>
      </c>
      <c r="T770" s="74">
        <f t="shared" si="320"/>
        <v>0</v>
      </c>
      <c r="U770" s="74">
        <f t="shared" si="323"/>
        <v>0</v>
      </c>
      <c r="V770" s="74">
        <f t="shared" si="318"/>
        <v>0</v>
      </c>
      <c r="W770" s="74">
        <f t="shared" si="321"/>
        <v>0</v>
      </c>
      <c r="X770" s="74">
        <f t="shared" si="322"/>
        <v>0</v>
      </c>
      <c r="Y770" s="74">
        <f t="shared" si="306"/>
        <v>0</v>
      </c>
      <c r="Z770" s="74">
        <f t="shared" si="309"/>
        <v>0</v>
      </c>
      <c r="AA770" s="75">
        <v>7.0000000000000007E-2</v>
      </c>
      <c r="AB770" s="74">
        <f t="shared" si="311"/>
        <v>-305.35033776835007</v>
      </c>
      <c r="AC770" s="74">
        <f t="shared" si="307"/>
        <v>-32567.914107731143</v>
      </c>
      <c r="AD770" s="75">
        <v>7.0000000000000007E-2</v>
      </c>
      <c r="AE770" s="74">
        <f t="shared" si="310"/>
        <v>-305.35033776835007</v>
      </c>
      <c r="AF770" s="74">
        <f t="shared" si="308"/>
        <v>-32567.914107731143</v>
      </c>
      <c r="AO770" s="74"/>
      <c r="AP770" s="74"/>
      <c r="AQ770" s="74"/>
      <c r="AR770" s="74"/>
      <c r="AS770" s="73"/>
      <c r="AT770" s="73"/>
    </row>
    <row r="771" spans="1:46" s="60" customFormat="1">
      <c r="A771" s="20" t="s">
        <v>869</v>
      </c>
      <c r="B771" s="135">
        <f>B770+31</f>
        <v>46538</v>
      </c>
      <c r="C771" s="136">
        <f>VLOOKUP(CF_дог!B771,USD!A:B,2,TRUE)</f>
        <v>106.82739726027397</v>
      </c>
      <c r="D771" s="74"/>
      <c r="E771" s="73"/>
      <c r="F771" s="73"/>
      <c r="G771" s="73"/>
      <c r="H771" s="73">
        <v>0</v>
      </c>
      <c r="I771" s="73">
        <v>0</v>
      </c>
      <c r="J771" s="73">
        <v>0</v>
      </c>
      <c r="K771" s="73"/>
      <c r="L771" s="75"/>
      <c r="O771" s="74">
        <v>150</v>
      </c>
      <c r="P771" s="74">
        <f t="shared" si="317"/>
        <v>4212.1476824050005</v>
      </c>
      <c r="Q771" s="74">
        <f t="shared" ref="Q771:Q834" si="325">O771*C771</f>
        <v>16024.109589041096</v>
      </c>
      <c r="R771" s="74">
        <f t="shared" si="324"/>
        <v>449972.77378722129</v>
      </c>
      <c r="S771" s="74">
        <f t="shared" si="319"/>
        <v>0</v>
      </c>
      <c r="T771" s="74">
        <f t="shared" si="320"/>
        <v>0</v>
      </c>
      <c r="U771" s="74">
        <f t="shared" si="323"/>
        <v>0</v>
      </c>
      <c r="V771" s="74">
        <f t="shared" si="318"/>
        <v>0</v>
      </c>
      <c r="W771" s="74">
        <f t="shared" si="321"/>
        <v>0</v>
      </c>
      <c r="X771" s="74">
        <f t="shared" si="322"/>
        <v>0</v>
      </c>
      <c r="Y771" s="74">
        <f t="shared" ref="Y771:Y834" si="326">-P771*J771</f>
        <v>0</v>
      </c>
      <c r="Z771" s="74">
        <f t="shared" si="309"/>
        <v>0</v>
      </c>
      <c r="AA771" s="75">
        <v>7.0000000000000007E-2</v>
      </c>
      <c r="AB771" s="74">
        <f t="shared" si="311"/>
        <v>-294.85033776835007</v>
      </c>
      <c r="AC771" s="74">
        <f t="shared" si="307"/>
        <v>-31498.094165105496</v>
      </c>
      <c r="AD771" s="75">
        <v>7.0000000000000007E-2</v>
      </c>
      <c r="AE771" s="74">
        <f t="shared" si="310"/>
        <v>-294.85033776835007</v>
      </c>
      <c r="AF771" s="74">
        <f t="shared" si="308"/>
        <v>-31498.094165105496</v>
      </c>
      <c r="AO771" s="74"/>
      <c r="AP771" s="74"/>
      <c r="AQ771" s="74"/>
      <c r="AR771" s="74"/>
      <c r="AS771" s="73"/>
      <c r="AT771" s="73"/>
    </row>
    <row r="772" spans="1:46" s="60" customFormat="1">
      <c r="A772" s="20" t="s">
        <v>869</v>
      </c>
      <c r="B772" s="135">
        <f>B771+30</f>
        <v>46568</v>
      </c>
      <c r="C772" s="136">
        <f>VLOOKUP(CF_дог!B772,USD!A:B,2,TRUE)</f>
        <v>106.99178082191781</v>
      </c>
      <c r="D772" s="74"/>
      <c r="E772" s="73"/>
      <c r="F772" s="73"/>
      <c r="G772" s="73"/>
      <c r="H772" s="73">
        <v>0</v>
      </c>
      <c r="I772" s="73">
        <v>0</v>
      </c>
      <c r="J772" s="73">
        <v>0</v>
      </c>
      <c r="K772" s="73"/>
      <c r="L772" s="75"/>
      <c r="O772" s="74">
        <v>150</v>
      </c>
      <c r="P772" s="74">
        <f t="shared" si="317"/>
        <v>4062.1476824050005</v>
      </c>
      <c r="Q772" s="74">
        <f t="shared" si="325"/>
        <v>16048.767123287673</v>
      </c>
      <c r="R772" s="74">
        <f t="shared" si="324"/>
        <v>434616.41450213722</v>
      </c>
      <c r="S772" s="74">
        <f t="shared" si="319"/>
        <v>0</v>
      </c>
      <c r="T772" s="74">
        <f t="shared" si="320"/>
        <v>0</v>
      </c>
      <c r="U772" s="74">
        <f t="shared" si="323"/>
        <v>0</v>
      </c>
      <c r="V772" s="74">
        <f t="shared" si="318"/>
        <v>0</v>
      </c>
      <c r="W772" s="74">
        <f t="shared" si="321"/>
        <v>0</v>
      </c>
      <c r="X772" s="74">
        <f t="shared" si="322"/>
        <v>0</v>
      </c>
      <c r="Y772" s="74">
        <f t="shared" si="326"/>
        <v>0</v>
      </c>
      <c r="Z772" s="74">
        <f t="shared" si="309"/>
        <v>0</v>
      </c>
      <c r="AA772" s="75">
        <v>7.0000000000000007E-2</v>
      </c>
      <c r="AB772" s="74">
        <f t="shared" si="311"/>
        <v>-284.35033776835007</v>
      </c>
      <c r="AC772" s="74">
        <f t="shared" ref="AC772:AC835" si="327">AB772*C772</f>
        <v>-30423.149015149611</v>
      </c>
      <c r="AD772" s="75">
        <v>7.0000000000000007E-2</v>
      </c>
      <c r="AE772" s="74">
        <f t="shared" si="310"/>
        <v>-284.35033776835007</v>
      </c>
      <c r="AF772" s="74">
        <f t="shared" ref="AF772:AF835" si="328">AE772*C772</f>
        <v>-30423.149015149611</v>
      </c>
      <c r="AO772" s="74"/>
      <c r="AP772" s="74"/>
      <c r="AQ772" s="74"/>
      <c r="AR772" s="74"/>
      <c r="AS772" s="73"/>
      <c r="AT772" s="73"/>
    </row>
    <row r="773" spans="1:46" s="60" customFormat="1">
      <c r="A773" s="20" t="s">
        <v>869</v>
      </c>
      <c r="B773" s="135">
        <f>B772+31</f>
        <v>46599</v>
      </c>
      <c r="C773" s="136">
        <f>VLOOKUP(CF_дог!B773,USD!A:B,2,TRUE)</f>
        <v>107.16164383561645</v>
      </c>
      <c r="D773" s="74"/>
      <c r="E773" s="73"/>
      <c r="F773" s="73"/>
      <c r="G773" s="73"/>
      <c r="H773" s="73">
        <v>0</v>
      </c>
      <c r="I773" s="73">
        <v>0</v>
      </c>
      <c r="J773" s="73">
        <v>0</v>
      </c>
      <c r="K773" s="73"/>
      <c r="L773" s="75"/>
      <c r="O773" s="74">
        <v>150</v>
      </c>
      <c r="P773" s="74">
        <f t="shared" si="317"/>
        <v>3912.1476824050005</v>
      </c>
      <c r="Q773" s="74">
        <f t="shared" si="325"/>
        <v>16074.246575342468</v>
      </c>
      <c r="R773" s="74">
        <f t="shared" si="324"/>
        <v>419232.17657421698</v>
      </c>
      <c r="S773" s="74">
        <f t="shared" si="319"/>
        <v>0</v>
      </c>
      <c r="T773" s="74">
        <f t="shared" si="320"/>
        <v>0</v>
      </c>
      <c r="U773" s="74">
        <f t="shared" si="323"/>
        <v>0</v>
      </c>
      <c r="V773" s="74">
        <f t="shared" si="318"/>
        <v>0</v>
      </c>
      <c r="W773" s="74">
        <f t="shared" si="321"/>
        <v>0</v>
      </c>
      <c r="X773" s="74">
        <f t="shared" si="322"/>
        <v>0</v>
      </c>
      <c r="Y773" s="74">
        <f t="shared" si="326"/>
        <v>0</v>
      </c>
      <c r="Z773" s="74">
        <f t="shared" si="309"/>
        <v>0</v>
      </c>
      <c r="AA773" s="75">
        <v>7.0000000000000007E-2</v>
      </c>
      <c r="AB773" s="74">
        <f t="shared" si="311"/>
        <v>-273.85033776835007</v>
      </c>
      <c r="AC773" s="74">
        <f t="shared" si="327"/>
        <v>-29346.252360195194</v>
      </c>
      <c r="AD773" s="75">
        <v>7.0000000000000007E-2</v>
      </c>
      <c r="AE773" s="74">
        <f t="shared" si="310"/>
        <v>-273.85033776835007</v>
      </c>
      <c r="AF773" s="74">
        <f t="shared" si="328"/>
        <v>-29346.252360195194</v>
      </c>
      <c r="AO773" s="74"/>
      <c r="AP773" s="74"/>
      <c r="AQ773" s="74"/>
      <c r="AR773" s="74"/>
      <c r="AS773" s="73"/>
      <c r="AT773" s="73"/>
    </row>
    <row r="774" spans="1:46" s="60" customFormat="1">
      <c r="A774" s="20" t="s">
        <v>869</v>
      </c>
      <c r="B774" s="135">
        <f>B773+31</f>
        <v>46630</v>
      </c>
      <c r="C774" s="136">
        <f>VLOOKUP(CF_дог!B774,USD!A:B,2,TRUE)</f>
        <v>107.33150684931506</v>
      </c>
      <c r="D774" s="74"/>
      <c r="E774" s="73"/>
      <c r="F774" s="73"/>
      <c r="G774" s="73"/>
      <c r="H774" s="73">
        <v>0</v>
      </c>
      <c r="I774" s="73">
        <v>0</v>
      </c>
      <c r="J774" s="73">
        <v>0</v>
      </c>
      <c r="K774" s="73"/>
      <c r="L774" s="75"/>
      <c r="O774" s="74">
        <v>150</v>
      </c>
      <c r="P774" s="74">
        <f t="shared" si="317"/>
        <v>3762.1476824050005</v>
      </c>
      <c r="Q774" s="74">
        <f t="shared" si="325"/>
        <v>16099.726027397259</v>
      </c>
      <c r="R774" s="74">
        <f t="shared" si="324"/>
        <v>403796.97974218708</v>
      </c>
      <c r="S774" s="74">
        <f t="shared" si="319"/>
        <v>0</v>
      </c>
      <c r="T774" s="74">
        <f t="shared" si="320"/>
        <v>0</v>
      </c>
      <c r="U774" s="74">
        <f t="shared" si="323"/>
        <v>0</v>
      </c>
      <c r="V774" s="74">
        <f t="shared" si="318"/>
        <v>0</v>
      </c>
      <c r="W774" s="74">
        <f t="shared" si="321"/>
        <v>0</v>
      </c>
      <c r="X774" s="74">
        <f t="shared" si="322"/>
        <v>0</v>
      </c>
      <c r="Y774" s="74">
        <f t="shared" si="326"/>
        <v>0</v>
      </c>
      <c r="Z774" s="74">
        <f t="shared" si="309"/>
        <v>0</v>
      </c>
      <c r="AA774" s="75">
        <v>7.0000000000000007E-2</v>
      </c>
      <c r="AB774" s="74">
        <f t="shared" si="311"/>
        <v>-263.35033776835007</v>
      </c>
      <c r="AC774" s="74">
        <f t="shared" si="327"/>
        <v>-28265.7885819531</v>
      </c>
      <c r="AD774" s="75">
        <v>7.0000000000000007E-2</v>
      </c>
      <c r="AE774" s="74">
        <f t="shared" si="310"/>
        <v>-263.35033776835007</v>
      </c>
      <c r="AF774" s="74">
        <f t="shared" si="328"/>
        <v>-28265.7885819531</v>
      </c>
      <c r="AO774" s="74"/>
      <c r="AP774" s="74"/>
      <c r="AQ774" s="74"/>
      <c r="AR774" s="74"/>
      <c r="AS774" s="73"/>
      <c r="AT774" s="73"/>
    </row>
    <row r="775" spans="1:46" s="60" customFormat="1">
      <c r="A775" s="20" t="s">
        <v>869</v>
      </c>
      <c r="B775" s="135">
        <f>B774+30</f>
        <v>46660</v>
      </c>
      <c r="C775" s="136">
        <f>VLOOKUP(CF_дог!B775,USD!A:B,2,TRUE)</f>
        <v>107.49589041095891</v>
      </c>
      <c r="D775" s="74"/>
      <c r="E775" s="73"/>
      <c r="F775" s="73"/>
      <c r="G775" s="73"/>
      <c r="H775" s="73">
        <v>0</v>
      </c>
      <c r="I775" s="73">
        <v>0</v>
      </c>
      <c r="J775" s="73">
        <v>0</v>
      </c>
      <c r="K775" s="73"/>
      <c r="L775" s="75"/>
      <c r="O775" s="74">
        <v>150</v>
      </c>
      <c r="P775" s="74">
        <f t="shared" si="317"/>
        <v>3612.1476824050005</v>
      </c>
      <c r="Q775" s="74">
        <f t="shared" si="325"/>
        <v>16124.383561643835</v>
      </c>
      <c r="R775" s="74">
        <f t="shared" si="324"/>
        <v>388291.03141600714</v>
      </c>
      <c r="S775" s="74">
        <f t="shared" si="319"/>
        <v>0</v>
      </c>
      <c r="T775" s="74">
        <f t="shared" si="320"/>
        <v>0</v>
      </c>
      <c r="U775" s="74">
        <f t="shared" si="323"/>
        <v>0</v>
      </c>
      <c r="V775" s="74">
        <f t="shared" si="318"/>
        <v>0</v>
      </c>
      <c r="W775" s="74">
        <f t="shared" si="321"/>
        <v>0</v>
      </c>
      <c r="X775" s="74">
        <f t="shared" si="322"/>
        <v>0</v>
      </c>
      <c r="Y775" s="74">
        <f t="shared" si="326"/>
        <v>0</v>
      </c>
      <c r="Z775" s="74">
        <f t="shared" si="309"/>
        <v>0</v>
      </c>
      <c r="AA775" s="75">
        <v>7.0000000000000007E-2</v>
      </c>
      <c r="AB775" s="74">
        <f t="shared" si="311"/>
        <v>-252.85033776835007</v>
      </c>
      <c r="AC775" s="74">
        <f t="shared" si="327"/>
        <v>-27180.372199120502</v>
      </c>
      <c r="AD775" s="75">
        <v>7.0000000000000007E-2</v>
      </c>
      <c r="AE775" s="74">
        <f t="shared" si="310"/>
        <v>-252.85033776835007</v>
      </c>
      <c r="AF775" s="74">
        <f t="shared" si="328"/>
        <v>-27180.372199120502</v>
      </c>
      <c r="AO775" s="74"/>
      <c r="AP775" s="74"/>
      <c r="AQ775" s="74"/>
      <c r="AR775" s="74"/>
      <c r="AS775" s="73"/>
      <c r="AT775" s="73"/>
    </row>
    <row r="776" spans="1:46" s="60" customFormat="1">
      <c r="A776" s="20" t="s">
        <v>869</v>
      </c>
      <c r="B776" s="135">
        <f>B775+31</f>
        <v>46691</v>
      </c>
      <c r="C776" s="136">
        <f>VLOOKUP(CF_дог!B776,USD!A:B,2,TRUE)</f>
        <v>107.66575342465754</v>
      </c>
      <c r="D776" s="74"/>
      <c r="E776" s="73"/>
      <c r="F776" s="73"/>
      <c r="G776" s="73"/>
      <c r="H776" s="73">
        <v>0</v>
      </c>
      <c r="I776" s="73">
        <v>0</v>
      </c>
      <c r="J776" s="73">
        <v>0</v>
      </c>
      <c r="K776" s="73"/>
      <c r="L776" s="75"/>
      <c r="O776" s="74">
        <v>150</v>
      </c>
      <c r="P776" s="74">
        <f t="shared" si="317"/>
        <v>3462.1476824050005</v>
      </c>
      <c r="Q776" s="74">
        <f t="shared" si="325"/>
        <v>16149.86301369863</v>
      </c>
      <c r="R776" s="74">
        <f t="shared" si="324"/>
        <v>372754.73869356635</v>
      </c>
      <c r="S776" s="74">
        <f t="shared" si="319"/>
        <v>0</v>
      </c>
      <c r="T776" s="74">
        <f t="shared" si="320"/>
        <v>0</v>
      </c>
      <c r="U776" s="74">
        <f t="shared" si="323"/>
        <v>0</v>
      </c>
      <c r="V776" s="74">
        <f t="shared" si="318"/>
        <v>0</v>
      </c>
      <c r="W776" s="74">
        <f t="shared" si="321"/>
        <v>0</v>
      </c>
      <c r="X776" s="74">
        <f t="shared" si="322"/>
        <v>0</v>
      </c>
      <c r="Y776" s="74">
        <f t="shared" si="326"/>
        <v>0</v>
      </c>
      <c r="Z776" s="74">
        <f t="shared" si="309"/>
        <v>0</v>
      </c>
      <c r="AA776" s="75">
        <v>7.0000000000000007E-2</v>
      </c>
      <c r="AB776" s="74">
        <f t="shared" si="311"/>
        <v>-242.35033776835007</v>
      </c>
      <c r="AC776" s="74">
        <f t="shared" si="327"/>
        <v>-26092.831708549649</v>
      </c>
      <c r="AD776" s="75">
        <v>7.0000000000000007E-2</v>
      </c>
      <c r="AE776" s="74">
        <f t="shared" si="310"/>
        <v>-242.35033776835007</v>
      </c>
      <c r="AF776" s="74">
        <f t="shared" si="328"/>
        <v>-26092.831708549649</v>
      </c>
      <c r="AO776" s="74"/>
      <c r="AP776" s="74"/>
      <c r="AQ776" s="74"/>
      <c r="AR776" s="74"/>
      <c r="AS776" s="73"/>
      <c r="AT776" s="73"/>
    </row>
    <row r="777" spans="1:46" s="60" customFormat="1">
      <c r="A777" s="20" t="s">
        <v>869</v>
      </c>
      <c r="B777" s="135">
        <f>B776+30</f>
        <v>46721</v>
      </c>
      <c r="C777" s="136">
        <f>VLOOKUP(CF_дог!B777,USD!A:B,2,TRUE)</f>
        <v>107.83013698630137</v>
      </c>
      <c r="D777" s="74"/>
      <c r="E777" s="73"/>
      <c r="F777" s="73"/>
      <c r="G777" s="73"/>
      <c r="H777" s="73">
        <v>0</v>
      </c>
      <c r="I777" s="73">
        <v>0</v>
      </c>
      <c r="J777" s="73">
        <v>0</v>
      </c>
      <c r="K777" s="73"/>
      <c r="L777" s="75"/>
      <c r="O777" s="74">
        <v>150</v>
      </c>
      <c r="P777" s="74">
        <f t="shared" si="317"/>
        <v>3312.1476824050005</v>
      </c>
      <c r="Q777" s="74">
        <f t="shared" si="325"/>
        <v>16174.520547945205</v>
      </c>
      <c r="R777" s="74">
        <f t="shared" si="324"/>
        <v>357149.33831259183</v>
      </c>
      <c r="S777" s="74">
        <f t="shared" si="319"/>
        <v>0</v>
      </c>
      <c r="T777" s="74">
        <f t="shared" si="320"/>
        <v>0</v>
      </c>
      <c r="U777" s="74">
        <f t="shared" si="323"/>
        <v>0</v>
      </c>
      <c r="V777" s="74">
        <f t="shared" si="318"/>
        <v>0</v>
      </c>
      <c r="W777" s="74">
        <f t="shared" si="321"/>
        <v>0</v>
      </c>
      <c r="X777" s="74">
        <f t="shared" si="322"/>
        <v>0</v>
      </c>
      <c r="Y777" s="74">
        <f t="shared" si="326"/>
        <v>0</v>
      </c>
      <c r="Z777" s="74">
        <f t="shared" si="309"/>
        <v>0</v>
      </c>
      <c r="AA777" s="75">
        <v>7.0000000000000007E-2</v>
      </c>
      <c r="AB777" s="74">
        <f t="shared" si="311"/>
        <v>-231.85033776835004</v>
      </c>
      <c r="AC777" s="74">
        <f t="shared" si="327"/>
        <v>-25000.453681881427</v>
      </c>
      <c r="AD777" s="75">
        <v>7.0000000000000007E-2</v>
      </c>
      <c r="AE777" s="74">
        <f t="shared" si="310"/>
        <v>-231.85033776835004</v>
      </c>
      <c r="AF777" s="74">
        <f t="shared" si="328"/>
        <v>-25000.453681881427</v>
      </c>
      <c r="AO777" s="74"/>
      <c r="AP777" s="74"/>
      <c r="AQ777" s="74"/>
      <c r="AR777" s="74"/>
      <c r="AS777" s="73"/>
      <c r="AT777" s="73"/>
    </row>
    <row r="778" spans="1:46" s="60" customFormat="1">
      <c r="A778" s="20" t="s">
        <v>869</v>
      </c>
      <c r="B778" s="135">
        <f>B777+31</f>
        <v>46752</v>
      </c>
      <c r="C778" s="136">
        <f>VLOOKUP(CF_дог!B778,USD!A:B,2,TRUE)</f>
        <v>108</v>
      </c>
      <c r="D778" s="74"/>
      <c r="E778" s="73"/>
      <c r="F778" s="73"/>
      <c r="G778" s="73"/>
      <c r="H778" s="73">
        <v>0</v>
      </c>
      <c r="I778" s="73">
        <v>0</v>
      </c>
      <c r="J778" s="73">
        <v>0</v>
      </c>
      <c r="K778" s="73"/>
      <c r="L778" s="75"/>
      <c r="O778" s="74">
        <v>150</v>
      </c>
      <c r="P778" s="74">
        <f t="shared" si="317"/>
        <v>3162.1476824050005</v>
      </c>
      <c r="Q778" s="74">
        <f t="shared" si="325"/>
        <v>16200</v>
      </c>
      <c r="R778" s="74">
        <f t="shared" si="324"/>
        <v>341511.94969974004</v>
      </c>
      <c r="S778" s="74">
        <f t="shared" si="319"/>
        <v>0</v>
      </c>
      <c r="T778" s="74">
        <f t="shared" si="320"/>
        <v>0</v>
      </c>
      <c r="U778" s="74">
        <f t="shared" si="323"/>
        <v>0</v>
      </c>
      <c r="V778" s="74">
        <f t="shared" si="318"/>
        <v>0</v>
      </c>
      <c r="W778" s="74">
        <f t="shared" si="321"/>
        <v>0</v>
      </c>
      <c r="X778" s="74">
        <f t="shared" si="322"/>
        <v>0</v>
      </c>
      <c r="Y778" s="74">
        <f t="shared" si="326"/>
        <v>0</v>
      </c>
      <c r="Z778" s="74">
        <f t="shared" si="309"/>
        <v>0</v>
      </c>
      <c r="AA778" s="75">
        <v>7.0000000000000007E-2</v>
      </c>
      <c r="AB778" s="74">
        <f t="shared" si="311"/>
        <v>-221.35033776835004</v>
      </c>
      <c r="AC778" s="74">
        <f t="shared" si="327"/>
        <v>-23905.836478981804</v>
      </c>
      <c r="AD778" s="75">
        <v>7.0000000000000007E-2</v>
      </c>
      <c r="AE778" s="74">
        <f t="shared" si="310"/>
        <v>-221.35033776835004</v>
      </c>
      <c r="AF778" s="74">
        <f t="shared" si="328"/>
        <v>-23905.836478981804</v>
      </c>
      <c r="AO778" s="74"/>
      <c r="AP778" s="74"/>
      <c r="AQ778" s="74"/>
      <c r="AR778" s="74"/>
      <c r="AS778" s="73"/>
      <c r="AT778" s="73"/>
    </row>
    <row r="779" spans="1:46" s="60" customFormat="1">
      <c r="A779" s="20" t="s">
        <v>869</v>
      </c>
      <c r="B779" s="135">
        <f>B778+31</f>
        <v>46783</v>
      </c>
      <c r="C779" s="136">
        <f>VLOOKUP(CF_дог!B779,USD!A:B,2,TRUE)</f>
        <v>108.16986301369863</v>
      </c>
      <c r="D779" s="74"/>
      <c r="E779" s="73"/>
      <c r="F779" s="73"/>
      <c r="G779" s="73"/>
      <c r="H779" s="73">
        <v>0</v>
      </c>
      <c r="I779" s="73">
        <v>0</v>
      </c>
      <c r="J779" s="73">
        <v>0</v>
      </c>
      <c r="K779" s="73"/>
      <c r="L779" s="75"/>
      <c r="O779" s="74">
        <v>150</v>
      </c>
      <c r="P779" s="74">
        <f t="shared" si="317"/>
        <v>3012.1476824050005</v>
      </c>
      <c r="Q779" s="74">
        <f t="shared" si="325"/>
        <v>16225.479452054795</v>
      </c>
      <c r="R779" s="74">
        <f t="shared" si="324"/>
        <v>325823.6021827787</v>
      </c>
      <c r="S779" s="74">
        <f t="shared" si="319"/>
        <v>0</v>
      </c>
      <c r="T779" s="74">
        <f t="shared" si="320"/>
        <v>0</v>
      </c>
      <c r="U779" s="74">
        <f t="shared" si="323"/>
        <v>0</v>
      </c>
      <c r="V779" s="74">
        <f t="shared" si="318"/>
        <v>0</v>
      </c>
      <c r="W779" s="74">
        <f t="shared" si="321"/>
        <v>0</v>
      </c>
      <c r="X779" s="74">
        <f t="shared" si="322"/>
        <v>0</v>
      </c>
      <c r="Y779" s="74">
        <f t="shared" si="326"/>
        <v>0</v>
      </c>
      <c r="Z779" s="74">
        <f t="shared" si="309"/>
        <v>0</v>
      </c>
      <c r="AA779" s="75">
        <v>7.0000000000000007E-2</v>
      </c>
      <c r="AB779" s="74">
        <f t="shared" si="311"/>
        <v>-210.85033776835004</v>
      </c>
      <c r="AC779" s="74">
        <f t="shared" si="327"/>
        <v>-22807.652152794511</v>
      </c>
      <c r="AD779" s="75">
        <v>7.0000000000000007E-2</v>
      </c>
      <c r="AE779" s="74">
        <f t="shared" si="310"/>
        <v>-210.85033776835004</v>
      </c>
      <c r="AF779" s="74">
        <f t="shared" si="328"/>
        <v>-22807.652152794511</v>
      </c>
      <c r="AO779" s="74"/>
      <c r="AP779" s="74"/>
      <c r="AQ779" s="74"/>
      <c r="AR779" s="74"/>
      <c r="AS779" s="73"/>
      <c r="AT779" s="73"/>
    </row>
    <row r="780" spans="1:46" s="60" customFormat="1">
      <c r="A780" s="20" t="s">
        <v>869</v>
      </c>
      <c r="B780" s="135">
        <f>B779+29</f>
        <v>46812</v>
      </c>
      <c r="C780" s="136">
        <f>VLOOKUP(CF_дог!B780,USD!A:B,2,TRUE)</f>
        <v>108.32876712328768</v>
      </c>
      <c r="D780" s="74"/>
      <c r="E780" s="73"/>
      <c r="F780" s="73"/>
      <c r="G780" s="73"/>
      <c r="H780" s="73">
        <v>0</v>
      </c>
      <c r="I780" s="73">
        <v>0</v>
      </c>
      <c r="J780" s="73">
        <v>0</v>
      </c>
      <c r="K780" s="73"/>
      <c r="L780" s="75"/>
      <c r="O780" s="74">
        <v>150</v>
      </c>
      <c r="P780" s="74">
        <f t="shared" si="317"/>
        <v>2862.1476824050005</v>
      </c>
      <c r="Q780" s="74">
        <f t="shared" si="325"/>
        <v>16249.315068493152</v>
      </c>
      <c r="R780" s="74">
        <f t="shared" si="324"/>
        <v>310052.92975970882</v>
      </c>
      <c r="S780" s="74">
        <f t="shared" si="319"/>
        <v>0</v>
      </c>
      <c r="T780" s="74">
        <f t="shared" si="320"/>
        <v>0</v>
      </c>
      <c r="U780" s="74">
        <f t="shared" si="323"/>
        <v>0</v>
      </c>
      <c r="V780" s="74">
        <f t="shared" si="318"/>
        <v>0</v>
      </c>
      <c r="W780" s="74">
        <f t="shared" si="321"/>
        <v>0</v>
      </c>
      <c r="X780" s="74">
        <f t="shared" si="322"/>
        <v>0</v>
      </c>
      <c r="Y780" s="74">
        <f t="shared" si="326"/>
        <v>0</v>
      </c>
      <c r="Z780" s="74">
        <f t="shared" si="309"/>
        <v>0</v>
      </c>
      <c r="AA780" s="75">
        <v>7.0000000000000007E-2</v>
      </c>
      <c r="AB780" s="74">
        <f t="shared" si="311"/>
        <v>-200.35033776835004</v>
      </c>
      <c r="AC780" s="74">
        <f t="shared" si="327"/>
        <v>-21703.705083179619</v>
      </c>
      <c r="AD780" s="75">
        <v>7.0000000000000007E-2</v>
      </c>
      <c r="AE780" s="74">
        <f t="shared" si="310"/>
        <v>-200.35033776835004</v>
      </c>
      <c r="AF780" s="74">
        <f t="shared" si="328"/>
        <v>-21703.705083179619</v>
      </c>
      <c r="AO780" s="74"/>
      <c r="AP780" s="74"/>
      <c r="AQ780" s="74"/>
      <c r="AR780" s="74"/>
      <c r="AS780" s="73"/>
      <c r="AT780" s="73"/>
    </row>
    <row r="781" spans="1:46" s="60" customFormat="1">
      <c r="A781" s="20" t="s">
        <v>869</v>
      </c>
      <c r="B781" s="135">
        <f>B780+31</f>
        <v>46843</v>
      </c>
      <c r="C781" s="136">
        <f>VLOOKUP(CF_дог!B781,USD!A:B,2,TRUE)</f>
        <v>108.49863013698631</v>
      </c>
      <c r="D781" s="74"/>
      <c r="E781" s="73"/>
      <c r="F781" s="73"/>
      <c r="G781" s="73"/>
      <c r="H781" s="73">
        <v>0</v>
      </c>
      <c r="I781" s="73">
        <v>0</v>
      </c>
      <c r="J781" s="73">
        <v>0</v>
      </c>
      <c r="K781" s="73"/>
      <c r="L781" s="75"/>
      <c r="O781" s="74">
        <v>150</v>
      </c>
      <c r="P781" s="74">
        <f t="shared" si="317"/>
        <v>2712.1476824050005</v>
      </c>
      <c r="Q781" s="74">
        <f t="shared" si="325"/>
        <v>16274.794520547946</v>
      </c>
      <c r="R781" s="74">
        <f t="shared" si="324"/>
        <v>294264.30827014474</v>
      </c>
      <c r="S781" s="74">
        <f t="shared" si="319"/>
        <v>0</v>
      </c>
      <c r="T781" s="74">
        <f t="shared" si="320"/>
        <v>0</v>
      </c>
      <c r="U781" s="74">
        <f t="shared" si="323"/>
        <v>0</v>
      </c>
      <c r="V781" s="74">
        <f t="shared" si="318"/>
        <v>0</v>
      </c>
      <c r="W781" s="74">
        <f t="shared" si="321"/>
        <v>0</v>
      </c>
      <c r="X781" s="74">
        <f t="shared" si="322"/>
        <v>0</v>
      </c>
      <c r="Y781" s="74">
        <f t="shared" si="326"/>
        <v>0</v>
      </c>
      <c r="Z781" s="74">
        <f t="shared" si="309"/>
        <v>0</v>
      </c>
      <c r="AA781" s="75">
        <v>7.0000000000000007E-2</v>
      </c>
      <c r="AB781" s="74">
        <f t="shared" si="311"/>
        <v>-189.85033776835004</v>
      </c>
      <c r="AC781" s="74">
        <f t="shared" si="327"/>
        <v>-20598.501578910134</v>
      </c>
      <c r="AD781" s="75">
        <v>7.0000000000000007E-2</v>
      </c>
      <c r="AE781" s="74">
        <f t="shared" si="310"/>
        <v>-189.85033776835004</v>
      </c>
      <c r="AF781" s="74">
        <f t="shared" si="328"/>
        <v>-20598.501578910134</v>
      </c>
      <c r="AO781" s="74"/>
      <c r="AP781" s="74"/>
      <c r="AQ781" s="74"/>
      <c r="AR781" s="74"/>
      <c r="AS781" s="73"/>
      <c r="AT781" s="73"/>
    </row>
    <row r="782" spans="1:46" s="60" customFormat="1">
      <c r="A782" s="20" t="s">
        <v>869</v>
      </c>
      <c r="B782" s="135">
        <f>B781+30</f>
        <v>46873</v>
      </c>
      <c r="C782" s="136">
        <f>VLOOKUP(CF_дог!B782,USD!A:B,2,TRUE)</f>
        <v>108.66301369863014</v>
      </c>
      <c r="D782" s="74"/>
      <c r="E782" s="73"/>
      <c r="F782" s="73"/>
      <c r="G782" s="73"/>
      <c r="H782" s="73">
        <v>0</v>
      </c>
      <c r="I782" s="73">
        <v>0</v>
      </c>
      <c r="J782" s="73">
        <v>0</v>
      </c>
      <c r="K782" s="73"/>
      <c r="L782" s="75"/>
      <c r="O782" s="74">
        <v>150</v>
      </c>
      <c r="P782" s="74">
        <f t="shared" si="317"/>
        <v>2562.1476824050005</v>
      </c>
      <c r="Q782" s="74">
        <f t="shared" si="325"/>
        <v>16299.452054794521</v>
      </c>
      <c r="R782" s="74">
        <f t="shared" si="324"/>
        <v>278410.68871108803</v>
      </c>
      <c r="S782" s="74">
        <f t="shared" si="319"/>
        <v>0</v>
      </c>
      <c r="T782" s="74">
        <f t="shared" si="320"/>
        <v>0</v>
      </c>
      <c r="U782" s="74">
        <f t="shared" si="323"/>
        <v>0</v>
      </c>
      <c r="V782" s="74">
        <f t="shared" si="318"/>
        <v>0</v>
      </c>
      <c r="W782" s="74">
        <f t="shared" si="321"/>
        <v>0</v>
      </c>
      <c r="X782" s="74">
        <f t="shared" si="322"/>
        <v>0</v>
      </c>
      <c r="Y782" s="74">
        <f t="shared" si="326"/>
        <v>0</v>
      </c>
      <c r="Z782" s="74">
        <f t="shared" ref="Z782:Z845" si="329">Y782*C782</f>
        <v>0</v>
      </c>
      <c r="AA782" s="75">
        <v>7.0000000000000007E-2</v>
      </c>
      <c r="AB782" s="74">
        <f t="shared" si="311"/>
        <v>-179.35033776835004</v>
      </c>
      <c r="AC782" s="74">
        <f t="shared" si="327"/>
        <v>-19488.748209776164</v>
      </c>
      <c r="AD782" s="75">
        <v>7.0000000000000007E-2</v>
      </c>
      <c r="AE782" s="74">
        <f t="shared" ref="AE782:AE845" si="330">-AD782*P782</f>
        <v>-179.35033776835004</v>
      </c>
      <c r="AF782" s="74">
        <f t="shared" si="328"/>
        <v>-19488.748209776164</v>
      </c>
      <c r="AO782" s="74"/>
      <c r="AP782" s="74"/>
      <c r="AQ782" s="74"/>
      <c r="AR782" s="74"/>
      <c r="AS782" s="73"/>
      <c r="AT782" s="73"/>
    </row>
    <row r="783" spans="1:46" s="60" customFormat="1">
      <c r="A783" s="20" t="s">
        <v>869</v>
      </c>
      <c r="B783" s="135">
        <f>B782+31</f>
        <v>46904</v>
      </c>
      <c r="C783" s="136">
        <f>VLOOKUP(CF_дог!B783,USD!A:B,2,TRUE)</f>
        <v>108.83287671232877</v>
      </c>
      <c r="D783" s="74"/>
      <c r="E783" s="73"/>
      <c r="F783" s="73"/>
      <c r="G783" s="73"/>
      <c r="H783" s="73">
        <v>0</v>
      </c>
      <c r="I783" s="73">
        <v>0</v>
      </c>
      <c r="J783" s="73">
        <v>0</v>
      </c>
      <c r="K783" s="73"/>
      <c r="L783" s="75"/>
      <c r="O783" s="74">
        <v>150</v>
      </c>
      <c r="P783" s="74">
        <f t="shared" si="317"/>
        <v>2412.1476824050005</v>
      </c>
      <c r="Q783" s="74">
        <f t="shared" si="325"/>
        <v>16324.931506849316</v>
      </c>
      <c r="R783" s="74">
        <f t="shared" si="324"/>
        <v>262520.97133111302</v>
      </c>
      <c r="S783" s="74">
        <f t="shared" si="319"/>
        <v>0</v>
      </c>
      <c r="T783" s="74">
        <f t="shared" si="320"/>
        <v>0</v>
      </c>
      <c r="U783" s="74">
        <f t="shared" si="323"/>
        <v>0</v>
      </c>
      <c r="V783" s="74">
        <f t="shared" si="318"/>
        <v>0</v>
      </c>
      <c r="W783" s="74">
        <f t="shared" si="321"/>
        <v>0</v>
      </c>
      <c r="X783" s="74">
        <f t="shared" si="322"/>
        <v>0</v>
      </c>
      <c r="Y783" s="74">
        <f t="shared" si="326"/>
        <v>0</v>
      </c>
      <c r="Z783" s="74">
        <f t="shared" si="329"/>
        <v>0</v>
      </c>
      <c r="AA783" s="75">
        <v>7.0000000000000007E-2</v>
      </c>
      <c r="AB783" s="74">
        <f t="shared" si="311"/>
        <v>-168.85033776835004</v>
      </c>
      <c r="AC783" s="74">
        <f t="shared" si="327"/>
        <v>-18376.46799317791</v>
      </c>
      <c r="AD783" s="75">
        <v>7.0000000000000007E-2</v>
      </c>
      <c r="AE783" s="74">
        <f t="shared" si="330"/>
        <v>-168.85033776835004</v>
      </c>
      <c r="AF783" s="74">
        <f t="shared" si="328"/>
        <v>-18376.46799317791</v>
      </c>
      <c r="AO783" s="74"/>
      <c r="AP783" s="74"/>
      <c r="AQ783" s="74"/>
      <c r="AR783" s="74"/>
      <c r="AS783" s="73"/>
      <c r="AT783" s="73"/>
    </row>
    <row r="784" spans="1:46" s="60" customFormat="1">
      <c r="A784" s="20" t="s">
        <v>869</v>
      </c>
      <c r="B784" s="135">
        <f>B783+30</f>
        <v>46934</v>
      </c>
      <c r="C784" s="136">
        <f>VLOOKUP(CF_дог!B784,USD!A:B,2,TRUE)</f>
        <v>108.9972602739726</v>
      </c>
      <c r="D784" s="74"/>
      <c r="E784" s="73"/>
      <c r="F784" s="73"/>
      <c r="G784" s="73"/>
      <c r="H784" s="73">
        <v>0</v>
      </c>
      <c r="I784" s="73">
        <v>0</v>
      </c>
      <c r="J784" s="73">
        <v>0</v>
      </c>
      <c r="K784" s="73"/>
      <c r="L784" s="75"/>
      <c r="O784" s="74">
        <v>150</v>
      </c>
      <c r="P784" s="74">
        <f t="shared" si="317"/>
        <v>2262.1476824050005</v>
      </c>
      <c r="Q784" s="74">
        <f t="shared" si="325"/>
        <v>16349.589041095889</v>
      </c>
      <c r="R784" s="74">
        <f t="shared" si="324"/>
        <v>246567.89971726175</v>
      </c>
      <c r="S784" s="74">
        <f t="shared" si="319"/>
        <v>0</v>
      </c>
      <c r="T784" s="74">
        <f t="shared" si="320"/>
        <v>0</v>
      </c>
      <c r="U784" s="74">
        <f t="shared" si="323"/>
        <v>0</v>
      </c>
      <c r="V784" s="74">
        <f t="shared" si="318"/>
        <v>0</v>
      </c>
      <c r="W784" s="74">
        <f t="shared" si="321"/>
        <v>0</v>
      </c>
      <c r="X784" s="74">
        <f t="shared" si="322"/>
        <v>0</v>
      </c>
      <c r="Y784" s="74">
        <f t="shared" si="326"/>
        <v>0</v>
      </c>
      <c r="Z784" s="74">
        <f t="shared" si="329"/>
        <v>0</v>
      </c>
      <c r="AA784" s="75">
        <v>7.0000000000000007E-2</v>
      </c>
      <c r="AB784" s="74">
        <f t="shared" si="311"/>
        <v>-158.35033776835004</v>
      </c>
      <c r="AC784" s="74">
        <f t="shared" si="327"/>
        <v>-17259.752980208323</v>
      </c>
      <c r="AD784" s="75">
        <v>7.0000000000000007E-2</v>
      </c>
      <c r="AE784" s="74">
        <f t="shared" si="330"/>
        <v>-158.35033776835004</v>
      </c>
      <c r="AF784" s="74">
        <f t="shared" si="328"/>
        <v>-17259.752980208323</v>
      </c>
      <c r="AO784" s="74"/>
      <c r="AP784" s="74"/>
      <c r="AQ784" s="74"/>
      <c r="AR784" s="74"/>
      <c r="AS784" s="73"/>
      <c r="AT784" s="73"/>
    </row>
    <row r="785" spans="1:46" s="60" customFormat="1">
      <c r="A785" s="20" t="s">
        <v>869</v>
      </c>
      <c r="B785" s="135">
        <f>B784+31</f>
        <v>46965</v>
      </c>
      <c r="C785" s="136">
        <f>VLOOKUP(CF_дог!B785,USD!A:B,2,TRUE)</f>
        <v>109.16712328767123</v>
      </c>
      <c r="D785" s="74"/>
      <c r="E785" s="73"/>
      <c r="F785" s="73"/>
      <c r="G785" s="73"/>
      <c r="H785" s="73">
        <v>0</v>
      </c>
      <c r="I785" s="73">
        <v>0</v>
      </c>
      <c r="J785" s="73">
        <v>0</v>
      </c>
      <c r="K785" s="73"/>
      <c r="L785" s="75"/>
      <c r="O785" s="74">
        <v>150</v>
      </c>
      <c r="P785" s="74">
        <f t="shared" si="317"/>
        <v>2112.1476824050005</v>
      </c>
      <c r="Q785" s="74">
        <f t="shared" si="325"/>
        <v>16375.068493150684</v>
      </c>
      <c r="R785" s="74">
        <f t="shared" si="324"/>
        <v>230577.08644687576</v>
      </c>
      <c r="S785" s="74">
        <f t="shared" si="319"/>
        <v>0</v>
      </c>
      <c r="T785" s="74">
        <f t="shared" si="320"/>
        <v>0</v>
      </c>
      <c r="U785" s="74">
        <f t="shared" si="323"/>
        <v>0</v>
      </c>
      <c r="V785" s="74">
        <f t="shared" si="318"/>
        <v>0</v>
      </c>
      <c r="W785" s="74">
        <f t="shared" si="321"/>
        <v>0</v>
      </c>
      <c r="X785" s="74">
        <f t="shared" si="322"/>
        <v>0</v>
      </c>
      <c r="Y785" s="74">
        <f t="shared" si="326"/>
        <v>0</v>
      </c>
      <c r="Z785" s="74">
        <f t="shared" si="329"/>
        <v>0</v>
      </c>
      <c r="AA785" s="75">
        <v>7.0000000000000007E-2</v>
      </c>
      <c r="AB785" s="74">
        <f t="shared" ref="AB785:AB848" si="331">-AA785*P785</f>
        <v>-147.85033776835004</v>
      </c>
      <c r="AC785" s="74">
        <f t="shared" si="327"/>
        <v>-16140.396051281303</v>
      </c>
      <c r="AD785" s="75">
        <v>7.0000000000000007E-2</v>
      </c>
      <c r="AE785" s="74">
        <f t="shared" si="330"/>
        <v>-147.85033776835004</v>
      </c>
      <c r="AF785" s="74">
        <f t="shared" si="328"/>
        <v>-16140.396051281303</v>
      </c>
      <c r="AO785" s="74"/>
      <c r="AP785" s="74"/>
      <c r="AQ785" s="74"/>
      <c r="AR785" s="74"/>
      <c r="AS785" s="73"/>
      <c r="AT785" s="73"/>
    </row>
    <row r="786" spans="1:46" s="60" customFormat="1">
      <c r="A786" s="20" t="s">
        <v>869</v>
      </c>
      <c r="B786" s="135">
        <f>B785+31</f>
        <v>46996</v>
      </c>
      <c r="C786" s="136">
        <f>VLOOKUP(CF_дог!B786,USD!A:B,2,TRUE)</f>
        <v>109.33698630136986</v>
      </c>
      <c r="D786" s="74"/>
      <c r="E786" s="73"/>
      <c r="F786" s="73"/>
      <c r="G786" s="73"/>
      <c r="H786" s="73">
        <v>0</v>
      </c>
      <c r="I786" s="73">
        <v>0</v>
      </c>
      <c r="J786" s="73">
        <v>0</v>
      </c>
      <c r="K786" s="73"/>
      <c r="L786" s="75"/>
      <c r="O786" s="74">
        <v>150</v>
      </c>
      <c r="P786" s="74">
        <f t="shared" si="317"/>
        <v>1962.1476824050005</v>
      </c>
      <c r="Q786" s="74">
        <f t="shared" si="325"/>
        <v>16400.547945205479</v>
      </c>
      <c r="R786" s="74">
        <f t="shared" si="324"/>
        <v>214535.31427238017</v>
      </c>
      <c r="S786" s="74">
        <f t="shared" si="319"/>
        <v>0</v>
      </c>
      <c r="T786" s="74">
        <f t="shared" si="320"/>
        <v>0</v>
      </c>
      <c r="U786" s="74">
        <f t="shared" si="323"/>
        <v>0</v>
      </c>
      <c r="V786" s="74">
        <f t="shared" si="318"/>
        <v>0</v>
      </c>
      <c r="W786" s="74">
        <f t="shared" si="321"/>
        <v>0</v>
      </c>
      <c r="X786" s="74">
        <f t="shared" si="322"/>
        <v>0</v>
      </c>
      <c r="Y786" s="74">
        <f t="shared" si="326"/>
        <v>0</v>
      </c>
      <c r="Z786" s="74">
        <f t="shared" si="329"/>
        <v>0</v>
      </c>
      <c r="AA786" s="75">
        <v>7.0000000000000007E-2</v>
      </c>
      <c r="AB786" s="74">
        <f t="shared" si="331"/>
        <v>-137.35033776835004</v>
      </c>
      <c r="AC786" s="74">
        <f t="shared" si="327"/>
        <v>-15017.471999066613</v>
      </c>
      <c r="AD786" s="75">
        <v>7.0000000000000007E-2</v>
      </c>
      <c r="AE786" s="74">
        <f t="shared" si="330"/>
        <v>-137.35033776835004</v>
      </c>
      <c r="AF786" s="74">
        <f t="shared" si="328"/>
        <v>-15017.471999066613</v>
      </c>
      <c r="AO786" s="74"/>
      <c r="AP786" s="74"/>
      <c r="AQ786" s="74"/>
      <c r="AR786" s="74"/>
      <c r="AS786" s="73"/>
      <c r="AT786" s="73"/>
    </row>
    <row r="787" spans="1:46" s="60" customFormat="1">
      <c r="A787" s="20" t="s">
        <v>869</v>
      </c>
      <c r="B787" s="135">
        <f>B786+30</f>
        <v>47026</v>
      </c>
      <c r="C787" s="136">
        <f>VLOOKUP(CF_дог!B787,USD!A:B,2,TRUE)</f>
        <v>109.50136986301369</v>
      </c>
      <c r="D787" s="74"/>
      <c r="E787" s="73"/>
      <c r="F787" s="73"/>
      <c r="G787" s="73"/>
      <c r="H787" s="73">
        <v>0</v>
      </c>
      <c r="I787" s="73">
        <v>0</v>
      </c>
      <c r="J787" s="73">
        <v>0</v>
      </c>
      <c r="K787" s="73"/>
      <c r="L787" s="75"/>
      <c r="O787" s="74">
        <v>150</v>
      </c>
      <c r="P787" s="74">
        <f t="shared" si="317"/>
        <v>1812.1476824050005</v>
      </c>
      <c r="Q787" s="74">
        <f t="shared" si="325"/>
        <v>16425.205479452055</v>
      </c>
      <c r="R787" s="74">
        <f t="shared" si="324"/>
        <v>198432.65361743304</v>
      </c>
      <c r="S787" s="74">
        <f t="shared" si="319"/>
        <v>0</v>
      </c>
      <c r="T787" s="74">
        <f t="shared" si="320"/>
        <v>0</v>
      </c>
      <c r="U787" s="74">
        <f t="shared" si="323"/>
        <v>0</v>
      </c>
      <c r="V787" s="74">
        <f t="shared" si="318"/>
        <v>0</v>
      </c>
      <c r="W787" s="74">
        <f t="shared" si="321"/>
        <v>0</v>
      </c>
      <c r="X787" s="74">
        <f t="shared" si="322"/>
        <v>0</v>
      </c>
      <c r="Y787" s="74">
        <f t="shared" si="326"/>
        <v>0</v>
      </c>
      <c r="Z787" s="74">
        <f t="shared" si="329"/>
        <v>0</v>
      </c>
      <c r="AA787" s="75">
        <v>7.0000000000000007E-2</v>
      </c>
      <c r="AB787" s="74">
        <f t="shared" si="331"/>
        <v>-126.85033776835004</v>
      </c>
      <c r="AC787" s="74">
        <f t="shared" si="327"/>
        <v>-13890.285753220312</v>
      </c>
      <c r="AD787" s="75">
        <v>7.0000000000000007E-2</v>
      </c>
      <c r="AE787" s="74">
        <f t="shared" si="330"/>
        <v>-126.85033776835004</v>
      </c>
      <c r="AF787" s="74">
        <f t="shared" si="328"/>
        <v>-13890.285753220312</v>
      </c>
      <c r="AO787" s="74"/>
      <c r="AP787" s="74"/>
      <c r="AQ787" s="74"/>
      <c r="AR787" s="74"/>
      <c r="AS787" s="73"/>
      <c r="AT787" s="73"/>
    </row>
    <row r="788" spans="1:46" s="60" customFormat="1">
      <c r="A788" s="20" t="s">
        <v>869</v>
      </c>
      <c r="B788" s="135">
        <f>B787+31</f>
        <v>47057</v>
      </c>
      <c r="C788" s="136">
        <f>VLOOKUP(CF_дог!B788,USD!A:B,2,TRUE)</f>
        <v>109.67123287671232</v>
      </c>
      <c r="D788" s="74"/>
      <c r="E788" s="73"/>
      <c r="F788" s="73"/>
      <c r="G788" s="73"/>
      <c r="H788" s="73">
        <v>0</v>
      </c>
      <c r="I788" s="73">
        <v>0</v>
      </c>
      <c r="J788" s="73">
        <v>0</v>
      </c>
      <c r="K788" s="73"/>
      <c r="L788" s="75"/>
      <c r="O788" s="74">
        <v>150</v>
      </c>
      <c r="P788" s="74">
        <f t="shared" si="317"/>
        <v>1662.1476824050005</v>
      </c>
      <c r="Q788" s="74">
        <f t="shared" si="325"/>
        <v>16450.68493150685</v>
      </c>
      <c r="R788" s="74">
        <f t="shared" si="324"/>
        <v>182289.78555252647</v>
      </c>
      <c r="S788" s="74">
        <f t="shared" si="319"/>
        <v>0</v>
      </c>
      <c r="T788" s="74">
        <f t="shared" si="320"/>
        <v>0</v>
      </c>
      <c r="U788" s="74">
        <f t="shared" si="323"/>
        <v>0</v>
      </c>
      <c r="V788" s="74">
        <f t="shared" si="318"/>
        <v>0</v>
      </c>
      <c r="W788" s="74">
        <f t="shared" si="321"/>
        <v>0</v>
      </c>
      <c r="X788" s="74">
        <f t="shared" si="322"/>
        <v>0</v>
      </c>
      <c r="Y788" s="74">
        <f t="shared" si="326"/>
        <v>0</v>
      </c>
      <c r="Z788" s="74">
        <f t="shared" si="329"/>
        <v>0</v>
      </c>
      <c r="AA788" s="75">
        <v>7.0000000000000007E-2</v>
      </c>
      <c r="AB788" s="74">
        <f t="shared" si="331"/>
        <v>-116.35033776835004</v>
      </c>
      <c r="AC788" s="74">
        <f t="shared" si="327"/>
        <v>-12760.284988676854</v>
      </c>
      <c r="AD788" s="75">
        <v>7.0000000000000007E-2</v>
      </c>
      <c r="AE788" s="74">
        <f t="shared" si="330"/>
        <v>-116.35033776835004</v>
      </c>
      <c r="AF788" s="74">
        <f t="shared" si="328"/>
        <v>-12760.284988676854</v>
      </c>
      <c r="AO788" s="74"/>
      <c r="AP788" s="74"/>
      <c r="AQ788" s="74"/>
      <c r="AR788" s="74"/>
      <c r="AS788" s="73"/>
      <c r="AT788" s="73"/>
    </row>
    <row r="789" spans="1:46" s="60" customFormat="1">
      <c r="A789" s="20" t="s">
        <v>869</v>
      </c>
      <c r="B789" s="135">
        <f>B788+30</f>
        <v>47087</v>
      </c>
      <c r="C789" s="136">
        <f>VLOOKUP(CF_дог!B789,USD!A:B,2,TRUE)</f>
        <v>109.83561643835617</v>
      </c>
      <c r="D789" s="74"/>
      <c r="E789" s="73"/>
      <c r="F789" s="73"/>
      <c r="G789" s="73"/>
      <c r="H789" s="73">
        <v>0</v>
      </c>
      <c r="I789" s="73">
        <v>0</v>
      </c>
      <c r="J789" s="73">
        <v>0</v>
      </c>
      <c r="K789" s="73"/>
      <c r="L789" s="75"/>
      <c r="O789" s="74">
        <v>150</v>
      </c>
      <c r="P789" s="74">
        <f t="shared" si="317"/>
        <v>1512.1476824050005</v>
      </c>
      <c r="Q789" s="74">
        <f t="shared" si="325"/>
        <v>16475.342465753427</v>
      </c>
      <c r="R789" s="74">
        <f t="shared" si="324"/>
        <v>166087.67284278487</v>
      </c>
      <c r="S789" s="74">
        <f t="shared" si="319"/>
        <v>0</v>
      </c>
      <c r="T789" s="74">
        <f t="shared" si="320"/>
        <v>0</v>
      </c>
      <c r="U789" s="74">
        <f t="shared" si="323"/>
        <v>0</v>
      </c>
      <c r="V789" s="74">
        <f t="shared" si="318"/>
        <v>0</v>
      </c>
      <c r="W789" s="74">
        <f t="shared" si="321"/>
        <v>0</v>
      </c>
      <c r="X789" s="74">
        <f t="shared" si="322"/>
        <v>0</v>
      </c>
      <c r="Y789" s="74">
        <f t="shared" si="326"/>
        <v>0</v>
      </c>
      <c r="Z789" s="74">
        <f t="shared" si="329"/>
        <v>0</v>
      </c>
      <c r="AA789" s="75">
        <v>7.0000000000000007E-2</v>
      </c>
      <c r="AB789" s="74">
        <f t="shared" si="331"/>
        <v>-105.85033776835004</v>
      </c>
      <c r="AC789" s="74">
        <f t="shared" si="327"/>
        <v>-11626.137098994941</v>
      </c>
      <c r="AD789" s="75">
        <v>7.0000000000000007E-2</v>
      </c>
      <c r="AE789" s="74">
        <f t="shared" si="330"/>
        <v>-105.85033776835004</v>
      </c>
      <c r="AF789" s="74">
        <f t="shared" si="328"/>
        <v>-11626.137098994941</v>
      </c>
      <c r="AO789" s="74"/>
      <c r="AP789" s="74"/>
      <c r="AQ789" s="74"/>
      <c r="AR789" s="74"/>
      <c r="AS789" s="73"/>
      <c r="AT789" s="73"/>
    </row>
    <row r="790" spans="1:46" s="60" customFormat="1">
      <c r="A790" s="20" t="s">
        <v>869</v>
      </c>
      <c r="B790" s="135">
        <f>B789+31</f>
        <v>47118</v>
      </c>
      <c r="C790" s="136">
        <f>VLOOKUP(CF_дог!B790,USD!A:B,2,TRUE)</f>
        <v>110</v>
      </c>
      <c r="D790" s="74"/>
      <c r="E790" s="73"/>
      <c r="F790" s="73"/>
      <c r="G790" s="73"/>
      <c r="H790" s="73">
        <v>0</v>
      </c>
      <c r="I790" s="73">
        <v>0</v>
      </c>
      <c r="J790" s="73">
        <v>0</v>
      </c>
      <c r="K790" s="73"/>
      <c r="L790" s="75"/>
      <c r="O790" s="74">
        <v>150</v>
      </c>
      <c r="P790" s="74">
        <f t="shared" si="317"/>
        <v>1362.1476824050005</v>
      </c>
      <c r="Q790" s="74">
        <f t="shared" si="325"/>
        <v>16500</v>
      </c>
      <c r="R790" s="74">
        <f t="shared" si="324"/>
        <v>149836.24506455005</v>
      </c>
      <c r="S790" s="74">
        <f t="shared" si="319"/>
        <v>0</v>
      </c>
      <c r="T790" s="74">
        <f t="shared" si="320"/>
        <v>0</v>
      </c>
      <c r="U790" s="74">
        <f t="shared" si="323"/>
        <v>0</v>
      </c>
      <c r="V790" s="74">
        <f t="shared" si="318"/>
        <v>0</v>
      </c>
      <c r="W790" s="74">
        <f t="shared" si="321"/>
        <v>0</v>
      </c>
      <c r="X790" s="74">
        <f t="shared" si="322"/>
        <v>0</v>
      </c>
      <c r="Y790" s="74">
        <f t="shared" si="326"/>
        <v>0</v>
      </c>
      <c r="Z790" s="74">
        <f t="shared" si="329"/>
        <v>0</v>
      </c>
      <c r="AA790" s="75">
        <v>7.0000000000000007E-2</v>
      </c>
      <c r="AB790" s="74">
        <f t="shared" si="331"/>
        <v>-95.350337768350045</v>
      </c>
      <c r="AC790" s="74">
        <f t="shared" si="327"/>
        <v>-10488.537154518504</v>
      </c>
      <c r="AD790" s="75">
        <v>7.0000000000000007E-2</v>
      </c>
      <c r="AE790" s="74">
        <f t="shared" si="330"/>
        <v>-95.350337768350045</v>
      </c>
      <c r="AF790" s="74">
        <f t="shared" si="328"/>
        <v>-10488.537154518504</v>
      </c>
      <c r="AO790" s="74"/>
      <c r="AP790" s="74"/>
      <c r="AQ790" s="74"/>
      <c r="AR790" s="74"/>
      <c r="AS790" s="73"/>
      <c r="AT790" s="73"/>
    </row>
    <row r="791" spans="1:46" s="60" customFormat="1">
      <c r="A791" s="20" t="s">
        <v>869</v>
      </c>
      <c r="B791" s="135">
        <f>B790+31</f>
        <v>47149</v>
      </c>
      <c r="C791" s="136">
        <f>VLOOKUP(CF_дог!B791,USD!A:B,2,TRUE)</f>
        <v>110.16986301369863</v>
      </c>
      <c r="D791" s="74"/>
      <c r="E791" s="73"/>
      <c r="F791" s="73"/>
      <c r="G791" s="73"/>
      <c r="H791" s="73">
        <v>0</v>
      </c>
      <c r="I791" s="73">
        <v>0</v>
      </c>
      <c r="J791" s="73">
        <v>0</v>
      </c>
      <c r="K791" s="73"/>
      <c r="L791" s="75"/>
      <c r="O791" s="74">
        <v>150</v>
      </c>
      <c r="P791" s="74">
        <f t="shared" si="317"/>
        <v>1212.1476824050005</v>
      </c>
      <c r="Q791" s="74">
        <f t="shared" si="325"/>
        <v>16525.479452054795</v>
      </c>
      <c r="R791" s="74">
        <f t="shared" si="324"/>
        <v>133542.14412293117</v>
      </c>
      <c r="S791" s="74">
        <f t="shared" si="319"/>
        <v>0</v>
      </c>
      <c r="T791" s="74">
        <f t="shared" si="320"/>
        <v>0</v>
      </c>
      <c r="U791" s="74">
        <f t="shared" si="323"/>
        <v>0</v>
      </c>
      <c r="V791" s="74">
        <f t="shared" si="318"/>
        <v>0</v>
      </c>
      <c r="W791" s="74">
        <f t="shared" si="321"/>
        <v>0</v>
      </c>
      <c r="X791" s="74">
        <f t="shared" si="322"/>
        <v>0</v>
      </c>
      <c r="Y791" s="74">
        <f t="shared" si="326"/>
        <v>0</v>
      </c>
      <c r="Z791" s="74">
        <f t="shared" si="329"/>
        <v>0</v>
      </c>
      <c r="AA791" s="75">
        <v>7.0000000000000007E-2</v>
      </c>
      <c r="AB791" s="74">
        <f t="shared" si="331"/>
        <v>-84.850337768350045</v>
      </c>
      <c r="AC791" s="74">
        <f t="shared" si="327"/>
        <v>-9347.9500886051828</v>
      </c>
      <c r="AD791" s="75">
        <v>7.0000000000000007E-2</v>
      </c>
      <c r="AE791" s="74">
        <f t="shared" si="330"/>
        <v>-84.850337768350045</v>
      </c>
      <c r="AF791" s="74">
        <f t="shared" si="328"/>
        <v>-9347.9500886051828</v>
      </c>
      <c r="AO791" s="74"/>
      <c r="AP791" s="74"/>
      <c r="AQ791" s="74"/>
      <c r="AR791" s="74"/>
      <c r="AS791" s="73"/>
      <c r="AT791" s="73"/>
    </row>
    <row r="792" spans="1:46" s="60" customFormat="1">
      <c r="A792" s="20" t="s">
        <v>869</v>
      </c>
      <c r="B792" s="135">
        <f>B791+28</f>
        <v>47177</v>
      </c>
      <c r="C792" s="136">
        <f>VLOOKUP(CF_дог!B792,USD!A:B,2,TRUE)</f>
        <v>110.32328767123288</v>
      </c>
      <c r="D792" s="74"/>
      <c r="E792" s="73"/>
      <c r="F792" s="73"/>
      <c r="G792" s="73"/>
      <c r="H792" s="73">
        <v>0</v>
      </c>
      <c r="I792" s="73">
        <v>0</v>
      </c>
      <c r="J792" s="73">
        <v>0</v>
      </c>
      <c r="K792" s="73"/>
      <c r="L792" s="75"/>
      <c r="O792" s="74">
        <v>150</v>
      </c>
      <c r="P792" s="74">
        <f t="shared" si="317"/>
        <v>1062.1476824050005</v>
      </c>
      <c r="Q792" s="74">
        <f t="shared" si="325"/>
        <v>16548.493150684932</v>
      </c>
      <c r="R792" s="74">
        <f t="shared" si="324"/>
        <v>117179.62431530017</v>
      </c>
      <c r="S792" s="74">
        <f t="shared" si="319"/>
        <v>0</v>
      </c>
      <c r="T792" s="74">
        <f t="shared" si="320"/>
        <v>0</v>
      </c>
      <c r="U792" s="74">
        <f t="shared" si="323"/>
        <v>0</v>
      </c>
      <c r="V792" s="74">
        <f t="shared" si="318"/>
        <v>0</v>
      </c>
      <c r="W792" s="74">
        <f t="shared" si="321"/>
        <v>0</v>
      </c>
      <c r="X792" s="74">
        <f t="shared" si="322"/>
        <v>0</v>
      </c>
      <c r="Y792" s="74">
        <f t="shared" si="326"/>
        <v>0</v>
      </c>
      <c r="Z792" s="74">
        <f t="shared" si="329"/>
        <v>0</v>
      </c>
      <c r="AA792" s="75">
        <v>7.0000000000000007E-2</v>
      </c>
      <c r="AB792" s="74">
        <f t="shared" si="331"/>
        <v>-74.350337768350045</v>
      </c>
      <c r="AC792" s="74">
        <f t="shared" si="327"/>
        <v>-8202.573702071013</v>
      </c>
      <c r="AD792" s="75">
        <v>7.0000000000000007E-2</v>
      </c>
      <c r="AE792" s="74">
        <f t="shared" si="330"/>
        <v>-74.350337768350045</v>
      </c>
      <c r="AF792" s="74">
        <f t="shared" si="328"/>
        <v>-8202.573702071013</v>
      </c>
      <c r="AO792" s="74"/>
      <c r="AP792" s="74"/>
      <c r="AQ792" s="74"/>
      <c r="AR792" s="74"/>
      <c r="AS792" s="73"/>
      <c r="AT792" s="73"/>
    </row>
    <row r="793" spans="1:46" s="60" customFormat="1">
      <c r="A793" s="20" t="s">
        <v>869</v>
      </c>
      <c r="B793" s="135">
        <f>B792+31</f>
        <v>47208</v>
      </c>
      <c r="C793" s="136">
        <f>VLOOKUP(CF_дог!B793,USD!A:B,2,TRUE)</f>
        <v>110.49315068493151</v>
      </c>
      <c r="D793" s="74"/>
      <c r="E793" s="73"/>
      <c r="F793" s="73"/>
      <c r="G793" s="73"/>
      <c r="H793" s="73">
        <v>0</v>
      </c>
      <c r="I793" s="73">
        <v>0</v>
      </c>
      <c r="J793" s="73">
        <v>0</v>
      </c>
      <c r="K793" s="73"/>
      <c r="L793" s="75"/>
      <c r="O793" s="74">
        <v>150</v>
      </c>
      <c r="P793" s="74">
        <f t="shared" si="317"/>
        <v>912.14768240500052</v>
      </c>
      <c r="Q793" s="74">
        <f t="shared" si="325"/>
        <v>16573.972602739726</v>
      </c>
      <c r="R793" s="74">
        <f t="shared" si="324"/>
        <v>100786.07131888677</v>
      </c>
      <c r="S793" s="74">
        <f t="shared" ref="S793:S811" si="332">P792*H792/365*(B793-B792)+S792-U793</f>
        <v>0</v>
      </c>
      <c r="T793" s="74">
        <f t="shared" ref="T793:T811" si="333">S793*C793</f>
        <v>0</v>
      </c>
      <c r="U793" s="74">
        <f t="shared" si="323"/>
        <v>0</v>
      </c>
      <c r="V793" s="74">
        <f t="shared" si="318"/>
        <v>0</v>
      </c>
      <c r="W793" s="74">
        <f t="shared" ref="W793:W812" si="334">I793*P793</f>
        <v>0</v>
      </c>
      <c r="X793" s="74">
        <f t="shared" ref="X793:X812" si="335">W793*C793</f>
        <v>0</v>
      </c>
      <c r="Y793" s="74">
        <f t="shared" si="326"/>
        <v>0</v>
      </c>
      <c r="Z793" s="74">
        <f t="shared" si="329"/>
        <v>0</v>
      </c>
      <c r="AA793" s="75">
        <v>7.0000000000000007E-2</v>
      </c>
      <c r="AB793" s="74">
        <f t="shared" si="331"/>
        <v>-63.850337768350045</v>
      </c>
      <c r="AC793" s="74">
        <f t="shared" si="327"/>
        <v>-7055.0249923220745</v>
      </c>
      <c r="AD793" s="75">
        <v>7.0000000000000007E-2</v>
      </c>
      <c r="AE793" s="74">
        <f t="shared" si="330"/>
        <v>-63.850337768350045</v>
      </c>
      <c r="AF793" s="74">
        <f t="shared" si="328"/>
        <v>-7055.0249923220745</v>
      </c>
      <c r="AO793" s="74"/>
      <c r="AP793" s="74"/>
      <c r="AQ793" s="74"/>
      <c r="AR793" s="74"/>
      <c r="AS793" s="73"/>
      <c r="AT793" s="73"/>
    </row>
    <row r="794" spans="1:46" s="60" customFormat="1">
      <c r="A794" s="20" t="s">
        <v>869</v>
      </c>
      <c r="B794" s="135">
        <f>B793+30</f>
        <v>47238</v>
      </c>
      <c r="C794" s="136">
        <f>VLOOKUP(CF_дог!B794,USD!A:B,2,TRUE)</f>
        <v>110.65753424657534</v>
      </c>
      <c r="D794" s="74"/>
      <c r="E794" s="73"/>
      <c r="F794" s="73"/>
      <c r="G794" s="73"/>
      <c r="H794" s="73">
        <v>0</v>
      </c>
      <c r="I794" s="73">
        <v>0</v>
      </c>
      <c r="J794" s="73">
        <v>0</v>
      </c>
      <c r="K794" s="73"/>
      <c r="L794" s="75"/>
      <c r="O794" s="74">
        <v>150</v>
      </c>
      <c r="P794" s="74">
        <f t="shared" si="317"/>
        <v>762.14768240500052</v>
      </c>
      <c r="Q794" s="74">
        <f t="shared" si="325"/>
        <v>16598.630136986299</v>
      </c>
      <c r="R794" s="74">
        <f t="shared" si="324"/>
        <v>84337.383266679375</v>
      </c>
      <c r="S794" s="74">
        <f t="shared" si="332"/>
        <v>0</v>
      </c>
      <c r="T794" s="74">
        <f t="shared" si="333"/>
        <v>0</v>
      </c>
      <c r="U794" s="74">
        <f t="shared" ref="U794:U812" si="336">P793*H793/365*(B794-B793)</f>
        <v>0</v>
      </c>
      <c r="V794" s="74">
        <f t="shared" si="318"/>
        <v>0</v>
      </c>
      <c r="W794" s="74">
        <f t="shared" si="334"/>
        <v>0</v>
      </c>
      <c r="X794" s="74">
        <f t="shared" si="335"/>
        <v>0</v>
      </c>
      <c r="Y794" s="74">
        <f t="shared" si="326"/>
        <v>0</v>
      </c>
      <c r="Z794" s="74">
        <f t="shared" si="329"/>
        <v>0</v>
      </c>
      <c r="AA794" s="75">
        <v>7.0000000000000007E-2</v>
      </c>
      <c r="AB794" s="74">
        <f t="shared" si="331"/>
        <v>-53.350337768350045</v>
      </c>
      <c r="AC794" s="74">
        <f t="shared" si="327"/>
        <v>-5903.6168286675565</v>
      </c>
      <c r="AD794" s="75">
        <v>7.0000000000000007E-2</v>
      </c>
      <c r="AE794" s="74">
        <f t="shared" si="330"/>
        <v>-53.350337768350045</v>
      </c>
      <c r="AF794" s="74">
        <f t="shared" si="328"/>
        <v>-5903.6168286675565</v>
      </c>
      <c r="AO794" s="74"/>
      <c r="AP794" s="74"/>
      <c r="AQ794" s="74"/>
      <c r="AR794" s="74"/>
      <c r="AS794" s="73"/>
      <c r="AT794" s="73"/>
    </row>
    <row r="795" spans="1:46" s="60" customFormat="1">
      <c r="A795" s="20" t="s">
        <v>869</v>
      </c>
      <c r="B795" s="135">
        <f>B794+31</f>
        <v>47269</v>
      </c>
      <c r="C795" s="136">
        <f>VLOOKUP(CF_дог!B795,USD!A:B,2,TRUE)</f>
        <v>110.82739726027397</v>
      </c>
      <c r="D795" s="74"/>
      <c r="E795" s="73"/>
      <c r="F795" s="73"/>
      <c r="G795" s="73"/>
      <c r="H795" s="73">
        <v>0</v>
      </c>
      <c r="I795" s="73">
        <v>0</v>
      </c>
      <c r="J795" s="73">
        <v>0</v>
      </c>
      <c r="K795" s="73"/>
      <c r="L795" s="75"/>
      <c r="O795" s="74">
        <v>150</v>
      </c>
      <c r="P795" s="74">
        <f t="shared" si="317"/>
        <v>612.14768240500052</v>
      </c>
      <c r="Q795" s="74">
        <f t="shared" si="325"/>
        <v>16624.109589041094</v>
      </c>
      <c r="R795" s="74">
        <f t="shared" si="324"/>
        <v>67842.734379855014</v>
      </c>
      <c r="S795" s="74">
        <f t="shared" si="332"/>
        <v>0</v>
      </c>
      <c r="T795" s="74">
        <f t="shared" si="333"/>
        <v>0</v>
      </c>
      <c r="U795" s="74">
        <f t="shared" si="336"/>
        <v>0</v>
      </c>
      <c r="V795" s="74">
        <f t="shared" si="318"/>
        <v>0</v>
      </c>
      <c r="W795" s="74">
        <f t="shared" si="334"/>
        <v>0</v>
      </c>
      <c r="X795" s="74">
        <f t="shared" si="335"/>
        <v>0</v>
      </c>
      <c r="Y795" s="74">
        <f t="shared" si="326"/>
        <v>0</v>
      </c>
      <c r="Z795" s="74">
        <f t="shared" si="329"/>
        <v>0</v>
      </c>
      <c r="AA795" s="75">
        <v>7.0000000000000007E-2</v>
      </c>
      <c r="AB795" s="74">
        <f t="shared" si="331"/>
        <v>-42.850337768350037</v>
      </c>
      <c r="AC795" s="74">
        <f t="shared" si="327"/>
        <v>-4748.9914065898511</v>
      </c>
      <c r="AD795" s="75">
        <v>7.0000000000000007E-2</v>
      </c>
      <c r="AE795" s="74">
        <f t="shared" si="330"/>
        <v>-42.850337768350037</v>
      </c>
      <c r="AF795" s="74">
        <f t="shared" si="328"/>
        <v>-4748.9914065898511</v>
      </c>
      <c r="AO795" s="74"/>
      <c r="AP795" s="74"/>
      <c r="AQ795" s="74"/>
      <c r="AR795" s="74"/>
      <c r="AS795" s="73"/>
      <c r="AT795" s="73"/>
    </row>
    <row r="796" spans="1:46" s="60" customFormat="1">
      <c r="A796" s="20" t="s">
        <v>869</v>
      </c>
      <c r="B796" s="135">
        <f>B795+30</f>
        <v>47299</v>
      </c>
      <c r="C796" s="136">
        <f>VLOOKUP(CF_дог!B796,USD!A:B,2,TRUE)</f>
        <v>110.99178082191781</v>
      </c>
      <c r="D796" s="74"/>
      <c r="E796" s="73"/>
      <c r="F796" s="73"/>
      <c r="G796" s="73"/>
      <c r="H796" s="73">
        <v>0</v>
      </c>
      <c r="I796" s="73">
        <v>0</v>
      </c>
      <c r="J796" s="73">
        <v>0</v>
      </c>
      <c r="K796" s="73"/>
      <c r="L796" s="75"/>
      <c r="O796" s="74">
        <v>150</v>
      </c>
      <c r="P796" s="74">
        <f t="shared" si="317"/>
        <v>462.14768240500052</v>
      </c>
      <c r="Q796" s="74">
        <f t="shared" si="325"/>
        <v>16648.767123287671</v>
      </c>
      <c r="R796" s="74">
        <f t="shared" si="324"/>
        <v>51294.594272853101</v>
      </c>
      <c r="S796" s="74">
        <f t="shared" si="332"/>
        <v>0</v>
      </c>
      <c r="T796" s="74">
        <f t="shared" si="333"/>
        <v>0</v>
      </c>
      <c r="U796" s="74">
        <f t="shared" si="336"/>
        <v>0</v>
      </c>
      <c r="V796" s="74">
        <f t="shared" si="318"/>
        <v>0</v>
      </c>
      <c r="W796" s="74">
        <f t="shared" si="334"/>
        <v>0</v>
      </c>
      <c r="X796" s="74">
        <f t="shared" si="335"/>
        <v>0</v>
      </c>
      <c r="Y796" s="74">
        <f t="shared" si="326"/>
        <v>0</v>
      </c>
      <c r="Z796" s="74">
        <f t="shared" si="329"/>
        <v>0</v>
      </c>
      <c r="AA796" s="75">
        <v>7.0000000000000007E-2</v>
      </c>
      <c r="AB796" s="74">
        <f t="shared" si="331"/>
        <v>-32.350337768350037</v>
      </c>
      <c r="AC796" s="74">
        <f t="shared" si="327"/>
        <v>-3590.6215990997171</v>
      </c>
      <c r="AD796" s="75">
        <v>7.0000000000000007E-2</v>
      </c>
      <c r="AE796" s="74">
        <f t="shared" si="330"/>
        <v>-32.350337768350037</v>
      </c>
      <c r="AF796" s="74">
        <f t="shared" si="328"/>
        <v>-3590.6215990997171</v>
      </c>
      <c r="AO796" s="74"/>
      <c r="AP796" s="74"/>
      <c r="AQ796" s="74"/>
      <c r="AR796" s="74"/>
      <c r="AS796" s="73"/>
      <c r="AT796" s="73"/>
    </row>
    <row r="797" spans="1:46" s="60" customFormat="1">
      <c r="A797" s="20" t="s">
        <v>869</v>
      </c>
      <c r="B797" s="135">
        <f>B796+31</f>
        <v>47330</v>
      </c>
      <c r="C797" s="136">
        <f>VLOOKUP(CF_дог!B797,USD!A:B,2,TRUE)</f>
        <v>111.16164383561645</v>
      </c>
      <c r="D797" s="74"/>
      <c r="E797" s="73"/>
      <c r="F797" s="73"/>
      <c r="G797" s="73"/>
      <c r="H797" s="73">
        <v>0</v>
      </c>
      <c r="I797" s="73">
        <v>0</v>
      </c>
      <c r="J797" s="73">
        <v>0</v>
      </c>
      <c r="K797" s="73"/>
      <c r="L797" s="75"/>
      <c r="O797" s="74">
        <v>150</v>
      </c>
      <c r="P797" s="74">
        <f t="shared" si="317"/>
        <v>312.14768240500052</v>
      </c>
      <c r="Q797" s="74">
        <f t="shared" si="325"/>
        <v>16674.246575342466</v>
      </c>
      <c r="R797" s="74">
        <f t="shared" si="324"/>
        <v>34698.849495617789</v>
      </c>
      <c r="S797" s="74">
        <f t="shared" si="332"/>
        <v>0</v>
      </c>
      <c r="T797" s="74">
        <f t="shared" si="333"/>
        <v>0</v>
      </c>
      <c r="U797" s="74">
        <f t="shared" si="336"/>
        <v>0</v>
      </c>
      <c r="V797" s="74">
        <f t="shared" si="318"/>
        <v>0</v>
      </c>
      <c r="W797" s="74">
        <f t="shared" si="334"/>
        <v>0</v>
      </c>
      <c r="X797" s="74">
        <f t="shared" si="335"/>
        <v>0</v>
      </c>
      <c r="Y797" s="74">
        <f t="shared" si="326"/>
        <v>0</v>
      </c>
      <c r="Z797" s="74">
        <f t="shared" si="329"/>
        <v>0</v>
      </c>
      <c r="AA797" s="75">
        <v>7.0000000000000007E-2</v>
      </c>
      <c r="AB797" s="74">
        <f t="shared" si="331"/>
        <v>-21.850337768350037</v>
      </c>
      <c r="AC797" s="74">
        <f t="shared" si="327"/>
        <v>-2428.9194646932451</v>
      </c>
      <c r="AD797" s="75">
        <v>7.0000000000000007E-2</v>
      </c>
      <c r="AE797" s="74">
        <f t="shared" si="330"/>
        <v>-21.850337768350037</v>
      </c>
      <c r="AF797" s="74">
        <f t="shared" si="328"/>
        <v>-2428.9194646932451</v>
      </c>
      <c r="AO797" s="74"/>
      <c r="AP797" s="74"/>
      <c r="AQ797" s="74"/>
      <c r="AR797" s="74"/>
      <c r="AS797" s="73"/>
      <c r="AT797" s="73"/>
    </row>
    <row r="798" spans="1:46" s="60" customFormat="1">
      <c r="A798" s="20" t="s">
        <v>869</v>
      </c>
      <c r="B798" s="135">
        <f>B797+31</f>
        <v>47361</v>
      </c>
      <c r="C798" s="136">
        <f>VLOOKUP(CF_дог!B798,USD!A:B,2,TRUE)</f>
        <v>111.33150684931506</v>
      </c>
      <c r="D798" s="74"/>
      <c r="E798" s="73"/>
      <c r="F798" s="73"/>
      <c r="G798" s="73"/>
      <c r="H798" s="73">
        <v>0</v>
      </c>
      <c r="I798" s="73">
        <v>0</v>
      </c>
      <c r="J798" s="73">
        <v>0</v>
      </c>
      <c r="K798" s="73"/>
      <c r="L798" s="75"/>
      <c r="O798" s="74">
        <v>150</v>
      </c>
      <c r="P798" s="74">
        <f t="shared" si="317"/>
        <v>162.14768240500052</v>
      </c>
      <c r="Q798" s="74">
        <f t="shared" si="325"/>
        <v>16699.726027397261</v>
      </c>
      <c r="R798" s="74">
        <f t="shared" si="324"/>
        <v>18052.145814272881</v>
      </c>
      <c r="S798" s="74">
        <f t="shared" si="332"/>
        <v>0</v>
      </c>
      <c r="T798" s="74">
        <f t="shared" si="333"/>
        <v>0</v>
      </c>
      <c r="U798" s="74">
        <f t="shared" si="336"/>
        <v>0</v>
      </c>
      <c r="V798" s="74">
        <f t="shared" si="318"/>
        <v>0</v>
      </c>
      <c r="W798" s="74">
        <f t="shared" si="334"/>
        <v>0</v>
      </c>
      <c r="X798" s="74">
        <f t="shared" si="335"/>
        <v>0</v>
      </c>
      <c r="Y798" s="74">
        <f t="shared" si="326"/>
        <v>0</v>
      </c>
      <c r="Z798" s="74">
        <f t="shared" si="329"/>
        <v>0</v>
      </c>
      <c r="AA798" s="75">
        <v>7.0000000000000007E-2</v>
      </c>
      <c r="AB798" s="74">
        <f t="shared" si="331"/>
        <v>-11.350337768350037</v>
      </c>
      <c r="AC798" s="74">
        <f t="shared" si="327"/>
        <v>-1263.6502069991016</v>
      </c>
      <c r="AD798" s="75">
        <v>7.0000000000000007E-2</v>
      </c>
      <c r="AE798" s="74">
        <f t="shared" si="330"/>
        <v>-11.350337768350037</v>
      </c>
      <c r="AF798" s="74">
        <f t="shared" si="328"/>
        <v>-1263.6502069991016</v>
      </c>
      <c r="AO798" s="74"/>
      <c r="AP798" s="74"/>
      <c r="AQ798" s="74"/>
      <c r="AR798" s="74"/>
      <c r="AS798" s="73"/>
      <c r="AT798" s="73"/>
    </row>
    <row r="799" spans="1:46" s="60" customFormat="1">
      <c r="A799" s="20" t="s">
        <v>869</v>
      </c>
      <c r="B799" s="135">
        <f>B798+30</f>
        <v>47391</v>
      </c>
      <c r="C799" s="136">
        <f>VLOOKUP(CF_дог!B799,USD!A:B,2,TRUE)</f>
        <v>111.49589041095891</v>
      </c>
      <c r="D799" s="74"/>
      <c r="E799" s="73"/>
      <c r="F799" s="73"/>
      <c r="G799" s="73"/>
      <c r="H799" s="73">
        <v>0</v>
      </c>
      <c r="I799" s="73">
        <v>0</v>
      </c>
      <c r="J799" s="73">
        <v>0</v>
      </c>
      <c r="K799" s="73"/>
      <c r="L799" s="75"/>
      <c r="O799" s="74">
        <v>150</v>
      </c>
      <c r="P799" s="74">
        <f t="shared" si="317"/>
        <v>12.147682405000523</v>
      </c>
      <c r="Q799" s="74">
        <f t="shared" si="325"/>
        <v>16724.383561643837</v>
      </c>
      <c r="R799" s="74">
        <f t="shared" si="324"/>
        <v>1354.4166661750721</v>
      </c>
      <c r="S799" s="74">
        <f t="shared" si="332"/>
        <v>0</v>
      </c>
      <c r="T799" s="74">
        <f t="shared" si="333"/>
        <v>0</v>
      </c>
      <c r="U799" s="74">
        <f t="shared" si="336"/>
        <v>0</v>
      </c>
      <c r="V799" s="74">
        <f t="shared" si="318"/>
        <v>0</v>
      </c>
      <c r="W799" s="74">
        <f t="shared" si="334"/>
        <v>0</v>
      </c>
      <c r="X799" s="74">
        <f t="shared" si="335"/>
        <v>0</v>
      </c>
      <c r="Y799" s="74">
        <f t="shared" si="326"/>
        <v>0</v>
      </c>
      <c r="Z799" s="74">
        <f t="shared" si="329"/>
        <v>0</v>
      </c>
      <c r="AA799" s="75">
        <v>7.0000000000000007E-2</v>
      </c>
      <c r="AB799" s="74">
        <f t="shared" si="331"/>
        <v>-0.85033776835003672</v>
      </c>
      <c r="AC799" s="74">
        <f t="shared" si="327"/>
        <v>-94.809166632255057</v>
      </c>
      <c r="AD799" s="75">
        <v>7.0000000000000007E-2</v>
      </c>
      <c r="AE799" s="74">
        <f t="shared" si="330"/>
        <v>-0.85033776835003672</v>
      </c>
      <c r="AF799" s="74">
        <f t="shared" si="328"/>
        <v>-94.809166632255057</v>
      </c>
      <c r="AO799" s="74"/>
      <c r="AP799" s="74"/>
      <c r="AQ799" s="74"/>
      <c r="AR799" s="74"/>
      <c r="AS799" s="73"/>
      <c r="AT799" s="73"/>
    </row>
    <row r="800" spans="1:46" s="60" customFormat="1">
      <c r="A800" s="20" t="s">
        <v>869</v>
      </c>
      <c r="B800" s="135">
        <f>B799+31</f>
        <v>47422</v>
      </c>
      <c r="C800" s="136">
        <f>VLOOKUP(CF_дог!B800,USD!A:B,2,TRUE)</f>
        <v>111.66575342465754</v>
      </c>
      <c r="D800" s="74"/>
      <c r="E800" s="73"/>
      <c r="F800" s="73"/>
      <c r="G800" s="73"/>
      <c r="H800" s="73">
        <v>0</v>
      </c>
      <c r="I800" s="73">
        <v>0</v>
      </c>
      <c r="J800" s="73">
        <v>0</v>
      </c>
      <c r="K800" s="73"/>
      <c r="L800" s="75"/>
      <c r="O800" s="74">
        <v>150</v>
      </c>
      <c r="P800" s="74">
        <f t="shared" ref="P800:P812" si="337">P799-O800</f>
        <v>-137.85231759499948</v>
      </c>
      <c r="Q800" s="74">
        <f t="shared" si="325"/>
        <v>16749.863013698632</v>
      </c>
      <c r="R800" s="74">
        <f t="shared" si="324"/>
        <v>-15393.382905580791</v>
      </c>
      <c r="S800" s="74">
        <f t="shared" si="332"/>
        <v>0</v>
      </c>
      <c r="T800" s="74">
        <f t="shared" si="333"/>
        <v>0</v>
      </c>
      <c r="U800" s="74">
        <f t="shared" si="336"/>
        <v>0</v>
      </c>
      <c r="V800" s="74">
        <f t="shared" si="318"/>
        <v>0</v>
      </c>
      <c r="W800" s="74">
        <f t="shared" si="334"/>
        <v>0</v>
      </c>
      <c r="X800" s="74">
        <f t="shared" si="335"/>
        <v>0</v>
      </c>
      <c r="Y800" s="74">
        <f t="shared" si="326"/>
        <v>0</v>
      </c>
      <c r="Z800" s="74">
        <f t="shared" si="329"/>
        <v>0</v>
      </c>
      <c r="AA800" s="75">
        <v>7.0000000000000007E-2</v>
      </c>
      <c r="AB800" s="74">
        <f t="shared" si="331"/>
        <v>9.6496622316499643</v>
      </c>
      <c r="AC800" s="74">
        <f t="shared" si="327"/>
        <v>1077.5368033906555</v>
      </c>
      <c r="AD800" s="75">
        <v>7.0000000000000007E-2</v>
      </c>
      <c r="AE800" s="74">
        <f t="shared" si="330"/>
        <v>9.6496622316499643</v>
      </c>
      <c r="AF800" s="74">
        <f t="shared" si="328"/>
        <v>1077.5368033906555</v>
      </c>
      <c r="AO800" s="74"/>
      <c r="AP800" s="74"/>
      <c r="AQ800" s="74"/>
      <c r="AR800" s="74"/>
      <c r="AS800" s="73"/>
      <c r="AT800" s="73"/>
    </row>
    <row r="801" spans="1:46" s="60" customFormat="1">
      <c r="A801" s="20" t="s">
        <v>869</v>
      </c>
      <c r="B801" s="135">
        <f>B800+30</f>
        <v>47452</v>
      </c>
      <c r="C801" s="136">
        <f>VLOOKUP(CF_дог!B801,USD!A:B,2,TRUE)</f>
        <v>111.83013698630137</v>
      </c>
      <c r="D801" s="74"/>
      <c r="E801" s="73"/>
      <c r="F801" s="73"/>
      <c r="G801" s="73"/>
      <c r="H801" s="73">
        <v>0</v>
      </c>
      <c r="I801" s="73">
        <v>0</v>
      </c>
      <c r="J801" s="73">
        <v>0</v>
      </c>
      <c r="K801" s="73"/>
      <c r="L801" s="75"/>
      <c r="O801" s="74">
        <v>150</v>
      </c>
      <c r="P801" s="74">
        <f t="shared" si="337"/>
        <v>-287.85231759499948</v>
      </c>
      <c r="Q801" s="74">
        <f t="shared" si="325"/>
        <v>16774.520547945205</v>
      </c>
      <c r="R801" s="74">
        <f t="shared" si="324"/>
        <v>-32190.564108473118</v>
      </c>
      <c r="S801" s="74">
        <f t="shared" si="332"/>
        <v>0</v>
      </c>
      <c r="T801" s="74">
        <f t="shared" si="333"/>
        <v>0</v>
      </c>
      <c r="U801" s="74">
        <f t="shared" si="336"/>
        <v>0</v>
      </c>
      <c r="V801" s="74">
        <f t="shared" si="318"/>
        <v>0</v>
      </c>
      <c r="W801" s="74">
        <f t="shared" si="334"/>
        <v>0</v>
      </c>
      <c r="X801" s="74">
        <f t="shared" si="335"/>
        <v>0</v>
      </c>
      <c r="Y801" s="74">
        <f t="shared" si="326"/>
        <v>0</v>
      </c>
      <c r="Z801" s="74">
        <f t="shared" si="329"/>
        <v>0</v>
      </c>
      <c r="AA801" s="75">
        <v>7.0000000000000007E-2</v>
      </c>
      <c r="AB801" s="74">
        <f t="shared" si="331"/>
        <v>20.149662231649966</v>
      </c>
      <c r="AC801" s="74">
        <f t="shared" si="327"/>
        <v>2253.3394875931185</v>
      </c>
      <c r="AD801" s="75">
        <v>7.0000000000000007E-2</v>
      </c>
      <c r="AE801" s="74">
        <f t="shared" si="330"/>
        <v>20.149662231649966</v>
      </c>
      <c r="AF801" s="74">
        <f t="shared" si="328"/>
        <v>2253.3394875931185</v>
      </c>
      <c r="AO801" s="74"/>
      <c r="AP801" s="74"/>
      <c r="AQ801" s="74"/>
      <c r="AR801" s="74"/>
      <c r="AS801" s="73"/>
      <c r="AT801" s="73"/>
    </row>
    <row r="802" spans="1:46" s="60" customFormat="1">
      <c r="A802" s="20" t="s">
        <v>869</v>
      </c>
      <c r="B802" s="135">
        <f>B801+31</f>
        <v>47483</v>
      </c>
      <c r="C802" s="136">
        <f>VLOOKUP(CF_дог!B802,USD!A:B,2,TRUE)</f>
        <v>112</v>
      </c>
      <c r="D802" s="74"/>
      <c r="E802" s="73"/>
      <c r="F802" s="73"/>
      <c r="G802" s="73"/>
      <c r="H802" s="73">
        <v>0</v>
      </c>
      <c r="I802" s="73">
        <v>0</v>
      </c>
      <c r="J802" s="73">
        <v>0</v>
      </c>
      <c r="K802" s="73"/>
      <c r="L802" s="75"/>
      <c r="O802" s="74">
        <v>150</v>
      </c>
      <c r="P802" s="74">
        <f t="shared" si="337"/>
        <v>-437.85231759499948</v>
      </c>
      <c r="Q802" s="74">
        <f t="shared" si="325"/>
        <v>16800</v>
      </c>
      <c r="R802" s="74">
        <f t="shared" si="324"/>
        <v>-49039.459570639941</v>
      </c>
      <c r="S802" s="74">
        <f t="shared" si="332"/>
        <v>0</v>
      </c>
      <c r="T802" s="74">
        <f t="shared" si="333"/>
        <v>0</v>
      </c>
      <c r="U802" s="74">
        <f t="shared" si="336"/>
        <v>0</v>
      </c>
      <c r="V802" s="74">
        <f t="shared" si="318"/>
        <v>0</v>
      </c>
      <c r="W802" s="74">
        <f t="shared" si="334"/>
        <v>0</v>
      </c>
      <c r="X802" s="74">
        <f t="shared" si="335"/>
        <v>0</v>
      </c>
      <c r="Y802" s="74">
        <f t="shared" si="326"/>
        <v>0</v>
      </c>
      <c r="Z802" s="74">
        <f t="shared" si="329"/>
        <v>0</v>
      </c>
      <c r="AA802" s="75">
        <v>7.0000000000000007E-2</v>
      </c>
      <c r="AB802" s="74">
        <f t="shared" si="331"/>
        <v>30.649662231649966</v>
      </c>
      <c r="AC802" s="74">
        <f t="shared" si="327"/>
        <v>3432.7621699447964</v>
      </c>
      <c r="AD802" s="75">
        <v>7.0000000000000007E-2</v>
      </c>
      <c r="AE802" s="74">
        <f t="shared" si="330"/>
        <v>30.649662231649966</v>
      </c>
      <c r="AF802" s="74">
        <f t="shared" si="328"/>
        <v>3432.7621699447964</v>
      </c>
      <c r="AO802" s="74"/>
      <c r="AP802" s="74"/>
      <c r="AQ802" s="74"/>
      <c r="AR802" s="74"/>
      <c r="AS802" s="73"/>
      <c r="AT802" s="73"/>
    </row>
    <row r="803" spans="1:46" s="60" customFormat="1">
      <c r="A803" s="20" t="s">
        <v>869</v>
      </c>
      <c r="B803" s="135">
        <f>B802+31</f>
        <v>47514</v>
      </c>
      <c r="C803" s="136">
        <f>VLOOKUP(CF_дог!B803,USD!A:B,2,TRUE)</f>
        <v>112.16986301369863</v>
      </c>
      <c r="D803" s="74"/>
      <c r="E803" s="73"/>
      <c r="F803" s="73"/>
      <c r="G803" s="73"/>
      <c r="H803" s="73">
        <v>0</v>
      </c>
      <c r="I803" s="73">
        <v>0</v>
      </c>
      <c r="J803" s="73">
        <v>0</v>
      </c>
      <c r="K803" s="73"/>
      <c r="L803" s="75"/>
      <c r="O803" s="74">
        <v>150</v>
      </c>
      <c r="P803" s="74">
        <f t="shared" si="337"/>
        <v>-587.85231759499948</v>
      </c>
      <c r="Q803" s="74">
        <f t="shared" si="325"/>
        <v>16825.479452054795</v>
      </c>
      <c r="R803" s="74">
        <f t="shared" si="324"/>
        <v>-65939.313936916355</v>
      </c>
      <c r="S803" s="74">
        <f t="shared" si="332"/>
        <v>0</v>
      </c>
      <c r="T803" s="74">
        <f t="shared" si="333"/>
        <v>0</v>
      </c>
      <c r="U803" s="74">
        <f t="shared" si="336"/>
        <v>0</v>
      </c>
      <c r="V803" s="74">
        <f t="shared" si="318"/>
        <v>0</v>
      </c>
      <c r="W803" s="74">
        <f t="shared" si="334"/>
        <v>0</v>
      </c>
      <c r="X803" s="74">
        <f t="shared" si="335"/>
        <v>0</v>
      </c>
      <c r="Y803" s="74">
        <f t="shared" si="326"/>
        <v>0</v>
      </c>
      <c r="Z803" s="74">
        <f t="shared" si="329"/>
        <v>0</v>
      </c>
      <c r="AA803" s="75">
        <v>7.0000000000000007E-2</v>
      </c>
      <c r="AB803" s="74">
        <f t="shared" si="331"/>
        <v>41.14966223164997</v>
      </c>
      <c r="AC803" s="74">
        <f t="shared" si="327"/>
        <v>4615.7519755841458</v>
      </c>
      <c r="AD803" s="75">
        <v>7.0000000000000007E-2</v>
      </c>
      <c r="AE803" s="74">
        <f t="shared" si="330"/>
        <v>41.14966223164997</v>
      </c>
      <c r="AF803" s="74">
        <f t="shared" si="328"/>
        <v>4615.7519755841458</v>
      </c>
      <c r="AO803" s="74"/>
      <c r="AP803" s="74"/>
      <c r="AQ803" s="74"/>
      <c r="AR803" s="74"/>
      <c r="AS803" s="73"/>
      <c r="AT803" s="73"/>
    </row>
    <row r="804" spans="1:46" s="60" customFormat="1">
      <c r="A804" s="20" t="s">
        <v>869</v>
      </c>
      <c r="B804" s="135">
        <f>B803+28</f>
        <v>47542</v>
      </c>
      <c r="C804" s="136">
        <f>VLOOKUP(CF_дог!B804,USD!A:B,2,TRUE)</f>
        <v>112.32328767123288</v>
      </c>
      <c r="D804" s="74"/>
      <c r="E804" s="73"/>
      <c r="F804" s="73"/>
      <c r="G804" s="73"/>
      <c r="H804" s="73">
        <v>0</v>
      </c>
      <c r="I804" s="73">
        <v>0</v>
      </c>
      <c r="J804" s="73">
        <v>0</v>
      </c>
      <c r="K804" s="73"/>
      <c r="L804" s="75"/>
      <c r="O804" s="74">
        <v>150</v>
      </c>
      <c r="P804" s="74">
        <f t="shared" si="337"/>
        <v>-737.85231759499948</v>
      </c>
      <c r="Q804" s="74">
        <f t="shared" si="325"/>
        <v>16848.493150684932</v>
      </c>
      <c r="R804" s="74">
        <f t="shared" si="324"/>
        <v>-82877.998128109015</v>
      </c>
      <c r="S804" s="74">
        <f t="shared" si="332"/>
        <v>0</v>
      </c>
      <c r="T804" s="74">
        <f t="shared" si="333"/>
        <v>0</v>
      </c>
      <c r="U804" s="74">
        <f t="shared" si="336"/>
        <v>0</v>
      </c>
      <c r="V804" s="74">
        <f t="shared" si="318"/>
        <v>0</v>
      </c>
      <c r="W804" s="74">
        <f t="shared" si="334"/>
        <v>0</v>
      </c>
      <c r="X804" s="74">
        <f t="shared" si="335"/>
        <v>0</v>
      </c>
      <c r="Y804" s="74">
        <f t="shared" si="326"/>
        <v>0</v>
      </c>
      <c r="Z804" s="74">
        <f t="shared" si="329"/>
        <v>0</v>
      </c>
      <c r="AA804" s="75">
        <v>7.0000000000000007E-2</v>
      </c>
      <c r="AB804" s="74">
        <f t="shared" si="331"/>
        <v>51.64966223164997</v>
      </c>
      <c r="AC804" s="74">
        <f t="shared" si="327"/>
        <v>5801.4598689676313</v>
      </c>
      <c r="AD804" s="75">
        <v>7.0000000000000007E-2</v>
      </c>
      <c r="AE804" s="74">
        <f t="shared" si="330"/>
        <v>51.64966223164997</v>
      </c>
      <c r="AF804" s="74">
        <f t="shared" si="328"/>
        <v>5801.4598689676313</v>
      </c>
      <c r="AO804" s="74"/>
      <c r="AP804" s="74"/>
      <c r="AQ804" s="74"/>
      <c r="AR804" s="74"/>
      <c r="AS804" s="73"/>
      <c r="AT804" s="73"/>
    </row>
    <row r="805" spans="1:46" s="60" customFormat="1">
      <c r="A805" s="20" t="s">
        <v>869</v>
      </c>
      <c r="B805" s="135">
        <f>B804+31</f>
        <v>47573</v>
      </c>
      <c r="C805" s="136">
        <f>VLOOKUP(CF_дог!B805,USD!A:B,2,TRUE)</f>
        <v>112.49315068493151</v>
      </c>
      <c r="D805" s="74"/>
      <c r="E805" s="73"/>
      <c r="F805" s="73"/>
      <c r="G805" s="73"/>
      <c r="H805" s="73">
        <v>0</v>
      </c>
      <c r="I805" s="73">
        <v>0</v>
      </c>
      <c r="J805" s="73">
        <v>0</v>
      </c>
      <c r="K805" s="73"/>
      <c r="L805" s="75"/>
      <c r="O805" s="74">
        <v>150</v>
      </c>
      <c r="P805" s="74">
        <f t="shared" si="337"/>
        <v>-887.85231759499948</v>
      </c>
      <c r="Q805" s="74">
        <f t="shared" si="325"/>
        <v>16873.972602739726</v>
      </c>
      <c r="R805" s="74">
        <f t="shared" si="324"/>
        <v>-99877.304549179942</v>
      </c>
      <c r="S805" s="74">
        <f t="shared" si="332"/>
        <v>0</v>
      </c>
      <c r="T805" s="74">
        <f t="shared" si="333"/>
        <v>0</v>
      </c>
      <c r="U805" s="74">
        <f t="shared" si="336"/>
        <v>0</v>
      </c>
      <c r="V805" s="74">
        <f t="shared" si="318"/>
        <v>0</v>
      </c>
      <c r="W805" s="74">
        <f t="shared" si="334"/>
        <v>0</v>
      </c>
      <c r="X805" s="74">
        <f t="shared" si="335"/>
        <v>0</v>
      </c>
      <c r="Y805" s="74">
        <f t="shared" si="326"/>
        <v>0</v>
      </c>
      <c r="Z805" s="74">
        <f t="shared" si="329"/>
        <v>0</v>
      </c>
      <c r="AA805" s="75">
        <v>7.0000000000000007E-2</v>
      </c>
      <c r="AB805" s="74">
        <f t="shared" si="331"/>
        <v>62.14966223164997</v>
      </c>
      <c r="AC805" s="74">
        <f t="shared" si="327"/>
        <v>6991.4113184425969</v>
      </c>
      <c r="AD805" s="75">
        <v>7.0000000000000007E-2</v>
      </c>
      <c r="AE805" s="74">
        <f t="shared" si="330"/>
        <v>62.14966223164997</v>
      </c>
      <c r="AF805" s="74">
        <f t="shared" si="328"/>
        <v>6991.4113184425969</v>
      </c>
      <c r="AO805" s="74"/>
      <c r="AP805" s="74"/>
      <c r="AQ805" s="74"/>
      <c r="AR805" s="74"/>
      <c r="AS805" s="73"/>
      <c r="AT805" s="73"/>
    </row>
    <row r="806" spans="1:46" s="60" customFormat="1">
      <c r="A806" s="20" t="s">
        <v>869</v>
      </c>
      <c r="B806" s="135">
        <f>B805+30</f>
        <v>47603</v>
      </c>
      <c r="C806" s="136">
        <f>VLOOKUP(CF_дог!B806,USD!A:B,2,TRUE)</f>
        <v>112.65753424657534</v>
      </c>
      <c r="D806" s="74"/>
      <c r="E806" s="73"/>
      <c r="F806" s="73"/>
      <c r="G806" s="73"/>
      <c r="H806" s="73">
        <v>0</v>
      </c>
      <c r="I806" s="73">
        <v>0</v>
      </c>
      <c r="J806" s="73">
        <v>0</v>
      </c>
      <c r="K806" s="73"/>
      <c r="L806" s="75"/>
      <c r="O806" s="74">
        <v>150</v>
      </c>
      <c r="P806" s="74">
        <f t="shared" si="337"/>
        <v>-1037.8523175949995</v>
      </c>
      <c r="Q806" s="74">
        <f t="shared" si="325"/>
        <v>16898.630136986299</v>
      </c>
      <c r="R806" s="74">
        <f t="shared" si="324"/>
        <v>-116921.88301234624</v>
      </c>
      <c r="S806" s="74">
        <f t="shared" si="332"/>
        <v>0</v>
      </c>
      <c r="T806" s="74">
        <f t="shared" si="333"/>
        <v>0</v>
      </c>
      <c r="U806" s="74">
        <f t="shared" si="336"/>
        <v>0</v>
      </c>
      <c r="V806" s="74">
        <f t="shared" si="318"/>
        <v>0</v>
      </c>
      <c r="W806" s="74">
        <f t="shared" si="334"/>
        <v>0</v>
      </c>
      <c r="X806" s="74">
        <f t="shared" si="335"/>
        <v>0</v>
      </c>
      <c r="Y806" s="74">
        <f t="shared" si="326"/>
        <v>0</v>
      </c>
      <c r="Z806" s="74">
        <f t="shared" si="329"/>
        <v>0</v>
      </c>
      <c r="AA806" s="75">
        <v>7.0000000000000007E-2</v>
      </c>
      <c r="AB806" s="74">
        <f t="shared" si="331"/>
        <v>72.64966223164997</v>
      </c>
      <c r="AC806" s="74">
        <f t="shared" si="327"/>
        <v>8184.5318108642377</v>
      </c>
      <c r="AD806" s="75">
        <v>7.0000000000000007E-2</v>
      </c>
      <c r="AE806" s="74">
        <f t="shared" si="330"/>
        <v>72.64966223164997</v>
      </c>
      <c r="AF806" s="74">
        <f t="shared" si="328"/>
        <v>8184.5318108642377</v>
      </c>
      <c r="AO806" s="74"/>
      <c r="AP806" s="74"/>
      <c r="AQ806" s="74"/>
      <c r="AR806" s="74"/>
      <c r="AS806" s="73"/>
      <c r="AT806" s="73"/>
    </row>
    <row r="807" spans="1:46" s="60" customFormat="1">
      <c r="A807" s="20" t="s">
        <v>869</v>
      </c>
      <c r="B807" s="135">
        <f>B806+31</f>
        <v>47634</v>
      </c>
      <c r="C807" s="136">
        <f>VLOOKUP(CF_дог!B807,USD!A:B,2,TRUE)</f>
        <v>112.82739726027397</v>
      </c>
      <c r="D807" s="74"/>
      <c r="E807" s="73"/>
      <c r="F807" s="73"/>
      <c r="G807" s="73"/>
      <c r="H807" s="73">
        <v>0</v>
      </c>
      <c r="I807" s="73">
        <v>0</v>
      </c>
      <c r="J807" s="73">
        <v>0</v>
      </c>
      <c r="K807" s="73"/>
      <c r="L807" s="75"/>
      <c r="O807" s="74">
        <v>150</v>
      </c>
      <c r="P807" s="74">
        <f t="shared" si="337"/>
        <v>-1187.8523175949995</v>
      </c>
      <c r="Q807" s="74">
        <f t="shared" si="325"/>
        <v>16924.109589041094</v>
      </c>
      <c r="R807" s="74">
        <f t="shared" si="324"/>
        <v>-134022.28532382814</v>
      </c>
      <c r="S807" s="74">
        <f t="shared" si="332"/>
        <v>0</v>
      </c>
      <c r="T807" s="74">
        <f t="shared" si="333"/>
        <v>0</v>
      </c>
      <c r="U807" s="74">
        <f t="shared" si="336"/>
        <v>0</v>
      </c>
      <c r="V807" s="74">
        <f t="shared" si="318"/>
        <v>0</v>
      </c>
      <c r="W807" s="74">
        <f t="shared" si="334"/>
        <v>0</v>
      </c>
      <c r="X807" s="74">
        <f t="shared" si="335"/>
        <v>0</v>
      </c>
      <c r="Y807" s="74">
        <f t="shared" si="326"/>
        <v>0</v>
      </c>
      <c r="Z807" s="74">
        <f t="shared" si="329"/>
        <v>0</v>
      </c>
      <c r="AA807" s="75">
        <v>7.0000000000000007E-2</v>
      </c>
      <c r="AB807" s="74">
        <f t="shared" si="331"/>
        <v>83.14966223164997</v>
      </c>
      <c r="AC807" s="74">
        <f t="shared" si="327"/>
        <v>9381.5599726679702</v>
      </c>
      <c r="AD807" s="75">
        <v>7.0000000000000007E-2</v>
      </c>
      <c r="AE807" s="74">
        <f t="shared" si="330"/>
        <v>83.14966223164997</v>
      </c>
      <c r="AF807" s="74">
        <f t="shared" si="328"/>
        <v>9381.5599726679702</v>
      </c>
      <c r="AO807" s="74"/>
      <c r="AP807" s="74"/>
      <c r="AQ807" s="74"/>
      <c r="AR807" s="74"/>
      <c r="AS807" s="73"/>
      <c r="AT807" s="73"/>
    </row>
    <row r="808" spans="1:46" s="60" customFormat="1">
      <c r="A808" s="20" t="s">
        <v>869</v>
      </c>
      <c r="B808" s="135">
        <f>B807+30</f>
        <v>47664</v>
      </c>
      <c r="C808" s="136">
        <f>VLOOKUP(CF_дог!B808,USD!A:B,2,TRUE)</f>
        <v>112.99178082191781</v>
      </c>
      <c r="D808" s="74"/>
      <c r="E808" s="73"/>
      <c r="F808" s="73"/>
      <c r="G808" s="73"/>
      <c r="H808" s="73">
        <v>0</v>
      </c>
      <c r="I808" s="73">
        <v>0</v>
      </c>
      <c r="J808" s="73">
        <v>0</v>
      </c>
      <c r="K808" s="73"/>
      <c r="L808" s="75"/>
      <c r="O808" s="74">
        <v>150</v>
      </c>
      <c r="P808" s="74">
        <f t="shared" si="337"/>
        <v>-1337.8523175949995</v>
      </c>
      <c r="Q808" s="74">
        <f t="shared" si="325"/>
        <v>16948.767123287671</v>
      </c>
      <c r="R808" s="74">
        <f t="shared" si="324"/>
        <v>-151166.31584178895</v>
      </c>
      <c r="S808" s="74">
        <f t="shared" si="332"/>
        <v>0</v>
      </c>
      <c r="T808" s="74">
        <f t="shared" si="333"/>
        <v>0</v>
      </c>
      <c r="U808" s="74">
        <f t="shared" si="336"/>
        <v>0</v>
      </c>
      <c r="V808" s="74">
        <f t="shared" si="318"/>
        <v>0</v>
      </c>
      <c r="W808" s="74">
        <f t="shared" si="334"/>
        <v>0</v>
      </c>
      <c r="X808" s="74">
        <f t="shared" si="335"/>
        <v>0</v>
      </c>
      <c r="Y808" s="74">
        <f t="shared" si="326"/>
        <v>0</v>
      </c>
      <c r="Z808" s="74">
        <f t="shared" si="329"/>
        <v>0</v>
      </c>
      <c r="AA808" s="75">
        <v>7.0000000000000007E-2</v>
      </c>
      <c r="AB808" s="74">
        <f t="shared" si="331"/>
        <v>93.64966223164997</v>
      </c>
      <c r="AC808" s="74">
        <f t="shared" si="327"/>
        <v>10581.642108925229</v>
      </c>
      <c r="AD808" s="75">
        <v>7.0000000000000007E-2</v>
      </c>
      <c r="AE808" s="74">
        <f t="shared" si="330"/>
        <v>93.64966223164997</v>
      </c>
      <c r="AF808" s="74">
        <f t="shared" si="328"/>
        <v>10581.642108925229</v>
      </c>
      <c r="AO808" s="74"/>
      <c r="AP808" s="74"/>
      <c r="AQ808" s="74"/>
      <c r="AR808" s="74"/>
      <c r="AS808" s="73"/>
      <c r="AT808" s="73"/>
    </row>
    <row r="809" spans="1:46" s="60" customFormat="1">
      <c r="A809" s="20" t="s">
        <v>869</v>
      </c>
      <c r="B809" s="135">
        <f>B808+31</f>
        <v>47695</v>
      </c>
      <c r="C809" s="136">
        <f>VLOOKUP(CF_дог!B809,USD!A:B,2,TRUE)</f>
        <v>113.16164383561645</v>
      </c>
      <c r="D809" s="74"/>
      <c r="E809" s="73"/>
      <c r="F809" s="73"/>
      <c r="G809" s="73"/>
      <c r="H809" s="73">
        <v>0</v>
      </c>
      <c r="I809" s="73">
        <v>0</v>
      </c>
      <c r="J809" s="73">
        <v>0</v>
      </c>
      <c r="K809" s="73"/>
      <c r="L809" s="75"/>
      <c r="O809" s="74">
        <v>150</v>
      </c>
      <c r="P809" s="74">
        <f t="shared" si="337"/>
        <v>-1487.8523175949995</v>
      </c>
      <c r="Q809" s="74">
        <f t="shared" si="325"/>
        <v>16974.246575342466</v>
      </c>
      <c r="R809" s="74">
        <f t="shared" si="324"/>
        <v>-168367.81404368181</v>
      </c>
      <c r="S809" s="74">
        <f t="shared" si="332"/>
        <v>0</v>
      </c>
      <c r="T809" s="74">
        <f t="shared" si="333"/>
        <v>0</v>
      </c>
      <c r="U809" s="74">
        <f t="shared" si="336"/>
        <v>0</v>
      </c>
      <c r="V809" s="74">
        <f t="shared" si="318"/>
        <v>0</v>
      </c>
      <c r="W809" s="74">
        <f t="shared" si="334"/>
        <v>0</v>
      </c>
      <c r="X809" s="74">
        <f t="shared" si="335"/>
        <v>0</v>
      </c>
      <c r="Y809" s="74">
        <f t="shared" si="326"/>
        <v>0</v>
      </c>
      <c r="Z809" s="74">
        <f t="shared" si="329"/>
        <v>0</v>
      </c>
      <c r="AA809" s="75">
        <v>7.0000000000000007E-2</v>
      </c>
      <c r="AB809" s="74">
        <f t="shared" si="331"/>
        <v>104.14966223164997</v>
      </c>
      <c r="AC809" s="74">
        <f t="shared" si="327"/>
        <v>11785.746983057728</v>
      </c>
      <c r="AD809" s="75">
        <v>7.0000000000000007E-2</v>
      </c>
      <c r="AE809" s="74">
        <f t="shared" si="330"/>
        <v>104.14966223164997</v>
      </c>
      <c r="AF809" s="74">
        <f t="shared" si="328"/>
        <v>11785.746983057728</v>
      </c>
      <c r="AO809" s="74"/>
      <c r="AP809" s="74"/>
      <c r="AQ809" s="74"/>
      <c r="AR809" s="74"/>
      <c r="AS809" s="73"/>
      <c r="AT809" s="73"/>
    </row>
    <row r="810" spans="1:46" s="60" customFormat="1">
      <c r="A810" s="20" t="s">
        <v>869</v>
      </c>
      <c r="B810" s="135">
        <f>B809+31</f>
        <v>47726</v>
      </c>
      <c r="C810" s="136">
        <f>VLOOKUP(CF_дог!B810,USD!A:B,2,TRUE)</f>
        <v>113.33150684931506</v>
      </c>
      <c r="D810" s="74"/>
      <c r="E810" s="73"/>
      <c r="F810" s="73"/>
      <c r="G810" s="73"/>
      <c r="H810" s="73">
        <v>0</v>
      </c>
      <c r="I810" s="73">
        <v>0</v>
      </c>
      <c r="J810" s="73">
        <v>0</v>
      </c>
      <c r="K810" s="73"/>
      <c r="L810" s="75"/>
      <c r="O810" s="74">
        <v>150</v>
      </c>
      <c r="P810" s="74">
        <f t="shared" si="337"/>
        <v>-1637.8523175949995</v>
      </c>
      <c r="Q810" s="74">
        <f t="shared" si="325"/>
        <v>16999.726027397261</v>
      </c>
      <c r="R810" s="74">
        <f t="shared" si="324"/>
        <v>-185620.27114968424</v>
      </c>
      <c r="S810" s="74">
        <f t="shared" si="332"/>
        <v>0</v>
      </c>
      <c r="T810" s="74">
        <f t="shared" si="333"/>
        <v>0</v>
      </c>
      <c r="U810" s="74">
        <f t="shared" si="336"/>
        <v>0</v>
      </c>
      <c r="V810" s="74">
        <f t="shared" si="318"/>
        <v>0</v>
      </c>
      <c r="W810" s="74">
        <f t="shared" si="334"/>
        <v>0</v>
      </c>
      <c r="X810" s="74">
        <f t="shared" si="335"/>
        <v>0</v>
      </c>
      <c r="Y810" s="74">
        <f t="shared" si="326"/>
        <v>0</v>
      </c>
      <c r="Z810" s="74">
        <f t="shared" si="329"/>
        <v>0</v>
      </c>
      <c r="AA810" s="75">
        <v>7.0000000000000007E-2</v>
      </c>
      <c r="AB810" s="74">
        <f t="shared" si="331"/>
        <v>114.64966223164997</v>
      </c>
      <c r="AC810" s="74">
        <f t="shared" si="327"/>
        <v>12993.418980477896</v>
      </c>
      <c r="AD810" s="75">
        <v>7.0000000000000007E-2</v>
      </c>
      <c r="AE810" s="74">
        <f t="shared" si="330"/>
        <v>114.64966223164997</v>
      </c>
      <c r="AF810" s="74">
        <f t="shared" si="328"/>
        <v>12993.418980477896</v>
      </c>
      <c r="AO810" s="74"/>
      <c r="AP810" s="74"/>
      <c r="AQ810" s="74"/>
      <c r="AR810" s="74"/>
      <c r="AS810" s="73"/>
      <c r="AT810" s="73"/>
    </row>
    <row r="811" spans="1:46" s="60" customFormat="1">
      <c r="A811" s="20" t="s">
        <v>869</v>
      </c>
      <c r="B811" s="135">
        <f>B810+30</f>
        <v>47756</v>
      </c>
      <c r="C811" s="136">
        <f>VLOOKUP(CF_дог!B811,USD!A:B,2,TRUE)</f>
        <v>113.49589041095891</v>
      </c>
      <c r="D811" s="74"/>
      <c r="E811" s="73"/>
      <c r="F811" s="73"/>
      <c r="G811" s="73"/>
      <c r="H811" s="73">
        <v>0</v>
      </c>
      <c r="I811" s="73">
        <v>0</v>
      </c>
      <c r="J811" s="73">
        <v>0</v>
      </c>
      <c r="K811" s="73"/>
      <c r="L811" s="75"/>
      <c r="O811" s="74">
        <v>150</v>
      </c>
      <c r="P811" s="74">
        <f t="shared" si="337"/>
        <v>-1787.8523175949995</v>
      </c>
      <c r="Q811" s="74">
        <f t="shared" si="325"/>
        <v>17024.383561643837</v>
      </c>
      <c r="R811" s="74">
        <f t="shared" si="324"/>
        <v>-202913.89070874095</v>
      </c>
      <c r="S811" s="74">
        <f t="shared" si="332"/>
        <v>0</v>
      </c>
      <c r="T811" s="74">
        <f t="shared" si="333"/>
        <v>0</v>
      </c>
      <c r="U811" s="74">
        <f t="shared" si="336"/>
        <v>0</v>
      </c>
      <c r="V811" s="74">
        <f t="shared" si="318"/>
        <v>0</v>
      </c>
      <c r="W811" s="74">
        <f t="shared" si="334"/>
        <v>0</v>
      </c>
      <c r="X811" s="74">
        <f t="shared" si="335"/>
        <v>0</v>
      </c>
      <c r="Y811" s="74">
        <f t="shared" si="326"/>
        <v>0</v>
      </c>
      <c r="Z811" s="74">
        <f t="shared" si="329"/>
        <v>0</v>
      </c>
      <c r="AA811" s="75">
        <v>7.0000000000000007E-2</v>
      </c>
      <c r="AB811" s="74">
        <f t="shared" si="331"/>
        <v>125.14966223164997</v>
      </c>
      <c r="AC811" s="74">
        <f t="shared" si="327"/>
        <v>14203.972349611868</v>
      </c>
      <c r="AD811" s="75">
        <v>7.0000000000000007E-2</v>
      </c>
      <c r="AE811" s="74">
        <f t="shared" si="330"/>
        <v>125.14966223164997</v>
      </c>
      <c r="AF811" s="74">
        <f t="shared" si="328"/>
        <v>14203.972349611868</v>
      </c>
      <c r="AO811" s="74"/>
      <c r="AP811" s="74"/>
      <c r="AQ811" s="74"/>
      <c r="AR811" s="74"/>
      <c r="AS811" s="73"/>
      <c r="AT811" s="73"/>
    </row>
    <row r="812" spans="1:46" s="60" customFormat="1">
      <c r="A812" s="20" t="s">
        <v>869</v>
      </c>
      <c r="B812" s="135">
        <f>B811+31</f>
        <v>47787</v>
      </c>
      <c r="C812" s="136">
        <f>VLOOKUP(CF_дог!B812,USD!A:B,2,TRUE)</f>
        <v>113.66575342465754</v>
      </c>
      <c r="D812" s="74"/>
      <c r="E812" s="73"/>
      <c r="F812" s="73"/>
      <c r="G812" s="73"/>
      <c r="H812" s="73">
        <v>0</v>
      </c>
      <c r="I812" s="73">
        <v>0</v>
      </c>
      <c r="J812" s="73">
        <v>0</v>
      </c>
      <c r="K812" s="73"/>
      <c r="L812" s="75"/>
      <c r="O812" s="74">
        <v>150</v>
      </c>
      <c r="P812" s="74">
        <f t="shared" si="337"/>
        <v>-1937.8523175949995</v>
      </c>
      <c r="Q812" s="74">
        <f t="shared" si="325"/>
        <v>17049.863013698632</v>
      </c>
      <c r="R812" s="74">
        <f t="shared" si="324"/>
        <v>-220267.44370515435</v>
      </c>
      <c r="S812" s="74"/>
      <c r="T812" s="74"/>
      <c r="U812" s="74">
        <f t="shared" si="336"/>
        <v>0</v>
      </c>
      <c r="V812" s="74">
        <f t="shared" si="318"/>
        <v>0</v>
      </c>
      <c r="W812" s="74">
        <f t="shared" si="334"/>
        <v>0</v>
      </c>
      <c r="X812" s="74">
        <f t="shared" si="335"/>
        <v>0</v>
      </c>
      <c r="Y812" s="74">
        <f t="shared" si="326"/>
        <v>0</v>
      </c>
      <c r="Z812" s="74">
        <f t="shared" si="329"/>
        <v>0</v>
      </c>
      <c r="AA812" s="75">
        <v>7.0000000000000007E-2</v>
      </c>
      <c r="AB812" s="74">
        <f t="shared" si="331"/>
        <v>135.64966223164998</v>
      </c>
      <c r="AC812" s="74">
        <f t="shared" si="327"/>
        <v>15418.721059360807</v>
      </c>
      <c r="AD812" s="75">
        <v>7.0000000000000007E-2</v>
      </c>
      <c r="AE812" s="74">
        <f t="shared" si="330"/>
        <v>135.64966223164998</v>
      </c>
      <c r="AF812" s="74">
        <f t="shared" si="328"/>
        <v>15418.721059360807</v>
      </c>
      <c r="AO812" s="74"/>
      <c r="AP812" s="74"/>
      <c r="AQ812" s="74"/>
      <c r="AR812" s="74"/>
      <c r="AS812" s="73"/>
      <c r="AT812" s="73"/>
    </row>
    <row r="813" spans="1:46" s="425" customFormat="1">
      <c r="A813" s="427" t="s">
        <v>1496</v>
      </c>
      <c r="B813" s="421">
        <v>42760</v>
      </c>
      <c r="C813" s="422">
        <v>1</v>
      </c>
      <c r="D813" s="426"/>
      <c r="E813" s="423"/>
      <c r="F813" s="423"/>
      <c r="G813" s="423"/>
      <c r="H813" s="423">
        <v>0</v>
      </c>
      <c r="I813" s="423">
        <v>0</v>
      </c>
      <c r="J813" s="423">
        <v>0</v>
      </c>
      <c r="K813" s="423"/>
      <c r="L813" s="424"/>
      <c r="O813" s="426"/>
      <c r="P813" s="426">
        <f>-O813</f>
        <v>0</v>
      </c>
      <c r="Q813" s="426">
        <f t="shared" si="325"/>
        <v>0</v>
      </c>
      <c r="R813" s="426">
        <f t="shared" si="324"/>
        <v>0</v>
      </c>
      <c r="S813" s="426"/>
      <c r="T813" s="426"/>
      <c r="U813" s="426">
        <v>0</v>
      </c>
      <c r="V813" s="426">
        <f t="shared" ref="V813:V876" si="338">U813*C813</f>
        <v>0</v>
      </c>
      <c r="W813" s="426">
        <f>I813*P713</f>
        <v>0</v>
      </c>
      <c r="X813" s="426"/>
      <c r="Y813" s="426">
        <f t="shared" si="326"/>
        <v>0</v>
      </c>
      <c r="Z813" s="426">
        <f t="shared" si="329"/>
        <v>0</v>
      </c>
      <c r="AA813" s="424"/>
      <c r="AB813" s="426">
        <f t="shared" si="331"/>
        <v>0</v>
      </c>
      <c r="AC813" s="426">
        <f t="shared" si="327"/>
        <v>0</v>
      </c>
      <c r="AD813" s="424"/>
      <c r="AE813" s="426">
        <f t="shared" si="330"/>
        <v>0</v>
      </c>
      <c r="AF813" s="426">
        <f t="shared" si="328"/>
        <v>0</v>
      </c>
      <c r="AO813" s="426"/>
      <c r="AP813" s="426"/>
      <c r="AQ813" s="426">
        <v>-50</v>
      </c>
      <c r="AR813" s="426">
        <f>AQ813*C813</f>
        <v>-50</v>
      </c>
      <c r="AS813" s="423"/>
      <c r="AT813" s="423"/>
    </row>
    <row r="814" spans="1:46" s="425" customFormat="1">
      <c r="A814" s="427" t="s">
        <v>1496</v>
      </c>
      <c r="B814" s="421">
        <f>B813+31</f>
        <v>42791</v>
      </c>
      <c r="C814" s="422">
        <v>1</v>
      </c>
      <c r="D814" s="426"/>
      <c r="E814" s="423"/>
      <c r="F814" s="423"/>
      <c r="G814" s="423"/>
      <c r="H814" s="423">
        <v>0</v>
      </c>
      <c r="I814" s="423">
        <v>0</v>
      </c>
      <c r="J814" s="423">
        <v>0</v>
      </c>
      <c r="K814" s="423"/>
      <c r="L814" s="424"/>
      <c r="O814" s="426"/>
      <c r="P814" s="426">
        <f t="shared" ref="P814:P877" si="339">P813-O814</f>
        <v>0</v>
      </c>
      <c r="Q814" s="426">
        <f t="shared" si="325"/>
        <v>0</v>
      </c>
      <c r="R814" s="426">
        <f t="shared" si="324"/>
        <v>0</v>
      </c>
      <c r="S814" s="426">
        <f t="shared" ref="S814:S845" si="340">P813*H813/365*(B814-B813)+S813-U814</f>
        <v>0</v>
      </c>
      <c r="T814" s="426">
        <f t="shared" ref="T814:T845" si="341">S814*C814</f>
        <v>0</v>
      </c>
      <c r="U814" s="426">
        <f>P813*H813/365*(B814-B813)*0.83</f>
        <v>0</v>
      </c>
      <c r="V814" s="426">
        <f t="shared" si="338"/>
        <v>0</v>
      </c>
      <c r="W814" s="426">
        <f t="shared" ref="W814:W845" si="342">I814*P814</f>
        <v>0</v>
      </c>
      <c r="X814" s="426">
        <f t="shared" ref="X814:X845" si="343">W814*C814</f>
        <v>0</v>
      </c>
      <c r="Y814" s="426">
        <f t="shared" si="326"/>
        <v>0</v>
      </c>
      <c r="Z814" s="426">
        <f t="shared" si="329"/>
        <v>0</v>
      </c>
      <c r="AA814" s="424"/>
      <c r="AB814" s="426">
        <f t="shared" si="331"/>
        <v>0</v>
      </c>
      <c r="AC814" s="426">
        <f t="shared" si="327"/>
        <v>0</v>
      </c>
      <c r="AD814" s="424"/>
      <c r="AE814" s="426">
        <f t="shared" si="330"/>
        <v>0</v>
      </c>
      <c r="AF814" s="426">
        <f t="shared" si="328"/>
        <v>0</v>
      </c>
      <c r="AO814" s="426"/>
      <c r="AP814" s="426"/>
      <c r="AQ814" s="426">
        <v>-50</v>
      </c>
      <c r="AR814" s="426">
        <f t="shared" ref="AR814:AR877" si="344">AQ814*C814</f>
        <v>-50</v>
      </c>
      <c r="AS814" s="423"/>
      <c r="AT814" s="423"/>
    </row>
    <row r="815" spans="1:46" s="425" customFormat="1">
      <c r="A815" s="427" t="s">
        <v>1496</v>
      </c>
      <c r="B815" s="421">
        <f>B814+28</f>
        <v>42819</v>
      </c>
      <c r="C815" s="422">
        <v>1</v>
      </c>
      <c r="D815" s="426"/>
      <c r="E815" s="423"/>
      <c r="F815" s="423"/>
      <c r="G815" s="423"/>
      <c r="H815" s="423">
        <v>0</v>
      </c>
      <c r="I815" s="423">
        <v>0</v>
      </c>
      <c r="J815" s="423">
        <v>0</v>
      </c>
      <c r="K815" s="423"/>
      <c r="L815" s="424"/>
      <c r="O815" s="426"/>
      <c r="P815" s="426">
        <f t="shared" si="339"/>
        <v>0</v>
      </c>
      <c r="Q815" s="426">
        <f t="shared" si="325"/>
        <v>0</v>
      </c>
      <c r="R815" s="426">
        <f t="shared" si="324"/>
        <v>0</v>
      </c>
      <c r="S815" s="426">
        <f t="shared" si="340"/>
        <v>0</v>
      </c>
      <c r="T815" s="426">
        <f t="shared" si="341"/>
        <v>0</v>
      </c>
      <c r="U815" s="426">
        <f t="shared" ref="U815:U846" si="345">P814*H814/365*(B815-B814)</f>
        <v>0</v>
      </c>
      <c r="V815" s="426">
        <f t="shared" si="338"/>
        <v>0</v>
      </c>
      <c r="W815" s="426">
        <f t="shared" si="342"/>
        <v>0</v>
      </c>
      <c r="X815" s="426">
        <f t="shared" si="343"/>
        <v>0</v>
      </c>
      <c r="Y815" s="426">
        <f t="shared" si="326"/>
        <v>0</v>
      </c>
      <c r="Z815" s="426">
        <f t="shared" si="329"/>
        <v>0</v>
      </c>
      <c r="AA815" s="424"/>
      <c r="AB815" s="426">
        <f t="shared" si="331"/>
        <v>0</v>
      </c>
      <c r="AC815" s="426">
        <f t="shared" si="327"/>
        <v>0</v>
      </c>
      <c r="AD815" s="424"/>
      <c r="AE815" s="426">
        <f t="shared" si="330"/>
        <v>0</v>
      </c>
      <c r="AF815" s="426">
        <f t="shared" si="328"/>
        <v>0</v>
      </c>
      <c r="AO815" s="426"/>
      <c r="AP815" s="426"/>
      <c r="AQ815" s="426">
        <v>-50</v>
      </c>
      <c r="AR815" s="426">
        <f t="shared" si="344"/>
        <v>-50</v>
      </c>
      <c r="AS815" s="423"/>
      <c r="AT815" s="423"/>
    </row>
    <row r="816" spans="1:46" s="425" customFormat="1">
      <c r="A816" s="427" t="s">
        <v>1496</v>
      </c>
      <c r="B816" s="421">
        <f>B815+31</f>
        <v>42850</v>
      </c>
      <c r="C816" s="422">
        <v>1</v>
      </c>
      <c r="D816" s="426"/>
      <c r="E816" s="423"/>
      <c r="F816" s="423"/>
      <c r="G816" s="423"/>
      <c r="H816" s="423">
        <v>0</v>
      </c>
      <c r="I816" s="423">
        <v>0</v>
      </c>
      <c r="J816" s="423">
        <v>0</v>
      </c>
      <c r="K816" s="423"/>
      <c r="L816" s="424"/>
      <c r="O816" s="426"/>
      <c r="P816" s="426">
        <f t="shared" si="339"/>
        <v>0</v>
      </c>
      <c r="Q816" s="426">
        <f t="shared" si="325"/>
        <v>0</v>
      </c>
      <c r="R816" s="426">
        <f t="shared" si="324"/>
        <v>0</v>
      </c>
      <c r="S816" s="426">
        <f t="shared" si="340"/>
        <v>0</v>
      </c>
      <c r="T816" s="426">
        <f t="shared" si="341"/>
        <v>0</v>
      </c>
      <c r="U816" s="426">
        <f t="shared" si="345"/>
        <v>0</v>
      </c>
      <c r="V816" s="426">
        <f t="shared" si="338"/>
        <v>0</v>
      </c>
      <c r="W816" s="426">
        <f t="shared" si="342"/>
        <v>0</v>
      </c>
      <c r="X816" s="426">
        <f t="shared" si="343"/>
        <v>0</v>
      </c>
      <c r="Y816" s="426">
        <f t="shared" si="326"/>
        <v>0</v>
      </c>
      <c r="Z816" s="426">
        <f t="shared" si="329"/>
        <v>0</v>
      </c>
      <c r="AA816" s="424"/>
      <c r="AB816" s="426">
        <f t="shared" si="331"/>
        <v>0</v>
      </c>
      <c r="AC816" s="426">
        <f t="shared" si="327"/>
        <v>0</v>
      </c>
      <c r="AD816" s="424"/>
      <c r="AE816" s="426">
        <f t="shared" si="330"/>
        <v>0</v>
      </c>
      <c r="AF816" s="426">
        <f t="shared" si="328"/>
        <v>0</v>
      </c>
      <c r="AO816" s="426"/>
      <c r="AP816" s="426"/>
      <c r="AQ816" s="426">
        <v>-50</v>
      </c>
      <c r="AR816" s="426">
        <f t="shared" si="344"/>
        <v>-50</v>
      </c>
      <c r="AS816" s="423"/>
      <c r="AT816" s="423"/>
    </row>
    <row r="817" spans="1:46" s="425" customFormat="1">
      <c r="A817" s="427" t="s">
        <v>1496</v>
      </c>
      <c r="B817" s="421">
        <f>B816+30</f>
        <v>42880</v>
      </c>
      <c r="C817" s="422">
        <v>1</v>
      </c>
      <c r="D817" s="426"/>
      <c r="E817" s="423"/>
      <c r="F817" s="423"/>
      <c r="G817" s="423"/>
      <c r="H817" s="423">
        <v>0</v>
      </c>
      <c r="I817" s="423">
        <v>0</v>
      </c>
      <c r="J817" s="423">
        <v>0</v>
      </c>
      <c r="K817" s="423"/>
      <c r="L817" s="424"/>
      <c r="O817" s="426"/>
      <c r="P817" s="426">
        <f t="shared" si="339"/>
        <v>0</v>
      </c>
      <c r="Q817" s="426">
        <f t="shared" si="325"/>
        <v>0</v>
      </c>
      <c r="R817" s="426">
        <f t="shared" si="324"/>
        <v>0</v>
      </c>
      <c r="S817" s="426">
        <f t="shared" si="340"/>
        <v>0</v>
      </c>
      <c r="T817" s="426">
        <f t="shared" si="341"/>
        <v>0</v>
      </c>
      <c r="U817" s="426">
        <f t="shared" si="345"/>
        <v>0</v>
      </c>
      <c r="V817" s="426">
        <f t="shared" si="338"/>
        <v>0</v>
      </c>
      <c r="W817" s="426">
        <f t="shared" si="342"/>
        <v>0</v>
      </c>
      <c r="X817" s="426">
        <f t="shared" si="343"/>
        <v>0</v>
      </c>
      <c r="Y817" s="426">
        <f t="shared" si="326"/>
        <v>0</v>
      </c>
      <c r="Z817" s="426">
        <f t="shared" si="329"/>
        <v>0</v>
      </c>
      <c r="AA817" s="424"/>
      <c r="AB817" s="426">
        <f t="shared" si="331"/>
        <v>0</v>
      </c>
      <c r="AC817" s="426">
        <f t="shared" si="327"/>
        <v>0</v>
      </c>
      <c r="AD817" s="424"/>
      <c r="AE817" s="426">
        <f t="shared" si="330"/>
        <v>0</v>
      </c>
      <c r="AF817" s="426">
        <f t="shared" si="328"/>
        <v>0</v>
      </c>
      <c r="AO817" s="426"/>
      <c r="AP817" s="426"/>
      <c r="AQ817" s="426">
        <v>-50</v>
      </c>
      <c r="AR817" s="426">
        <f t="shared" si="344"/>
        <v>-50</v>
      </c>
      <c r="AS817" s="423"/>
      <c r="AT817" s="423"/>
    </row>
    <row r="818" spans="1:46" s="425" customFormat="1">
      <c r="A818" s="427" t="s">
        <v>1496</v>
      </c>
      <c r="B818" s="421">
        <f>B817+31</f>
        <v>42911</v>
      </c>
      <c r="C818" s="422">
        <v>1</v>
      </c>
      <c r="D818" s="426"/>
      <c r="E818" s="423"/>
      <c r="F818" s="423"/>
      <c r="G818" s="423"/>
      <c r="H818" s="423">
        <v>0</v>
      </c>
      <c r="I818" s="423">
        <v>0</v>
      </c>
      <c r="J818" s="423">
        <v>0</v>
      </c>
      <c r="K818" s="423"/>
      <c r="L818" s="424"/>
      <c r="O818" s="426"/>
      <c r="P818" s="426">
        <f t="shared" si="339"/>
        <v>0</v>
      </c>
      <c r="Q818" s="426">
        <f t="shared" si="325"/>
        <v>0</v>
      </c>
      <c r="R818" s="426">
        <f t="shared" si="324"/>
        <v>0</v>
      </c>
      <c r="S818" s="426">
        <f t="shared" si="340"/>
        <v>0</v>
      </c>
      <c r="T818" s="426">
        <f t="shared" si="341"/>
        <v>0</v>
      </c>
      <c r="U818" s="426">
        <f t="shared" si="345"/>
        <v>0</v>
      </c>
      <c r="V818" s="426">
        <f t="shared" si="338"/>
        <v>0</v>
      </c>
      <c r="W818" s="426">
        <f t="shared" si="342"/>
        <v>0</v>
      </c>
      <c r="X818" s="426">
        <f t="shared" si="343"/>
        <v>0</v>
      </c>
      <c r="Y818" s="426">
        <f t="shared" si="326"/>
        <v>0</v>
      </c>
      <c r="Z818" s="426">
        <f t="shared" si="329"/>
        <v>0</v>
      </c>
      <c r="AA818" s="424"/>
      <c r="AB818" s="426">
        <f t="shared" si="331"/>
        <v>0</v>
      </c>
      <c r="AC818" s="426">
        <f t="shared" si="327"/>
        <v>0</v>
      </c>
      <c r="AD818" s="424"/>
      <c r="AE818" s="426">
        <f t="shared" si="330"/>
        <v>0</v>
      </c>
      <c r="AF818" s="426">
        <f t="shared" si="328"/>
        <v>0</v>
      </c>
      <c r="AO818" s="426"/>
      <c r="AP818" s="426"/>
      <c r="AQ818" s="426">
        <v>-50</v>
      </c>
      <c r="AR818" s="426">
        <f t="shared" si="344"/>
        <v>-50</v>
      </c>
      <c r="AS818" s="423"/>
      <c r="AT818" s="423"/>
    </row>
    <row r="819" spans="1:46" s="425" customFormat="1">
      <c r="A819" s="427" t="s">
        <v>1496</v>
      </c>
      <c r="B819" s="421">
        <f>B818+30</f>
        <v>42941</v>
      </c>
      <c r="C819" s="422">
        <v>1</v>
      </c>
      <c r="D819" s="426"/>
      <c r="E819" s="423"/>
      <c r="F819" s="423"/>
      <c r="G819" s="423"/>
      <c r="H819" s="423">
        <v>0</v>
      </c>
      <c r="I819" s="423">
        <v>0</v>
      </c>
      <c r="J819" s="423">
        <v>0</v>
      </c>
      <c r="K819" s="423"/>
      <c r="L819" s="424"/>
      <c r="O819" s="426"/>
      <c r="P819" s="426">
        <f t="shared" si="339"/>
        <v>0</v>
      </c>
      <c r="Q819" s="426">
        <f t="shared" si="325"/>
        <v>0</v>
      </c>
      <c r="R819" s="426">
        <f t="shared" si="324"/>
        <v>0</v>
      </c>
      <c r="S819" s="426">
        <f t="shared" si="340"/>
        <v>0</v>
      </c>
      <c r="T819" s="426">
        <f t="shared" si="341"/>
        <v>0</v>
      </c>
      <c r="U819" s="426">
        <f t="shared" si="345"/>
        <v>0</v>
      </c>
      <c r="V819" s="426">
        <f t="shared" si="338"/>
        <v>0</v>
      </c>
      <c r="W819" s="426">
        <f t="shared" si="342"/>
        <v>0</v>
      </c>
      <c r="X819" s="426">
        <f t="shared" si="343"/>
        <v>0</v>
      </c>
      <c r="Y819" s="426">
        <f t="shared" si="326"/>
        <v>0</v>
      </c>
      <c r="Z819" s="426">
        <f t="shared" si="329"/>
        <v>0</v>
      </c>
      <c r="AA819" s="424"/>
      <c r="AB819" s="426">
        <f t="shared" si="331"/>
        <v>0</v>
      </c>
      <c r="AC819" s="426">
        <f t="shared" si="327"/>
        <v>0</v>
      </c>
      <c r="AD819" s="424"/>
      <c r="AE819" s="426">
        <f t="shared" si="330"/>
        <v>0</v>
      </c>
      <c r="AF819" s="426">
        <f t="shared" si="328"/>
        <v>0</v>
      </c>
      <c r="AO819" s="426"/>
      <c r="AP819" s="426"/>
      <c r="AQ819" s="426">
        <v>-50</v>
      </c>
      <c r="AR819" s="426">
        <f t="shared" si="344"/>
        <v>-50</v>
      </c>
      <c r="AS819" s="423"/>
      <c r="AT819" s="423"/>
    </row>
    <row r="820" spans="1:46" s="425" customFormat="1">
      <c r="A820" s="427" t="s">
        <v>1496</v>
      </c>
      <c r="B820" s="421">
        <f>B819+31</f>
        <v>42972</v>
      </c>
      <c r="C820" s="422">
        <v>1</v>
      </c>
      <c r="D820" s="426"/>
      <c r="E820" s="423"/>
      <c r="F820" s="423"/>
      <c r="G820" s="423"/>
      <c r="H820" s="423">
        <v>0</v>
      </c>
      <c r="I820" s="423">
        <v>0</v>
      </c>
      <c r="J820" s="423">
        <v>0</v>
      </c>
      <c r="K820" s="423"/>
      <c r="L820" s="424"/>
      <c r="O820" s="426"/>
      <c r="P820" s="426">
        <f t="shared" si="339"/>
        <v>0</v>
      </c>
      <c r="Q820" s="426">
        <f t="shared" si="325"/>
        <v>0</v>
      </c>
      <c r="R820" s="426">
        <f t="shared" si="324"/>
        <v>0</v>
      </c>
      <c r="S820" s="426">
        <f t="shared" si="340"/>
        <v>0</v>
      </c>
      <c r="T820" s="426">
        <f t="shared" si="341"/>
        <v>0</v>
      </c>
      <c r="U820" s="426">
        <f t="shared" si="345"/>
        <v>0</v>
      </c>
      <c r="V820" s="426">
        <f t="shared" si="338"/>
        <v>0</v>
      </c>
      <c r="W820" s="426">
        <f t="shared" si="342"/>
        <v>0</v>
      </c>
      <c r="X820" s="426">
        <f t="shared" si="343"/>
        <v>0</v>
      </c>
      <c r="Y820" s="426">
        <f t="shared" si="326"/>
        <v>0</v>
      </c>
      <c r="Z820" s="426">
        <f t="shared" si="329"/>
        <v>0</v>
      </c>
      <c r="AA820" s="424"/>
      <c r="AB820" s="426">
        <f t="shared" si="331"/>
        <v>0</v>
      </c>
      <c r="AC820" s="426">
        <f t="shared" si="327"/>
        <v>0</v>
      </c>
      <c r="AD820" s="424"/>
      <c r="AE820" s="426">
        <f t="shared" si="330"/>
        <v>0</v>
      </c>
      <c r="AF820" s="426">
        <f t="shared" si="328"/>
        <v>0</v>
      </c>
      <c r="AO820" s="426"/>
      <c r="AP820" s="426"/>
      <c r="AQ820" s="426">
        <v>-50</v>
      </c>
      <c r="AR820" s="426">
        <f t="shared" si="344"/>
        <v>-50</v>
      </c>
      <c r="AS820" s="423"/>
      <c r="AT820" s="423"/>
    </row>
    <row r="821" spans="1:46" s="425" customFormat="1">
      <c r="A821" s="427" t="s">
        <v>1496</v>
      </c>
      <c r="B821" s="421">
        <f>B820+31</f>
        <v>43003</v>
      </c>
      <c r="C821" s="422">
        <v>1</v>
      </c>
      <c r="D821" s="426"/>
      <c r="E821" s="423"/>
      <c r="F821" s="423"/>
      <c r="G821" s="423"/>
      <c r="H821" s="423">
        <v>0</v>
      </c>
      <c r="I821" s="423">
        <v>0</v>
      </c>
      <c r="J821" s="423">
        <v>0</v>
      </c>
      <c r="K821" s="423"/>
      <c r="L821" s="424"/>
      <c r="O821" s="426"/>
      <c r="P821" s="426">
        <f t="shared" si="339"/>
        <v>0</v>
      </c>
      <c r="Q821" s="426">
        <f t="shared" si="325"/>
        <v>0</v>
      </c>
      <c r="R821" s="426">
        <f t="shared" si="324"/>
        <v>0</v>
      </c>
      <c r="S821" s="426">
        <f t="shared" si="340"/>
        <v>0</v>
      </c>
      <c r="T821" s="426">
        <f t="shared" si="341"/>
        <v>0</v>
      </c>
      <c r="U821" s="426">
        <f t="shared" si="345"/>
        <v>0</v>
      </c>
      <c r="V821" s="426">
        <f t="shared" si="338"/>
        <v>0</v>
      </c>
      <c r="W821" s="426">
        <f t="shared" si="342"/>
        <v>0</v>
      </c>
      <c r="X821" s="426">
        <f t="shared" si="343"/>
        <v>0</v>
      </c>
      <c r="Y821" s="426">
        <f t="shared" si="326"/>
        <v>0</v>
      </c>
      <c r="Z821" s="426">
        <f t="shared" si="329"/>
        <v>0</v>
      </c>
      <c r="AA821" s="424"/>
      <c r="AB821" s="426">
        <f t="shared" si="331"/>
        <v>0</v>
      </c>
      <c r="AC821" s="426">
        <f t="shared" si="327"/>
        <v>0</v>
      </c>
      <c r="AD821" s="424"/>
      <c r="AE821" s="426">
        <f t="shared" si="330"/>
        <v>0</v>
      </c>
      <c r="AF821" s="426">
        <f t="shared" si="328"/>
        <v>0</v>
      </c>
      <c r="AO821" s="426"/>
      <c r="AP821" s="426"/>
      <c r="AQ821" s="426">
        <v>-50</v>
      </c>
      <c r="AR821" s="426">
        <f t="shared" si="344"/>
        <v>-50</v>
      </c>
      <c r="AS821" s="423"/>
      <c r="AT821" s="423"/>
    </row>
    <row r="822" spans="1:46" s="425" customFormat="1">
      <c r="A822" s="427" t="s">
        <v>1496</v>
      </c>
      <c r="B822" s="421">
        <f>B821+30</f>
        <v>43033</v>
      </c>
      <c r="C822" s="422">
        <v>1</v>
      </c>
      <c r="D822" s="426"/>
      <c r="E822" s="423"/>
      <c r="F822" s="423"/>
      <c r="G822" s="423"/>
      <c r="H822" s="423">
        <v>0</v>
      </c>
      <c r="I822" s="423">
        <v>0</v>
      </c>
      <c r="J822" s="423">
        <v>0</v>
      </c>
      <c r="K822" s="423"/>
      <c r="L822" s="424"/>
      <c r="O822" s="426"/>
      <c r="P822" s="426">
        <f t="shared" si="339"/>
        <v>0</v>
      </c>
      <c r="Q822" s="426">
        <f t="shared" si="325"/>
        <v>0</v>
      </c>
      <c r="R822" s="426">
        <f t="shared" si="324"/>
        <v>0</v>
      </c>
      <c r="S822" s="426">
        <f t="shared" si="340"/>
        <v>0</v>
      </c>
      <c r="T822" s="426">
        <f t="shared" si="341"/>
        <v>0</v>
      </c>
      <c r="U822" s="426">
        <f t="shared" si="345"/>
        <v>0</v>
      </c>
      <c r="V822" s="426">
        <f t="shared" si="338"/>
        <v>0</v>
      </c>
      <c r="W822" s="426">
        <f t="shared" si="342"/>
        <v>0</v>
      </c>
      <c r="X822" s="426">
        <f t="shared" si="343"/>
        <v>0</v>
      </c>
      <c r="Y822" s="426">
        <f t="shared" si="326"/>
        <v>0</v>
      </c>
      <c r="Z822" s="426">
        <f t="shared" si="329"/>
        <v>0</v>
      </c>
      <c r="AA822" s="424"/>
      <c r="AB822" s="426">
        <f t="shared" si="331"/>
        <v>0</v>
      </c>
      <c r="AC822" s="426">
        <f t="shared" si="327"/>
        <v>0</v>
      </c>
      <c r="AD822" s="424"/>
      <c r="AE822" s="426">
        <f t="shared" si="330"/>
        <v>0</v>
      </c>
      <c r="AF822" s="426">
        <f t="shared" si="328"/>
        <v>0</v>
      </c>
      <c r="AO822" s="426"/>
      <c r="AP822" s="426"/>
      <c r="AQ822" s="426">
        <v>-50</v>
      </c>
      <c r="AR822" s="426">
        <f t="shared" si="344"/>
        <v>-50</v>
      </c>
      <c r="AS822" s="423"/>
      <c r="AT822" s="423"/>
    </row>
    <row r="823" spans="1:46" s="425" customFormat="1">
      <c r="A823" s="427" t="s">
        <v>1496</v>
      </c>
      <c r="B823" s="421">
        <f>B822+31</f>
        <v>43064</v>
      </c>
      <c r="C823" s="422">
        <v>1</v>
      </c>
      <c r="D823" s="426"/>
      <c r="E823" s="423"/>
      <c r="F823" s="423"/>
      <c r="G823" s="423"/>
      <c r="H823" s="423">
        <v>0</v>
      </c>
      <c r="I823" s="423">
        <v>0</v>
      </c>
      <c r="J823" s="423">
        <v>0</v>
      </c>
      <c r="K823" s="423"/>
      <c r="L823" s="424"/>
      <c r="O823" s="426"/>
      <c r="P823" s="426">
        <f t="shared" si="339"/>
        <v>0</v>
      </c>
      <c r="Q823" s="426">
        <f t="shared" si="325"/>
        <v>0</v>
      </c>
      <c r="R823" s="426">
        <f t="shared" si="324"/>
        <v>0</v>
      </c>
      <c r="S823" s="426">
        <f t="shared" si="340"/>
        <v>0</v>
      </c>
      <c r="T823" s="426">
        <f t="shared" si="341"/>
        <v>0</v>
      </c>
      <c r="U823" s="426">
        <f t="shared" si="345"/>
        <v>0</v>
      </c>
      <c r="V823" s="426">
        <f t="shared" si="338"/>
        <v>0</v>
      </c>
      <c r="W823" s="426">
        <f t="shared" si="342"/>
        <v>0</v>
      </c>
      <c r="X823" s="426">
        <f t="shared" si="343"/>
        <v>0</v>
      </c>
      <c r="Y823" s="426">
        <f t="shared" si="326"/>
        <v>0</v>
      </c>
      <c r="Z823" s="426">
        <f t="shared" si="329"/>
        <v>0</v>
      </c>
      <c r="AA823" s="424"/>
      <c r="AB823" s="426">
        <f t="shared" si="331"/>
        <v>0</v>
      </c>
      <c r="AC823" s="426">
        <f t="shared" si="327"/>
        <v>0</v>
      </c>
      <c r="AD823" s="424"/>
      <c r="AE823" s="426">
        <f t="shared" si="330"/>
        <v>0</v>
      </c>
      <c r="AF823" s="426">
        <f t="shared" si="328"/>
        <v>0</v>
      </c>
      <c r="AO823" s="426"/>
      <c r="AP823" s="426"/>
      <c r="AQ823" s="426">
        <v>-50</v>
      </c>
      <c r="AR823" s="426">
        <f t="shared" si="344"/>
        <v>-50</v>
      </c>
      <c r="AS823" s="423"/>
      <c r="AT823" s="423"/>
    </row>
    <row r="824" spans="1:46" s="425" customFormat="1">
      <c r="A824" s="427" t="s">
        <v>1496</v>
      </c>
      <c r="B824" s="421">
        <f>B823+30</f>
        <v>43094</v>
      </c>
      <c r="C824" s="422">
        <v>1</v>
      </c>
      <c r="D824" s="426"/>
      <c r="E824" s="423"/>
      <c r="F824" s="423"/>
      <c r="G824" s="423"/>
      <c r="H824" s="423">
        <v>0</v>
      </c>
      <c r="I824" s="423">
        <v>0</v>
      </c>
      <c r="J824" s="423">
        <v>0</v>
      </c>
      <c r="K824" s="423"/>
      <c r="L824" s="424"/>
      <c r="O824" s="426"/>
      <c r="P824" s="426">
        <f t="shared" si="339"/>
        <v>0</v>
      </c>
      <c r="Q824" s="426">
        <f t="shared" si="325"/>
        <v>0</v>
      </c>
      <c r="R824" s="426">
        <f t="shared" si="324"/>
        <v>0</v>
      </c>
      <c r="S824" s="426">
        <f t="shared" si="340"/>
        <v>0</v>
      </c>
      <c r="T824" s="426">
        <f t="shared" si="341"/>
        <v>0</v>
      </c>
      <c r="U824" s="426">
        <f t="shared" si="345"/>
        <v>0</v>
      </c>
      <c r="V824" s="426">
        <f t="shared" si="338"/>
        <v>0</v>
      </c>
      <c r="W824" s="426">
        <f t="shared" si="342"/>
        <v>0</v>
      </c>
      <c r="X824" s="426">
        <f t="shared" si="343"/>
        <v>0</v>
      </c>
      <c r="Y824" s="426">
        <f t="shared" si="326"/>
        <v>0</v>
      </c>
      <c r="Z824" s="426">
        <f t="shared" si="329"/>
        <v>0</v>
      </c>
      <c r="AA824" s="424"/>
      <c r="AB824" s="426">
        <f t="shared" si="331"/>
        <v>0</v>
      </c>
      <c r="AC824" s="426">
        <f t="shared" si="327"/>
        <v>0</v>
      </c>
      <c r="AD824" s="424"/>
      <c r="AE824" s="426">
        <f t="shared" si="330"/>
        <v>0</v>
      </c>
      <c r="AF824" s="426">
        <f t="shared" si="328"/>
        <v>0</v>
      </c>
      <c r="AO824" s="426"/>
      <c r="AP824" s="426"/>
      <c r="AQ824" s="426">
        <v>-50</v>
      </c>
      <c r="AR824" s="426">
        <f t="shared" si="344"/>
        <v>-50</v>
      </c>
      <c r="AS824" s="423"/>
      <c r="AT824" s="423"/>
    </row>
    <row r="825" spans="1:46" s="425" customFormat="1">
      <c r="A825" s="427" t="s">
        <v>1496</v>
      </c>
      <c r="B825" s="421">
        <f>B824+31</f>
        <v>43125</v>
      </c>
      <c r="C825" s="422">
        <v>1</v>
      </c>
      <c r="D825" s="426"/>
      <c r="E825" s="423"/>
      <c r="F825" s="423"/>
      <c r="G825" s="423"/>
      <c r="H825" s="423">
        <v>0</v>
      </c>
      <c r="I825" s="423">
        <v>0</v>
      </c>
      <c r="J825" s="423">
        <v>0</v>
      </c>
      <c r="K825" s="423"/>
      <c r="L825" s="424"/>
      <c r="O825" s="426"/>
      <c r="P825" s="426">
        <f t="shared" si="339"/>
        <v>0</v>
      </c>
      <c r="Q825" s="426">
        <f t="shared" si="325"/>
        <v>0</v>
      </c>
      <c r="R825" s="426">
        <f t="shared" si="324"/>
        <v>0</v>
      </c>
      <c r="S825" s="426">
        <f t="shared" si="340"/>
        <v>0</v>
      </c>
      <c r="T825" s="426">
        <f t="shared" si="341"/>
        <v>0</v>
      </c>
      <c r="U825" s="426">
        <f t="shared" si="345"/>
        <v>0</v>
      </c>
      <c r="V825" s="426">
        <f t="shared" si="338"/>
        <v>0</v>
      </c>
      <c r="W825" s="426">
        <f t="shared" si="342"/>
        <v>0</v>
      </c>
      <c r="X825" s="426">
        <f t="shared" si="343"/>
        <v>0</v>
      </c>
      <c r="Y825" s="426">
        <f t="shared" si="326"/>
        <v>0</v>
      </c>
      <c r="Z825" s="426">
        <f t="shared" si="329"/>
        <v>0</v>
      </c>
      <c r="AA825" s="424"/>
      <c r="AB825" s="426">
        <f t="shared" si="331"/>
        <v>0</v>
      </c>
      <c r="AC825" s="426">
        <f t="shared" si="327"/>
        <v>0</v>
      </c>
      <c r="AD825" s="424"/>
      <c r="AE825" s="426">
        <f t="shared" si="330"/>
        <v>0</v>
      </c>
      <c r="AF825" s="426">
        <f t="shared" si="328"/>
        <v>0</v>
      </c>
      <c r="AO825" s="426"/>
      <c r="AP825" s="426"/>
      <c r="AQ825" s="426">
        <v>-50</v>
      </c>
      <c r="AR825" s="426">
        <f t="shared" si="344"/>
        <v>-50</v>
      </c>
      <c r="AS825" s="423"/>
      <c r="AT825" s="423"/>
    </row>
    <row r="826" spans="1:46" s="425" customFormat="1">
      <c r="A826" s="427" t="s">
        <v>1496</v>
      </c>
      <c r="B826" s="421">
        <f>B825+31</f>
        <v>43156</v>
      </c>
      <c r="C826" s="422">
        <v>1</v>
      </c>
      <c r="D826" s="426"/>
      <c r="E826" s="423"/>
      <c r="F826" s="423"/>
      <c r="G826" s="423"/>
      <c r="H826" s="423">
        <v>0</v>
      </c>
      <c r="I826" s="423">
        <v>0</v>
      </c>
      <c r="J826" s="423">
        <v>0</v>
      </c>
      <c r="K826" s="423"/>
      <c r="L826" s="424"/>
      <c r="O826" s="426"/>
      <c r="P826" s="426">
        <f t="shared" si="339"/>
        <v>0</v>
      </c>
      <c r="Q826" s="426">
        <f t="shared" si="325"/>
        <v>0</v>
      </c>
      <c r="R826" s="426">
        <f t="shared" si="324"/>
        <v>0</v>
      </c>
      <c r="S826" s="426">
        <f t="shared" si="340"/>
        <v>0</v>
      </c>
      <c r="T826" s="426">
        <f t="shared" si="341"/>
        <v>0</v>
      </c>
      <c r="U826" s="426">
        <f t="shared" si="345"/>
        <v>0</v>
      </c>
      <c r="V826" s="426">
        <f t="shared" si="338"/>
        <v>0</v>
      </c>
      <c r="W826" s="426">
        <f t="shared" si="342"/>
        <v>0</v>
      </c>
      <c r="X826" s="426">
        <f t="shared" si="343"/>
        <v>0</v>
      </c>
      <c r="Y826" s="426">
        <f t="shared" si="326"/>
        <v>0</v>
      </c>
      <c r="Z826" s="426">
        <f t="shared" si="329"/>
        <v>0</v>
      </c>
      <c r="AA826" s="424"/>
      <c r="AB826" s="426">
        <f t="shared" si="331"/>
        <v>0</v>
      </c>
      <c r="AC826" s="426">
        <f t="shared" si="327"/>
        <v>0</v>
      </c>
      <c r="AD826" s="424"/>
      <c r="AE826" s="426">
        <f t="shared" si="330"/>
        <v>0</v>
      </c>
      <c r="AF826" s="426">
        <f t="shared" si="328"/>
        <v>0</v>
      </c>
      <c r="AO826" s="426"/>
      <c r="AP826" s="426"/>
      <c r="AQ826" s="426">
        <v>-50</v>
      </c>
      <c r="AR826" s="426">
        <f t="shared" si="344"/>
        <v>-50</v>
      </c>
      <c r="AS826" s="423"/>
      <c r="AT826" s="423"/>
    </row>
    <row r="827" spans="1:46" s="425" customFormat="1">
      <c r="A827" s="427" t="s">
        <v>1496</v>
      </c>
      <c r="B827" s="421">
        <f>B826+28</f>
        <v>43184</v>
      </c>
      <c r="C827" s="422">
        <v>1</v>
      </c>
      <c r="D827" s="426"/>
      <c r="E827" s="423"/>
      <c r="F827" s="423"/>
      <c r="G827" s="423"/>
      <c r="H827" s="423">
        <v>0</v>
      </c>
      <c r="I827" s="423">
        <v>0</v>
      </c>
      <c r="J827" s="423">
        <v>0</v>
      </c>
      <c r="K827" s="423"/>
      <c r="L827" s="424"/>
      <c r="O827" s="426"/>
      <c r="P827" s="426">
        <f t="shared" si="339"/>
        <v>0</v>
      </c>
      <c r="Q827" s="426">
        <f t="shared" si="325"/>
        <v>0</v>
      </c>
      <c r="R827" s="426">
        <f t="shared" si="324"/>
        <v>0</v>
      </c>
      <c r="S827" s="426">
        <f t="shared" si="340"/>
        <v>0</v>
      </c>
      <c r="T827" s="426">
        <f t="shared" si="341"/>
        <v>0</v>
      </c>
      <c r="U827" s="426">
        <f t="shared" si="345"/>
        <v>0</v>
      </c>
      <c r="V827" s="426">
        <f t="shared" si="338"/>
        <v>0</v>
      </c>
      <c r="W827" s="426">
        <f t="shared" si="342"/>
        <v>0</v>
      </c>
      <c r="X827" s="426">
        <f t="shared" si="343"/>
        <v>0</v>
      </c>
      <c r="Y827" s="426">
        <f t="shared" si="326"/>
        <v>0</v>
      </c>
      <c r="Z827" s="426">
        <f t="shared" si="329"/>
        <v>0</v>
      </c>
      <c r="AA827" s="424"/>
      <c r="AB827" s="426">
        <f t="shared" si="331"/>
        <v>0</v>
      </c>
      <c r="AC827" s="426">
        <f t="shared" si="327"/>
        <v>0</v>
      </c>
      <c r="AD827" s="424"/>
      <c r="AE827" s="426">
        <f t="shared" si="330"/>
        <v>0</v>
      </c>
      <c r="AF827" s="426">
        <f t="shared" si="328"/>
        <v>0</v>
      </c>
      <c r="AO827" s="426"/>
      <c r="AP827" s="426"/>
      <c r="AQ827" s="426">
        <v>-50</v>
      </c>
      <c r="AR827" s="426">
        <f t="shared" si="344"/>
        <v>-50</v>
      </c>
      <c r="AS827" s="423"/>
      <c r="AT827" s="423"/>
    </row>
    <row r="828" spans="1:46" s="425" customFormat="1">
      <c r="A828" s="427" t="s">
        <v>1496</v>
      </c>
      <c r="B828" s="421">
        <f>B827+31</f>
        <v>43215</v>
      </c>
      <c r="C828" s="422">
        <v>1</v>
      </c>
      <c r="D828" s="426"/>
      <c r="E828" s="423"/>
      <c r="F828" s="423"/>
      <c r="G828" s="423"/>
      <c r="H828" s="423">
        <v>0</v>
      </c>
      <c r="I828" s="423">
        <v>0</v>
      </c>
      <c r="J828" s="423">
        <v>0</v>
      </c>
      <c r="K828" s="423"/>
      <c r="L828" s="424"/>
      <c r="O828" s="426"/>
      <c r="P828" s="426">
        <f t="shared" si="339"/>
        <v>0</v>
      </c>
      <c r="Q828" s="426">
        <f t="shared" si="325"/>
        <v>0</v>
      </c>
      <c r="R828" s="426">
        <f t="shared" si="324"/>
        <v>0</v>
      </c>
      <c r="S828" s="426">
        <f t="shared" si="340"/>
        <v>0</v>
      </c>
      <c r="T828" s="426">
        <f t="shared" si="341"/>
        <v>0</v>
      </c>
      <c r="U828" s="426">
        <f t="shared" si="345"/>
        <v>0</v>
      </c>
      <c r="V828" s="426">
        <f t="shared" si="338"/>
        <v>0</v>
      </c>
      <c r="W828" s="426">
        <f t="shared" si="342"/>
        <v>0</v>
      </c>
      <c r="X828" s="426">
        <f t="shared" si="343"/>
        <v>0</v>
      </c>
      <c r="Y828" s="426">
        <f t="shared" si="326"/>
        <v>0</v>
      </c>
      <c r="Z828" s="426">
        <f t="shared" si="329"/>
        <v>0</v>
      </c>
      <c r="AA828" s="424"/>
      <c r="AB828" s="426">
        <f t="shared" si="331"/>
        <v>0</v>
      </c>
      <c r="AC828" s="426">
        <f t="shared" si="327"/>
        <v>0</v>
      </c>
      <c r="AD828" s="424"/>
      <c r="AE828" s="426">
        <f t="shared" si="330"/>
        <v>0</v>
      </c>
      <c r="AF828" s="426">
        <f t="shared" si="328"/>
        <v>0</v>
      </c>
      <c r="AO828" s="426"/>
      <c r="AP828" s="426"/>
      <c r="AQ828" s="426">
        <v>-50</v>
      </c>
      <c r="AR828" s="426">
        <f t="shared" si="344"/>
        <v>-50</v>
      </c>
      <c r="AS828" s="423"/>
      <c r="AT828" s="423"/>
    </row>
    <row r="829" spans="1:46" s="425" customFormat="1">
      <c r="A829" s="427" t="s">
        <v>1496</v>
      </c>
      <c r="B829" s="421">
        <f>B828+30</f>
        <v>43245</v>
      </c>
      <c r="C829" s="422">
        <v>1</v>
      </c>
      <c r="D829" s="426"/>
      <c r="E829" s="423"/>
      <c r="F829" s="423"/>
      <c r="G829" s="423"/>
      <c r="H829" s="423">
        <v>0</v>
      </c>
      <c r="I829" s="423">
        <v>0</v>
      </c>
      <c r="J829" s="423">
        <v>0</v>
      </c>
      <c r="K829" s="423"/>
      <c r="L829" s="424"/>
      <c r="O829" s="426"/>
      <c r="P829" s="426">
        <f t="shared" si="339"/>
        <v>0</v>
      </c>
      <c r="Q829" s="426">
        <f t="shared" si="325"/>
        <v>0</v>
      </c>
      <c r="R829" s="426">
        <f t="shared" ref="R829:R892" si="346">P829*C829</f>
        <v>0</v>
      </c>
      <c r="S829" s="426">
        <f t="shared" si="340"/>
        <v>0</v>
      </c>
      <c r="T829" s="426">
        <f t="shared" si="341"/>
        <v>0</v>
      </c>
      <c r="U829" s="426">
        <f t="shared" si="345"/>
        <v>0</v>
      </c>
      <c r="V829" s="426">
        <f t="shared" si="338"/>
        <v>0</v>
      </c>
      <c r="W829" s="426">
        <f t="shared" si="342"/>
        <v>0</v>
      </c>
      <c r="X829" s="426">
        <f t="shared" si="343"/>
        <v>0</v>
      </c>
      <c r="Y829" s="426">
        <f t="shared" si="326"/>
        <v>0</v>
      </c>
      <c r="Z829" s="426">
        <f t="shared" si="329"/>
        <v>0</v>
      </c>
      <c r="AA829" s="424"/>
      <c r="AB829" s="426">
        <f t="shared" si="331"/>
        <v>0</v>
      </c>
      <c r="AC829" s="426">
        <f t="shared" si="327"/>
        <v>0</v>
      </c>
      <c r="AD829" s="424"/>
      <c r="AE829" s="426">
        <f t="shared" si="330"/>
        <v>0</v>
      </c>
      <c r="AF829" s="426">
        <f t="shared" si="328"/>
        <v>0</v>
      </c>
      <c r="AO829" s="426"/>
      <c r="AP829" s="426"/>
      <c r="AQ829" s="426">
        <v>-50</v>
      </c>
      <c r="AR829" s="426">
        <f t="shared" si="344"/>
        <v>-50</v>
      </c>
      <c r="AS829" s="423"/>
      <c r="AT829" s="423"/>
    </row>
    <row r="830" spans="1:46" s="425" customFormat="1">
      <c r="A830" s="427" t="s">
        <v>1496</v>
      </c>
      <c r="B830" s="421">
        <f>B829+31</f>
        <v>43276</v>
      </c>
      <c r="C830" s="422">
        <v>1</v>
      </c>
      <c r="D830" s="426"/>
      <c r="E830" s="423"/>
      <c r="F830" s="423"/>
      <c r="G830" s="423"/>
      <c r="H830" s="423">
        <v>0</v>
      </c>
      <c r="I830" s="423">
        <v>0</v>
      </c>
      <c r="J830" s="423">
        <v>0</v>
      </c>
      <c r="K830" s="423"/>
      <c r="L830" s="424"/>
      <c r="O830" s="426"/>
      <c r="P830" s="426">
        <f t="shared" si="339"/>
        <v>0</v>
      </c>
      <c r="Q830" s="426">
        <f t="shared" si="325"/>
        <v>0</v>
      </c>
      <c r="R830" s="426">
        <f t="shared" si="346"/>
        <v>0</v>
      </c>
      <c r="S830" s="426">
        <f t="shared" si="340"/>
        <v>0</v>
      </c>
      <c r="T830" s="426">
        <f t="shared" si="341"/>
        <v>0</v>
      </c>
      <c r="U830" s="426">
        <f t="shared" si="345"/>
        <v>0</v>
      </c>
      <c r="V830" s="426">
        <f t="shared" si="338"/>
        <v>0</v>
      </c>
      <c r="W830" s="426">
        <f t="shared" si="342"/>
        <v>0</v>
      </c>
      <c r="X830" s="426">
        <f t="shared" si="343"/>
        <v>0</v>
      </c>
      <c r="Y830" s="426">
        <f t="shared" si="326"/>
        <v>0</v>
      </c>
      <c r="Z830" s="426">
        <f t="shared" si="329"/>
        <v>0</v>
      </c>
      <c r="AA830" s="424"/>
      <c r="AB830" s="426">
        <f t="shared" si="331"/>
        <v>0</v>
      </c>
      <c r="AC830" s="426">
        <f t="shared" si="327"/>
        <v>0</v>
      </c>
      <c r="AD830" s="424"/>
      <c r="AE830" s="426">
        <f t="shared" si="330"/>
        <v>0</v>
      </c>
      <c r="AF830" s="426">
        <f t="shared" si="328"/>
        <v>0</v>
      </c>
      <c r="AO830" s="426"/>
      <c r="AP830" s="426"/>
      <c r="AQ830" s="426">
        <v>-50</v>
      </c>
      <c r="AR830" s="426">
        <f t="shared" si="344"/>
        <v>-50</v>
      </c>
      <c r="AS830" s="423"/>
      <c r="AT830" s="423"/>
    </row>
    <row r="831" spans="1:46" s="425" customFormat="1">
      <c r="A831" s="427" t="s">
        <v>1496</v>
      </c>
      <c r="B831" s="421">
        <f>B830+30</f>
        <v>43306</v>
      </c>
      <c r="C831" s="422">
        <v>1</v>
      </c>
      <c r="D831" s="426"/>
      <c r="E831" s="423"/>
      <c r="F831" s="423"/>
      <c r="G831" s="423"/>
      <c r="H831" s="423">
        <v>0</v>
      </c>
      <c r="I831" s="423">
        <v>0</v>
      </c>
      <c r="J831" s="423">
        <v>0</v>
      </c>
      <c r="K831" s="423"/>
      <c r="L831" s="424"/>
      <c r="O831" s="426"/>
      <c r="P831" s="426">
        <f t="shared" si="339"/>
        <v>0</v>
      </c>
      <c r="Q831" s="426">
        <f t="shared" si="325"/>
        <v>0</v>
      </c>
      <c r="R831" s="426">
        <f t="shared" si="346"/>
        <v>0</v>
      </c>
      <c r="S831" s="426">
        <f t="shared" si="340"/>
        <v>0</v>
      </c>
      <c r="T831" s="426">
        <f t="shared" si="341"/>
        <v>0</v>
      </c>
      <c r="U831" s="426">
        <f t="shared" si="345"/>
        <v>0</v>
      </c>
      <c r="V831" s="426">
        <f t="shared" si="338"/>
        <v>0</v>
      </c>
      <c r="W831" s="426">
        <f t="shared" si="342"/>
        <v>0</v>
      </c>
      <c r="X831" s="426">
        <f t="shared" si="343"/>
        <v>0</v>
      </c>
      <c r="Y831" s="426">
        <f t="shared" si="326"/>
        <v>0</v>
      </c>
      <c r="Z831" s="426">
        <f t="shared" si="329"/>
        <v>0</v>
      </c>
      <c r="AA831" s="424"/>
      <c r="AB831" s="426">
        <f t="shared" si="331"/>
        <v>0</v>
      </c>
      <c r="AC831" s="426">
        <f t="shared" si="327"/>
        <v>0</v>
      </c>
      <c r="AD831" s="424"/>
      <c r="AE831" s="426">
        <f t="shared" si="330"/>
        <v>0</v>
      </c>
      <c r="AF831" s="426">
        <f t="shared" si="328"/>
        <v>0</v>
      </c>
      <c r="AO831" s="426"/>
      <c r="AP831" s="426"/>
      <c r="AQ831" s="426">
        <v>-50</v>
      </c>
      <c r="AR831" s="426">
        <f t="shared" si="344"/>
        <v>-50</v>
      </c>
      <c r="AS831" s="423"/>
      <c r="AT831" s="423"/>
    </row>
    <row r="832" spans="1:46" s="425" customFormat="1">
      <c r="A832" s="427" t="s">
        <v>1496</v>
      </c>
      <c r="B832" s="421">
        <f>B831+31</f>
        <v>43337</v>
      </c>
      <c r="C832" s="422">
        <v>1</v>
      </c>
      <c r="D832" s="426"/>
      <c r="E832" s="423"/>
      <c r="F832" s="423"/>
      <c r="G832" s="423"/>
      <c r="H832" s="423">
        <v>0</v>
      </c>
      <c r="I832" s="423">
        <v>0</v>
      </c>
      <c r="J832" s="423">
        <v>0</v>
      </c>
      <c r="K832" s="423"/>
      <c r="L832" s="424"/>
      <c r="O832" s="426"/>
      <c r="P832" s="426">
        <f t="shared" si="339"/>
        <v>0</v>
      </c>
      <c r="Q832" s="426">
        <f t="shared" si="325"/>
        <v>0</v>
      </c>
      <c r="R832" s="426">
        <f t="shared" si="346"/>
        <v>0</v>
      </c>
      <c r="S832" s="426">
        <f t="shared" si="340"/>
        <v>0</v>
      </c>
      <c r="T832" s="426">
        <f t="shared" si="341"/>
        <v>0</v>
      </c>
      <c r="U832" s="426">
        <f t="shared" si="345"/>
        <v>0</v>
      </c>
      <c r="V832" s="426">
        <f t="shared" si="338"/>
        <v>0</v>
      </c>
      <c r="W832" s="426">
        <f t="shared" si="342"/>
        <v>0</v>
      </c>
      <c r="X832" s="426">
        <f t="shared" si="343"/>
        <v>0</v>
      </c>
      <c r="Y832" s="426">
        <f t="shared" si="326"/>
        <v>0</v>
      </c>
      <c r="Z832" s="426">
        <f t="shared" si="329"/>
        <v>0</v>
      </c>
      <c r="AA832" s="424"/>
      <c r="AB832" s="426">
        <f t="shared" si="331"/>
        <v>0</v>
      </c>
      <c r="AC832" s="426">
        <f t="shared" si="327"/>
        <v>0</v>
      </c>
      <c r="AD832" s="424"/>
      <c r="AE832" s="426">
        <f t="shared" si="330"/>
        <v>0</v>
      </c>
      <c r="AF832" s="426">
        <f t="shared" si="328"/>
        <v>0</v>
      </c>
      <c r="AO832" s="426"/>
      <c r="AP832" s="426"/>
      <c r="AQ832" s="426">
        <v>-50</v>
      </c>
      <c r="AR832" s="426">
        <f t="shared" si="344"/>
        <v>-50</v>
      </c>
      <c r="AS832" s="423"/>
      <c r="AT832" s="423"/>
    </row>
    <row r="833" spans="1:46" s="425" customFormat="1">
      <c r="A833" s="427" t="s">
        <v>1496</v>
      </c>
      <c r="B833" s="421">
        <f>B832+31</f>
        <v>43368</v>
      </c>
      <c r="C833" s="422">
        <v>1</v>
      </c>
      <c r="D833" s="426"/>
      <c r="E833" s="423"/>
      <c r="F833" s="423"/>
      <c r="G833" s="423"/>
      <c r="H833" s="423">
        <v>0</v>
      </c>
      <c r="I833" s="423">
        <v>0</v>
      </c>
      <c r="J833" s="423">
        <v>0</v>
      </c>
      <c r="K833" s="423"/>
      <c r="L833" s="424"/>
      <c r="O833" s="426"/>
      <c r="P833" s="426">
        <f t="shared" si="339"/>
        <v>0</v>
      </c>
      <c r="Q833" s="426">
        <f t="shared" si="325"/>
        <v>0</v>
      </c>
      <c r="R833" s="426">
        <f t="shared" si="346"/>
        <v>0</v>
      </c>
      <c r="S833" s="426">
        <f t="shared" si="340"/>
        <v>0</v>
      </c>
      <c r="T833" s="426">
        <f t="shared" si="341"/>
        <v>0</v>
      </c>
      <c r="U833" s="426">
        <f t="shared" si="345"/>
        <v>0</v>
      </c>
      <c r="V833" s="426">
        <f t="shared" si="338"/>
        <v>0</v>
      </c>
      <c r="W833" s="426">
        <f t="shared" si="342"/>
        <v>0</v>
      </c>
      <c r="X833" s="426">
        <f t="shared" si="343"/>
        <v>0</v>
      </c>
      <c r="Y833" s="426">
        <f t="shared" si="326"/>
        <v>0</v>
      </c>
      <c r="Z833" s="426">
        <f t="shared" si="329"/>
        <v>0</v>
      </c>
      <c r="AA833" s="424"/>
      <c r="AB833" s="426">
        <f t="shared" si="331"/>
        <v>0</v>
      </c>
      <c r="AC833" s="426">
        <f t="shared" si="327"/>
        <v>0</v>
      </c>
      <c r="AD833" s="424"/>
      <c r="AE833" s="426">
        <f t="shared" si="330"/>
        <v>0</v>
      </c>
      <c r="AF833" s="426">
        <f t="shared" si="328"/>
        <v>0</v>
      </c>
      <c r="AO833" s="426"/>
      <c r="AP833" s="426"/>
      <c r="AQ833" s="426">
        <v>-50</v>
      </c>
      <c r="AR833" s="426">
        <f t="shared" si="344"/>
        <v>-50</v>
      </c>
      <c r="AS833" s="423"/>
      <c r="AT833" s="423"/>
    </row>
    <row r="834" spans="1:46" s="425" customFormat="1">
      <c r="A834" s="427" t="s">
        <v>1496</v>
      </c>
      <c r="B834" s="421">
        <f>B833+30</f>
        <v>43398</v>
      </c>
      <c r="C834" s="422">
        <v>1</v>
      </c>
      <c r="D834" s="426"/>
      <c r="E834" s="423"/>
      <c r="F834" s="423"/>
      <c r="G834" s="423"/>
      <c r="H834" s="423">
        <v>0</v>
      </c>
      <c r="I834" s="423">
        <v>0</v>
      </c>
      <c r="J834" s="423">
        <v>0</v>
      </c>
      <c r="K834" s="423"/>
      <c r="L834" s="424"/>
      <c r="O834" s="426"/>
      <c r="P834" s="426">
        <f t="shared" si="339"/>
        <v>0</v>
      </c>
      <c r="Q834" s="426">
        <f t="shared" si="325"/>
        <v>0</v>
      </c>
      <c r="R834" s="426">
        <f t="shared" si="346"/>
        <v>0</v>
      </c>
      <c r="S834" s="426">
        <f t="shared" si="340"/>
        <v>0</v>
      </c>
      <c r="T834" s="426">
        <f t="shared" si="341"/>
        <v>0</v>
      </c>
      <c r="U834" s="426">
        <f t="shared" si="345"/>
        <v>0</v>
      </c>
      <c r="V834" s="426">
        <f t="shared" si="338"/>
        <v>0</v>
      </c>
      <c r="W834" s="426">
        <f t="shared" si="342"/>
        <v>0</v>
      </c>
      <c r="X834" s="426">
        <f t="shared" si="343"/>
        <v>0</v>
      </c>
      <c r="Y834" s="426">
        <f t="shared" si="326"/>
        <v>0</v>
      </c>
      <c r="Z834" s="426">
        <f t="shared" si="329"/>
        <v>0</v>
      </c>
      <c r="AA834" s="424"/>
      <c r="AB834" s="426">
        <f t="shared" si="331"/>
        <v>0</v>
      </c>
      <c r="AC834" s="426">
        <f t="shared" si="327"/>
        <v>0</v>
      </c>
      <c r="AD834" s="424"/>
      <c r="AE834" s="426">
        <f t="shared" si="330"/>
        <v>0</v>
      </c>
      <c r="AF834" s="426">
        <f t="shared" si="328"/>
        <v>0</v>
      </c>
      <c r="AO834" s="426"/>
      <c r="AP834" s="426"/>
      <c r="AQ834" s="426">
        <v>-50</v>
      </c>
      <c r="AR834" s="426">
        <f t="shared" si="344"/>
        <v>-50</v>
      </c>
      <c r="AS834" s="423"/>
      <c r="AT834" s="423"/>
    </row>
    <row r="835" spans="1:46" s="425" customFormat="1">
      <c r="A835" s="427" t="s">
        <v>1496</v>
      </c>
      <c r="B835" s="421">
        <f>B834+31</f>
        <v>43429</v>
      </c>
      <c r="C835" s="422">
        <v>1</v>
      </c>
      <c r="D835" s="426"/>
      <c r="E835" s="423"/>
      <c r="F835" s="423"/>
      <c r="G835" s="423"/>
      <c r="H835" s="423">
        <v>0</v>
      </c>
      <c r="I835" s="423">
        <v>0</v>
      </c>
      <c r="J835" s="423">
        <v>0</v>
      </c>
      <c r="K835" s="423"/>
      <c r="L835" s="424"/>
      <c r="O835" s="426"/>
      <c r="P835" s="426">
        <f t="shared" si="339"/>
        <v>0</v>
      </c>
      <c r="Q835" s="426">
        <f t="shared" ref="Q835:Q898" si="347">O835*C835</f>
        <v>0</v>
      </c>
      <c r="R835" s="426">
        <f t="shared" si="346"/>
        <v>0</v>
      </c>
      <c r="S835" s="426">
        <f t="shared" si="340"/>
        <v>0</v>
      </c>
      <c r="T835" s="426">
        <f t="shared" si="341"/>
        <v>0</v>
      </c>
      <c r="U835" s="426">
        <f t="shared" si="345"/>
        <v>0</v>
      </c>
      <c r="V835" s="426">
        <f t="shared" si="338"/>
        <v>0</v>
      </c>
      <c r="W835" s="426">
        <f t="shared" si="342"/>
        <v>0</v>
      </c>
      <c r="X835" s="426">
        <f t="shared" si="343"/>
        <v>0</v>
      </c>
      <c r="Y835" s="426">
        <f t="shared" ref="Y835:Y898" si="348">-P835*J835</f>
        <v>0</v>
      </c>
      <c r="Z835" s="426">
        <f t="shared" si="329"/>
        <v>0</v>
      </c>
      <c r="AA835" s="424"/>
      <c r="AB835" s="426">
        <f t="shared" si="331"/>
        <v>0</v>
      </c>
      <c r="AC835" s="426">
        <f t="shared" si="327"/>
        <v>0</v>
      </c>
      <c r="AD835" s="424"/>
      <c r="AE835" s="426">
        <f t="shared" si="330"/>
        <v>0</v>
      </c>
      <c r="AF835" s="426">
        <f t="shared" si="328"/>
        <v>0</v>
      </c>
      <c r="AO835" s="426"/>
      <c r="AP835" s="426"/>
      <c r="AQ835" s="426">
        <v>-50</v>
      </c>
      <c r="AR835" s="426">
        <f t="shared" si="344"/>
        <v>-50</v>
      </c>
      <c r="AS835" s="423"/>
      <c r="AT835" s="423"/>
    </row>
    <row r="836" spans="1:46" s="425" customFormat="1">
      <c r="A836" s="427" t="s">
        <v>1496</v>
      </c>
      <c r="B836" s="421">
        <f>B835+30</f>
        <v>43459</v>
      </c>
      <c r="C836" s="422">
        <v>1</v>
      </c>
      <c r="D836" s="426"/>
      <c r="E836" s="423"/>
      <c r="F836" s="423"/>
      <c r="G836" s="423"/>
      <c r="H836" s="423">
        <v>0</v>
      </c>
      <c r="I836" s="423">
        <v>0</v>
      </c>
      <c r="J836" s="423">
        <v>0</v>
      </c>
      <c r="K836" s="423"/>
      <c r="L836" s="424"/>
      <c r="O836" s="426"/>
      <c r="P836" s="426">
        <f t="shared" si="339"/>
        <v>0</v>
      </c>
      <c r="Q836" s="426">
        <f t="shared" si="347"/>
        <v>0</v>
      </c>
      <c r="R836" s="426">
        <f t="shared" si="346"/>
        <v>0</v>
      </c>
      <c r="S836" s="426">
        <f t="shared" si="340"/>
        <v>0</v>
      </c>
      <c r="T836" s="426">
        <f t="shared" si="341"/>
        <v>0</v>
      </c>
      <c r="U836" s="426">
        <f t="shared" si="345"/>
        <v>0</v>
      </c>
      <c r="V836" s="426">
        <f t="shared" si="338"/>
        <v>0</v>
      </c>
      <c r="W836" s="426">
        <f t="shared" si="342"/>
        <v>0</v>
      </c>
      <c r="X836" s="426">
        <f t="shared" si="343"/>
        <v>0</v>
      </c>
      <c r="Y836" s="426">
        <f t="shared" si="348"/>
        <v>0</v>
      </c>
      <c r="Z836" s="426">
        <f t="shared" si="329"/>
        <v>0</v>
      </c>
      <c r="AA836" s="424"/>
      <c r="AB836" s="426">
        <f t="shared" si="331"/>
        <v>0</v>
      </c>
      <c r="AC836" s="426">
        <f t="shared" ref="AC836:AC899" si="349">AB836*C836</f>
        <v>0</v>
      </c>
      <c r="AD836" s="424"/>
      <c r="AE836" s="426">
        <f t="shared" si="330"/>
        <v>0</v>
      </c>
      <c r="AF836" s="426">
        <f t="shared" ref="AF836:AF899" si="350">AE836*C836</f>
        <v>0</v>
      </c>
      <c r="AO836" s="426"/>
      <c r="AP836" s="426"/>
      <c r="AQ836" s="426">
        <v>-50</v>
      </c>
      <c r="AR836" s="426">
        <f t="shared" si="344"/>
        <v>-50</v>
      </c>
      <c r="AS836" s="423"/>
      <c r="AT836" s="423"/>
    </row>
    <row r="837" spans="1:46" s="425" customFormat="1">
      <c r="A837" s="427" t="s">
        <v>1496</v>
      </c>
      <c r="B837" s="421">
        <f>B836+31</f>
        <v>43490</v>
      </c>
      <c r="C837" s="422">
        <v>1</v>
      </c>
      <c r="D837" s="426"/>
      <c r="E837" s="423"/>
      <c r="F837" s="423"/>
      <c r="G837" s="423"/>
      <c r="H837" s="423">
        <v>0</v>
      </c>
      <c r="I837" s="423">
        <v>0</v>
      </c>
      <c r="J837" s="423">
        <v>0</v>
      </c>
      <c r="K837" s="423"/>
      <c r="L837" s="424"/>
      <c r="O837" s="426"/>
      <c r="P837" s="426">
        <f t="shared" si="339"/>
        <v>0</v>
      </c>
      <c r="Q837" s="426">
        <f t="shared" si="347"/>
        <v>0</v>
      </c>
      <c r="R837" s="426">
        <f t="shared" si="346"/>
        <v>0</v>
      </c>
      <c r="S837" s="426">
        <f t="shared" si="340"/>
        <v>0</v>
      </c>
      <c r="T837" s="426">
        <f t="shared" si="341"/>
        <v>0</v>
      </c>
      <c r="U837" s="426">
        <f t="shared" si="345"/>
        <v>0</v>
      </c>
      <c r="V837" s="426">
        <f t="shared" si="338"/>
        <v>0</v>
      </c>
      <c r="W837" s="426">
        <f t="shared" si="342"/>
        <v>0</v>
      </c>
      <c r="X837" s="426">
        <f t="shared" si="343"/>
        <v>0</v>
      </c>
      <c r="Y837" s="426">
        <f t="shared" si="348"/>
        <v>0</v>
      </c>
      <c r="Z837" s="426">
        <f t="shared" si="329"/>
        <v>0</v>
      </c>
      <c r="AA837" s="424"/>
      <c r="AB837" s="426">
        <f t="shared" si="331"/>
        <v>0</v>
      </c>
      <c r="AC837" s="426">
        <f t="shared" si="349"/>
        <v>0</v>
      </c>
      <c r="AD837" s="424"/>
      <c r="AE837" s="426">
        <f t="shared" si="330"/>
        <v>0</v>
      </c>
      <c r="AF837" s="426">
        <f t="shared" si="350"/>
        <v>0</v>
      </c>
      <c r="AO837" s="426"/>
      <c r="AP837" s="426"/>
      <c r="AQ837" s="426">
        <v>-50</v>
      </c>
      <c r="AR837" s="426">
        <f t="shared" si="344"/>
        <v>-50</v>
      </c>
      <c r="AS837" s="423"/>
      <c r="AT837" s="423"/>
    </row>
    <row r="838" spans="1:46" s="425" customFormat="1">
      <c r="A838" s="427" t="s">
        <v>1496</v>
      </c>
      <c r="B838" s="421">
        <f>B837+31</f>
        <v>43521</v>
      </c>
      <c r="C838" s="422">
        <v>1</v>
      </c>
      <c r="D838" s="426"/>
      <c r="E838" s="423"/>
      <c r="F838" s="423"/>
      <c r="G838" s="423"/>
      <c r="H838" s="423">
        <v>0</v>
      </c>
      <c r="I838" s="423">
        <v>0</v>
      </c>
      <c r="J838" s="423">
        <v>0</v>
      </c>
      <c r="K838" s="423"/>
      <c r="L838" s="424"/>
      <c r="O838" s="426"/>
      <c r="P838" s="426">
        <f t="shared" si="339"/>
        <v>0</v>
      </c>
      <c r="Q838" s="426">
        <f t="shared" si="347"/>
        <v>0</v>
      </c>
      <c r="R838" s="426">
        <f t="shared" si="346"/>
        <v>0</v>
      </c>
      <c r="S838" s="426">
        <f t="shared" si="340"/>
        <v>0</v>
      </c>
      <c r="T838" s="426">
        <f t="shared" si="341"/>
        <v>0</v>
      </c>
      <c r="U838" s="426">
        <f t="shared" si="345"/>
        <v>0</v>
      </c>
      <c r="V838" s="426">
        <f t="shared" si="338"/>
        <v>0</v>
      </c>
      <c r="W838" s="426">
        <f t="shared" si="342"/>
        <v>0</v>
      </c>
      <c r="X838" s="426">
        <f t="shared" si="343"/>
        <v>0</v>
      </c>
      <c r="Y838" s="426">
        <f t="shared" si="348"/>
        <v>0</v>
      </c>
      <c r="Z838" s="426">
        <f t="shared" si="329"/>
        <v>0</v>
      </c>
      <c r="AA838" s="424"/>
      <c r="AB838" s="426">
        <f t="shared" si="331"/>
        <v>0</v>
      </c>
      <c r="AC838" s="426">
        <f t="shared" si="349"/>
        <v>0</v>
      </c>
      <c r="AD838" s="424"/>
      <c r="AE838" s="426">
        <f t="shared" si="330"/>
        <v>0</v>
      </c>
      <c r="AF838" s="426">
        <f t="shared" si="350"/>
        <v>0</v>
      </c>
      <c r="AO838" s="426"/>
      <c r="AP838" s="426"/>
      <c r="AQ838" s="426">
        <v>-50</v>
      </c>
      <c r="AR838" s="426">
        <f t="shared" si="344"/>
        <v>-50</v>
      </c>
      <c r="AS838" s="423"/>
      <c r="AT838" s="423"/>
    </row>
    <row r="839" spans="1:46" s="425" customFormat="1">
      <c r="A839" s="427" t="s">
        <v>1496</v>
      </c>
      <c r="B839" s="421">
        <f>B838+28</f>
        <v>43549</v>
      </c>
      <c r="C839" s="422">
        <v>1</v>
      </c>
      <c r="D839" s="426"/>
      <c r="E839" s="423"/>
      <c r="F839" s="423"/>
      <c r="G839" s="423"/>
      <c r="H839" s="423">
        <v>0</v>
      </c>
      <c r="I839" s="423">
        <v>0</v>
      </c>
      <c r="J839" s="423">
        <v>0</v>
      </c>
      <c r="K839" s="423"/>
      <c r="L839" s="424"/>
      <c r="O839" s="426"/>
      <c r="P839" s="426">
        <f t="shared" si="339"/>
        <v>0</v>
      </c>
      <c r="Q839" s="426">
        <f t="shared" si="347"/>
        <v>0</v>
      </c>
      <c r="R839" s="426">
        <f t="shared" si="346"/>
        <v>0</v>
      </c>
      <c r="S839" s="426">
        <f t="shared" si="340"/>
        <v>0</v>
      </c>
      <c r="T839" s="426">
        <f t="shared" si="341"/>
        <v>0</v>
      </c>
      <c r="U839" s="426">
        <f t="shared" si="345"/>
        <v>0</v>
      </c>
      <c r="V839" s="426">
        <f t="shared" si="338"/>
        <v>0</v>
      </c>
      <c r="W839" s="426">
        <f t="shared" si="342"/>
        <v>0</v>
      </c>
      <c r="X839" s="426">
        <f t="shared" si="343"/>
        <v>0</v>
      </c>
      <c r="Y839" s="426">
        <f t="shared" si="348"/>
        <v>0</v>
      </c>
      <c r="Z839" s="426">
        <f t="shared" si="329"/>
        <v>0</v>
      </c>
      <c r="AA839" s="424"/>
      <c r="AB839" s="426">
        <f t="shared" si="331"/>
        <v>0</v>
      </c>
      <c r="AC839" s="426">
        <f t="shared" si="349"/>
        <v>0</v>
      </c>
      <c r="AD839" s="424"/>
      <c r="AE839" s="426">
        <f t="shared" si="330"/>
        <v>0</v>
      </c>
      <c r="AF839" s="426">
        <f t="shared" si="350"/>
        <v>0</v>
      </c>
      <c r="AO839" s="426"/>
      <c r="AP839" s="426"/>
      <c r="AQ839" s="426">
        <v>-50</v>
      </c>
      <c r="AR839" s="426">
        <f t="shared" si="344"/>
        <v>-50</v>
      </c>
      <c r="AS839" s="423"/>
      <c r="AT839" s="423"/>
    </row>
    <row r="840" spans="1:46" s="425" customFormat="1">
      <c r="A840" s="427" t="s">
        <v>1496</v>
      </c>
      <c r="B840" s="421">
        <f>B839+31</f>
        <v>43580</v>
      </c>
      <c r="C840" s="422">
        <v>1</v>
      </c>
      <c r="D840" s="426"/>
      <c r="E840" s="423"/>
      <c r="F840" s="423"/>
      <c r="G840" s="423"/>
      <c r="H840" s="423">
        <v>0</v>
      </c>
      <c r="I840" s="423">
        <v>0</v>
      </c>
      <c r="J840" s="423">
        <v>0</v>
      </c>
      <c r="K840" s="423"/>
      <c r="L840" s="424"/>
      <c r="O840" s="426"/>
      <c r="P840" s="426">
        <f t="shared" si="339"/>
        <v>0</v>
      </c>
      <c r="Q840" s="426">
        <f t="shared" si="347"/>
        <v>0</v>
      </c>
      <c r="R840" s="426">
        <f t="shared" si="346"/>
        <v>0</v>
      </c>
      <c r="S840" s="426">
        <f t="shared" si="340"/>
        <v>0</v>
      </c>
      <c r="T840" s="426">
        <f t="shared" si="341"/>
        <v>0</v>
      </c>
      <c r="U840" s="426">
        <f t="shared" si="345"/>
        <v>0</v>
      </c>
      <c r="V840" s="426">
        <f t="shared" si="338"/>
        <v>0</v>
      </c>
      <c r="W840" s="426">
        <f t="shared" si="342"/>
        <v>0</v>
      </c>
      <c r="X840" s="426">
        <f t="shared" si="343"/>
        <v>0</v>
      </c>
      <c r="Y840" s="426">
        <f t="shared" si="348"/>
        <v>0</v>
      </c>
      <c r="Z840" s="426">
        <f t="shared" si="329"/>
        <v>0</v>
      </c>
      <c r="AA840" s="424"/>
      <c r="AB840" s="426">
        <f t="shared" si="331"/>
        <v>0</v>
      </c>
      <c r="AC840" s="426">
        <f t="shared" si="349"/>
        <v>0</v>
      </c>
      <c r="AD840" s="424"/>
      <c r="AE840" s="426">
        <f t="shared" si="330"/>
        <v>0</v>
      </c>
      <c r="AF840" s="426">
        <f t="shared" si="350"/>
        <v>0</v>
      </c>
      <c r="AO840" s="426"/>
      <c r="AP840" s="426"/>
      <c r="AQ840" s="426">
        <v>-50</v>
      </c>
      <c r="AR840" s="426">
        <f t="shared" si="344"/>
        <v>-50</v>
      </c>
      <c r="AS840" s="423"/>
      <c r="AT840" s="423"/>
    </row>
    <row r="841" spans="1:46" s="425" customFormat="1">
      <c r="A841" s="427" t="s">
        <v>1496</v>
      </c>
      <c r="B841" s="421">
        <f>B840+30</f>
        <v>43610</v>
      </c>
      <c r="C841" s="422">
        <v>1</v>
      </c>
      <c r="D841" s="426"/>
      <c r="E841" s="423"/>
      <c r="F841" s="423"/>
      <c r="G841" s="423"/>
      <c r="H841" s="423">
        <v>0</v>
      </c>
      <c r="I841" s="423">
        <v>0</v>
      </c>
      <c r="J841" s="423">
        <v>0</v>
      </c>
      <c r="K841" s="423"/>
      <c r="L841" s="424"/>
      <c r="O841" s="426"/>
      <c r="P841" s="426">
        <f t="shared" si="339"/>
        <v>0</v>
      </c>
      <c r="Q841" s="426">
        <f t="shared" si="347"/>
        <v>0</v>
      </c>
      <c r="R841" s="426">
        <f t="shared" si="346"/>
        <v>0</v>
      </c>
      <c r="S841" s="426">
        <f t="shared" si="340"/>
        <v>0</v>
      </c>
      <c r="T841" s="426">
        <f t="shared" si="341"/>
        <v>0</v>
      </c>
      <c r="U841" s="426">
        <f t="shared" si="345"/>
        <v>0</v>
      </c>
      <c r="V841" s="426">
        <f t="shared" si="338"/>
        <v>0</v>
      </c>
      <c r="W841" s="426">
        <f t="shared" si="342"/>
        <v>0</v>
      </c>
      <c r="X841" s="426">
        <f t="shared" si="343"/>
        <v>0</v>
      </c>
      <c r="Y841" s="426">
        <f t="shared" si="348"/>
        <v>0</v>
      </c>
      <c r="Z841" s="426">
        <f t="shared" si="329"/>
        <v>0</v>
      </c>
      <c r="AA841" s="424"/>
      <c r="AB841" s="426">
        <f t="shared" si="331"/>
        <v>0</v>
      </c>
      <c r="AC841" s="426">
        <f t="shared" si="349"/>
        <v>0</v>
      </c>
      <c r="AD841" s="424"/>
      <c r="AE841" s="426">
        <f t="shared" si="330"/>
        <v>0</v>
      </c>
      <c r="AF841" s="426">
        <f t="shared" si="350"/>
        <v>0</v>
      </c>
      <c r="AO841" s="426"/>
      <c r="AP841" s="426"/>
      <c r="AQ841" s="426">
        <v>-50</v>
      </c>
      <c r="AR841" s="426">
        <f t="shared" si="344"/>
        <v>-50</v>
      </c>
      <c r="AS841" s="423"/>
      <c r="AT841" s="423"/>
    </row>
    <row r="842" spans="1:46" s="425" customFormat="1">
      <c r="A842" s="427" t="s">
        <v>1496</v>
      </c>
      <c r="B842" s="421">
        <f>B841+31</f>
        <v>43641</v>
      </c>
      <c r="C842" s="422">
        <v>1</v>
      </c>
      <c r="D842" s="426"/>
      <c r="E842" s="423"/>
      <c r="F842" s="423"/>
      <c r="G842" s="423"/>
      <c r="H842" s="423">
        <v>0</v>
      </c>
      <c r="I842" s="423">
        <v>0</v>
      </c>
      <c r="J842" s="423">
        <v>0</v>
      </c>
      <c r="K842" s="423"/>
      <c r="L842" s="424"/>
      <c r="O842" s="426"/>
      <c r="P842" s="426">
        <f t="shared" si="339"/>
        <v>0</v>
      </c>
      <c r="Q842" s="426">
        <f t="shared" si="347"/>
        <v>0</v>
      </c>
      <c r="R842" s="426">
        <f t="shared" si="346"/>
        <v>0</v>
      </c>
      <c r="S842" s="426">
        <f t="shared" si="340"/>
        <v>0</v>
      </c>
      <c r="T842" s="426">
        <f t="shared" si="341"/>
        <v>0</v>
      </c>
      <c r="U842" s="426">
        <f t="shared" si="345"/>
        <v>0</v>
      </c>
      <c r="V842" s="426">
        <f t="shared" si="338"/>
        <v>0</v>
      </c>
      <c r="W842" s="426">
        <f t="shared" si="342"/>
        <v>0</v>
      </c>
      <c r="X842" s="426">
        <f t="shared" si="343"/>
        <v>0</v>
      </c>
      <c r="Y842" s="426">
        <f t="shared" si="348"/>
        <v>0</v>
      </c>
      <c r="Z842" s="426">
        <f t="shared" si="329"/>
        <v>0</v>
      </c>
      <c r="AA842" s="424"/>
      <c r="AB842" s="426">
        <f t="shared" si="331"/>
        <v>0</v>
      </c>
      <c r="AC842" s="426">
        <f t="shared" si="349"/>
        <v>0</v>
      </c>
      <c r="AD842" s="424"/>
      <c r="AE842" s="426">
        <f t="shared" si="330"/>
        <v>0</v>
      </c>
      <c r="AF842" s="426">
        <f t="shared" si="350"/>
        <v>0</v>
      </c>
      <c r="AO842" s="426"/>
      <c r="AP842" s="426"/>
      <c r="AQ842" s="426">
        <v>-50</v>
      </c>
      <c r="AR842" s="426">
        <f t="shared" si="344"/>
        <v>-50</v>
      </c>
      <c r="AS842" s="423"/>
      <c r="AT842" s="423"/>
    </row>
    <row r="843" spans="1:46" s="425" customFormat="1">
      <c r="A843" s="427" t="s">
        <v>1496</v>
      </c>
      <c r="B843" s="421">
        <f>B842+30</f>
        <v>43671</v>
      </c>
      <c r="C843" s="422">
        <v>1</v>
      </c>
      <c r="D843" s="426"/>
      <c r="E843" s="423"/>
      <c r="F843" s="423"/>
      <c r="G843" s="423"/>
      <c r="H843" s="423">
        <v>0</v>
      </c>
      <c r="I843" s="423">
        <v>0</v>
      </c>
      <c r="J843" s="423">
        <v>0</v>
      </c>
      <c r="K843" s="423"/>
      <c r="L843" s="424"/>
      <c r="O843" s="426"/>
      <c r="P843" s="426">
        <f t="shared" si="339"/>
        <v>0</v>
      </c>
      <c r="Q843" s="426">
        <f t="shared" si="347"/>
        <v>0</v>
      </c>
      <c r="R843" s="426">
        <f t="shared" si="346"/>
        <v>0</v>
      </c>
      <c r="S843" s="426">
        <f t="shared" si="340"/>
        <v>0</v>
      </c>
      <c r="T843" s="426">
        <f t="shared" si="341"/>
        <v>0</v>
      </c>
      <c r="U843" s="426">
        <f t="shared" si="345"/>
        <v>0</v>
      </c>
      <c r="V843" s="426">
        <f t="shared" si="338"/>
        <v>0</v>
      </c>
      <c r="W843" s="426">
        <f t="shared" si="342"/>
        <v>0</v>
      </c>
      <c r="X843" s="426">
        <f t="shared" si="343"/>
        <v>0</v>
      </c>
      <c r="Y843" s="426">
        <f t="shared" si="348"/>
        <v>0</v>
      </c>
      <c r="Z843" s="426">
        <f t="shared" si="329"/>
        <v>0</v>
      </c>
      <c r="AA843" s="424"/>
      <c r="AB843" s="426">
        <f t="shared" si="331"/>
        <v>0</v>
      </c>
      <c r="AC843" s="426">
        <f t="shared" si="349"/>
        <v>0</v>
      </c>
      <c r="AD843" s="424"/>
      <c r="AE843" s="426">
        <f t="shared" si="330"/>
        <v>0</v>
      </c>
      <c r="AF843" s="426">
        <f t="shared" si="350"/>
        <v>0</v>
      </c>
      <c r="AO843" s="426"/>
      <c r="AP843" s="426"/>
      <c r="AQ843" s="426">
        <v>-50</v>
      </c>
      <c r="AR843" s="426">
        <f t="shared" si="344"/>
        <v>-50</v>
      </c>
      <c r="AS843" s="423"/>
      <c r="AT843" s="423"/>
    </row>
    <row r="844" spans="1:46" s="425" customFormat="1">
      <c r="A844" s="427" t="s">
        <v>1496</v>
      </c>
      <c r="B844" s="421">
        <f>B843+31</f>
        <v>43702</v>
      </c>
      <c r="C844" s="422">
        <v>1</v>
      </c>
      <c r="D844" s="426"/>
      <c r="E844" s="423"/>
      <c r="F844" s="423"/>
      <c r="G844" s="423"/>
      <c r="H844" s="423">
        <v>0</v>
      </c>
      <c r="I844" s="423">
        <v>0</v>
      </c>
      <c r="J844" s="423">
        <v>0</v>
      </c>
      <c r="K844" s="423"/>
      <c r="L844" s="424"/>
      <c r="O844" s="426"/>
      <c r="P844" s="426">
        <f t="shared" si="339"/>
        <v>0</v>
      </c>
      <c r="Q844" s="426">
        <f t="shared" si="347"/>
        <v>0</v>
      </c>
      <c r="R844" s="426">
        <f t="shared" si="346"/>
        <v>0</v>
      </c>
      <c r="S844" s="426">
        <f t="shared" si="340"/>
        <v>0</v>
      </c>
      <c r="T844" s="426">
        <f t="shared" si="341"/>
        <v>0</v>
      </c>
      <c r="U844" s="426">
        <f t="shared" si="345"/>
        <v>0</v>
      </c>
      <c r="V844" s="426">
        <f t="shared" si="338"/>
        <v>0</v>
      </c>
      <c r="W844" s="426">
        <f t="shared" si="342"/>
        <v>0</v>
      </c>
      <c r="X844" s="426">
        <f t="shared" si="343"/>
        <v>0</v>
      </c>
      <c r="Y844" s="426">
        <f t="shared" si="348"/>
        <v>0</v>
      </c>
      <c r="Z844" s="426">
        <f t="shared" si="329"/>
        <v>0</v>
      </c>
      <c r="AA844" s="424"/>
      <c r="AB844" s="426">
        <f t="shared" si="331"/>
        <v>0</v>
      </c>
      <c r="AC844" s="426">
        <f t="shared" si="349"/>
        <v>0</v>
      </c>
      <c r="AD844" s="424"/>
      <c r="AE844" s="426">
        <f t="shared" si="330"/>
        <v>0</v>
      </c>
      <c r="AF844" s="426">
        <f t="shared" si="350"/>
        <v>0</v>
      </c>
      <c r="AO844" s="426"/>
      <c r="AP844" s="426"/>
      <c r="AQ844" s="426">
        <v>-50</v>
      </c>
      <c r="AR844" s="426">
        <f t="shared" si="344"/>
        <v>-50</v>
      </c>
      <c r="AS844" s="423"/>
      <c r="AT844" s="423"/>
    </row>
    <row r="845" spans="1:46" s="425" customFormat="1">
      <c r="A845" s="427" t="s">
        <v>1496</v>
      </c>
      <c r="B845" s="421">
        <f>B844+31</f>
        <v>43733</v>
      </c>
      <c r="C845" s="422">
        <v>1</v>
      </c>
      <c r="D845" s="426"/>
      <c r="E845" s="423"/>
      <c r="F845" s="423"/>
      <c r="G845" s="423"/>
      <c r="H845" s="423">
        <v>0</v>
      </c>
      <c r="I845" s="423">
        <v>0</v>
      </c>
      <c r="J845" s="423">
        <v>0</v>
      </c>
      <c r="K845" s="423"/>
      <c r="L845" s="424"/>
      <c r="O845" s="426"/>
      <c r="P845" s="426">
        <f t="shared" si="339"/>
        <v>0</v>
      </c>
      <c r="Q845" s="426">
        <f t="shared" si="347"/>
        <v>0</v>
      </c>
      <c r="R845" s="426">
        <f t="shared" si="346"/>
        <v>0</v>
      </c>
      <c r="S845" s="426">
        <f t="shared" si="340"/>
        <v>0</v>
      </c>
      <c r="T845" s="426">
        <f t="shared" si="341"/>
        <v>0</v>
      </c>
      <c r="U845" s="426">
        <f t="shared" si="345"/>
        <v>0</v>
      </c>
      <c r="V845" s="426">
        <f t="shared" si="338"/>
        <v>0</v>
      </c>
      <c r="W845" s="426">
        <f t="shared" si="342"/>
        <v>0</v>
      </c>
      <c r="X845" s="426">
        <f t="shared" si="343"/>
        <v>0</v>
      </c>
      <c r="Y845" s="426">
        <f t="shared" si="348"/>
        <v>0</v>
      </c>
      <c r="Z845" s="426">
        <f t="shared" si="329"/>
        <v>0</v>
      </c>
      <c r="AA845" s="424"/>
      <c r="AB845" s="426">
        <f t="shared" si="331"/>
        <v>0</v>
      </c>
      <c r="AC845" s="426">
        <f t="shared" si="349"/>
        <v>0</v>
      </c>
      <c r="AD845" s="424"/>
      <c r="AE845" s="426">
        <f t="shared" si="330"/>
        <v>0</v>
      </c>
      <c r="AF845" s="426">
        <f t="shared" si="350"/>
        <v>0</v>
      </c>
      <c r="AO845" s="426"/>
      <c r="AP845" s="426"/>
      <c r="AQ845" s="426">
        <v>-50</v>
      </c>
      <c r="AR845" s="426">
        <f t="shared" si="344"/>
        <v>-50</v>
      </c>
      <c r="AS845" s="423"/>
      <c r="AT845" s="423"/>
    </row>
    <row r="846" spans="1:46" s="425" customFormat="1">
      <c r="A846" s="427" t="s">
        <v>1496</v>
      </c>
      <c r="B846" s="421">
        <f>B845+30</f>
        <v>43763</v>
      </c>
      <c r="C846" s="422">
        <v>1</v>
      </c>
      <c r="D846" s="426"/>
      <c r="E846" s="423"/>
      <c r="F846" s="423"/>
      <c r="G846" s="423"/>
      <c r="H846" s="423">
        <v>0</v>
      </c>
      <c r="I846" s="423">
        <v>0</v>
      </c>
      <c r="J846" s="423">
        <v>0</v>
      </c>
      <c r="K846" s="423"/>
      <c r="L846" s="424"/>
      <c r="O846" s="426"/>
      <c r="P846" s="426">
        <f t="shared" si="339"/>
        <v>0</v>
      </c>
      <c r="Q846" s="426">
        <f t="shared" si="347"/>
        <v>0</v>
      </c>
      <c r="R846" s="426">
        <f t="shared" si="346"/>
        <v>0</v>
      </c>
      <c r="S846" s="426">
        <f t="shared" ref="S846:S877" si="351">P845*H845/365*(B846-B845)+S845-U846</f>
        <v>0</v>
      </c>
      <c r="T846" s="426">
        <f t="shared" ref="T846:T877" si="352">S846*C846</f>
        <v>0</v>
      </c>
      <c r="U846" s="426">
        <f t="shared" si="345"/>
        <v>0</v>
      </c>
      <c r="V846" s="426">
        <f t="shared" si="338"/>
        <v>0</v>
      </c>
      <c r="W846" s="426">
        <f t="shared" ref="W846:W877" si="353">I846*P846</f>
        <v>0</v>
      </c>
      <c r="X846" s="426">
        <f t="shared" ref="X846:X877" si="354">W846*C846</f>
        <v>0</v>
      </c>
      <c r="Y846" s="426">
        <f t="shared" si="348"/>
        <v>0</v>
      </c>
      <c r="Z846" s="426">
        <f t="shared" ref="Z846:Z909" si="355">Y846*C846</f>
        <v>0</v>
      </c>
      <c r="AA846" s="424"/>
      <c r="AB846" s="426">
        <f t="shared" si="331"/>
        <v>0</v>
      </c>
      <c r="AC846" s="426">
        <f t="shared" si="349"/>
        <v>0</v>
      </c>
      <c r="AD846" s="424"/>
      <c r="AE846" s="426">
        <f t="shared" ref="AE846:AE909" si="356">-AD846*P846</f>
        <v>0</v>
      </c>
      <c r="AF846" s="426">
        <f t="shared" si="350"/>
        <v>0</v>
      </c>
      <c r="AO846" s="426"/>
      <c r="AP846" s="426"/>
      <c r="AQ846" s="426">
        <v>-50</v>
      </c>
      <c r="AR846" s="426">
        <f t="shared" si="344"/>
        <v>-50</v>
      </c>
      <c r="AS846" s="423"/>
      <c r="AT846" s="423"/>
    </row>
    <row r="847" spans="1:46" s="425" customFormat="1">
      <c r="A847" s="427" t="s">
        <v>1496</v>
      </c>
      <c r="B847" s="421">
        <f>B846+31</f>
        <v>43794</v>
      </c>
      <c r="C847" s="422">
        <v>1</v>
      </c>
      <c r="D847" s="426"/>
      <c r="E847" s="423"/>
      <c r="F847" s="423"/>
      <c r="G847" s="423"/>
      <c r="H847" s="423">
        <v>0</v>
      </c>
      <c r="I847" s="423">
        <v>0</v>
      </c>
      <c r="J847" s="423">
        <v>0</v>
      </c>
      <c r="K847" s="423"/>
      <c r="L847" s="424"/>
      <c r="O847" s="426"/>
      <c r="P847" s="426">
        <f t="shared" si="339"/>
        <v>0</v>
      </c>
      <c r="Q847" s="426">
        <f t="shared" si="347"/>
        <v>0</v>
      </c>
      <c r="R847" s="426">
        <f t="shared" si="346"/>
        <v>0</v>
      </c>
      <c r="S847" s="426">
        <f t="shared" si="351"/>
        <v>0</v>
      </c>
      <c r="T847" s="426">
        <f t="shared" si="352"/>
        <v>0</v>
      </c>
      <c r="U847" s="426">
        <f t="shared" ref="U847:U878" si="357">P846*H846/365*(B847-B846)</f>
        <v>0</v>
      </c>
      <c r="V847" s="426">
        <f t="shared" si="338"/>
        <v>0</v>
      </c>
      <c r="W847" s="426">
        <f t="shared" si="353"/>
        <v>0</v>
      </c>
      <c r="X847" s="426">
        <f t="shared" si="354"/>
        <v>0</v>
      </c>
      <c r="Y847" s="426">
        <f t="shared" si="348"/>
        <v>0</v>
      </c>
      <c r="Z847" s="426">
        <f t="shared" si="355"/>
        <v>0</v>
      </c>
      <c r="AA847" s="424"/>
      <c r="AB847" s="426">
        <f t="shared" si="331"/>
        <v>0</v>
      </c>
      <c r="AC847" s="426">
        <f t="shared" si="349"/>
        <v>0</v>
      </c>
      <c r="AD847" s="424"/>
      <c r="AE847" s="426">
        <f t="shared" si="356"/>
        <v>0</v>
      </c>
      <c r="AF847" s="426">
        <f t="shared" si="350"/>
        <v>0</v>
      </c>
      <c r="AO847" s="426"/>
      <c r="AP847" s="426"/>
      <c r="AQ847" s="426">
        <v>-50</v>
      </c>
      <c r="AR847" s="426">
        <f t="shared" si="344"/>
        <v>-50</v>
      </c>
      <c r="AS847" s="423"/>
      <c r="AT847" s="423"/>
    </row>
    <row r="848" spans="1:46" s="425" customFormat="1">
      <c r="A848" s="427" t="s">
        <v>1496</v>
      </c>
      <c r="B848" s="421">
        <f>B847+30</f>
        <v>43824</v>
      </c>
      <c r="C848" s="422">
        <v>1</v>
      </c>
      <c r="D848" s="426"/>
      <c r="E848" s="423"/>
      <c r="F848" s="423"/>
      <c r="G848" s="423"/>
      <c r="H848" s="423">
        <v>0</v>
      </c>
      <c r="I848" s="423">
        <v>0</v>
      </c>
      <c r="J848" s="423">
        <v>0</v>
      </c>
      <c r="K848" s="423"/>
      <c r="L848" s="424"/>
      <c r="O848" s="426"/>
      <c r="P848" s="426">
        <f t="shared" si="339"/>
        <v>0</v>
      </c>
      <c r="Q848" s="426">
        <f t="shared" si="347"/>
        <v>0</v>
      </c>
      <c r="R848" s="426">
        <f t="shared" si="346"/>
        <v>0</v>
      </c>
      <c r="S848" s="426">
        <f t="shared" si="351"/>
        <v>0</v>
      </c>
      <c r="T848" s="426">
        <f t="shared" si="352"/>
        <v>0</v>
      </c>
      <c r="U848" s="426">
        <f t="shared" si="357"/>
        <v>0</v>
      </c>
      <c r="V848" s="426">
        <f t="shared" si="338"/>
        <v>0</v>
      </c>
      <c r="W848" s="426">
        <f t="shared" si="353"/>
        <v>0</v>
      </c>
      <c r="X848" s="426">
        <f t="shared" si="354"/>
        <v>0</v>
      </c>
      <c r="Y848" s="426">
        <f t="shared" si="348"/>
        <v>0</v>
      </c>
      <c r="Z848" s="426">
        <f t="shared" si="355"/>
        <v>0</v>
      </c>
      <c r="AA848" s="424"/>
      <c r="AB848" s="426">
        <f t="shared" si="331"/>
        <v>0</v>
      </c>
      <c r="AC848" s="426">
        <f t="shared" si="349"/>
        <v>0</v>
      </c>
      <c r="AD848" s="424"/>
      <c r="AE848" s="426">
        <f t="shared" si="356"/>
        <v>0</v>
      </c>
      <c r="AF848" s="426">
        <f t="shared" si="350"/>
        <v>0</v>
      </c>
      <c r="AO848" s="426"/>
      <c r="AP848" s="426"/>
      <c r="AQ848" s="426">
        <v>-50</v>
      </c>
      <c r="AR848" s="426">
        <f t="shared" si="344"/>
        <v>-50</v>
      </c>
      <c r="AS848" s="423"/>
      <c r="AT848" s="423"/>
    </row>
    <row r="849" spans="1:46" s="425" customFormat="1">
      <c r="A849" s="427" t="s">
        <v>1496</v>
      </c>
      <c r="B849" s="421">
        <f>B848+31</f>
        <v>43855</v>
      </c>
      <c r="C849" s="422">
        <v>1</v>
      </c>
      <c r="D849" s="426"/>
      <c r="E849" s="423"/>
      <c r="F849" s="423"/>
      <c r="G849" s="423"/>
      <c r="H849" s="423">
        <v>0</v>
      </c>
      <c r="I849" s="423">
        <v>0</v>
      </c>
      <c r="J849" s="423">
        <v>0</v>
      </c>
      <c r="K849" s="423"/>
      <c r="L849" s="424"/>
      <c r="O849" s="426"/>
      <c r="P849" s="426">
        <f t="shared" si="339"/>
        <v>0</v>
      </c>
      <c r="Q849" s="426">
        <f t="shared" si="347"/>
        <v>0</v>
      </c>
      <c r="R849" s="426">
        <f t="shared" si="346"/>
        <v>0</v>
      </c>
      <c r="S849" s="426">
        <f t="shared" si="351"/>
        <v>0</v>
      </c>
      <c r="T849" s="426">
        <f t="shared" si="352"/>
        <v>0</v>
      </c>
      <c r="U849" s="426">
        <f t="shared" si="357"/>
        <v>0</v>
      </c>
      <c r="V849" s="426">
        <f t="shared" si="338"/>
        <v>0</v>
      </c>
      <c r="W849" s="426">
        <f t="shared" si="353"/>
        <v>0</v>
      </c>
      <c r="X849" s="426">
        <f t="shared" si="354"/>
        <v>0</v>
      </c>
      <c r="Y849" s="426">
        <f t="shared" si="348"/>
        <v>0</v>
      </c>
      <c r="Z849" s="426">
        <f t="shared" si="355"/>
        <v>0</v>
      </c>
      <c r="AA849" s="424"/>
      <c r="AB849" s="426">
        <f t="shared" ref="AB849:AB912" si="358">-AA849*P849</f>
        <v>0</v>
      </c>
      <c r="AC849" s="426">
        <f t="shared" si="349"/>
        <v>0</v>
      </c>
      <c r="AD849" s="424"/>
      <c r="AE849" s="426">
        <f t="shared" si="356"/>
        <v>0</v>
      </c>
      <c r="AF849" s="426">
        <f t="shared" si="350"/>
        <v>0</v>
      </c>
      <c r="AO849" s="426"/>
      <c r="AP849" s="426"/>
      <c r="AQ849" s="426">
        <v>-50</v>
      </c>
      <c r="AR849" s="426">
        <f t="shared" si="344"/>
        <v>-50</v>
      </c>
      <c r="AS849" s="423"/>
      <c r="AT849" s="423"/>
    </row>
    <row r="850" spans="1:46" s="425" customFormat="1">
      <c r="A850" s="427" t="s">
        <v>1496</v>
      </c>
      <c r="B850" s="421">
        <f>B849+31</f>
        <v>43886</v>
      </c>
      <c r="C850" s="422">
        <v>1</v>
      </c>
      <c r="D850" s="426"/>
      <c r="E850" s="423"/>
      <c r="F850" s="423"/>
      <c r="G850" s="423"/>
      <c r="H850" s="423">
        <v>0</v>
      </c>
      <c r="I850" s="423">
        <v>0</v>
      </c>
      <c r="J850" s="423">
        <v>0</v>
      </c>
      <c r="K850" s="423"/>
      <c r="L850" s="424"/>
      <c r="O850" s="426"/>
      <c r="P850" s="426">
        <f t="shared" si="339"/>
        <v>0</v>
      </c>
      <c r="Q850" s="426">
        <f t="shared" si="347"/>
        <v>0</v>
      </c>
      <c r="R850" s="426">
        <f t="shared" si="346"/>
        <v>0</v>
      </c>
      <c r="S850" s="426">
        <f t="shared" si="351"/>
        <v>0</v>
      </c>
      <c r="T850" s="426">
        <f t="shared" si="352"/>
        <v>0</v>
      </c>
      <c r="U850" s="426">
        <f t="shared" si="357"/>
        <v>0</v>
      </c>
      <c r="V850" s="426">
        <f t="shared" si="338"/>
        <v>0</v>
      </c>
      <c r="W850" s="426">
        <f t="shared" si="353"/>
        <v>0</v>
      </c>
      <c r="X850" s="426">
        <f t="shared" si="354"/>
        <v>0</v>
      </c>
      <c r="Y850" s="426">
        <f t="shared" si="348"/>
        <v>0</v>
      </c>
      <c r="Z850" s="426">
        <f t="shared" si="355"/>
        <v>0</v>
      </c>
      <c r="AA850" s="424"/>
      <c r="AB850" s="426">
        <f t="shared" si="358"/>
        <v>0</v>
      </c>
      <c r="AC850" s="426">
        <f t="shared" si="349"/>
        <v>0</v>
      </c>
      <c r="AD850" s="424"/>
      <c r="AE850" s="426">
        <f t="shared" si="356"/>
        <v>0</v>
      </c>
      <c r="AF850" s="426">
        <f t="shared" si="350"/>
        <v>0</v>
      </c>
      <c r="AO850" s="426"/>
      <c r="AP850" s="426"/>
      <c r="AQ850" s="426">
        <v>-50</v>
      </c>
      <c r="AR850" s="426">
        <f t="shared" si="344"/>
        <v>-50</v>
      </c>
      <c r="AS850" s="423"/>
      <c r="AT850" s="423"/>
    </row>
    <row r="851" spans="1:46" s="425" customFormat="1">
      <c r="A851" s="427" t="s">
        <v>1496</v>
      </c>
      <c r="B851" s="421">
        <f>B850+29</f>
        <v>43915</v>
      </c>
      <c r="C851" s="422">
        <v>1</v>
      </c>
      <c r="D851" s="426"/>
      <c r="E851" s="423"/>
      <c r="F851" s="423"/>
      <c r="G851" s="423"/>
      <c r="H851" s="423">
        <v>0</v>
      </c>
      <c r="I851" s="423">
        <v>0</v>
      </c>
      <c r="J851" s="423">
        <v>0</v>
      </c>
      <c r="K851" s="423"/>
      <c r="L851" s="424"/>
      <c r="O851" s="426"/>
      <c r="P851" s="426">
        <f t="shared" si="339"/>
        <v>0</v>
      </c>
      <c r="Q851" s="426">
        <f t="shared" si="347"/>
        <v>0</v>
      </c>
      <c r="R851" s="426">
        <f t="shared" si="346"/>
        <v>0</v>
      </c>
      <c r="S851" s="426">
        <f t="shared" si="351"/>
        <v>0</v>
      </c>
      <c r="T851" s="426">
        <f t="shared" si="352"/>
        <v>0</v>
      </c>
      <c r="U851" s="426">
        <f t="shared" si="357"/>
        <v>0</v>
      </c>
      <c r="V851" s="426">
        <f t="shared" si="338"/>
        <v>0</v>
      </c>
      <c r="W851" s="426">
        <f t="shared" si="353"/>
        <v>0</v>
      </c>
      <c r="X851" s="426">
        <f t="shared" si="354"/>
        <v>0</v>
      </c>
      <c r="Y851" s="426">
        <f t="shared" si="348"/>
        <v>0</v>
      </c>
      <c r="Z851" s="426">
        <f t="shared" si="355"/>
        <v>0</v>
      </c>
      <c r="AA851" s="424"/>
      <c r="AB851" s="426">
        <f t="shared" si="358"/>
        <v>0</v>
      </c>
      <c r="AC851" s="426">
        <f t="shared" si="349"/>
        <v>0</v>
      </c>
      <c r="AD851" s="424"/>
      <c r="AE851" s="426">
        <f t="shared" si="356"/>
        <v>0</v>
      </c>
      <c r="AF851" s="426">
        <f t="shared" si="350"/>
        <v>0</v>
      </c>
      <c r="AO851" s="426"/>
      <c r="AP851" s="426"/>
      <c r="AQ851" s="426">
        <v>-50</v>
      </c>
      <c r="AR851" s="426">
        <f t="shared" si="344"/>
        <v>-50</v>
      </c>
      <c r="AS851" s="423"/>
      <c r="AT851" s="423"/>
    </row>
    <row r="852" spans="1:46" s="425" customFormat="1">
      <c r="A852" s="427" t="s">
        <v>1496</v>
      </c>
      <c r="B852" s="421">
        <f>B851+31</f>
        <v>43946</v>
      </c>
      <c r="C852" s="422">
        <v>1</v>
      </c>
      <c r="D852" s="426"/>
      <c r="E852" s="423"/>
      <c r="F852" s="423"/>
      <c r="G852" s="423"/>
      <c r="H852" s="423">
        <v>0</v>
      </c>
      <c r="I852" s="423">
        <v>0</v>
      </c>
      <c r="J852" s="423">
        <v>0</v>
      </c>
      <c r="K852" s="423"/>
      <c r="L852" s="424"/>
      <c r="O852" s="426"/>
      <c r="P852" s="426">
        <f t="shared" si="339"/>
        <v>0</v>
      </c>
      <c r="Q852" s="426">
        <f t="shared" si="347"/>
        <v>0</v>
      </c>
      <c r="R852" s="426">
        <f t="shared" si="346"/>
        <v>0</v>
      </c>
      <c r="S852" s="426">
        <f t="shared" si="351"/>
        <v>0</v>
      </c>
      <c r="T852" s="426">
        <f t="shared" si="352"/>
        <v>0</v>
      </c>
      <c r="U852" s="426">
        <f t="shared" si="357"/>
        <v>0</v>
      </c>
      <c r="V852" s="426">
        <f t="shared" si="338"/>
        <v>0</v>
      </c>
      <c r="W852" s="426">
        <f t="shared" si="353"/>
        <v>0</v>
      </c>
      <c r="X852" s="426">
        <f t="shared" si="354"/>
        <v>0</v>
      </c>
      <c r="Y852" s="426">
        <f t="shared" si="348"/>
        <v>0</v>
      </c>
      <c r="Z852" s="426">
        <f t="shared" si="355"/>
        <v>0</v>
      </c>
      <c r="AA852" s="424"/>
      <c r="AB852" s="426">
        <f t="shared" si="358"/>
        <v>0</v>
      </c>
      <c r="AC852" s="426">
        <f t="shared" si="349"/>
        <v>0</v>
      </c>
      <c r="AD852" s="424"/>
      <c r="AE852" s="426">
        <f t="shared" si="356"/>
        <v>0</v>
      </c>
      <c r="AF852" s="426">
        <f t="shared" si="350"/>
        <v>0</v>
      </c>
      <c r="AO852" s="426"/>
      <c r="AP852" s="426"/>
      <c r="AQ852" s="426">
        <v>-50</v>
      </c>
      <c r="AR852" s="426">
        <f t="shared" si="344"/>
        <v>-50</v>
      </c>
      <c r="AS852" s="423"/>
      <c r="AT852" s="423"/>
    </row>
    <row r="853" spans="1:46" s="425" customFormat="1">
      <c r="A853" s="427" t="s">
        <v>1496</v>
      </c>
      <c r="B853" s="421">
        <f>B852+30</f>
        <v>43976</v>
      </c>
      <c r="C853" s="422">
        <v>1</v>
      </c>
      <c r="D853" s="426"/>
      <c r="E853" s="423"/>
      <c r="F853" s="423"/>
      <c r="G853" s="423"/>
      <c r="H853" s="423">
        <v>0</v>
      </c>
      <c r="I853" s="423">
        <v>0</v>
      </c>
      <c r="J853" s="423">
        <v>0</v>
      </c>
      <c r="K853" s="423"/>
      <c r="L853" s="424"/>
      <c r="O853" s="426"/>
      <c r="P853" s="426">
        <f t="shared" si="339"/>
        <v>0</v>
      </c>
      <c r="Q853" s="426">
        <f t="shared" si="347"/>
        <v>0</v>
      </c>
      <c r="R853" s="426">
        <f t="shared" si="346"/>
        <v>0</v>
      </c>
      <c r="S853" s="426">
        <f t="shared" si="351"/>
        <v>0</v>
      </c>
      <c r="T853" s="426">
        <f t="shared" si="352"/>
        <v>0</v>
      </c>
      <c r="U853" s="426">
        <f t="shared" si="357"/>
        <v>0</v>
      </c>
      <c r="V853" s="426">
        <f t="shared" si="338"/>
        <v>0</v>
      </c>
      <c r="W853" s="426">
        <f t="shared" si="353"/>
        <v>0</v>
      </c>
      <c r="X853" s="426">
        <f t="shared" si="354"/>
        <v>0</v>
      </c>
      <c r="Y853" s="426">
        <f t="shared" si="348"/>
        <v>0</v>
      </c>
      <c r="Z853" s="426">
        <f t="shared" si="355"/>
        <v>0</v>
      </c>
      <c r="AA853" s="424"/>
      <c r="AB853" s="426">
        <f t="shared" si="358"/>
        <v>0</v>
      </c>
      <c r="AC853" s="426">
        <f t="shared" si="349"/>
        <v>0</v>
      </c>
      <c r="AD853" s="424"/>
      <c r="AE853" s="426">
        <f t="shared" si="356"/>
        <v>0</v>
      </c>
      <c r="AF853" s="426">
        <f t="shared" si="350"/>
        <v>0</v>
      </c>
      <c r="AO853" s="426"/>
      <c r="AP853" s="426"/>
      <c r="AQ853" s="426">
        <v>-50</v>
      </c>
      <c r="AR853" s="426">
        <f t="shared" si="344"/>
        <v>-50</v>
      </c>
      <c r="AS853" s="423"/>
      <c r="AT853" s="423"/>
    </row>
    <row r="854" spans="1:46" s="425" customFormat="1">
      <c r="A854" s="427" t="s">
        <v>1496</v>
      </c>
      <c r="B854" s="421">
        <f>B853+31</f>
        <v>44007</v>
      </c>
      <c r="C854" s="422">
        <v>1</v>
      </c>
      <c r="D854" s="426"/>
      <c r="E854" s="423"/>
      <c r="F854" s="423"/>
      <c r="G854" s="423"/>
      <c r="H854" s="423">
        <v>0</v>
      </c>
      <c r="I854" s="423">
        <v>0</v>
      </c>
      <c r="J854" s="423">
        <v>0</v>
      </c>
      <c r="K854" s="423"/>
      <c r="L854" s="424"/>
      <c r="O854" s="426"/>
      <c r="P854" s="426">
        <f t="shared" si="339"/>
        <v>0</v>
      </c>
      <c r="Q854" s="426">
        <f t="shared" si="347"/>
        <v>0</v>
      </c>
      <c r="R854" s="426">
        <f t="shared" si="346"/>
        <v>0</v>
      </c>
      <c r="S854" s="426">
        <f t="shared" si="351"/>
        <v>0</v>
      </c>
      <c r="T854" s="426">
        <f t="shared" si="352"/>
        <v>0</v>
      </c>
      <c r="U854" s="426">
        <f t="shared" si="357"/>
        <v>0</v>
      </c>
      <c r="V854" s="426">
        <f t="shared" si="338"/>
        <v>0</v>
      </c>
      <c r="W854" s="426">
        <f t="shared" si="353"/>
        <v>0</v>
      </c>
      <c r="X854" s="426">
        <f t="shared" si="354"/>
        <v>0</v>
      </c>
      <c r="Y854" s="426">
        <f t="shared" si="348"/>
        <v>0</v>
      </c>
      <c r="Z854" s="426">
        <f t="shared" si="355"/>
        <v>0</v>
      </c>
      <c r="AA854" s="424"/>
      <c r="AB854" s="426">
        <f t="shared" si="358"/>
        <v>0</v>
      </c>
      <c r="AC854" s="426">
        <f t="shared" si="349"/>
        <v>0</v>
      </c>
      <c r="AD854" s="424"/>
      <c r="AE854" s="426">
        <f t="shared" si="356"/>
        <v>0</v>
      </c>
      <c r="AF854" s="426">
        <f t="shared" si="350"/>
        <v>0</v>
      </c>
      <c r="AO854" s="426"/>
      <c r="AP854" s="426"/>
      <c r="AQ854" s="426">
        <v>-50</v>
      </c>
      <c r="AR854" s="426">
        <f t="shared" si="344"/>
        <v>-50</v>
      </c>
      <c r="AS854" s="423"/>
      <c r="AT854" s="423"/>
    </row>
    <row r="855" spans="1:46" s="425" customFormat="1">
      <c r="A855" s="427" t="s">
        <v>1496</v>
      </c>
      <c r="B855" s="421">
        <f>B854+30</f>
        <v>44037</v>
      </c>
      <c r="C855" s="422">
        <v>1</v>
      </c>
      <c r="D855" s="426"/>
      <c r="E855" s="423"/>
      <c r="F855" s="423"/>
      <c r="G855" s="423"/>
      <c r="H855" s="423">
        <v>0</v>
      </c>
      <c r="I855" s="423">
        <v>0</v>
      </c>
      <c r="J855" s="423">
        <v>0</v>
      </c>
      <c r="K855" s="423"/>
      <c r="L855" s="424"/>
      <c r="O855" s="426"/>
      <c r="P855" s="426">
        <f t="shared" si="339"/>
        <v>0</v>
      </c>
      <c r="Q855" s="426">
        <f t="shared" si="347"/>
        <v>0</v>
      </c>
      <c r="R855" s="426">
        <f t="shared" si="346"/>
        <v>0</v>
      </c>
      <c r="S855" s="426">
        <f t="shared" si="351"/>
        <v>0</v>
      </c>
      <c r="T855" s="426">
        <f t="shared" si="352"/>
        <v>0</v>
      </c>
      <c r="U855" s="426">
        <f t="shared" si="357"/>
        <v>0</v>
      </c>
      <c r="V855" s="426">
        <f t="shared" si="338"/>
        <v>0</v>
      </c>
      <c r="W855" s="426">
        <f t="shared" si="353"/>
        <v>0</v>
      </c>
      <c r="X855" s="426">
        <f t="shared" si="354"/>
        <v>0</v>
      </c>
      <c r="Y855" s="426">
        <f t="shared" si="348"/>
        <v>0</v>
      </c>
      <c r="Z855" s="426">
        <f t="shared" si="355"/>
        <v>0</v>
      </c>
      <c r="AA855" s="424"/>
      <c r="AB855" s="426">
        <f t="shared" si="358"/>
        <v>0</v>
      </c>
      <c r="AC855" s="426">
        <f t="shared" si="349"/>
        <v>0</v>
      </c>
      <c r="AD855" s="424"/>
      <c r="AE855" s="426">
        <f t="shared" si="356"/>
        <v>0</v>
      </c>
      <c r="AF855" s="426">
        <f t="shared" si="350"/>
        <v>0</v>
      </c>
      <c r="AO855" s="426"/>
      <c r="AP855" s="426"/>
      <c r="AQ855" s="426">
        <v>-50</v>
      </c>
      <c r="AR855" s="426">
        <f t="shared" si="344"/>
        <v>-50</v>
      </c>
      <c r="AS855" s="423"/>
      <c r="AT855" s="423"/>
    </row>
    <row r="856" spans="1:46" s="425" customFormat="1">
      <c r="A856" s="427" t="s">
        <v>1496</v>
      </c>
      <c r="B856" s="421">
        <f>B855+31</f>
        <v>44068</v>
      </c>
      <c r="C856" s="422">
        <v>1</v>
      </c>
      <c r="D856" s="426"/>
      <c r="E856" s="423"/>
      <c r="F856" s="423"/>
      <c r="G856" s="423"/>
      <c r="H856" s="423">
        <v>0</v>
      </c>
      <c r="I856" s="423">
        <v>0</v>
      </c>
      <c r="J856" s="423">
        <v>0</v>
      </c>
      <c r="K856" s="423"/>
      <c r="L856" s="424"/>
      <c r="O856" s="426"/>
      <c r="P856" s="426">
        <f t="shared" si="339"/>
        <v>0</v>
      </c>
      <c r="Q856" s="426">
        <f t="shared" si="347"/>
        <v>0</v>
      </c>
      <c r="R856" s="426">
        <f t="shared" si="346"/>
        <v>0</v>
      </c>
      <c r="S856" s="426">
        <f t="shared" si="351"/>
        <v>0</v>
      </c>
      <c r="T856" s="426">
        <f t="shared" si="352"/>
        <v>0</v>
      </c>
      <c r="U856" s="426">
        <f t="shared" si="357"/>
        <v>0</v>
      </c>
      <c r="V856" s="426">
        <f t="shared" si="338"/>
        <v>0</v>
      </c>
      <c r="W856" s="426">
        <f t="shared" si="353"/>
        <v>0</v>
      </c>
      <c r="X856" s="426">
        <f t="shared" si="354"/>
        <v>0</v>
      </c>
      <c r="Y856" s="426">
        <f t="shared" si="348"/>
        <v>0</v>
      </c>
      <c r="Z856" s="426">
        <f t="shared" si="355"/>
        <v>0</v>
      </c>
      <c r="AA856" s="424"/>
      <c r="AB856" s="426">
        <f t="shared" si="358"/>
        <v>0</v>
      </c>
      <c r="AC856" s="426">
        <f t="shared" si="349"/>
        <v>0</v>
      </c>
      <c r="AD856" s="424"/>
      <c r="AE856" s="426">
        <f t="shared" si="356"/>
        <v>0</v>
      </c>
      <c r="AF856" s="426">
        <f t="shared" si="350"/>
        <v>0</v>
      </c>
      <c r="AO856" s="426"/>
      <c r="AP856" s="426"/>
      <c r="AQ856" s="426">
        <v>-50</v>
      </c>
      <c r="AR856" s="426">
        <f t="shared" si="344"/>
        <v>-50</v>
      </c>
      <c r="AS856" s="423"/>
      <c r="AT856" s="423"/>
    </row>
    <row r="857" spans="1:46" s="425" customFormat="1">
      <c r="A857" s="427" t="s">
        <v>1496</v>
      </c>
      <c r="B857" s="421">
        <f>B856+31</f>
        <v>44099</v>
      </c>
      <c r="C857" s="422">
        <v>1</v>
      </c>
      <c r="D857" s="426"/>
      <c r="E857" s="423"/>
      <c r="F857" s="423"/>
      <c r="G857" s="423"/>
      <c r="H857" s="423">
        <v>0</v>
      </c>
      <c r="I857" s="423">
        <v>0</v>
      </c>
      <c r="J857" s="423">
        <v>0</v>
      </c>
      <c r="K857" s="423"/>
      <c r="L857" s="424"/>
      <c r="O857" s="426"/>
      <c r="P857" s="426">
        <f t="shared" si="339"/>
        <v>0</v>
      </c>
      <c r="Q857" s="426">
        <f t="shared" si="347"/>
        <v>0</v>
      </c>
      <c r="R857" s="426">
        <f t="shared" si="346"/>
        <v>0</v>
      </c>
      <c r="S857" s="426">
        <f t="shared" si="351"/>
        <v>0</v>
      </c>
      <c r="T857" s="426">
        <f t="shared" si="352"/>
        <v>0</v>
      </c>
      <c r="U857" s="426">
        <f t="shared" si="357"/>
        <v>0</v>
      </c>
      <c r="V857" s="426">
        <f t="shared" si="338"/>
        <v>0</v>
      </c>
      <c r="W857" s="426">
        <f t="shared" si="353"/>
        <v>0</v>
      </c>
      <c r="X857" s="426">
        <f t="shared" si="354"/>
        <v>0</v>
      </c>
      <c r="Y857" s="426">
        <f t="shared" si="348"/>
        <v>0</v>
      </c>
      <c r="Z857" s="426">
        <f t="shared" si="355"/>
        <v>0</v>
      </c>
      <c r="AA857" s="424"/>
      <c r="AB857" s="426">
        <f t="shared" si="358"/>
        <v>0</v>
      </c>
      <c r="AC857" s="426">
        <f t="shared" si="349"/>
        <v>0</v>
      </c>
      <c r="AD857" s="424"/>
      <c r="AE857" s="426">
        <f t="shared" si="356"/>
        <v>0</v>
      </c>
      <c r="AF857" s="426">
        <f t="shared" si="350"/>
        <v>0</v>
      </c>
      <c r="AO857" s="426"/>
      <c r="AP857" s="426"/>
      <c r="AQ857" s="426">
        <v>-50</v>
      </c>
      <c r="AR857" s="426">
        <f t="shared" si="344"/>
        <v>-50</v>
      </c>
      <c r="AS857" s="423"/>
      <c r="AT857" s="423"/>
    </row>
    <row r="858" spans="1:46" s="425" customFormat="1">
      <c r="A858" s="427" t="s">
        <v>1496</v>
      </c>
      <c r="B858" s="421">
        <f>B857+30</f>
        <v>44129</v>
      </c>
      <c r="C858" s="422">
        <v>1</v>
      </c>
      <c r="D858" s="426"/>
      <c r="E858" s="423"/>
      <c r="F858" s="423"/>
      <c r="G858" s="423"/>
      <c r="H858" s="423">
        <v>0</v>
      </c>
      <c r="I858" s="423">
        <v>0</v>
      </c>
      <c r="J858" s="423">
        <v>0</v>
      </c>
      <c r="K858" s="423"/>
      <c r="L858" s="424"/>
      <c r="O858" s="426"/>
      <c r="P858" s="426">
        <f t="shared" si="339"/>
        <v>0</v>
      </c>
      <c r="Q858" s="426">
        <f t="shared" si="347"/>
        <v>0</v>
      </c>
      <c r="R858" s="426">
        <f t="shared" si="346"/>
        <v>0</v>
      </c>
      <c r="S858" s="426">
        <f t="shared" si="351"/>
        <v>0</v>
      </c>
      <c r="T858" s="426">
        <f t="shared" si="352"/>
        <v>0</v>
      </c>
      <c r="U858" s="426">
        <f t="shared" si="357"/>
        <v>0</v>
      </c>
      <c r="V858" s="426">
        <f t="shared" si="338"/>
        <v>0</v>
      </c>
      <c r="W858" s="426">
        <f t="shared" si="353"/>
        <v>0</v>
      </c>
      <c r="X858" s="426">
        <f t="shared" si="354"/>
        <v>0</v>
      </c>
      <c r="Y858" s="426">
        <f t="shared" si="348"/>
        <v>0</v>
      </c>
      <c r="Z858" s="426">
        <f t="shared" si="355"/>
        <v>0</v>
      </c>
      <c r="AA858" s="424"/>
      <c r="AB858" s="426">
        <f t="shared" si="358"/>
        <v>0</v>
      </c>
      <c r="AC858" s="426">
        <f t="shared" si="349"/>
        <v>0</v>
      </c>
      <c r="AD858" s="424"/>
      <c r="AE858" s="426">
        <f t="shared" si="356"/>
        <v>0</v>
      </c>
      <c r="AF858" s="426">
        <f t="shared" si="350"/>
        <v>0</v>
      </c>
      <c r="AO858" s="426"/>
      <c r="AP858" s="426"/>
      <c r="AQ858" s="426">
        <v>-50</v>
      </c>
      <c r="AR858" s="426">
        <f t="shared" si="344"/>
        <v>-50</v>
      </c>
      <c r="AS858" s="423"/>
      <c r="AT858" s="423"/>
    </row>
    <row r="859" spans="1:46" s="425" customFormat="1">
      <c r="A859" s="427" t="s">
        <v>1496</v>
      </c>
      <c r="B859" s="421">
        <f>B858+31</f>
        <v>44160</v>
      </c>
      <c r="C859" s="422">
        <v>1</v>
      </c>
      <c r="D859" s="426"/>
      <c r="E859" s="423"/>
      <c r="F859" s="423"/>
      <c r="G859" s="423"/>
      <c r="H859" s="423">
        <v>0</v>
      </c>
      <c r="I859" s="423">
        <v>0</v>
      </c>
      <c r="J859" s="423">
        <v>0</v>
      </c>
      <c r="K859" s="423"/>
      <c r="L859" s="424"/>
      <c r="O859" s="426"/>
      <c r="P859" s="426">
        <f t="shared" si="339"/>
        <v>0</v>
      </c>
      <c r="Q859" s="426">
        <f t="shared" si="347"/>
        <v>0</v>
      </c>
      <c r="R859" s="426">
        <f t="shared" si="346"/>
        <v>0</v>
      </c>
      <c r="S859" s="426">
        <f t="shared" si="351"/>
        <v>0</v>
      </c>
      <c r="T859" s="426">
        <f t="shared" si="352"/>
        <v>0</v>
      </c>
      <c r="U859" s="426">
        <f t="shared" si="357"/>
        <v>0</v>
      </c>
      <c r="V859" s="426">
        <f t="shared" si="338"/>
        <v>0</v>
      </c>
      <c r="W859" s="426">
        <f t="shared" si="353"/>
        <v>0</v>
      </c>
      <c r="X859" s="426">
        <f t="shared" si="354"/>
        <v>0</v>
      </c>
      <c r="Y859" s="426">
        <f t="shared" si="348"/>
        <v>0</v>
      </c>
      <c r="Z859" s="426">
        <f t="shared" si="355"/>
        <v>0</v>
      </c>
      <c r="AA859" s="424"/>
      <c r="AB859" s="426">
        <f t="shared" si="358"/>
        <v>0</v>
      </c>
      <c r="AC859" s="426">
        <f t="shared" si="349"/>
        <v>0</v>
      </c>
      <c r="AD859" s="424"/>
      <c r="AE859" s="426">
        <f t="shared" si="356"/>
        <v>0</v>
      </c>
      <c r="AF859" s="426">
        <f t="shared" si="350"/>
        <v>0</v>
      </c>
      <c r="AO859" s="426"/>
      <c r="AP859" s="426"/>
      <c r="AQ859" s="426">
        <v>-50</v>
      </c>
      <c r="AR859" s="426">
        <f t="shared" si="344"/>
        <v>-50</v>
      </c>
      <c r="AS859" s="423"/>
      <c r="AT859" s="423"/>
    </row>
    <row r="860" spans="1:46" s="425" customFormat="1">
      <c r="A860" s="427" t="s">
        <v>1496</v>
      </c>
      <c r="B860" s="421">
        <f>B859+30</f>
        <v>44190</v>
      </c>
      <c r="C860" s="422">
        <v>1</v>
      </c>
      <c r="D860" s="426"/>
      <c r="E860" s="423"/>
      <c r="F860" s="423"/>
      <c r="G860" s="423"/>
      <c r="H860" s="423">
        <v>0</v>
      </c>
      <c r="I860" s="423">
        <v>0</v>
      </c>
      <c r="J860" s="423">
        <v>0</v>
      </c>
      <c r="K860" s="423"/>
      <c r="L860" s="424"/>
      <c r="O860" s="426"/>
      <c r="P860" s="426">
        <f t="shared" si="339"/>
        <v>0</v>
      </c>
      <c r="Q860" s="426">
        <f t="shared" si="347"/>
        <v>0</v>
      </c>
      <c r="R860" s="426">
        <f t="shared" si="346"/>
        <v>0</v>
      </c>
      <c r="S860" s="426">
        <f t="shared" si="351"/>
        <v>0</v>
      </c>
      <c r="T860" s="426">
        <f t="shared" si="352"/>
        <v>0</v>
      </c>
      <c r="U860" s="426">
        <f t="shared" si="357"/>
        <v>0</v>
      </c>
      <c r="V860" s="426">
        <f t="shared" si="338"/>
        <v>0</v>
      </c>
      <c r="W860" s="426">
        <f t="shared" si="353"/>
        <v>0</v>
      </c>
      <c r="X860" s="426">
        <f t="shared" si="354"/>
        <v>0</v>
      </c>
      <c r="Y860" s="426">
        <f t="shared" si="348"/>
        <v>0</v>
      </c>
      <c r="Z860" s="426">
        <f t="shared" si="355"/>
        <v>0</v>
      </c>
      <c r="AA860" s="424"/>
      <c r="AB860" s="426">
        <f t="shared" si="358"/>
        <v>0</v>
      </c>
      <c r="AC860" s="426">
        <f t="shared" si="349"/>
        <v>0</v>
      </c>
      <c r="AD860" s="424"/>
      <c r="AE860" s="426">
        <f t="shared" si="356"/>
        <v>0</v>
      </c>
      <c r="AF860" s="426">
        <f t="shared" si="350"/>
        <v>0</v>
      </c>
      <c r="AO860" s="426"/>
      <c r="AP860" s="426"/>
      <c r="AQ860" s="426">
        <v>-50</v>
      </c>
      <c r="AR860" s="426">
        <f t="shared" si="344"/>
        <v>-50</v>
      </c>
      <c r="AS860" s="423"/>
      <c r="AT860" s="423"/>
    </row>
    <row r="861" spans="1:46" s="425" customFormat="1">
      <c r="A861" s="427" t="s">
        <v>1496</v>
      </c>
      <c r="B861" s="421">
        <f>B860+31</f>
        <v>44221</v>
      </c>
      <c r="C861" s="422">
        <v>1</v>
      </c>
      <c r="D861" s="426"/>
      <c r="E861" s="423"/>
      <c r="F861" s="423"/>
      <c r="G861" s="423"/>
      <c r="H861" s="423">
        <v>0</v>
      </c>
      <c r="I861" s="423">
        <v>0</v>
      </c>
      <c r="J861" s="423">
        <v>0</v>
      </c>
      <c r="K861" s="423"/>
      <c r="L861" s="424"/>
      <c r="O861" s="426"/>
      <c r="P861" s="426">
        <f t="shared" si="339"/>
        <v>0</v>
      </c>
      <c r="Q861" s="426">
        <f t="shared" si="347"/>
        <v>0</v>
      </c>
      <c r="R861" s="426">
        <f t="shared" si="346"/>
        <v>0</v>
      </c>
      <c r="S861" s="426">
        <f t="shared" si="351"/>
        <v>0</v>
      </c>
      <c r="T861" s="426">
        <f t="shared" si="352"/>
        <v>0</v>
      </c>
      <c r="U861" s="426">
        <f t="shared" si="357"/>
        <v>0</v>
      </c>
      <c r="V861" s="426">
        <f t="shared" si="338"/>
        <v>0</v>
      </c>
      <c r="W861" s="426">
        <f t="shared" si="353"/>
        <v>0</v>
      </c>
      <c r="X861" s="426">
        <f t="shared" si="354"/>
        <v>0</v>
      </c>
      <c r="Y861" s="426">
        <f t="shared" si="348"/>
        <v>0</v>
      </c>
      <c r="Z861" s="426">
        <f t="shared" si="355"/>
        <v>0</v>
      </c>
      <c r="AA861" s="424"/>
      <c r="AB861" s="426">
        <f t="shared" si="358"/>
        <v>0</v>
      </c>
      <c r="AC861" s="426">
        <f t="shared" si="349"/>
        <v>0</v>
      </c>
      <c r="AD861" s="424"/>
      <c r="AE861" s="426">
        <f t="shared" si="356"/>
        <v>0</v>
      </c>
      <c r="AF861" s="426">
        <f t="shared" si="350"/>
        <v>0</v>
      </c>
      <c r="AO861" s="426"/>
      <c r="AP861" s="426"/>
      <c r="AQ861" s="426">
        <v>-50</v>
      </c>
      <c r="AR861" s="426">
        <f t="shared" si="344"/>
        <v>-50</v>
      </c>
      <c r="AS861" s="423"/>
      <c r="AT861" s="423"/>
    </row>
    <row r="862" spans="1:46" s="425" customFormat="1">
      <c r="A862" s="427" t="s">
        <v>1496</v>
      </c>
      <c r="B862" s="421">
        <f>B861+31</f>
        <v>44252</v>
      </c>
      <c r="C862" s="422">
        <v>1</v>
      </c>
      <c r="D862" s="426"/>
      <c r="E862" s="423"/>
      <c r="F862" s="423"/>
      <c r="G862" s="423"/>
      <c r="H862" s="423">
        <v>0</v>
      </c>
      <c r="I862" s="423">
        <v>0</v>
      </c>
      <c r="J862" s="423">
        <v>0</v>
      </c>
      <c r="K862" s="423"/>
      <c r="L862" s="424"/>
      <c r="O862" s="426"/>
      <c r="P862" s="426">
        <f t="shared" si="339"/>
        <v>0</v>
      </c>
      <c r="Q862" s="426">
        <f t="shared" si="347"/>
        <v>0</v>
      </c>
      <c r="R862" s="426">
        <f t="shared" si="346"/>
        <v>0</v>
      </c>
      <c r="S862" s="426">
        <f t="shared" si="351"/>
        <v>0</v>
      </c>
      <c r="T862" s="426">
        <f t="shared" si="352"/>
        <v>0</v>
      </c>
      <c r="U862" s="426">
        <f t="shared" si="357"/>
        <v>0</v>
      </c>
      <c r="V862" s="426">
        <f t="shared" si="338"/>
        <v>0</v>
      </c>
      <c r="W862" s="426">
        <f t="shared" si="353"/>
        <v>0</v>
      </c>
      <c r="X862" s="426">
        <f t="shared" si="354"/>
        <v>0</v>
      </c>
      <c r="Y862" s="426">
        <f t="shared" si="348"/>
        <v>0</v>
      </c>
      <c r="Z862" s="426">
        <f t="shared" si="355"/>
        <v>0</v>
      </c>
      <c r="AA862" s="424"/>
      <c r="AB862" s="426">
        <f t="shared" si="358"/>
        <v>0</v>
      </c>
      <c r="AC862" s="426">
        <f t="shared" si="349"/>
        <v>0</v>
      </c>
      <c r="AD862" s="424"/>
      <c r="AE862" s="426">
        <f t="shared" si="356"/>
        <v>0</v>
      </c>
      <c r="AF862" s="426">
        <f t="shared" si="350"/>
        <v>0</v>
      </c>
      <c r="AO862" s="426"/>
      <c r="AP862" s="426"/>
      <c r="AQ862" s="426">
        <v>-50</v>
      </c>
      <c r="AR862" s="426">
        <f t="shared" si="344"/>
        <v>-50</v>
      </c>
      <c r="AS862" s="423"/>
      <c r="AT862" s="423"/>
    </row>
    <row r="863" spans="1:46" s="425" customFormat="1">
      <c r="A863" s="427" t="s">
        <v>1496</v>
      </c>
      <c r="B863" s="421">
        <f>B862+28</f>
        <v>44280</v>
      </c>
      <c r="C863" s="422">
        <v>1</v>
      </c>
      <c r="D863" s="426"/>
      <c r="E863" s="423"/>
      <c r="F863" s="423"/>
      <c r="G863" s="423"/>
      <c r="H863" s="423">
        <v>0</v>
      </c>
      <c r="I863" s="423">
        <v>0</v>
      </c>
      <c r="J863" s="423">
        <v>0</v>
      </c>
      <c r="K863" s="423"/>
      <c r="L863" s="424"/>
      <c r="O863" s="426"/>
      <c r="P863" s="426">
        <f t="shared" si="339"/>
        <v>0</v>
      </c>
      <c r="Q863" s="426">
        <f t="shared" si="347"/>
        <v>0</v>
      </c>
      <c r="R863" s="426">
        <f t="shared" si="346"/>
        <v>0</v>
      </c>
      <c r="S863" s="426">
        <f t="shared" si="351"/>
        <v>0</v>
      </c>
      <c r="T863" s="426">
        <f t="shared" si="352"/>
        <v>0</v>
      </c>
      <c r="U863" s="426">
        <f t="shared" si="357"/>
        <v>0</v>
      </c>
      <c r="V863" s="426">
        <f t="shared" si="338"/>
        <v>0</v>
      </c>
      <c r="W863" s="426">
        <f t="shared" si="353"/>
        <v>0</v>
      </c>
      <c r="X863" s="426">
        <f t="shared" si="354"/>
        <v>0</v>
      </c>
      <c r="Y863" s="426">
        <f t="shared" si="348"/>
        <v>0</v>
      </c>
      <c r="Z863" s="426">
        <f t="shared" si="355"/>
        <v>0</v>
      </c>
      <c r="AA863" s="424"/>
      <c r="AB863" s="426">
        <f t="shared" si="358"/>
        <v>0</v>
      </c>
      <c r="AC863" s="426">
        <f t="shared" si="349"/>
        <v>0</v>
      </c>
      <c r="AD863" s="424"/>
      <c r="AE863" s="426">
        <f t="shared" si="356"/>
        <v>0</v>
      </c>
      <c r="AF863" s="426">
        <f t="shared" si="350"/>
        <v>0</v>
      </c>
      <c r="AO863" s="426"/>
      <c r="AP863" s="426"/>
      <c r="AQ863" s="426">
        <v>-50</v>
      </c>
      <c r="AR863" s="426">
        <f t="shared" si="344"/>
        <v>-50</v>
      </c>
      <c r="AS863" s="423"/>
      <c r="AT863" s="423"/>
    </row>
    <row r="864" spans="1:46" s="425" customFormat="1">
      <c r="A864" s="427" t="s">
        <v>1496</v>
      </c>
      <c r="B864" s="421">
        <f>B863+31</f>
        <v>44311</v>
      </c>
      <c r="C864" s="422">
        <v>1</v>
      </c>
      <c r="D864" s="426"/>
      <c r="E864" s="423"/>
      <c r="F864" s="423"/>
      <c r="G864" s="423"/>
      <c r="H864" s="423">
        <v>0</v>
      </c>
      <c r="I864" s="423">
        <v>0</v>
      </c>
      <c r="J864" s="423">
        <v>0</v>
      </c>
      <c r="K864" s="423"/>
      <c r="L864" s="424"/>
      <c r="O864" s="426"/>
      <c r="P864" s="426">
        <f t="shared" si="339"/>
        <v>0</v>
      </c>
      <c r="Q864" s="426">
        <f t="shared" si="347"/>
        <v>0</v>
      </c>
      <c r="R864" s="426">
        <f t="shared" si="346"/>
        <v>0</v>
      </c>
      <c r="S864" s="426">
        <f t="shared" si="351"/>
        <v>0</v>
      </c>
      <c r="T864" s="426">
        <f t="shared" si="352"/>
        <v>0</v>
      </c>
      <c r="U864" s="426">
        <f t="shared" si="357"/>
        <v>0</v>
      </c>
      <c r="V864" s="426">
        <f t="shared" si="338"/>
        <v>0</v>
      </c>
      <c r="W864" s="426">
        <f t="shared" si="353"/>
        <v>0</v>
      </c>
      <c r="X864" s="426">
        <f t="shared" si="354"/>
        <v>0</v>
      </c>
      <c r="Y864" s="426">
        <f t="shared" si="348"/>
        <v>0</v>
      </c>
      <c r="Z864" s="426">
        <f t="shared" si="355"/>
        <v>0</v>
      </c>
      <c r="AA864" s="424"/>
      <c r="AB864" s="426">
        <f t="shared" si="358"/>
        <v>0</v>
      </c>
      <c r="AC864" s="426">
        <f t="shared" si="349"/>
        <v>0</v>
      </c>
      <c r="AD864" s="424"/>
      <c r="AE864" s="426">
        <f t="shared" si="356"/>
        <v>0</v>
      </c>
      <c r="AF864" s="426">
        <f t="shared" si="350"/>
        <v>0</v>
      </c>
      <c r="AO864" s="426"/>
      <c r="AP864" s="426"/>
      <c r="AQ864" s="426">
        <v>-50</v>
      </c>
      <c r="AR864" s="426">
        <f t="shared" si="344"/>
        <v>-50</v>
      </c>
      <c r="AS864" s="423"/>
      <c r="AT864" s="423"/>
    </row>
    <row r="865" spans="1:46" s="425" customFormat="1">
      <c r="A865" s="427" t="s">
        <v>1496</v>
      </c>
      <c r="B865" s="421">
        <f>B864+30</f>
        <v>44341</v>
      </c>
      <c r="C865" s="422">
        <v>1</v>
      </c>
      <c r="D865" s="426"/>
      <c r="E865" s="423"/>
      <c r="F865" s="423"/>
      <c r="G865" s="423"/>
      <c r="H865" s="423">
        <v>0</v>
      </c>
      <c r="I865" s="423">
        <v>0</v>
      </c>
      <c r="J865" s="423">
        <v>0</v>
      </c>
      <c r="K865" s="423"/>
      <c r="L865" s="424"/>
      <c r="O865" s="426"/>
      <c r="P865" s="426">
        <f t="shared" si="339"/>
        <v>0</v>
      </c>
      <c r="Q865" s="426">
        <f t="shared" si="347"/>
        <v>0</v>
      </c>
      <c r="R865" s="426">
        <f t="shared" si="346"/>
        <v>0</v>
      </c>
      <c r="S865" s="426">
        <f t="shared" si="351"/>
        <v>0</v>
      </c>
      <c r="T865" s="426">
        <f t="shared" si="352"/>
        <v>0</v>
      </c>
      <c r="U865" s="426">
        <f t="shared" si="357"/>
        <v>0</v>
      </c>
      <c r="V865" s="426">
        <f t="shared" si="338"/>
        <v>0</v>
      </c>
      <c r="W865" s="426">
        <f t="shared" si="353"/>
        <v>0</v>
      </c>
      <c r="X865" s="426">
        <f t="shared" si="354"/>
        <v>0</v>
      </c>
      <c r="Y865" s="426">
        <f t="shared" si="348"/>
        <v>0</v>
      </c>
      <c r="Z865" s="426">
        <f t="shared" si="355"/>
        <v>0</v>
      </c>
      <c r="AA865" s="424"/>
      <c r="AB865" s="426">
        <f t="shared" si="358"/>
        <v>0</v>
      </c>
      <c r="AC865" s="426">
        <f t="shared" si="349"/>
        <v>0</v>
      </c>
      <c r="AD865" s="424"/>
      <c r="AE865" s="426">
        <f t="shared" si="356"/>
        <v>0</v>
      </c>
      <c r="AF865" s="426">
        <f t="shared" si="350"/>
        <v>0</v>
      </c>
      <c r="AO865" s="426"/>
      <c r="AP865" s="426"/>
      <c r="AQ865" s="426">
        <v>-50</v>
      </c>
      <c r="AR865" s="426">
        <f t="shared" si="344"/>
        <v>-50</v>
      </c>
      <c r="AS865" s="423"/>
      <c r="AT865" s="423"/>
    </row>
    <row r="866" spans="1:46" s="425" customFormat="1">
      <c r="A866" s="427" t="s">
        <v>1496</v>
      </c>
      <c r="B866" s="421">
        <f>B865+31</f>
        <v>44372</v>
      </c>
      <c r="C866" s="422">
        <v>1</v>
      </c>
      <c r="D866" s="426"/>
      <c r="E866" s="423"/>
      <c r="F866" s="423"/>
      <c r="G866" s="423"/>
      <c r="H866" s="423">
        <v>0</v>
      </c>
      <c r="I866" s="423">
        <v>0</v>
      </c>
      <c r="J866" s="423">
        <v>0</v>
      </c>
      <c r="K866" s="423"/>
      <c r="L866" s="424"/>
      <c r="O866" s="426"/>
      <c r="P866" s="426">
        <f t="shared" si="339"/>
        <v>0</v>
      </c>
      <c r="Q866" s="426">
        <f t="shared" si="347"/>
        <v>0</v>
      </c>
      <c r="R866" s="426">
        <f t="shared" si="346"/>
        <v>0</v>
      </c>
      <c r="S866" s="426">
        <f t="shared" si="351"/>
        <v>0</v>
      </c>
      <c r="T866" s="426">
        <f t="shared" si="352"/>
        <v>0</v>
      </c>
      <c r="U866" s="426">
        <f t="shared" si="357"/>
        <v>0</v>
      </c>
      <c r="V866" s="426">
        <f t="shared" si="338"/>
        <v>0</v>
      </c>
      <c r="W866" s="426">
        <f t="shared" si="353"/>
        <v>0</v>
      </c>
      <c r="X866" s="426">
        <f t="shared" si="354"/>
        <v>0</v>
      </c>
      <c r="Y866" s="426">
        <f t="shared" si="348"/>
        <v>0</v>
      </c>
      <c r="Z866" s="426">
        <f t="shared" si="355"/>
        <v>0</v>
      </c>
      <c r="AA866" s="424"/>
      <c r="AB866" s="426">
        <f t="shared" si="358"/>
        <v>0</v>
      </c>
      <c r="AC866" s="426">
        <f t="shared" si="349"/>
        <v>0</v>
      </c>
      <c r="AD866" s="424"/>
      <c r="AE866" s="426">
        <f t="shared" si="356"/>
        <v>0</v>
      </c>
      <c r="AF866" s="426">
        <f t="shared" si="350"/>
        <v>0</v>
      </c>
      <c r="AO866" s="426"/>
      <c r="AP866" s="426"/>
      <c r="AQ866" s="426">
        <v>-50</v>
      </c>
      <c r="AR866" s="426">
        <f t="shared" si="344"/>
        <v>-50</v>
      </c>
      <c r="AS866" s="423"/>
      <c r="AT866" s="423"/>
    </row>
    <row r="867" spans="1:46" s="425" customFormat="1">
      <c r="A867" s="427" t="s">
        <v>1496</v>
      </c>
      <c r="B867" s="421">
        <f>B866+30</f>
        <v>44402</v>
      </c>
      <c r="C867" s="422">
        <v>1</v>
      </c>
      <c r="D867" s="426"/>
      <c r="E867" s="423"/>
      <c r="F867" s="423"/>
      <c r="G867" s="423"/>
      <c r="H867" s="423">
        <v>0</v>
      </c>
      <c r="I867" s="423">
        <v>0</v>
      </c>
      <c r="J867" s="423">
        <v>0</v>
      </c>
      <c r="K867" s="423"/>
      <c r="L867" s="424"/>
      <c r="O867" s="426"/>
      <c r="P867" s="426">
        <f t="shared" si="339"/>
        <v>0</v>
      </c>
      <c r="Q867" s="426">
        <f t="shared" si="347"/>
        <v>0</v>
      </c>
      <c r="R867" s="426">
        <f t="shared" si="346"/>
        <v>0</v>
      </c>
      <c r="S867" s="426">
        <f t="shared" si="351"/>
        <v>0</v>
      </c>
      <c r="T867" s="426">
        <f t="shared" si="352"/>
        <v>0</v>
      </c>
      <c r="U867" s="426">
        <f t="shared" si="357"/>
        <v>0</v>
      </c>
      <c r="V867" s="426">
        <f t="shared" si="338"/>
        <v>0</v>
      </c>
      <c r="W867" s="426">
        <f t="shared" si="353"/>
        <v>0</v>
      </c>
      <c r="X867" s="426">
        <f t="shared" si="354"/>
        <v>0</v>
      </c>
      <c r="Y867" s="426">
        <f t="shared" si="348"/>
        <v>0</v>
      </c>
      <c r="Z867" s="426">
        <f t="shared" si="355"/>
        <v>0</v>
      </c>
      <c r="AA867" s="424"/>
      <c r="AB867" s="426">
        <f t="shared" si="358"/>
        <v>0</v>
      </c>
      <c r="AC867" s="426">
        <f t="shared" si="349"/>
        <v>0</v>
      </c>
      <c r="AD867" s="424"/>
      <c r="AE867" s="426">
        <f t="shared" si="356"/>
        <v>0</v>
      </c>
      <c r="AF867" s="426">
        <f t="shared" si="350"/>
        <v>0</v>
      </c>
      <c r="AO867" s="426"/>
      <c r="AP867" s="426"/>
      <c r="AQ867" s="426">
        <v>-50</v>
      </c>
      <c r="AR867" s="426">
        <f t="shared" si="344"/>
        <v>-50</v>
      </c>
      <c r="AS867" s="423"/>
      <c r="AT867" s="423"/>
    </row>
    <row r="868" spans="1:46" s="425" customFormat="1">
      <c r="A868" s="427" t="s">
        <v>1496</v>
      </c>
      <c r="B868" s="421">
        <f>B867+31</f>
        <v>44433</v>
      </c>
      <c r="C868" s="422">
        <v>1</v>
      </c>
      <c r="D868" s="426"/>
      <c r="E868" s="423"/>
      <c r="F868" s="423"/>
      <c r="G868" s="423"/>
      <c r="H868" s="423">
        <v>0</v>
      </c>
      <c r="I868" s="423">
        <v>0</v>
      </c>
      <c r="J868" s="423">
        <v>0</v>
      </c>
      <c r="K868" s="423"/>
      <c r="L868" s="424"/>
      <c r="O868" s="426"/>
      <c r="P868" s="426">
        <f t="shared" si="339"/>
        <v>0</v>
      </c>
      <c r="Q868" s="426">
        <f t="shared" si="347"/>
        <v>0</v>
      </c>
      <c r="R868" s="426">
        <f t="shared" si="346"/>
        <v>0</v>
      </c>
      <c r="S868" s="426">
        <f t="shared" si="351"/>
        <v>0</v>
      </c>
      <c r="T868" s="426">
        <f t="shared" si="352"/>
        <v>0</v>
      </c>
      <c r="U868" s="426">
        <f t="shared" si="357"/>
        <v>0</v>
      </c>
      <c r="V868" s="426">
        <f t="shared" si="338"/>
        <v>0</v>
      </c>
      <c r="W868" s="426">
        <f t="shared" si="353"/>
        <v>0</v>
      </c>
      <c r="X868" s="426">
        <f t="shared" si="354"/>
        <v>0</v>
      </c>
      <c r="Y868" s="426">
        <f t="shared" si="348"/>
        <v>0</v>
      </c>
      <c r="Z868" s="426">
        <f t="shared" si="355"/>
        <v>0</v>
      </c>
      <c r="AA868" s="424"/>
      <c r="AB868" s="426">
        <f t="shared" si="358"/>
        <v>0</v>
      </c>
      <c r="AC868" s="426">
        <f t="shared" si="349"/>
        <v>0</v>
      </c>
      <c r="AD868" s="424"/>
      <c r="AE868" s="426">
        <f t="shared" si="356"/>
        <v>0</v>
      </c>
      <c r="AF868" s="426">
        <f t="shared" si="350"/>
        <v>0</v>
      </c>
      <c r="AO868" s="426"/>
      <c r="AP868" s="426"/>
      <c r="AQ868" s="426">
        <v>-50</v>
      </c>
      <c r="AR868" s="426">
        <f t="shared" si="344"/>
        <v>-50</v>
      </c>
      <c r="AS868" s="423"/>
      <c r="AT868" s="423"/>
    </row>
    <row r="869" spans="1:46" s="425" customFormat="1">
      <c r="A869" s="427" t="s">
        <v>1496</v>
      </c>
      <c r="B869" s="421">
        <f>B868+31</f>
        <v>44464</v>
      </c>
      <c r="C869" s="422">
        <v>1</v>
      </c>
      <c r="D869" s="426"/>
      <c r="E869" s="423"/>
      <c r="F869" s="423"/>
      <c r="G869" s="423"/>
      <c r="H869" s="423">
        <v>0</v>
      </c>
      <c r="I869" s="423">
        <v>0</v>
      </c>
      <c r="J869" s="423">
        <v>0</v>
      </c>
      <c r="K869" s="423"/>
      <c r="L869" s="424"/>
      <c r="O869" s="426"/>
      <c r="P869" s="426">
        <f t="shared" si="339"/>
        <v>0</v>
      </c>
      <c r="Q869" s="426">
        <f t="shared" si="347"/>
        <v>0</v>
      </c>
      <c r="R869" s="426">
        <f t="shared" si="346"/>
        <v>0</v>
      </c>
      <c r="S869" s="426">
        <f t="shared" si="351"/>
        <v>0</v>
      </c>
      <c r="T869" s="426">
        <f t="shared" si="352"/>
        <v>0</v>
      </c>
      <c r="U869" s="426">
        <f t="shared" si="357"/>
        <v>0</v>
      </c>
      <c r="V869" s="426">
        <f t="shared" si="338"/>
        <v>0</v>
      </c>
      <c r="W869" s="426">
        <f t="shared" si="353"/>
        <v>0</v>
      </c>
      <c r="X869" s="426">
        <f t="shared" si="354"/>
        <v>0</v>
      </c>
      <c r="Y869" s="426">
        <f t="shared" si="348"/>
        <v>0</v>
      </c>
      <c r="Z869" s="426">
        <f t="shared" si="355"/>
        <v>0</v>
      </c>
      <c r="AA869" s="424"/>
      <c r="AB869" s="426">
        <f t="shared" si="358"/>
        <v>0</v>
      </c>
      <c r="AC869" s="426">
        <f t="shared" si="349"/>
        <v>0</v>
      </c>
      <c r="AD869" s="424"/>
      <c r="AE869" s="426">
        <f t="shared" si="356"/>
        <v>0</v>
      </c>
      <c r="AF869" s="426">
        <f t="shared" si="350"/>
        <v>0</v>
      </c>
      <c r="AO869" s="426"/>
      <c r="AP869" s="426"/>
      <c r="AQ869" s="426">
        <v>-50</v>
      </c>
      <c r="AR869" s="426">
        <f t="shared" si="344"/>
        <v>-50</v>
      </c>
      <c r="AS869" s="423"/>
      <c r="AT869" s="423"/>
    </row>
    <row r="870" spans="1:46" s="425" customFormat="1">
      <c r="A870" s="427" t="s">
        <v>1496</v>
      </c>
      <c r="B870" s="421">
        <f>B869+30</f>
        <v>44494</v>
      </c>
      <c r="C870" s="422">
        <v>1</v>
      </c>
      <c r="D870" s="426"/>
      <c r="E870" s="423"/>
      <c r="F870" s="423"/>
      <c r="G870" s="423"/>
      <c r="H870" s="423">
        <v>0</v>
      </c>
      <c r="I870" s="423">
        <v>0</v>
      </c>
      <c r="J870" s="423">
        <v>0</v>
      </c>
      <c r="K870" s="423"/>
      <c r="L870" s="424"/>
      <c r="O870" s="426"/>
      <c r="P870" s="426">
        <f t="shared" si="339"/>
        <v>0</v>
      </c>
      <c r="Q870" s="426">
        <f t="shared" si="347"/>
        <v>0</v>
      </c>
      <c r="R870" s="426">
        <f t="shared" si="346"/>
        <v>0</v>
      </c>
      <c r="S870" s="426">
        <f t="shared" si="351"/>
        <v>0</v>
      </c>
      <c r="T870" s="426">
        <f t="shared" si="352"/>
        <v>0</v>
      </c>
      <c r="U870" s="426">
        <f t="shared" si="357"/>
        <v>0</v>
      </c>
      <c r="V870" s="426">
        <f t="shared" si="338"/>
        <v>0</v>
      </c>
      <c r="W870" s="426">
        <f t="shared" si="353"/>
        <v>0</v>
      </c>
      <c r="X870" s="426">
        <f t="shared" si="354"/>
        <v>0</v>
      </c>
      <c r="Y870" s="426">
        <f t="shared" si="348"/>
        <v>0</v>
      </c>
      <c r="Z870" s="426">
        <f t="shared" si="355"/>
        <v>0</v>
      </c>
      <c r="AA870" s="424"/>
      <c r="AB870" s="426">
        <f t="shared" si="358"/>
        <v>0</v>
      </c>
      <c r="AC870" s="426">
        <f t="shared" si="349"/>
        <v>0</v>
      </c>
      <c r="AD870" s="424"/>
      <c r="AE870" s="426">
        <f t="shared" si="356"/>
        <v>0</v>
      </c>
      <c r="AF870" s="426">
        <f t="shared" si="350"/>
        <v>0</v>
      </c>
      <c r="AO870" s="426"/>
      <c r="AP870" s="426"/>
      <c r="AQ870" s="426">
        <v>-50</v>
      </c>
      <c r="AR870" s="426">
        <f t="shared" si="344"/>
        <v>-50</v>
      </c>
      <c r="AS870" s="423"/>
      <c r="AT870" s="423"/>
    </row>
    <row r="871" spans="1:46" s="425" customFormat="1">
      <c r="A871" s="427" t="s">
        <v>1496</v>
      </c>
      <c r="B871" s="421">
        <f>B870+31</f>
        <v>44525</v>
      </c>
      <c r="C871" s="422">
        <v>1</v>
      </c>
      <c r="D871" s="426"/>
      <c r="E871" s="423"/>
      <c r="F871" s="423"/>
      <c r="G871" s="423"/>
      <c r="H871" s="423">
        <v>0</v>
      </c>
      <c r="I871" s="423">
        <v>0</v>
      </c>
      <c r="J871" s="423">
        <v>0</v>
      </c>
      <c r="K871" s="423"/>
      <c r="L871" s="424"/>
      <c r="O871" s="426"/>
      <c r="P871" s="426">
        <f t="shared" si="339"/>
        <v>0</v>
      </c>
      <c r="Q871" s="426">
        <f t="shared" si="347"/>
        <v>0</v>
      </c>
      <c r="R871" s="426">
        <f t="shared" si="346"/>
        <v>0</v>
      </c>
      <c r="S871" s="426">
        <f t="shared" si="351"/>
        <v>0</v>
      </c>
      <c r="T871" s="426">
        <f t="shared" si="352"/>
        <v>0</v>
      </c>
      <c r="U871" s="426">
        <f t="shared" si="357"/>
        <v>0</v>
      </c>
      <c r="V871" s="426">
        <f t="shared" si="338"/>
        <v>0</v>
      </c>
      <c r="W871" s="426">
        <f t="shared" si="353"/>
        <v>0</v>
      </c>
      <c r="X871" s="426">
        <f t="shared" si="354"/>
        <v>0</v>
      </c>
      <c r="Y871" s="426">
        <f t="shared" si="348"/>
        <v>0</v>
      </c>
      <c r="Z871" s="426">
        <f t="shared" si="355"/>
        <v>0</v>
      </c>
      <c r="AA871" s="424"/>
      <c r="AB871" s="426">
        <f t="shared" si="358"/>
        <v>0</v>
      </c>
      <c r="AC871" s="426">
        <f t="shared" si="349"/>
        <v>0</v>
      </c>
      <c r="AD871" s="424"/>
      <c r="AE871" s="426">
        <f t="shared" si="356"/>
        <v>0</v>
      </c>
      <c r="AF871" s="426">
        <f t="shared" si="350"/>
        <v>0</v>
      </c>
      <c r="AO871" s="426"/>
      <c r="AP871" s="426"/>
      <c r="AQ871" s="426">
        <v>-50</v>
      </c>
      <c r="AR871" s="426">
        <f t="shared" si="344"/>
        <v>-50</v>
      </c>
      <c r="AS871" s="423"/>
      <c r="AT871" s="423"/>
    </row>
    <row r="872" spans="1:46" s="425" customFormat="1">
      <c r="A872" s="427" t="s">
        <v>1496</v>
      </c>
      <c r="B872" s="421">
        <f>B871+30</f>
        <v>44555</v>
      </c>
      <c r="C872" s="422">
        <v>1</v>
      </c>
      <c r="D872" s="426"/>
      <c r="E872" s="423"/>
      <c r="F872" s="423"/>
      <c r="G872" s="423"/>
      <c r="H872" s="423">
        <v>0</v>
      </c>
      <c r="I872" s="423">
        <v>0</v>
      </c>
      <c r="J872" s="423">
        <v>0</v>
      </c>
      <c r="K872" s="423"/>
      <c r="L872" s="424"/>
      <c r="O872" s="426"/>
      <c r="P872" s="426">
        <f t="shared" si="339"/>
        <v>0</v>
      </c>
      <c r="Q872" s="426">
        <f t="shared" si="347"/>
        <v>0</v>
      </c>
      <c r="R872" s="426">
        <f t="shared" si="346"/>
        <v>0</v>
      </c>
      <c r="S872" s="426">
        <f t="shared" si="351"/>
        <v>0</v>
      </c>
      <c r="T872" s="426">
        <f t="shared" si="352"/>
        <v>0</v>
      </c>
      <c r="U872" s="426">
        <f t="shared" si="357"/>
        <v>0</v>
      </c>
      <c r="V872" s="426">
        <f t="shared" si="338"/>
        <v>0</v>
      </c>
      <c r="W872" s="426">
        <f t="shared" si="353"/>
        <v>0</v>
      </c>
      <c r="X872" s="426">
        <f t="shared" si="354"/>
        <v>0</v>
      </c>
      <c r="Y872" s="426">
        <f t="shared" si="348"/>
        <v>0</v>
      </c>
      <c r="Z872" s="426">
        <f t="shared" si="355"/>
        <v>0</v>
      </c>
      <c r="AA872" s="424"/>
      <c r="AB872" s="426">
        <f t="shared" si="358"/>
        <v>0</v>
      </c>
      <c r="AC872" s="426">
        <f t="shared" si="349"/>
        <v>0</v>
      </c>
      <c r="AD872" s="424"/>
      <c r="AE872" s="426">
        <f t="shared" si="356"/>
        <v>0</v>
      </c>
      <c r="AF872" s="426">
        <f t="shared" si="350"/>
        <v>0</v>
      </c>
      <c r="AO872" s="426"/>
      <c r="AP872" s="426"/>
      <c r="AQ872" s="426">
        <v>-50</v>
      </c>
      <c r="AR872" s="426">
        <f t="shared" si="344"/>
        <v>-50</v>
      </c>
      <c r="AS872" s="423"/>
      <c r="AT872" s="423"/>
    </row>
    <row r="873" spans="1:46" s="425" customFormat="1">
      <c r="A873" s="427" t="s">
        <v>1496</v>
      </c>
      <c r="B873" s="421">
        <f>B872+31</f>
        <v>44586</v>
      </c>
      <c r="C873" s="422">
        <v>1</v>
      </c>
      <c r="D873" s="426"/>
      <c r="E873" s="423"/>
      <c r="F873" s="423"/>
      <c r="G873" s="423"/>
      <c r="H873" s="423">
        <v>0</v>
      </c>
      <c r="I873" s="423">
        <v>0</v>
      </c>
      <c r="J873" s="423">
        <v>0</v>
      </c>
      <c r="K873" s="423"/>
      <c r="L873" s="424"/>
      <c r="O873" s="426"/>
      <c r="P873" s="426">
        <f t="shared" si="339"/>
        <v>0</v>
      </c>
      <c r="Q873" s="426">
        <f t="shared" si="347"/>
        <v>0</v>
      </c>
      <c r="R873" s="426">
        <f t="shared" si="346"/>
        <v>0</v>
      </c>
      <c r="S873" s="426">
        <f t="shared" si="351"/>
        <v>0</v>
      </c>
      <c r="T873" s="426">
        <f t="shared" si="352"/>
        <v>0</v>
      </c>
      <c r="U873" s="426">
        <f t="shared" si="357"/>
        <v>0</v>
      </c>
      <c r="V873" s="426">
        <f t="shared" si="338"/>
        <v>0</v>
      </c>
      <c r="W873" s="426">
        <f t="shared" si="353"/>
        <v>0</v>
      </c>
      <c r="X873" s="426">
        <f t="shared" si="354"/>
        <v>0</v>
      </c>
      <c r="Y873" s="426">
        <f t="shared" si="348"/>
        <v>0</v>
      </c>
      <c r="Z873" s="426">
        <f t="shared" si="355"/>
        <v>0</v>
      </c>
      <c r="AA873" s="424"/>
      <c r="AB873" s="426">
        <f t="shared" si="358"/>
        <v>0</v>
      </c>
      <c r="AC873" s="426">
        <f t="shared" si="349"/>
        <v>0</v>
      </c>
      <c r="AD873" s="424"/>
      <c r="AE873" s="426">
        <f t="shared" si="356"/>
        <v>0</v>
      </c>
      <c r="AF873" s="426">
        <f t="shared" si="350"/>
        <v>0</v>
      </c>
      <c r="AO873" s="426"/>
      <c r="AP873" s="426"/>
      <c r="AQ873" s="426">
        <v>-50</v>
      </c>
      <c r="AR873" s="426">
        <f t="shared" si="344"/>
        <v>-50</v>
      </c>
      <c r="AS873" s="423"/>
      <c r="AT873" s="423"/>
    </row>
    <row r="874" spans="1:46" s="425" customFormat="1">
      <c r="A874" s="427" t="s">
        <v>1496</v>
      </c>
      <c r="B874" s="421">
        <f>B873+31</f>
        <v>44617</v>
      </c>
      <c r="C874" s="422">
        <v>1</v>
      </c>
      <c r="D874" s="426"/>
      <c r="E874" s="423"/>
      <c r="F874" s="423"/>
      <c r="G874" s="423"/>
      <c r="H874" s="423">
        <v>0</v>
      </c>
      <c r="I874" s="423">
        <v>0</v>
      </c>
      <c r="J874" s="423">
        <v>0</v>
      </c>
      <c r="K874" s="423"/>
      <c r="L874" s="424"/>
      <c r="O874" s="426"/>
      <c r="P874" s="426">
        <f t="shared" si="339"/>
        <v>0</v>
      </c>
      <c r="Q874" s="426">
        <f t="shared" si="347"/>
        <v>0</v>
      </c>
      <c r="R874" s="426">
        <f t="shared" si="346"/>
        <v>0</v>
      </c>
      <c r="S874" s="426">
        <f t="shared" si="351"/>
        <v>0</v>
      </c>
      <c r="T874" s="426">
        <f t="shared" si="352"/>
        <v>0</v>
      </c>
      <c r="U874" s="426">
        <f t="shared" si="357"/>
        <v>0</v>
      </c>
      <c r="V874" s="426">
        <f t="shared" si="338"/>
        <v>0</v>
      </c>
      <c r="W874" s="426">
        <f t="shared" si="353"/>
        <v>0</v>
      </c>
      <c r="X874" s="426">
        <f t="shared" si="354"/>
        <v>0</v>
      </c>
      <c r="Y874" s="426">
        <f t="shared" si="348"/>
        <v>0</v>
      </c>
      <c r="Z874" s="426">
        <f t="shared" si="355"/>
        <v>0</v>
      </c>
      <c r="AA874" s="424"/>
      <c r="AB874" s="426">
        <f t="shared" si="358"/>
        <v>0</v>
      </c>
      <c r="AC874" s="426">
        <f t="shared" si="349"/>
        <v>0</v>
      </c>
      <c r="AD874" s="424"/>
      <c r="AE874" s="426">
        <f t="shared" si="356"/>
        <v>0</v>
      </c>
      <c r="AF874" s="426">
        <f t="shared" si="350"/>
        <v>0</v>
      </c>
      <c r="AO874" s="426"/>
      <c r="AP874" s="426"/>
      <c r="AQ874" s="426">
        <v>-50</v>
      </c>
      <c r="AR874" s="426">
        <f t="shared" si="344"/>
        <v>-50</v>
      </c>
      <c r="AS874" s="423"/>
      <c r="AT874" s="423"/>
    </row>
    <row r="875" spans="1:46" s="425" customFormat="1">
      <c r="A875" s="427" t="s">
        <v>1496</v>
      </c>
      <c r="B875" s="421">
        <f>B874+28</f>
        <v>44645</v>
      </c>
      <c r="C875" s="422">
        <v>1</v>
      </c>
      <c r="D875" s="426"/>
      <c r="E875" s="423"/>
      <c r="F875" s="423"/>
      <c r="G875" s="423"/>
      <c r="H875" s="423">
        <v>0</v>
      </c>
      <c r="I875" s="423">
        <v>0</v>
      </c>
      <c r="J875" s="423">
        <v>0</v>
      </c>
      <c r="K875" s="423"/>
      <c r="L875" s="424"/>
      <c r="O875" s="426"/>
      <c r="P875" s="426">
        <f t="shared" si="339"/>
        <v>0</v>
      </c>
      <c r="Q875" s="426">
        <f t="shared" si="347"/>
        <v>0</v>
      </c>
      <c r="R875" s="426">
        <f t="shared" si="346"/>
        <v>0</v>
      </c>
      <c r="S875" s="426">
        <f t="shared" si="351"/>
        <v>0</v>
      </c>
      <c r="T875" s="426">
        <f t="shared" si="352"/>
        <v>0</v>
      </c>
      <c r="U875" s="426">
        <f t="shared" si="357"/>
        <v>0</v>
      </c>
      <c r="V875" s="426">
        <f t="shared" si="338"/>
        <v>0</v>
      </c>
      <c r="W875" s="426">
        <f t="shared" si="353"/>
        <v>0</v>
      </c>
      <c r="X875" s="426">
        <f t="shared" si="354"/>
        <v>0</v>
      </c>
      <c r="Y875" s="426">
        <f t="shared" si="348"/>
        <v>0</v>
      </c>
      <c r="Z875" s="426">
        <f t="shared" si="355"/>
        <v>0</v>
      </c>
      <c r="AA875" s="424"/>
      <c r="AB875" s="426">
        <f t="shared" si="358"/>
        <v>0</v>
      </c>
      <c r="AC875" s="426">
        <f t="shared" si="349"/>
        <v>0</v>
      </c>
      <c r="AD875" s="424"/>
      <c r="AE875" s="426">
        <f t="shared" si="356"/>
        <v>0</v>
      </c>
      <c r="AF875" s="426">
        <f t="shared" si="350"/>
        <v>0</v>
      </c>
      <c r="AO875" s="426"/>
      <c r="AP875" s="426"/>
      <c r="AQ875" s="426">
        <v>-50</v>
      </c>
      <c r="AR875" s="426">
        <f t="shared" si="344"/>
        <v>-50</v>
      </c>
      <c r="AS875" s="423"/>
      <c r="AT875" s="423"/>
    </row>
    <row r="876" spans="1:46" s="425" customFormat="1">
      <c r="A876" s="427" t="s">
        <v>1496</v>
      </c>
      <c r="B876" s="421">
        <f>B875+31</f>
        <v>44676</v>
      </c>
      <c r="C876" s="422">
        <v>1</v>
      </c>
      <c r="D876" s="426"/>
      <c r="E876" s="423"/>
      <c r="F876" s="423"/>
      <c r="G876" s="423"/>
      <c r="H876" s="423">
        <v>0</v>
      </c>
      <c r="I876" s="423">
        <v>0</v>
      </c>
      <c r="J876" s="423">
        <v>0</v>
      </c>
      <c r="K876" s="423"/>
      <c r="L876" s="424"/>
      <c r="O876" s="426"/>
      <c r="P876" s="426">
        <f t="shared" si="339"/>
        <v>0</v>
      </c>
      <c r="Q876" s="426">
        <f t="shared" si="347"/>
        <v>0</v>
      </c>
      <c r="R876" s="426">
        <f t="shared" si="346"/>
        <v>0</v>
      </c>
      <c r="S876" s="426">
        <f t="shared" si="351"/>
        <v>0</v>
      </c>
      <c r="T876" s="426">
        <f t="shared" si="352"/>
        <v>0</v>
      </c>
      <c r="U876" s="426">
        <f t="shared" si="357"/>
        <v>0</v>
      </c>
      <c r="V876" s="426">
        <f t="shared" si="338"/>
        <v>0</v>
      </c>
      <c r="W876" s="426">
        <f t="shared" si="353"/>
        <v>0</v>
      </c>
      <c r="X876" s="426">
        <f t="shared" si="354"/>
        <v>0</v>
      </c>
      <c r="Y876" s="426">
        <f t="shared" si="348"/>
        <v>0</v>
      </c>
      <c r="Z876" s="426">
        <f t="shared" si="355"/>
        <v>0</v>
      </c>
      <c r="AA876" s="424"/>
      <c r="AB876" s="426">
        <f t="shared" si="358"/>
        <v>0</v>
      </c>
      <c r="AC876" s="426">
        <f t="shared" si="349"/>
        <v>0</v>
      </c>
      <c r="AD876" s="424"/>
      <c r="AE876" s="426">
        <f t="shared" si="356"/>
        <v>0</v>
      </c>
      <c r="AF876" s="426">
        <f t="shared" si="350"/>
        <v>0</v>
      </c>
      <c r="AO876" s="426"/>
      <c r="AP876" s="426"/>
      <c r="AQ876" s="426">
        <v>-50</v>
      </c>
      <c r="AR876" s="426">
        <f t="shared" si="344"/>
        <v>-50</v>
      </c>
      <c r="AS876" s="423"/>
      <c r="AT876" s="423"/>
    </row>
    <row r="877" spans="1:46" s="425" customFormat="1">
      <c r="A877" s="427" t="s">
        <v>1496</v>
      </c>
      <c r="B877" s="421">
        <f>B876+30</f>
        <v>44706</v>
      </c>
      <c r="C877" s="422">
        <v>1</v>
      </c>
      <c r="D877" s="426"/>
      <c r="E877" s="423"/>
      <c r="F877" s="423"/>
      <c r="G877" s="423"/>
      <c r="H877" s="423">
        <v>0</v>
      </c>
      <c r="I877" s="423">
        <v>0</v>
      </c>
      <c r="J877" s="423">
        <v>0</v>
      </c>
      <c r="K877" s="423"/>
      <c r="L877" s="424"/>
      <c r="O877" s="426"/>
      <c r="P877" s="426">
        <f t="shared" si="339"/>
        <v>0</v>
      </c>
      <c r="Q877" s="426">
        <f t="shared" si="347"/>
        <v>0</v>
      </c>
      <c r="R877" s="426">
        <f t="shared" si="346"/>
        <v>0</v>
      </c>
      <c r="S877" s="426">
        <f t="shared" si="351"/>
        <v>0</v>
      </c>
      <c r="T877" s="426">
        <f t="shared" si="352"/>
        <v>0</v>
      </c>
      <c r="U877" s="426">
        <f t="shared" si="357"/>
        <v>0</v>
      </c>
      <c r="V877" s="426">
        <f t="shared" ref="V877:V940" si="359">U877*C877</f>
        <v>0</v>
      </c>
      <c r="W877" s="426">
        <f t="shared" si="353"/>
        <v>0</v>
      </c>
      <c r="X877" s="426">
        <f t="shared" si="354"/>
        <v>0</v>
      </c>
      <c r="Y877" s="426">
        <f t="shared" si="348"/>
        <v>0</v>
      </c>
      <c r="Z877" s="426">
        <f t="shared" si="355"/>
        <v>0</v>
      </c>
      <c r="AA877" s="424"/>
      <c r="AB877" s="426">
        <f t="shared" si="358"/>
        <v>0</v>
      </c>
      <c r="AC877" s="426">
        <f t="shared" si="349"/>
        <v>0</v>
      </c>
      <c r="AD877" s="424"/>
      <c r="AE877" s="426">
        <f t="shared" si="356"/>
        <v>0</v>
      </c>
      <c r="AF877" s="426">
        <f t="shared" si="350"/>
        <v>0</v>
      </c>
      <c r="AO877" s="426"/>
      <c r="AP877" s="426"/>
      <c r="AQ877" s="426">
        <v>-50</v>
      </c>
      <c r="AR877" s="426">
        <f t="shared" si="344"/>
        <v>-50</v>
      </c>
      <c r="AS877" s="423"/>
      <c r="AT877" s="423"/>
    </row>
    <row r="878" spans="1:46" s="425" customFormat="1">
      <c r="A878" s="427" t="s">
        <v>1496</v>
      </c>
      <c r="B878" s="421">
        <f>B877+31</f>
        <v>44737</v>
      </c>
      <c r="C878" s="422">
        <v>1</v>
      </c>
      <c r="D878" s="426"/>
      <c r="E878" s="423"/>
      <c r="F878" s="423"/>
      <c r="G878" s="423"/>
      <c r="H878" s="423">
        <v>0</v>
      </c>
      <c r="I878" s="423">
        <v>0</v>
      </c>
      <c r="J878" s="423">
        <v>0</v>
      </c>
      <c r="K878" s="423"/>
      <c r="L878" s="424"/>
      <c r="O878" s="426"/>
      <c r="P878" s="426">
        <f t="shared" ref="P878:P941" si="360">P877-O878</f>
        <v>0</v>
      </c>
      <c r="Q878" s="426">
        <f t="shared" si="347"/>
        <v>0</v>
      </c>
      <c r="R878" s="426">
        <f t="shared" si="346"/>
        <v>0</v>
      </c>
      <c r="S878" s="426">
        <f t="shared" ref="S878:S909" si="361">P877*H877/365*(B878-B877)+S877-U878</f>
        <v>0</v>
      </c>
      <c r="T878" s="426">
        <f t="shared" ref="T878:T909" si="362">S878*C878</f>
        <v>0</v>
      </c>
      <c r="U878" s="426">
        <f t="shared" si="357"/>
        <v>0</v>
      </c>
      <c r="V878" s="426">
        <f t="shared" si="359"/>
        <v>0</v>
      </c>
      <c r="W878" s="426">
        <f t="shared" ref="W878:W909" si="363">I878*P878</f>
        <v>0</v>
      </c>
      <c r="X878" s="426">
        <f t="shared" ref="X878:X909" si="364">W878*C878</f>
        <v>0</v>
      </c>
      <c r="Y878" s="426">
        <f t="shared" si="348"/>
        <v>0</v>
      </c>
      <c r="Z878" s="426">
        <f t="shared" si="355"/>
        <v>0</v>
      </c>
      <c r="AA878" s="424"/>
      <c r="AB878" s="426">
        <f t="shared" si="358"/>
        <v>0</v>
      </c>
      <c r="AC878" s="426">
        <f t="shared" si="349"/>
        <v>0</v>
      </c>
      <c r="AD878" s="424"/>
      <c r="AE878" s="426">
        <f t="shared" si="356"/>
        <v>0</v>
      </c>
      <c r="AF878" s="426">
        <f t="shared" si="350"/>
        <v>0</v>
      </c>
      <c r="AO878" s="426"/>
      <c r="AP878" s="426"/>
      <c r="AQ878" s="426">
        <v>-50</v>
      </c>
      <c r="AR878" s="426">
        <f t="shared" ref="AR878:AR941" si="365">AQ878*C878</f>
        <v>-50</v>
      </c>
      <c r="AS878" s="423"/>
      <c r="AT878" s="423"/>
    </row>
    <row r="879" spans="1:46" s="425" customFormat="1">
      <c r="A879" s="427" t="s">
        <v>1496</v>
      </c>
      <c r="B879" s="421">
        <f>B878+30</f>
        <v>44767</v>
      </c>
      <c r="C879" s="422">
        <v>1</v>
      </c>
      <c r="D879" s="426"/>
      <c r="E879" s="423"/>
      <c r="F879" s="423"/>
      <c r="G879" s="423"/>
      <c r="H879" s="423">
        <v>0</v>
      </c>
      <c r="I879" s="423">
        <v>0</v>
      </c>
      <c r="J879" s="423">
        <v>0</v>
      </c>
      <c r="K879" s="423"/>
      <c r="L879" s="424"/>
      <c r="O879" s="426"/>
      <c r="P879" s="426">
        <f t="shared" si="360"/>
        <v>0</v>
      </c>
      <c r="Q879" s="426">
        <f t="shared" si="347"/>
        <v>0</v>
      </c>
      <c r="R879" s="426">
        <f t="shared" si="346"/>
        <v>0</v>
      </c>
      <c r="S879" s="426">
        <f t="shared" si="361"/>
        <v>0</v>
      </c>
      <c r="T879" s="426">
        <f t="shared" si="362"/>
        <v>0</v>
      </c>
      <c r="U879" s="426">
        <f t="shared" ref="U879:U910" si="366">P878*H878/365*(B879-B878)</f>
        <v>0</v>
      </c>
      <c r="V879" s="426">
        <f t="shared" si="359"/>
        <v>0</v>
      </c>
      <c r="W879" s="426">
        <f t="shared" si="363"/>
        <v>0</v>
      </c>
      <c r="X879" s="426">
        <f t="shared" si="364"/>
        <v>0</v>
      </c>
      <c r="Y879" s="426">
        <f t="shared" si="348"/>
        <v>0</v>
      </c>
      <c r="Z879" s="426">
        <f t="shared" si="355"/>
        <v>0</v>
      </c>
      <c r="AA879" s="424"/>
      <c r="AB879" s="426">
        <f t="shared" si="358"/>
        <v>0</v>
      </c>
      <c r="AC879" s="426">
        <f t="shared" si="349"/>
        <v>0</v>
      </c>
      <c r="AD879" s="424"/>
      <c r="AE879" s="426">
        <f t="shared" si="356"/>
        <v>0</v>
      </c>
      <c r="AF879" s="426">
        <f t="shared" si="350"/>
        <v>0</v>
      </c>
      <c r="AO879" s="426"/>
      <c r="AP879" s="426"/>
      <c r="AQ879" s="426">
        <v>-50</v>
      </c>
      <c r="AR879" s="426">
        <f t="shared" si="365"/>
        <v>-50</v>
      </c>
      <c r="AS879" s="423"/>
      <c r="AT879" s="423"/>
    </row>
    <row r="880" spans="1:46" s="425" customFormat="1">
      <c r="A880" s="427" t="s">
        <v>1496</v>
      </c>
      <c r="B880" s="421">
        <f>B879+31</f>
        <v>44798</v>
      </c>
      <c r="C880" s="422">
        <v>1</v>
      </c>
      <c r="D880" s="426"/>
      <c r="E880" s="423"/>
      <c r="F880" s="423"/>
      <c r="G880" s="423"/>
      <c r="H880" s="423">
        <v>0</v>
      </c>
      <c r="I880" s="423">
        <v>0</v>
      </c>
      <c r="J880" s="423">
        <v>0</v>
      </c>
      <c r="K880" s="423"/>
      <c r="L880" s="424"/>
      <c r="O880" s="426"/>
      <c r="P880" s="426">
        <f t="shared" si="360"/>
        <v>0</v>
      </c>
      <c r="Q880" s="426">
        <f t="shared" si="347"/>
        <v>0</v>
      </c>
      <c r="R880" s="426">
        <f t="shared" si="346"/>
        <v>0</v>
      </c>
      <c r="S880" s="426">
        <f t="shared" si="361"/>
        <v>0</v>
      </c>
      <c r="T880" s="426">
        <f t="shared" si="362"/>
        <v>0</v>
      </c>
      <c r="U880" s="426">
        <f t="shared" si="366"/>
        <v>0</v>
      </c>
      <c r="V880" s="426">
        <f t="shared" si="359"/>
        <v>0</v>
      </c>
      <c r="W880" s="426">
        <f t="shared" si="363"/>
        <v>0</v>
      </c>
      <c r="X880" s="426">
        <f t="shared" si="364"/>
        <v>0</v>
      </c>
      <c r="Y880" s="426">
        <f t="shared" si="348"/>
        <v>0</v>
      </c>
      <c r="Z880" s="426">
        <f t="shared" si="355"/>
        <v>0</v>
      </c>
      <c r="AA880" s="424"/>
      <c r="AB880" s="426">
        <f t="shared" si="358"/>
        <v>0</v>
      </c>
      <c r="AC880" s="426">
        <f t="shared" si="349"/>
        <v>0</v>
      </c>
      <c r="AD880" s="424"/>
      <c r="AE880" s="426">
        <f t="shared" si="356"/>
        <v>0</v>
      </c>
      <c r="AF880" s="426">
        <f t="shared" si="350"/>
        <v>0</v>
      </c>
      <c r="AO880" s="426"/>
      <c r="AP880" s="426"/>
      <c r="AQ880" s="426">
        <v>-50</v>
      </c>
      <c r="AR880" s="426">
        <f t="shared" si="365"/>
        <v>-50</v>
      </c>
      <c r="AS880" s="423"/>
      <c r="AT880" s="423"/>
    </row>
    <row r="881" spans="1:46" s="425" customFormat="1">
      <c r="A881" s="427" t="s">
        <v>1496</v>
      </c>
      <c r="B881" s="421">
        <f>B880+31</f>
        <v>44829</v>
      </c>
      <c r="C881" s="422">
        <v>1</v>
      </c>
      <c r="D881" s="426"/>
      <c r="E881" s="423"/>
      <c r="F881" s="423"/>
      <c r="G881" s="423"/>
      <c r="H881" s="423">
        <v>0</v>
      </c>
      <c r="I881" s="423">
        <v>0</v>
      </c>
      <c r="J881" s="423">
        <v>0</v>
      </c>
      <c r="K881" s="423"/>
      <c r="L881" s="424"/>
      <c r="O881" s="426"/>
      <c r="P881" s="426">
        <f t="shared" si="360"/>
        <v>0</v>
      </c>
      <c r="Q881" s="426">
        <f t="shared" si="347"/>
        <v>0</v>
      </c>
      <c r="R881" s="426">
        <f t="shared" si="346"/>
        <v>0</v>
      </c>
      <c r="S881" s="426">
        <f t="shared" si="361"/>
        <v>0</v>
      </c>
      <c r="T881" s="426">
        <f t="shared" si="362"/>
        <v>0</v>
      </c>
      <c r="U881" s="426">
        <f t="shared" si="366"/>
        <v>0</v>
      </c>
      <c r="V881" s="426">
        <f t="shared" si="359"/>
        <v>0</v>
      </c>
      <c r="W881" s="426">
        <f t="shared" si="363"/>
        <v>0</v>
      </c>
      <c r="X881" s="426">
        <f t="shared" si="364"/>
        <v>0</v>
      </c>
      <c r="Y881" s="426">
        <f t="shared" si="348"/>
        <v>0</v>
      </c>
      <c r="Z881" s="426">
        <f t="shared" si="355"/>
        <v>0</v>
      </c>
      <c r="AA881" s="424"/>
      <c r="AB881" s="426">
        <f t="shared" si="358"/>
        <v>0</v>
      </c>
      <c r="AC881" s="426">
        <f t="shared" si="349"/>
        <v>0</v>
      </c>
      <c r="AD881" s="424"/>
      <c r="AE881" s="426">
        <f t="shared" si="356"/>
        <v>0</v>
      </c>
      <c r="AF881" s="426">
        <f t="shared" si="350"/>
        <v>0</v>
      </c>
      <c r="AO881" s="426"/>
      <c r="AP881" s="426"/>
      <c r="AQ881" s="426">
        <v>-50</v>
      </c>
      <c r="AR881" s="426">
        <f t="shared" si="365"/>
        <v>-50</v>
      </c>
      <c r="AS881" s="423"/>
      <c r="AT881" s="423"/>
    </row>
    <row r="882" spans="1:46" s="425" customFormat="1">
      <c r="A882" s="427" t="s">
        <v>1496</v>
      </c>
      <c r="B882" s="421">
        <f>B881+30</f>
        <v>44859</v>
      </c>
      <c r="C882" s="422">
        <v>1</v>
      </c>
      <c r="D882" s="426"/>
      <c r="E882" s="423"/>
      <c r="F882" s="423"/>
      <c r="G882" s="423"/>
      <c r="H882" s="423">
        <v>0</v>
      </c>
      <c r="I882" s="423">
        <v>0</v>
      </c>
      <c r="J882" s="423">
        <v>0</v>
      </c>
      <c r="K882" s="423"/>
      <c r="L882" s="424"/>
      <c r="O882" s="426"/>
      <c r="P882" s="426">
        <f t="shared" si="360"/>
        <v>0</v>
      </c>
      <c r="Q882" s="426">
        <f t="shared" si="347"/>
        <v>0</v>
      </c>
      <c r="R882" s="426">
        <f t="shared" si="346"/>
        <v>0</v>
      </c>
      <c r="S882" s="426">
        <f t="shared" si="361"/>
        <v>0</v>
      </c>
      <c r="T882" s="426">
        <f t="shared" si="362"/>
        <v>0</v>
      </c>
      <c r="U882" s="426">
        <f t="shared" si="366"/>
        <v>0</v>
      </c>
      <c r="V882" s="426">
        <f t="shared" si="359"/>
        <v>0</v>
      </c>
      <c r="W882" s="426">
        <f t="shared" si="363"/>
        <v>0</v>
      </c>
      <c r="X882" s="426">
        <f t="shared" si="364"/>
        <v>0</v>
      </c>
      <c r="Y882" s="426">
        <f t="shared" si="348"/>
        <v>0</v>
      </c>
      <c r="Z882" s="426">
        <f t="shared" si="355"/>
        <v>0</v>
      </c>
      <c r="AA882" s="424"/>
      <c r="AB882" s="426">
        <f t="shared" si="358"/>
        <v>0</v>
      </c>
      <c r="AC882" s="426">
        <f t="shared" si="349"/>
        <v>0</v>
      </c>
      <c r="AD882" s="424"/>
      <c r="AE882" s="426">
        <f t="shared" si="356"/>
        <v>0</v>
      </c>
      <c r="AF882" s="426">
        <f t="shared" si="350"/>
        <v>0</v>
      </c>
      <c r="AO882" s="426"/>
      <c r="AP882" s="426"/>
      <c r="AQ882" s="426">
        <v>-50</v>
      </c>
      <c r="AR882" s="426">
        <f t="shared" si="365"/>
        <v>-50</v>
      </c>
      <c r="AS882" s="423"/>
      <c r="AT882" s="423"/>
    </row>
    <row r="883" spans="1:46" s="425" customFormat="1">
      <c r="A883" s="427" t="s">
        <v>1496</v>
      </c>
      <c r="B883" s="421">
        <f>B882+31</f>
        <v>44890</v>
      </c>
      <c r="C883" s="422">
        <v>1</v>
      </c>
      <c r="D883" s="426"/>
      <c r="E883" s="423"/>
      <c r="F883" s="423"/>
      <c r="G883" s="423"/>
      <c r="H883" s="423">
        <v>0</v>
      </c>
      <c r="I883" s="423">
        <v>0</v>
      </c>
      <c r="J883" s="423">
        <v>0</v>
      </c>
      <c r="K883" s="423"/>
      <c r="L883" s="424"/>
      <c r="O883" s="426"/>
      <c r="P883" s="426">
        <f t="shared" si="360"/>
        <v>0</v>
      </c>
      <c r="Q883" s="426">
        <f t="shared" si="347"/>
        <v>0</v>
      </c>
      <c r="R883" s="426">
        <f t="shared" si="346"/>
        <v>0</v>
      </c>
      <c r="S883" s="426">
        <f t="shared" si="361"/>
        <v>0</v>
      </c>
      <c r="T883" s="426">
        <f t="shared" si="362"/>
        <v>0</v>
      </c>
      <c r="U883" s="426">
        <f t="shared" si="366"/>
        <v>0</v>
      </c>
      <c r="V883" s="426">
        <f t="shared" si="359"/>
        <v>0</v>
      </c>
      <c r="W883" s="426">
        <f t="shared" si="363"/>
        <v>0</v>
      </c>
      <c r="X883" s="426">
        <f t="shared" si="364"/>
        <v>0</v>
      </c>
      <c r="Y883" s="426">
        <f t="shared" si="348"/>
        <v>0</v>
      </c>
      <c r="Z883" s="426">
        <f t="shared" si="355"/>
        <v>0</v>
      </c>
      <c r="AA883" s="424"/>
      <c r="AB883" s="426">
        <f t="shared" si="358"/>
        <v>0</v>
      </c>
      <c r="AC883" s="426">
        <f t="shared" si="349"/>
        <v>0</v>
      </c>
      <c r="AD883" s="424"/>
      <c r="AE883" s="426">
        <f t="shared" si="356"/>
        <v>0</v>
      </c>
      <c r="AF883" s="426">
        <f t="shared" si="350"/>
        <v>0</v>
      </c>
      <c r="AO883" s="426"/>
      <c r="AP883" s="426"/>
      <c r="AQ883" s="426">
        <v>-50</v>
      </c>
      <c r="AR883" s="426">
        <f t="shared" si="365"/>
        <v>-50</v>
      </c>
      <c r="AS883" s="423"/>
      <c r="AT883" s="423"/>
    </row>
    <row r="884" spans="1:46" s="425" customFormat="1">
      <c r="A884" s="427" t="s">
        <v>1496</v>
      </c>
      <c r="B884" s="421">
        <f>B883+30</f>
        <v>44920</v>
      </c>
      <c r="C884" s="422">
        <v>1</v>
      </c>
      <c r="D884" s="426"/>
      <c r="E884" s="423"/>
      <c r="F884" s="423"/>
      <c r="G884" s="423"/>
      <c r="H884" s="423">
        <v>0</v>
      </c>
      <c r="I884" s="423">
        <v>0</v>
      </c>
      <c r="J884" s="423">
        <v>0</v>
      </c>
      <c r="K884" s="423"/>
      <c r="L884" s="424"/>
      <c r="O884" s="426"/>
      <c r="P884" s="426">
        <f t="shared" si="360"/>
        <v>0</v>
      </c>
      <c r="Q884" s="426">
        <f t="shared" si="347"/>
        <v>0</v>
      </c>
      <c r="R884" s="426">
        <f t="shared" si="346"/>
        <v>0</v>
      </c>
      <c r="S884" s="426">
        <f t="shared" si="361"/>
        <v>0</v>
      </c>
      <c r="T884" s="426">
        <f t="shared" si="362"/>
        <v>0</v>
      </c>
      <c r="U884" s="426">
        <f t="shared" si="366"/>
        <v>0</v>
      </c>
      <c r="V884" s="426">
        <f t="shared" si="359"/>
        <v>0</v>
      </c>
      <c r="W884" s="426">
        <f t="shared" si="363"/>
        <v>0</v>
      </c>
      <c r="X884" s="426">
        <f t="shared" si="364"/>
        <v>0</v>
      </c>
      <c r="Y884" s="426">
        <f t="shared" si="348"/>
        <v>0</v>
      </c>
      <c r="Z884" s="426">
        <f t="shared" si="355"/>
        <v>0</v>
      </c>
      <c r="AA884" s="424"/>
      <c r="AB884" s="426">
        <f t="shared" si="358"/>
        <v>0</v>
      </c>
      <c r="AC884" s="426">
        <f t="shared" si="349"/>
        <v>0</v>
      </c>
      <c r="AD884" s="424"/>
      <c r="AE884" s="426">
        <f t="shared" si="356"/>
        <v>0</v>
      </c>
      <c r="AF884" s="426">
        <f t="shared" si="350"/>
        <v>0</v>
      </c>
      <c r="AO884" s="426"/>
      <c r="AP884" s="426"/>
      <c r="AQ884" s="426">
        <v>-50</v>
      </c>
      <c r="AR884" s="426">
        <f t="shared" si="365"/>
        <v>-50</v>
      </c>
      <c r="AS884" s="423"/>
      <c r="AT884" s="423"/>
    </row>
    <row r="885" spans="1:46" s="425" customFormat="1">
      <c r="A885" s="427" t="s">
        <v>1496</v>
      </c>
      <c r="B885" s="421">
        <f>B884+31</f>
        <v>44951</v>
      </c>
      <c r="C885" s="422">
        <v>1</v>
      </c>
      <c r="D885" s="426"/>
      <c r="E885" s="423"/>
      <c r="F885" s="423"/>
      <c r="G885" s="423"/>
      <c r="H885" s="423">
        <v>0</v>
      </c>
      <c r="I885" s="423">
        <v>0</v>
      </c>
      <c r="J885" s="423">
        <v>0</v>
      </c>
      <c r="K885" s="423"/>
      <c r="L885" s="424"/>
      <c r="O885" s="426"/>
      <c r="P885" s="426">
        <f t="shared" si="360"/>
        <v>0</v>
      </c>
      <c r="Q885" s="426">
        <f t="shared" si="347"/>
        <v>0</v>
      </c>
      <c r="R885" s="426">
        <f t="shared" si="346"/>
        <v>0</v>
      </c>
      <c r="S885" s="426">
        <f t="shared" si="361"/>
        <v>0</v>
      </c>
      <c r="T885" s="426">
        <f t="shared" si="362"/>
        <v>0</v>
      </c>
      <c r="U885" s="426">
        <f t="shared" si="366"/>
        <v>0</v>
      </c>
      <c r="V885" s="426">
        <f t="shared" si="359"/>
        <v>0</v>
      </c>
      <c r="W885" s="426">
        <f t="shared" si="363"/>
        <v>0</v>
      </c>
      <c r="X885" s="426">
        <f t="shared" si="364"/>
        <v>0</v>
      </c>
      <c r="Y885" s="426">
        <f t="shared" si="348"/>
        <v>0</v>
      </c>
      <c r="Z885" s="426">
        <f t="shared" si="355"/>
        <v>0</v>
      </c>
      <c r="AA885" s="424"/>
      <c r="AB885" s="426">
        <f t="shared" si="358"/>
        <v>0</v>
      </c>
      <c r="AC885" s="426">
        <f t="shared" si="349"/>
        <v>0</v>
      </c>
      <c r="AD885" s="424"/>
      <c r="AE885" s="426">
        <f t="shared" si="356"/>
        <v>0</v>
      </c>
      <c r="AF885" s="426">
        <f t="shared" si="350"/>
        <v>0</v>
      </c>
      <c r="AO885" s="426"/>
      <c r="AP885" s="426"/>
      <c r="AQ885" s="426">
        <v>-50</v>
      </c>
      <c r="AR885" s="426">
        <f t="shared" si="365"/>
        <v>-50</v>
      </c>
      <c r="AS885" s="423"/>
      <c r="AT885" s="423"/>
    </row>
    <row r="886" spans="1:46" s="425" customFormat="1">
      <c r="A886" s="427" t="s">
        <v>1496</v>
      </c>
      <c r="B886" s="421">
        <f>B885+31</f>
        <v>44982</v>
      </c>
      <c r="C886" s="422">
        <v>1</v>
      </c>
      <c r="D886" s="426"/>
      <c r="E886" s="423"/>
      <c r="F886" s="423"/>
      <c r="G886" s="423"/>
      <c r="H886" s="423">
        <v>0</v>
      </c>
      <c r="I886" s="423">
        <v>0</v>
      </c>
      <c r="J886" s="423">
        <v>0</v>
      </c>
      <c r="K886" s="423"/>
      <c r="L886" s="424"/>
      <c r="O886" s="426"/>
      <c r="P886" s="426">
        <f t="shared" si="360"/>
        <v>0</v>
      </c>
      <c r="Q886" s="426">
        <f t="shared" si="347"/>
        <v>0</v>
      </c>
      <c r="R886" s="426">
        <f t="shared" si="346"/>
        <v>0</v>
      </c>
      <c r="S886" s="426">
        <f t="shared" si="361"/>
        <v>0</v>
      </c>
      <c r="T886" s="426">
        <f t="shared" si="362"/>
        <v>0</v>
      </c>
      <c r="U886" s="426">
        <f t="shared" si="366"/>
        <v>0</v>
      </c>
      <c r="V886" s="426">
        <f t="shared" si="359"/>
        <v>0</v>
      </c>
      <c r="W886" s="426">
        <f t="shared" si="363"/>
        <v>0</v>
      </c>
      <c r="X886" s="426">
        <f t="shared" si="364"/>
        <v>0</v>
      </c>
      <c r="Y886" s="426">
        <f t="shared" si="348"/>
        <v>0</v>
      </c>
      <c r="Z886" s="426">
        <f t="shared" si="355"/>
        <v>0</v>
      </c>
      <c r="AA886" s="424"/>
      <c r="AB886" s="426">
        <f t="shared" si="358"/>
        <v>0</v>
      </c>
      <c r="AC886" s="426">
        <f t="shared" si="349"/>
        <v>0</v>
      </c>
      <c r="AD886" s="424"/>
      <c r="AE886" s="426">
        <f t="shared" si="356"/>
        <v>0</v>
      </c>
      <c r="AF886" s="426">
        <f t="shared" si="350"/>
        <v>0</v>
      </c>
      <c r="AO886" s="426"/>
      <c r="AP886" s="426"/>
      <c r="AQ886" s="426">
        <v>-50</v>
      </c>
      <c r="AR886" s="426">
        <f t="shared" si="365"/>
        <v>-50</v>
      </c>
      <c r="AS886" s="423"/>
      <c r="AT886" s="423"/>
    </row>
    <row r="887" spans="1:46" s="425" customFormat="1">
      <c r="A887" s="427" t="s">
        <v>1496</v>
      </c>
      <c r="B887" s="421">
        <f>B886+28</f>
        <v>45010</v>
      </c>
      <c r="C887" s="422">
        <v>1</v>
      </c>
      <c r="D887" s="426"/>
      <c r="E887" s="423"/>
      <c r="F887" s="423"/>
      <c r="G887" s="423"/>
      <c r="H887" s="423">
        <v>0</v>
      </c>
      <c r="I887" s="423">
        <v>0</v>
      </c>
      <c r="J887" s="423">
        <v>0</v>
      </c>
      <c r="K887" s="423"/>
      <c r="L887" s="424"/>
      <c r="O887" s="426"/>
      <c r="P887" s="426">
        <f t="shared" si="360"/>
        <v>0</v>
      </c>
      <c r="Q887" s="426">
        <f t="shared" si="347"/>
        <v>0</v>
      </c>
      <c r="R887" s="426">
        <f t="shared" si="346"/>
        <v>0</v>
      </c>
      <c r="S887" s="426">
        <f t="shared" si="361"/>
        <v>0</v>
      </c>
      <c r="T887" s="426">
        <f t="shared" si="362"/>
        <v>0</v>
      </c>
      <c r="U887" s="426">
        <f t="shared" si="366"/>
        <v>0</v>
      </c>
      <c r="V887" s="426">
        <f t="shared" si="359"/>
        <v>0</v>
      </c>
      <c r="W887" s="426">
        <f t="shared" si="363"/>
        <v>0</v>
      </c>
      <c r="X887" s="426">
        <f t="shared" si="364"/>
        <v>0</v>
      </c>
      <c r="Y887" s="426">
        <f t="shared" si="348"/>
        <v>0</v>
      </c>
      <c r="Z887" s="426">
        <f t="shared" si="355"/>
        <v>0</v>
      </c>
      <c r="AA887" s="424"/>
      <c r="AB887" s="426">
        <f t="shared" si="358"/>
        <v>0</v>
      </c>
      <c r="AC887" s="426">
        <f t="shared" si="349"/>
        <v>0</v>
      </c>
      <c r="AD887" s="424"/>
      <c r="AE887" s="426">
        <f t="shared" si="356"/>
        <v>0</v>
      </c>
      <c r="AF887" s="426">
        <f t="shared" si="350"/>
        <v>0</v>
      </c>
      <c r="AO887" s="426"/>
      <c r="AP887" s="426"/>
      <c r="AQ887" s="426">
        <v>-50</v>
      </c>
      <c r="AR887" s="426">
        <f t="shared" si="365"/>
        <v>-50</v>
      </c>
      <c r="AS887" s="423"/>
      <c r="AT887" s="423"/>
    </row>
    <row r="888" spans="1:46" s="425" customFormat="1">
      <c r="A888" s="427" t="s">
        <v>1496</v>
      </c>
      <c r="B888" s="421">
        <f>B887+31</f>
        <v>45041</v>
      </c>
      <c r="C888" s="422">
        <v>1</v>
      </c>
      <c r="D888" s="426"/>
      <c r="E888" s="423"/>
      <c r="F888" s="423"/>
      <c r="G888" s="423"/>
      <c r="H888" s="423">
        <v>0</v>
      </c>
      <c r="I888" s="423">
        <v>0</v>
      </c>
      <c r="J888" s="423">
        <v>0</v>
      </c>
      <c r="K888" s="423"/>
      <c r="L888" s="424"/>
      <c r="O888" s="426"/>
      <c r="P888" s="426">
        <f t="shared" si="360"/>
        <v>0</v>
      </c>
      <c r="Q888" s="426">
        <f t="shared" si="347"/>
        <v>0</v>
      </c>
      <c r="R888" s="426">
        <f t="shared" si="346"/>
        <v>0</v>
      </c>
      <c r="S888" s="426">
        <f t="shared" si="361"/>
        <v>0</v>
      </c>
      <c r="T888" s="426">
        <f t="shared" si="362"/>
        <v>0</v>
      </c>
      <c r="U888" s="426">
        <f t="shared" si="366"/>
        <v>0</v>
      </c>
      <c r="V888" s="426">
        <f t="shared" si="359"/>
        <v>0</v>
      </c>
      <c r="W888" s="426">
        <f t="shared" si="363"/>
        <v>0</v>
      </c>
      <c r="X888" s="426">
        <f t="shared" si="364"/>
        <v>0</v>
      </c>
      <c r="Y888" s="426">
        <f t="shared" si="348"/>
        <v>0</v>
      </c>
      <c r="Z888" s="426">
        <f t="shared" si="355"/>
        <v>0</v>
      </c>
      <c r="AA888" s="424"/>
      <c r="AB888" s="426">
        <f t="shared" si="358"/>
        <v>0</v>
      </c>
      <c r="AC888" s="426">
        <f t="shared" si="349"/>
        <v>0</v>
      </c>
      <c r="AD888" s="424"/>
      <c r="AE888" s="426">
        <f t="shared" si="356"/>
        <v>0</v>
      </c>
      <c r="AF888" s="426">
        <f t="shared" si="350"/>
        <v>0</v>
      </c>
      <c r="AO888" s="426"/>
      <c r="AP888" s="426"/>
      <c r="AQ888" s="426">
        <v>-50</v>
      </c>
      <c r="AR888" s="426">
        <f t="shared" si="365"/>
        <v>-50</v>
      </c>
      <c r="AS888" s="423"/>
      <c r="AT888" s="423"/>
    </row>
    <row r="889" spans="1:46" s="425" customFormat="1">
      <c r="A889" s="427" t="s">
        <v>1496</v>
      </c>
      <c r="B889" s="421">
        <f>B888+30</f>
        <v>45071</v>
      </c>
      <c r="C889" s="422">
        <v>1</v>
      </c>
      <c r="D889" s="426"/>
      <c r="E889" s="423"/>
      <c r="F889" s="423"/>
      <c r="G889" s="423"/>
      <c r="H889" s="423">
        <v>0</v>
      </c>
      <c r="I889" s="423">
        <v>0</v>
      </c>
      <c r="J889" s="423">
        <v>0</v>
      </c>
      <c r="K889" s="423"/>
      <c r="L889" s="424"/>
      <c r="O889" s="426"/>
      <c r="P889" s="426">
        <f t="shared" si="360"/>
        <v>0</v>
      </c>
      <c r="Q889" s="426">
        <f t="shared" si="347"/>
        <v>0</v>
      </c>
      <c r="R889" s="426">
        <f t="shared" si="346"/>
        <v>0</v>
      </c>
      <c r="S889" s="426">
        <f t="shared" si="361"/>
        <v>0</v>
      </c>
      <c r="T889" s="426">
        <f t="shared" si="362"/>
        <v>0</v>
      </c>
      <c r="U889" s="426">
        <f t="shared" si="366"/>
        <v>0</v>
      </c>
      <c r="V889" s="426">
        <f t="shared" si="359"/>
        <v>0</v>
      </c>
      <c r="W889" s="426">
        <f t="shared" si="363"/>
        <v>0</v>
      </c>
      <c r="X889" s="426">
        <f t="shared" si="364"/>
        <v>0</v>
      </c>
      <c r="Y889" s="426">
        <f t="shared" si="348"/>
        <v>0</v>
      </c>
      <c r="Z889" s="426">
        <f t="shared" si="355"/>
        <v>0</v>
      </c>
      <c r="AA889" s="424"/>
      <c r="AB889" s="426">
        <f t="shared" si="358"/>
        <v>0</v>
      </c>
      <c r="AC889" s="426">
        <f t="shared" si="349"/>
        <v>0</v>
      </c>
      <c r="AD889" s="424"/>
      <c r="AE889" s="426">
        <f t="shared" si="356"/>
        <v>0</v>
      </c>
      <c r="AF889" s="426">
        <f t="shared" si="350"/>
        <v>0</v>
      </c>
      <c r="AO889" s="426"/>
      <c r="AP889" s="426"/>
      <c r="AQ889" s="426">
        <v>-50</v>
      </c>
      <c r="AR889" s="426">
        <f t="shared" si="365"/>
        <v>-50</v>
      </c>
      <c r="AS889" s="423"/>
      <c r="AT889" s="423"/>
    </row>
    <row r="890" spans="1:46" s="425" customFormat="1">
      <c r="A890" s="427" t="s">
        <v>1496</v>
      </c>
      <c r="B890" s="421">
        <f>B889+31</f>
        <v>45102</v>
      </c>
      <c r="C890" s="422">
        <v>1</v>
      </c>
      <c r="D890" s="426"/>
      <c r="E890" s="423"/>
      <c r="F890" s="423"/>
      <c r="G890" s="423"/>
      <c r="H890" s="423">
        <v>0</v>
      </c>
      <c r="I890" s="423">
        <v>0</v>
      </c>
      <c r="J890" s="423">
        <v>0</v>
      </c>
      <c r="K890" s="423"/>
      <c r="L890" s="424"/>
      <c r="O890" s="426"/>
      <c r="P890" s="426">
        <f t="shared" si="360"/>
        <v>0</v>
      </c>
      <c r="Q890" s="426">
        <f t="shared" si="347"/>
        <v>0</v>
      </c>
      <c r="R890" s="426">
        <f t="shared" si="346"/>
        <v>0</v>
      </c>
      <c r="S890" s="426">
        <f t="shared" si="361"/>
        <v>0</v>
      </c>
      <c r="T890" s="426">
        <f t="shared" si="362"/>
        <v>0</v>
      </c>
      <c r="U890" s="426">
        <f t="shared" si="366"/>
        <v>0</v>
      </c>
      <c r="V890" s="426">
        <f t="shared" si="359"/>
        <v>0</v>
      </c>
      <c r="W890" s="426">
        <f t="shared" si="363"/>
        <v>0</v>
      </c>
      <c r="X890" s="426">
        <f t="shared" si="364"/>
        <v>0</v>
      </c>
      <c r="Y890" s="426">
        <f t="shared" si="348"/>
        <v>0</v>
      </c>
      <c r="Z890" s="426">
        <f t="shared" si="355"/>
        <v>0</v>
      </c>
      <c r="AA890" s="424"/>
      <c r="AB890" s="426">
        <f t="shared" si="358"/>
        <v>0</v>
      </c>
      <c r="AC890" s="426">
        <f t="shared" si="349"/>
        <v>0</v>
      </c>
      <c r="AD890" s="424"/>
      <c r="AE890" s="426">
        <f t="shared" si="356"/>
        <v>0</v>
      </c>
      <c r="AF890" s="426">
        <f t="shared" si="350"/>
        <v>0</v>
      </c>
      <c r="AO890" s="426"/>
      <c r="AP890" s="426"/>
      <c r="AQ890" s="426">
        <v>-50</v>
      </c>
      <c r="AR890" s="426">
        <f t="shared" si="365"/>
        <v>-50</v>
      </c>
      <c r="AS890" s="423"/>
      <c r="AT890" s="423"/>
    </row>
    <row r="891" spans="1:46" s="425" customFormat="1">
      <c r="A891" s="427" t="s">
        <v>1496</v>
      </c>
      <c r="B891" s="421">
        <f>B890+30</f>
        <v>45132</v>
      </c>
      <c r="C891" s="422">
        <v>1</v>
      </c>
      <c r="D891" s="426"/>
      <c r="E891" s="423"/>
      <c r="F891" s="423"/>
      <c r="G891" s="423"/>
      <c r="H891" s="423">
        <v>0</v>
      </c>
      <c r="I891" s="423">
        <v>0</v>
      </c>
      <c r="J891" s="423">
        <v>0</v>
      </c>
      <c r="K891" s="423"/>
      <c r="L891" s="424"/>
      <c r="O891" s="426"/>
      <c r="P891" s="426">
        <f t="shared" si="360"/>
        <v>0</v>
      </c>
      <c r="Q891" s="426">
        <f t="shared" si="347"/>
        <v>0</v>
      </c>
      <c r="R891" s="426">
        <f t="shared" si="346"/>
        <v>0</v>
      </c>
      <c r="S891" s="426">
        <f t="shared" si="361"/>
        <v>0</v>
      </c>
      <c r="T891" s="426">
        <f t="shared" si="362"/>
        <v>0</v>
      </c>
      <c r="U891" s="426">
        <f t="shared" si="366"/>
        <v>0</v>
      </c>
      <c r="V891" s="426">
        <f t="shared" si="359"/>
        <v>0</v>
      </c>
      <c r="W891" s="426">
        <f t="shared" si="363"/>
        <v>0</v>
      </c>
      <c r="X891" s="426">
        <f t="shared" si="364"/>
        <v>0</v>
      </c>
      <c r="Y891" s="426">
        <f t="shared" si="348"/>
        <v>0</v>
      </c>
      <c r="Z891" s="426">
        <f t="shared" si="355"/>
        <v>0</v>
      </c>
      <c r="AA891" s="424"/>
      <c r="AB891" s="426">
        <f t="shared" si="358"/>
        <v>0</v>
      </c>
      <c r="AC891" s="426">
        <f t="shared" si="349"/>
        <v>0</v>
      </c>
      <c r="AD891" s="424"/>
      <c r="AE891" s="426">
        <f t="shared" si="356"/>
        <v>0</v>
      </c>
      <c r="AF891" s="426">
        <f t="shared" si="350"/>
        <v>0</v>
      </c>
      <c r="AO891" s="426"/>
      <c r="AP891" s="426"/>
      <c r="AQ891" s="426">
        <v>-50</v>
      </c>
      <c r="AR891" s="426">
        <f t="shared" si="365"/>
        <v>-50</v>
      </c>
      <c r="AS891" s="423"/>
      <c r="AT891" s="423"/>
    </row>
    <row r="892" spans="1:46" s="425" customFormat="1">
      <c r="A892" s="427" t="s">
        <v>1496</v>
      </c>
      <c r="B892" s="421">
        <f>B891+31</f>
        <v>45163</v>
      </c>
      <c r="C892" s="422">
        <v>1</v>
      </c>
      <c r="D892" s="426"/>
      <c r="E892" s="423"/>
      <c r="F892" s="423"/>
      <c r="G892" s="423"/>
      <c r="H892" s="423">
        <v>0</v>
      </c>
      <c r="I892" s="423">
        <v>0</v>
      </c>
      <c r="J892" s="423">
        <v>0</v>
      </c>
      <c r="K892" s="423"/>
      <c r="L892" s="424"/>
      <c r="O892" s="426"/>
      <c r="P892" s="426">
        <f t="shared" si="360"/>
        <v>0</v>
      </c>
      <c r="Q892" s="426">
        <f t="shared" si="347"/>
        <v>0</v>
      </c>
      <c r="R892" s="426">
        <f t="shared" si="346"/>
        <v>0</v>
      </c>
      <c r="S892" s="426">
        <f t="shared" si="361"/>
        <v>0</v>
      </c>
      <c r="T892" s="426">
        <f t="shared" si="362"/>
        <v>0</v>
      </c>
      <c r="U892" s="426">
        <f t="shared" si="366"/>
        <v>0</v>
      </c>
      <c r="V892" s="426">
        <f t="shared" si="359"/>
        <v>0</v>
      </c>
      <c r="W892" s="426">
        <f t="shared" si="363"/>
        <v>0</v>
      </c>
      <c r="X892" s="426">
        <f t="shared" si="364"/>
        <v>0</v>
      </c>
      <c r="Y892" s="426">
        <f t="shared" si="348"/>
        <v>0</v>
      </c>
      <c r="Z892" s="426">
        <f t="shared" si="355"/>
        <v>0</v>
      </c>
      <c r="AA892" s="424"/>
      <c r="AB892" s="426">
        <f t="shared" si="358"/>
        <v>0</v>
      </c>
      <c r="AC892" s="426">
        <f t="shared" si="349"/>
        <v>0</v>
      </c>
      <c r="AD892" s="424"/>
      <c r="AE892" s="426">
        <f t="shared" si="356"/>
        <v>0</v>
      </c>
      <c r="AF892" s="426">
        <f t="shared" si="350"/>
        <v>0</v>
      </c>
      <c r="AO892" s="426"/>
      <c r="AP892" s="426"/>
      <c r="AQ892" s="426">
        <v>-50</v>
      </c>
      <c r="AR892" s="426">
        <f t="shared" si="365"/>
        <v>-50</v>
      </c>
      <c r="AS892" s="423"/>
      <c r="AT892" s="423"/>
    </row>
    <row r="893" spans="1:46" s="425" customFormat="1">
      <c r="A893" s="427" t="s">
        <v>1496</v>
      </c>
      <c r="B893" s="421">
        <f>B892+31</f>
        <v>45194</v>
      </c>
      <c r="C893" s="422">
        <v>1</v>
      </c>
      <c r="D893" s="426"/>
      <c r="E893" s="423"/>
      <c r="F893" s="423"/>
      <c r="G893" s="423"/>
      <c r="H893" s="423">
        <v>0</v>
      </c>
      <c r="I893" s="423">
        <v>0</v>
      </c>
      <c r="J893" s="423">
        <v>0</v>
      </c>
      <c r="K893" s="423"/>
      <c r="L893" s="424"/>
      <c r="O893" s="426"/>
      <c r="P893" s="426">
        <f t="shared" si="360"/>
        <v>0</v>
      </c>
      <c r="Q893" s="426">
        <f t="shared" si="347"/>
        <v>0</v>
      </c>
      <c r="R893" s="426">
        <f t="shared" ref="R893:R956" si="367">P893*C893</f>
        <v>0</v>
      </c>
      <c r="S893" s="426">
        <f t="shared" si="361"/>
        <v>0</v>
      </c>
      <c r="T893" s="426">
        <f t="shared" si="362"/>
        <v>0</v>
      </c>
      <c r="U893" s="426">
        <f t="shared" si="366"/>
        <v>0</v>
      </c>
      <c r="V893" s="426">
        <f t="shared" si="359"/>
        <v>0</v>
      </c>
      <c r="W893" s="426">
        <f t="shared" si="363"/>
        <v>0</v>
      </c>
      <c r="X893" s="426">
        <f t="shared" si="364"/>
        <v>0</v>
      </c>
      <c r="Y893" s="426">
        <f t="shared" si="348"/>
        <v>0</v>
      </c>
      <c r="Z893" s="426">
        <f t="shared" si="355"/>
        <v>0</v>
      </c>
      <c r="AA893" s="424"/>
      <c r="AB893" s="426">
        <f t="shared" si="358"/>
        <v>0</v>
      </c>
      <c r="AC893" s="426">
        <f t="shared" si="349"/>
        <v>0</v>
      </c>
      <c r="AD893" s="424"/>
      <c r="AE893" s="426">
        <f t="shared" si="356"/>
        <v>0</v>
      </c>
      <c r="AF893" s="426">
        <f t="shared" si="350"/>
        <v>0</v>
      </c>
      <c r="AO893" s="426"/>
      <c r="AP893" s="426"/>
      <c r="AQ893" s="426">
        <v>-50</v>
      </c>
      <c r="AR893" s="426">
        <f t="shared" si="365"/>
        <v>-50</v>
      </c>
      <c r="AS893" s="423"/>
      <c r="AT893" s="423"/>
    </row>
    <row r="894" spans="1:46" s="425" customFormat="1">
      <c r="A894" s="427" t="s">
        <v>1496</v>
      </c>
      <c r="B894" s="421">
        <f>B893+30</f>
        <v>45224</v>
      </c>
      <c r="C894" s="422">
        <v>1</v>
      </c>
      <c r="D894" s="426"/>
      <c r="E894" s="423"/>
      <c r="F894" s="423"/>
      <c r="G894" s="423"/>
      <c r="H894" s="423">
        <v>0</v>
      </c>
      <c r="I894" s="423">
        <v>0</v>
      </c>
      <c r="J894" s="423">
        <v>0</v>
      </c>
      <c r="K894" s="423"/>
      <c r="L894" s="424"/>
      <c r="O894" s="426"/>
      <c r="P894" s="426">
        <f t="shared" si="360"/>
        <v>0</v>
      </c>
      <c r="Q894" s="426">
        <f t="shared" si="347"/>
        <v>0</v>
      </c>
      <c r="R894" s="426">
        <f t="shared" si="367"/>
        <v>0</v>
      </c>
      <c r="S894" s="426">
        <f t="shared" si="361"/>
        <v>0</v>
      </c>
      <c r="T894" s="426">
        <f t="shared" si="362"/>
        <v>0</v>
      </c>
      <c r="U894" s="426">
        <f t="shared" si="366"/>
        <v>0</v>
      </c>
      <c r="V894" s="426">
        <f t="shared" si="359"/>
        <v>0</v>
      </c>
      <c r="W894" s="426">
        <f t="shared" si="363"/>
        <v>0</v>
      </c>
      <c r="X894" s="426">
        <f t="shared" si="364"/>
        <v>0</v>
      </c>
      <c r="Y894" s="426">
        <f t="shared" si="348"/>
        <v>0</v>
      </c>
      <c r="Z894" s="426">
        <f t="shared" si="355"/>
        <v>0</v>
      </c>
      <c r="AA894" s="424"/>
      <c r="AB894" s="426">
        <f t="shared" si="358"/>
        <v>0</v>
      </c>
      <c r="AC894" s="426">
        <f t="shared" si="349"/>
        <v>0</v>
      </c>
      <c r="AD894" s="424"/>
      <c r="AE894" s="426">
        <f t="shared" si="356"/>
        <v>0</v>
      </c>
      <c r="AF894" s="426">
        <f t="shared" si="350"/>
        <v>0</v>
      </c>
      <c r="AO894" s="426"/>
      <c r="AP894" s="426"/>
      <c r="AQ894" s="426">
        <v>-50</v>
      </c>
      <c r="AR894" s="426">
        <f t="shared" si="365"/>
        <v>-50</v>
      </c>
      <c r="AS894" s="423"/>
      <c r="AT894" s="423"/>
    </row>
    <row r="895" spans="1:46" s="425" customFormat="1">
      <c r="A895" s="427" t="s">
        <v>1496</v>
      </c>
      <c r="B895" s="421">
        <f>B894+31</f>
        <v>45255</v>
      </c>
      <c r="C895" s="422">
        <v>1</v>
      </c>
      <c r="D895" s="426"/>
      <c r="E895" s="423"/>
      <c r="F895" s="423"/>
      <c r="G895" s="423"/>
      <c r="H895" s="423">
        <v>0</v>
      </c>
      <c r="I895" s="423">
        <v>0</v>
      </c>
      <c r="J895" s="423">
        <v>0</v>
      </c>
      <c r="K895" s="423"/>
      <c r="L895" s="424"/>
      <c r="O895" s="426"/>
      <c r="P895" s="426">
        <f t="shared" si="360"/>
        <v>0</v>
      </c>
      <c r="Q895" s="426">
        <f t="shared" si="347"/>
        <v>0</v>
      </c>
      <c r="R895" s="426">
        <f t="shared" si="367"/>
        <v>0</v>
      </c>
      <c r="S895" s="426">
        <f t="shared" si="361"/>
        <v>0</v>
      </c>
      <c r="T895" s="426">
        <f t="shared" si="362"/>
        <v>0</v>
      </c>
      <c r="U895" s="426">
        <f t="shared" si="366"/>
        <v>0</v>
      </c>
      <c r="V895" s="426">
        <f t="shared" si="359"/>
        <v>0</v>
      </c>
      <c r="W895" s="426">
        <f t="shared" si="363"/>
        <v>0</v>
      </c>
      <c r="X895" s="426">
        <f t="shared" si="364"/>
        <v>0</v>
      </c>
      <c r="Y895" s="426">
        <f t="shared" si="348"/>
        <v>0</v>
      </c>
      <c r="Z895" s="426">
        <f t="shared" si="355"/>
        <v>0</v>
      </c>
      <c r="AA895" s="424"/>
      <c r="AB895" s="426">
        <f t="shared" si="358"/>
        <v>0</v>
      </c>
      <c r="AC895" s="426">
        <f t="shared" si="349"/>
        <v>0</v>
      </c>
      <c r="AD895" s="424"/>
      <c r="AE895" s="426">
        <f t="shared" si="356"/>
        <v>0</v>
      </c>
      <c r="AF895" s="426">
        <f t="shared" si="350"/>
        <v>0</v>
      </c>
      <c r="AO895" s="426"/>
      <c r="AP895" s="426"/>
      <c r="AQ895" s="426">
        <v>-50</v>
      </c>
      <c r="AR895" s="426">
        <f t="shared" si="365"/>
        <v>-50</v>
      </c>
      <c r="AS895" s="423"/>
      <c r="AT895" s="423"/>
    </row>
    <row r="896" spans="1:46" s="425" customFormat="1">
      <c r="A896" s="427" t="s">
        <v>1496</v>
      </c>
      <c r="B896" s="421">
        <f>B895+30</f>
        <v>45285</v>
      </c>
      <c r="C896" s="422">
        <v>1</v>
      </c>
      <c r="D896" s="426"/>
      <c r="E896" s="423"/>
      <c r="F896" s="423"/>
      <c r="G896" s="423"/>
      <c r="H896" s="423">
        <v>0</v>
      </c>
      <c r="I896" s="423">
        <v>0</v>
      </c>
      <c r="J896" s="423">
        <v>0</v>
      </c>
      <c r="K896" s="423"/>
      <c r="L896" s="424"/>
      <c r="O896" s="426"/>
      <c r="P896" s="426">
        <f t="shared" si="360"/>
        <v>0</v>
      </c>
      <c r="Q896" s="426">
        <f t="shared" si="347"/>
        <v>0</v>
      </c>
      <c r="R896" s="426">
        <f t="shared" si="367"/>
        <v>0</v>
      </c>
      <c r="S896" s="426">
        <f t="shared" si="361"/>
        <v>0</v>
      </c>
      <c r="T896" s="426">
        <f t="shared" si="362"/>
        <v>0</v>
      </c>
      <c r="U896" s="426">
        <f t="shared" si="366"/>
        <v>0</v>
      </c>
      <c r="V896" s="426">
        <f t="shared" si="359"/>
        <v>0</v>
      </c>
      <c r="W896" s="426">
        <f t="shared" si="363"/>
        <v>0</v>
      </c>
      <c r="X896" s="426">
        <f t="shared" si="364"/>
        <v>0</v>
      </c>
      <c r="Y896" s="426">
        <f t="shared" si="348"/>
        <v>0</v>
      </c>
      <c r="Z896" s="426">
        <f t="shared" si="355"/>
        <v>0</v>
      </c>
      <c r="AA896" s="424"/>
      <c r="AB896" s="426">
        <f t="shared" si="358"/>
        <v>0</v>
      </c>
      <c r="AC896" s="426">
        <f t="shared" si="349"/>
        <v>0</v>
      </c>
      <c r="AD896" s="424"/>
      <c r="AE896" s="426">
        <f t="shared" si="356"/>
        <v>0</v>
      </c>
      <c r="AF896" s="426">
        <f t="shared" si="350"/>
        <v>0</v>
      </c>
      <c r="AO896" s="426"/>
      <c r="AP896" s="426"/>
      <c r="AQ896" s="426">
        <v>-50</v>
      </c>
      <c r="AR896" s="426">
        <f t="shared" si="365"/>
        <v>-50</v>
      </c>
      <c r="AS896" s="423"/>
      <c r="AT896" s="423"/>
    </row>
    <row r="897" spans="1:46" s="425" customFormat="1">
      <c r="A897" s="427" t="s">
        <v>1496</v>
      </c>
      <c r="B897" s="421">
        <f>B896+31</f>
        <v>45316</v>
      </c>
      <c r="C897" s="422">
        <v>1</v>
      </c>
      <c r="D897" s="426"/>
      <c r="E897" s="423"/>
      <c r="F897" s="423"/>
      <c r="G897" s="423"/>
      <c r="H897" s="423">
        <v>0</v>
      </c>
      <c r="I897" s="423">
        <v>0</v>
      </c>
      <c r="J897" s="423">
        <v>0</v>
      </c>
      <c r="K897" s="423"/>
      <c r="L897" s="424"/>
      <c r="O897" s="426"/>
      <c r="P897" s="426">
        <f t="shared" si="360"/>
        <v>0</v>
      </c>
      <c r="Q897" s="426">
        <f t="shared" si="347"/>
        <v>0</v>
      </c>
      <c r="R897" s="426">
        <f t="shared" si="367"/>
        <v>0</v>
      </c>
      <c r="S897" s="426">
        <f t="shared" si="361"/>
        <v>0</v>
      </c>
      <c r="T897" s="426">
        <f t="shared" si="362"/>
        <v>0</v>
      </c>
      <c r="U897" s="426">
        <f t="shared" si="366"/>
        <v>0</v>
      </c>
      <c r="V897" s="426">
        <f t="shared" si="359"/>
        <v>0</v>
      </c>
      <c r="W897" s="426">
        <f t="shared" si="363"/>
        <v>0</v>
      </c>
      <c r="X897" s="426">
        <f t="shared" si="364"/>
        <v>0</v>
      </c>
      <c r="Y897" s="426">
        <f t="shared" si="348"/>
        <v>0</v>
      </c>
      <c r="Z897" s="426">
        <f t="shared" si="355"/>
        <v>0</v>
      </c>
      <c r="AA897" s="424"/>
      <c r="AB897" s="426">
        <f t="shared" si="358"/>
        <v>0</v>
      </c>
      <c r="AC897" s="426">
        <f t="shared" si="349"/>
        <v>0</v>
      </c>
      <c r="AD897" s="424"/>
      <c r="AE897" s="426">
        <f t="shared" si="356"/>
        <v>0</v>
      </c>
      <c r="AF897" s="426">
        <f t="shared" si="350"/>
        <v>0</v>
      </c>
      <c r="AO897" s="426"/>
      <c r="AP897" s="426"/>
      <c r="AQ897" s="426">
        <v>-50</v>
      </c>
      <c r="AR897" s="426">
        <f t="shared" si="365"/>
        <v>-50</v>
      </c>
      <c r="AS897" s="423"/>
      <c r="AT897" s="423"/>
    </row>
    <row r="898" spans="1:46" s="425" customFormat="1">
      <c r="A898" s="427" t="s">
        <v>1496</v>
      </c>
      <c r="B898" s="421">
        <f>B897+31</f>
        <v>45347</v>
      </c>
      <c r="C898" s="422">
        <v>1</v>
      </c>
      <c r="D898" s="426"/>
      <c r="E898" s="423"/>
      <c r="F898" s="423"/>
      <c r="G898" s="423"/>
      <c r="H898" s="423">
        <v>0</v>
      </c>
      <c r="I898" s="423">
        <v>0</v>
      </c>
      <c r="J898" s="423">
        <v>0</v>
      </c>
      <c r="K898" s="423"/>
      <c r="L898" s="424"/>
      <c r="O898" s="426"/>
      <c r="P898" s="426">
        <f t="shared" si="360"/>
        <v>0</v>
      </c>
      <c r="Q898" s="426">
        <f t="shared" si="347"/>
        <v>0</v>
      </c>
      <c r="R898" s="426">
        <f t="shared" si="367"/>
        <v>0</v>
      </c>
      <c r="S898" s="426">
        <f t="shared" si="361"/>
        <v>0</v>
      </c>
      <c r="T898" s="426">
        <f t="shared" si="362"/>
        <v>0</v>
      </c>
      <c r="U898" s="426">
        <f t="shared" si="366"/>
        <v>0</v>
      </c>
      <c r="V898" s="426">
        <f t="shared" si="359"/>
        <v>0</v>
      </c>
      <c r="W898" s="426">
        <f t="shared" si="363"/>
        <v>0</v>
      </c>
      <c r="X898" s="426">
        <f t="shared" si="364"/>
        <v>0</v>
      </c>
      <c r="Y898" s="426">
        <f t="shared" si="348"/>
        <v>0</v>
      </c>
      <c r="Z898" s="426">
        <f t="shared" si="355"/>
        <v>0</v>
      </c>
      <c r="AA898" s="424"/>
      <c r="AB898" s="426">
        <f t="shared" si="358"/>
        <v>0</v>
      </c>
      <c r="AC898" s="426">
        <f t="shared" si="349"/>
        <v>0</v>
      </c>
      <c r="AD898" s="424"/>
      <c r="AE898" s="426">
        <f t="shared" si="356"/>
        <v>0</v>
      </c>
      <c r="AF898" s="426">
        <f t="shared" si="350"/>
        <v>0</v>
      </c>
      <c r="AO898" s="426"/>
      <c r="AP898" s="426"/>
      <c r="AQ898" s="426">
        <v>-50</v>
      </c>
      <c r="AR898" s="426">
        <f t="shared" si="365"/>
        <v>-50</v>
      </c>
      <c r="AS898" s="423"/>
      <c r="AT898" s="423"/>
    </row>
    <row r="899" spans="1:46" s="425" customFormat="1">
      <c r="A899" s="427" t="s">
        <v>1496</v>
      </c>
      <c r="B899" s="421">
        <f>B898+29</f>
        <v>45376</v>
      </c>
      <c r="C899" s="422">
        <v>1</v>
      </c>
      <c r="D899" s="426"/>
      <c r="E899" s="423"/>
      <c r="F899" s="423"/>
      <c r="G899" s="423"/>
      <c r="H899" s="423">
        <v>0</v>
      </c>
      <c r="I899" s="423">
        <v>0</v>
      </c>
      <c r="J899" s="423">
        <v>0</v>
      </c>
      <c r="K899" s="423"/>
      <c r="L899" s="424"/>
      <c r="O899" s="426"/>
      <c r="P899" s="426">
        <f t="shared" si="360"/>
        <v>0</v>
      </c>
      <c r="Q899" s="426">
        <f t="shared" ref="Q899:Q956" si="368">O899*C899</f>
        <v>0</v>
      </c>
      <c r="R899" s="426">
        <f t="shared" si="367"/>
        <v>0</v>
      </c>
      <c r="S899" s="426">
        <f t="shared" si="361"/>
        <v>0</v>
      </c>
      <c r="T899" s="426">
        <f t="shared" si="362"/>
        <v>0</v>
      </c>
      <c r="U899" s="426">
        <f t="shared" si="366"/>
        <v>0</v>
      </c>
      <c r="V899" s="426">
        <f t="shared" si="359"/>
        <v>0</v>
      </c>
      <c r="W899" s="426">
        <f t="shared" si="363"/>
        <v>0</v>
      </c>
      <c r="X899" s="426">
        <f t="shared" si="364"/>
        <v>0</v>
      </c>
      <c r="Y899" s="426">
        <f t="shared" ref="Y899:Y956" si="369">-P899*J899</f>
        <v>0</v>
      </c>
      <c r="Z899" s="426">
        <f t="shared" si="355"/>
        <v>0</v>
      </c>
      <c r="AA899" s="424"/>
      <c r="AB899" s="426">
        <f t="shared" si="358"/>
        <v>0</v>
      </c>
      <c r="AC899" s="426">
        <f t="shared" si="349"/>
        <v>0</v>
      </c>
      <c r="AD899" s="424"/>
      <c r="AE899" s="426">
        <f t="shared" si="356"/>
        <v>0</v>
      </c>
      <c r="AF899" s="426">
        <f t="shared" si="350"/>
        <v>0</v>
      </c>
      <c r="AO899" s="426"/>
      <c r="AP899" s="426"/>
      <c r="AQ899" s="426">
        <v>-50</v>
      </c>
      <c r="AR899" s="426">
        <f t="shared" si="365"/>
        <v>-50</v>
      </c>
      <c r="AS899" s="423"/>
      <c r="AT899" s="423"/>
    </row>
    <row r="900" spans="1:46" s="425" customFormat="1">
      <c r="A900" s="427" t="s">
        <v>1496</v>
      </c>
      <c r="B900" s="421">
        <f>B899+31</f>
        <v>45407</v>
      </c>
      <c r="C900" s="422">
        <v>1</v>
      </c>
      <c r="D900" s="426"/>
      <c r="E900" s="423"/>
      <c r="F900" s="423"/>
      <c r="G900" s="423"/>
      <c r="H900" s="423">
        <v>0</v>
      </c>
      <c r="I900" s="423">
        <v>0</v>
      </c>
      <c r="J900" s="423">
        <v>0</v>
      </c>
      <c r="K900" s="423"/>
      <c r="L900" s="424"/>
      <c r="O900" s="426"/>
      <c r="P900" s="426">
        <f t="shared" si="360"/>
        <v>0</v>
      </c>
      <c r="Q900" s="426">
        <f t="shared" si="368"/>
        <v>0</v>
      </c>
      <c r="R900" s="426">
        <f t="shared" si="367"/>
        <v>0</v>
      </c>
      <c r="S900" s="426">
        <f t="shared" si="361"/>
        <v>0</v>
      </c>
      <c r="T900" s="426">
        <f t="shared" si="362"/>
        <v>0</v>
      </c>
      <c r="U900" s="426">
        <f t="shared" si="366"/>
        <v>0</v>
      </c>
      <c r="V900" s="426">
        <f t="shared" si="359"/>
        <v>0</v>
      </c>
      <c r="W900" s="426">
        <f t="shared" si="363"/>
        <v>0</v>
      </c>
      <c r="X900" s="426">
        <f t="shared" si="364"/>
        <v>0</v>
      </c>
      <c r="Y900" s="426">
        <f t="shared" si="369"/>
        <v>0</v>
      </c>
      <c r="Z900" s="426">
        <f t="shared" si="355"/>
        <v>0</v>
      </c>
      <c r="AA900" s="424"/>
      <c r="AB900" s="426">
        <f t="shared" si="358"/>
        <v>0</v>
      </c>
      <c r="AC900" s="426">
        <f t="shared" ref="AC900:AC956" si="370">AB900*C900</f>
        <v>0</v>
      </c>
      <c r="AD900" s="424"/>
      <c r="AE900" s="426">
        <f t="shared" si="356"/>
        <v>0</v>
      </c>
      <c r="AF900" s="426">
        <f t="shared" ref="AF900:AF956" si="371">AE900*C900</f>
        <v>0</v>
      </c>
      <c r="AO900" s="426"/>
      <c r="AP900" s="426"/>
      <c r="AQ900" s="426">
        <v>-50</v>
      </c>
      <c r="AR900" s="426">
        <f t="shared" si="365"/>
        <v>-50</v>
      </c>
      <c r="AS900" s="423"/>
      <c r="AT900" s="423"/>
    </row>
    <row r="901" spans="1:46" s="425" customFormat="1">
      <c r="A901" s="427" t="s">
        <v>1496</v>
      </c>
      <c r="B901" s="421">
        <f>B900+30</f>
        <v>45437</v>
      </c>
      <c r="C901" s="422">
        <v>1</v>
      </c>
      <c r="D901" s="426"/>
      <c r="E901" s="423"/>
      <c r="F901" s="423"/>
      <c r="G901" s="423"/>
      <c r="H901" s="423">
        <v>0</v>
      </c>
      <c r="I901" s="423">
        <v>0</v>
      </c>
      <c r="J901" s="423">
        <v>0</v>
      </c>
      <c r="K901" s="423"/>
      <c r="L901" s="424"/>
      <c r="O901" s="426"/>
      <c r="P901" s="426">
        <f t="shared" si="360"/>
        <v>0</v>
      </c>
      <c r="Q901" s="426">
        <f t="shared" si="368"/>
        <v>0</v>
      </c>
      <c r="R901" s="426">
        <f t="shared" si="367"/>
        <v>0</v>
      </c>
      <c r="S901" s="426">
        <f t="shared" si="361"/>
        <v>0</v>
      </c>
      <c r="T901" s="426">
        <f t="shared" si="362"/>
        <v>0</v>
      </c>
      <c r="U901" s="426">
        <f t="shared" si="366"/>
        <v>0</v>
      </c>
      <c r="V901" s="426">
        <f t="shared" si="359"/>
        <v>0</v>
      </c>
      <c r="W901" s="426">
        <f t="shared" si="363"/>
        <v>0</v>
      </c>
      <c r="X901" s="426">
        <f t="shared" si="364"/>
        <v>0</v>
      </c>
      <c r="Y901" s="426">
        <f t="shared" si="369"/>
        <v>0</v>
      </c>
      <c r="Z901" s="426">
        <f t="shared" si="355"/>
        <v>0</v>
      </c>
      <c r="AA901" s="424"/>
      <c r="AB901" s="426">
        <f t="shared" si="358"/>
        <v>0</v>
      </c>
      <c r="AC901" s="426">
        <f t="shared" si="370"/>
        <v>0</v>
      </c>
      <c r="AD901" s="424"/>
      <c r="AE901" s="426">
        <f t="shared" si="356"/>
        <v>0</v>
      </c>
      <c r="AF901" s="426">
        <f t="shared" si="371"/>
        <v>0</v>
      </c>
      <c r="AO901" s="426"/>
      <c r="AP901" s="426"/>
      <c r="AQ901" s="426">
        <v>-50</v>
      </c>
      <c r="AR901" s="426">
        <f t="shared" si="365"/>
        <v>-50</v>
      </c>
      <c r="AS901" s="423"/>
      <c r="AT901" s="423"/>
    </row>
    <row r="902" spans="1:46" s="425" customFormat="1">
      <c r="A902" s="427" t="s">
        <v>1496</v>
      </c>
      <c r="B902" s="421">
        <f>B901+31</f>
        <v>45468</v>
      </c>
      <c r="C902" s="422">
        <v>1</v>
      </c>
      <c r="D902" s="426"/>
      <c r="E902" s="423"/>
      <c r="F902" s="423"/>
      <c r="G902" s="423"/>
      <c r="H902" s="423">
        <v>0</v>
      </c>
      <c r="I902" s="423">
        <v>0</v>
      </c>
      <c r="J902" s="423">
        <v>0</v>
      </c>
      <c r="K902" s="423"/>
      <c r="L902" s="424"/>
      <c r="O902" s="426"/>
      <c r="P902" s="426">
        <f t="shared" si="360"/>
        <v>0</v>
      </c>
      <c r="Q902" s="426">
        <f t="shared" si="368"/>
        <v>0</v>
      </c>
      <c r="R902" s="426">
        <f t="shared" si="367"/>
        <v>0</v>
      </c>
      <c r="S902" s="426">
        <f t="shared" si="361"/>
        <v>0</v>
      </c>
      <c r="T902" s="426">
        <f t="shared" si="362"/>
        <v>0</v>
      </c>
      <c r="U902" s="426">
        <f t="shared" si="366"/>
        <v>0</v>
      </c>
      <c r="V902" s="426">
        <f t="shared" si="359"/>
        <v>0</v>
      </c>
      <c r="W902" s="426">
        <f t="shared" si="363"/>
        <v>0</v>
      </c>
      <c r="X902" s="426">
        <f t="shared" si="364"/>
        <v>0</v>
      </c>
      <c r="Y902" s="426">
        <f t="shared" si="369"/>
        <v>0</v>
      </c>
      <c r="Z902" s="426">
        <f t="shared" si="355"/>
        <v>0</v>
      </c>
      <c r="AA902" s="424"/>
      <c r="AB902" s="426">
        <f t="shared" si="358"/>
        <v>0</v>
      </c>
      <c r="AC902" s="426">
        <f t="shared" si="370"/>
        <v>0</v>
      </c>
      <c r="AD902" s="424"/>
      <c r="AE902" s="426">
        <f t="shared" si="356"/>
        <v>0</v>
      </c>
      <c r="AF902" s="426">
        <f t="shared" si="371"/>
        <v>0</v>
      </c>
      <c r="AO902" s="426"/>
      <c r="AP902" s="426"/>
      <c r="AQ902" s="426">
        <v>-50</v>
      </c>
      <c r="AR902" s="426">
        <f t="shared" si="365"/>
        <v>-50</v>
      </c>
      <c r="AS902" s="423"/>
      <c r="AT902" s="423"/>
    </row>
    <row r="903" spans="1:46" s="425" customFormat="1">
      <c r="A903" s="427" t="s">
        <v>1496</v>
      </c>
      <c r="B903" s="421">
        <f>B902+30</f>
        <v>45498</v>
      </c>
      <c r="C903" s="422">
        <v>1</v>
      </c>
      <c r="D903" s="426"/>
      <c r="E903" s="423"/>
      <c r="F903" s="423"/>
      <c r="G903" s="423"/>
      <c r="H903" s="423">
        <v>0</v>
      </c>
      <c r="I903" s="423">
        <v>0</v>
      </c>
      <c r="J903" s="423">
        <v>0</v>
      </c>
      <c r="K903" s="423"/>
      <c r="L903" s="424"/>
      <c r="O903" s="426"/>
      <c r="P903" s="426">
        <f t="shared" si="360"/>
        <v>0</v>
      </c>
      <c r="Q903" s="426">
        <f t="shared" si="368"/>
        <v>0</v>
      </c>
      <c r="R903" s="426">
        <f t="shared" si="367"/>
        <v>0</v>
      </c>
      <c r="S903" s="426">
        <f t="shared" si="361"/>
        <v>0</v>
      </c>
      <c r="T903" s="426">
        <f t="shared" si="362"/>
        <v>0</v>
      </c>
      <c r="U903" s="426">
        <f t="shared" si="366"/>
        <v>0</v>
      </c>
      <c r="V903" s="426">
        <f t="shared" si="359"/>
        <v>0</v>
      </c>
      <c r="W903" s="426">
        <f t="shared" si="363"/>
        <v>0</v>
      </c>
      <c r="X903" s="426">
        <f t="shared" si="364"/>
        <v>0</v>
      </c>
      <c r="Y903" s="426">
        <f t="shared" si="369"/>
        <v>0</v>
      </c>
      <c r="Z903" s="426">
        <f t="shared" si="355"/>
        <v>0</v>
      </c>
      <c r="AA903" s="424"/>
      <c r="AB903" s="426">
        <f t="shared" si="358"/>
        <v>0</v>
      </c>
      <c r="AC903" s="426">
        <f t="shared" si="370"/>
        <v>0</v>
      </c>
      <c r="AD903" s="424"/>
      <c r="AE903" s="426">
        <f t="shared" si="356"/>
        <v>0</v>
      </c>
      <c r="AF903" s="426">
        <f t="shared" si="371"/>
        <v>0</v>
      </c>
      <c r="AO903" s="426"/>
      <c r="AP903" s="426"/>
      <c r="AQ903" s="426">
        <v>-50</v>
      </c>
      <c r="AR903" s="426">
        <f t="shared" si="365"/>
        <v>-50</v>
      </c>
      <c r="AS903" s="423"/>
      <c r="AT903" s="423"/>
    </row>
    <row r="904" spans="1:46" s="425" customFormat="1">
      <c r="A904" s="427" t="s">
        <v>1496</v>
      </c>
      <c r="B904" s="421">
        <f>B903+31</f>
        <v>45529</v>
      </c>
      <c r="C904" s="422">
        <v>1</v>
      </c>
      <c r="D904" s="426"/>
      <c r="E904" s="423"/>
      <c r="F904" s="423"/>
      <c r="G904" s="423"/>
      <c r="H904" s="423">
        <v>0</v>
      </c>
      <c r="I904" s="423">
        <v>0</v>
      </c>
      <c r="J904" s="423">
        <v>0</v>
      </c>
      <c r="K904" s="423"/>
      <c r="L904" s="424"/>
      <c r="O904" s="426"/>
      <c r="P904" s="426">
        <f t="shared" si="360"/>
        <v>0</v>
      </c>
      <c r="Q904" s="426">
        <f t="shared" si="368"/>
        <v>0</v>
      </c>
      <c r="R904" s="426">
        <f t="shared" si="367"/>
        <v>0</v>
      </c>
      <c r="S904" s="426">
        <f t="shared" si="361"/>
        <v>0</v>
      </c>
      <c r="T904" s="426">
        <f t="shared" si="362"/>
        <v>0</v>
      </c>
      <c r="U904" s="426">
        <f t="shared" si="366"/>
        <v>0</v>
      </c>
      <c r="V904" s="426">
        <f t="shared" si="359"/>
        <v>0</v>
      </c>
      <c r="W904" s="426">
        <f t="shared" si="363"/>
        <v>0</v>
      </c>
      <c r="X904" s="426">
        <f t="shared" si="364"/>
        <v>0</v>
      </c>
      <c r="Y904" s="426">
        <f t="shared" si="369"/>
        <v>0</v>
      </c>
      <c r="Z904" s="426">
        <f t="shared" si="355"/>
        <v>0</v>
      </c>
      <c r="AA904" s="424"/>
      <c r="AB904" s="426">
        <f t="shared" si="358"/>
        <v>0</v>
      </c>
      <c r="AC904" s="426">
        <f t="shared" si="370"/>
        <v>0</v>
      </c>
      <c r="AD904" s="424"/>
      <c r="AE904" s="426">
        <f t="shared" si="356"/>
        <v>0</v>
      </c>
      <c r="AF904" s="426">
        <f t="shared" si="371"/>
        <v>0</v>
      </c>
      <c r="AO904" s="426"/>
      <c r="AP904" s="426"/>
      <c r="AQ904" s="426">
        <v>-50</v>
      </c>
      <c r="AR904" s="426">
        <f t="shared" si="365"/>
        <v>-50</v>
      </c>
      <c r="AS904" s="423"/>
      <c r="AT904" s="423"/>
    </row>
    <row r="905" spans="1:46" s="425" customFormat="1">
      <c r="A905" s="427" t="s">
        <v>1496</v>
      </c>
      <c r="B905" s="421">
        <f>B904+31</f>
        <v>45560</v>
      </c>
      <c r="C905" s="422">
        <v>1</v>
      </c>
      <c r="D905" s="426"/>
      <c r="E905" s="423"/>
      <c r="F905" s="423"/>
      <c r="G905" s="423"/>
      <c r="H905" s="423">
        <v>0</v>
      </c>
      <c r="I905" s="423">
        <v>0</v>
      </c>
      <c r="J905" s="423">
        <v>0</v>
      </c>
      <c r="K905" s="423"/>
      <c r="L905" s="424"/>
      <c r="O905" s="426"/>
      <c r="P905" s="426">
        <f t="shared" si="360"/>
        <v>0</v>
      </c>
      <c r="Q905" s="426">
        <f t="shared" si="368"/>
        <v>0</v>
      </c>
      <c r="R905" s="426">
        <f t="shared" si="367"/>
        <v>0</v>
      </c>
      <c r="S905" s="426">
        <f t="shared" si="361"/>
        <v>0</v>
      </c>
      <c r="T905" s="426">
        <f t="shared" si="362"/>
        <v>0</v>
      </c>
      <c r="U905" s="426">
        <f t="shared" si="366"/>
        <v>0</v>
      </c>
      <c r="V905" s="426">
        <f t="shared" si="359"/>
        <v>0</v>
      </c>
      <c r="W905" s="426">
        <f t="shared" si="363"/>
        <v>0</v>
      </c>
      <c r="X905" s="426">
        <f t="shared" si="364"/>
        <v>0</v>
      </c>
      <c r="Y905" s="426">
        <f t="shared" si="369"/>
        <v>0</v>
      </c>
      <c r="Z905" s="426">
        <f t="shared" si="355"/>
        <v>0</v>
      </c>
      <c r="AA905" s="424"/>
      <c r="AB905" s="426">
        <f t="shared" si="358"/>
        <v>0</v>
      </c>
      <c r="AC905" s="426">
        <f t="shared" si="370"/>
        <v>0</v>
      </c>
      <c r="AD905" s="424"/>
      <c r="AE905" s="426">
        <f t="shared" si="356"/>
        <v>0</v>
      </c>
      <c r="AF905" s="426">
        <f t="shared" si="371"/>
        <v>0</v>
      </c>
      <c r="AO905" s="426"/>
      <c r="AP905" s="426"/>
      <c r="AQ905" s="426">
        <v>-50</v>
      </c>
      <c r="AR905" s="426">
        <f t="shared" si="365"/>
        <v>-50</v>
      </c>
      <c r="AS905" s="423"/>
      <c r="AT905" s="423"/>
    </row>
    <row r="906" spans="1:46" s="425" customFormat="1">
      <c r="A906" s="427" t="s">
        <v>1496</v>
      </c>
      <c r="B906" s="421">
        <f>B905+30</f>
        <v>45590</v>
      </c>
      <c r="C906" s="422">
        <v>1</v>
      </c>
      <c r="D906" s="426"/>
      <c r="E906" s="423"/>
      <c r="F906" s="423"/>
      <c r="G906" s="423"/>
      <c r="H906" s="423">
        <v>0</v>
      </c>
      <c r="I906" s="423">
        <v>0</v>
      </c>
      <c r="J906" s="423">
        <v>0</v>
      </c>
      <c r="K906" s="423"/>
      <c r="L906" s="424"/>
      <c r="O906" s="426"/>
      <c r="P906" s="426">
        <f t="shared" si="360"/>
        <v>0</v>
      </c>
      <c r="Q906" s="426">
        <f t="shared" si="368"/>
        <v>0</v>
      </c>
      <c r="R906" s="426">
        <f t="shared" si="367"/>
        <v>0</v>
      </c>
      <c r="S906" s="426">
        <f t="shared" si="361"/>
        <v>0</v>
      </c>
      <c r="T906" s="426">
        <f t="shared" si="362"/>
        <v>0</v>
      </c>
      <c r="U906" s="426">
        <f t="shared" si="366"/>
        <v>0</v>
      </c>
      <c r="V906" s="426">
        <f t="shared" si="359"/>
        <v>0</v>
      </c>
      <c r="W906" s="426">
        <f t="shared" si="363"/>
        <v>0</v>
      </c>
      <c r="X906" s="426">
        <f t="shared" si="364"/>
        <v>0</v>
      </c>
      <c r="Y906" s="426">
        <f t="shared" si="369"/>
        <v>0</v>
      </c>
      <c r="Z906" s="426">
        <f t="shared" si="355"/>
        <v>0</v>
      </c>
      <c r="AA906" s="424"/>
      <c r="AB906" s="426">
        <f t="shared" si="358"/>
        <v>0</v>
      </c>
      <c r="AC906" s="426">
        <f t="shared" si="370"/>
        <v>0</v>
      </c>
      <c r="AD906" s="424"/>
      <c r="AE906" s="426">
        <f t="shared" si="356"/>
        <v>0</v>
      </c>
      <c r="AF906" s="426">
        <f t="shared" si="371"/>
        <v>0</v>
      </c>
      <c r="AO906" s="426"/>
      <c r="AP906" s="426"/>
      <c r="AQ906" s="426">
        <v>-50</v>
      </c>
      <c r="AR906" s="426">
        <f t="shared" si="365"/>
        <v>-50</v>
      </c>
      <c r="AS906" s="423"/>
      <c r="AT906" s="423"/>
    </row>
    <row r="907" spans="1:46" s="425" customFormat="1">
      <c r="A907" s="427" t="s">
        <v>1496</v>
      </c>
      <c r="B907" s="421">
        <f>B906+31</f>
        <v>45621</v>
      </c>
      <c r="C907" s="422">
        <v>1</v>
      </c>
      <c r="D907" s="426"/>
      <c r="E907" s="423"/>
      <c r="F907" s="423"/>
      <c r="G907" s="423"/>
      <c r="H907" s="423">
        <v>0</v>
      </c>
      <c r="I907" s="423">
        <v>0</v>
      </c>
      <c r="J907" s="423">
        <v>0</v>
      </c>
      <c r="K907" s="423"/>
      <c r="L907" s="424"/>
      <c r="O907" s="426"/>
      <c r="P907" s="426">
        <f t="shared" si="360"/>
        <v>0</v>
      </c>
      <c r="Q907" s="426">
        <f t="shared" si="368"/>
        <v>0</v>
      </c>
      <c r="R907" s="426">
        <f t="shared" si="367"/>
        <v>0</v>
      </c>
      <c r="S907" s="426">
        <f t="shared" si="361"/>
        <v>0</v>
      </c>
      <c r="T907" s="426">
        <f t="shared" si="362"/>
        <v>0</v>
      </c>
      <c r="U907" s="426">
        <f t="shared" si="366"/>
        <v>0</v>
      </c>
      <c r="V907" s="426">
        <f t="shared" si="359"/>
        <v>0</v>
      </c>
      <c r="W907" s="426">
        <f t="shared" si="363"/>
        <v>0</v>
      </c>
      <c r="X907" s="426">
        <f t="shared" si="364"/>
        <v>0</v>
      </c>
      <c r="Y907" s="426">
        <f t="shared" si="369"/>
        <v>0</v>
      </c>
      <c r="Z907" s="426">
        <f t="shared" si="355"/>
        <v>0</v>
      </c>
      <c r="AA907" s="424"/>
      <c r="AB907" s="426">
        <f t="shared" si="358"/>
        <v>0</v>
      </c>
      <c r="AC907" s="426">
        <f t="shared" si="370"/>
        <v>0</v>
      </c>
      <c r="AD907" s="424"/>
      <c r="AE907" s="426">
        <f t="shared" si="356"/>
        <v>0</v>
      </c>
      <c r="AF907" s="426">
        <f t="shared" si="371"/>
        <v>0</v>
      </c>
      <c r="AO907" s="426"/>
      <c r="AP907" s="426"/>
      <c r="AQ907" s="426">
        <v>-50</v>
      </c>
      <c r="AR907" s="426">
        <f t="shared" si="365"/>
        <v>-50</v>
      </c>
      <c r="AS907" s="423"/>
      <c r="AT907" s="423"/>
    </row>
    <row r="908" spans="1:46" s="425" customFormat="1">
      <c r="A908" s="427" t="s">
        <v>1496</v>
      </c>
      <c r="B908" s="421">
        <f>B907+30</f>
        <v>45651</v>
      </c>
      <c r="C908" s="422">
        <v>1</v>
      </c>
      <c r="D908" s="426"/>
      <c r="E908" s="423"/>
      <c r="F908" s="423"/>
      <c r="G908" s="423"/>
      <c r="H908" s="423">
        <v>0</v>
      </c>
      <c r="I908" s="423">
        <v>0</v>
      </c>
      <c r="J908" s="423">
        <v>0</v>
      </c>
      <c r="K908" s="423"/>
      <c r="L908" s="424"/>
      <c r="O908" s="426"/>
      <c r="P908" s="426">
        <f t="shared" si="360"/>
        <v>0</v>
      </c>
      <c r="Q908" s="426">
        <f t="shared" si="368"/>
        <v>0</v>
      </c>
      <c r="R908" s="426">
        <f t="shared" si="367"/>
        <v>0</v>
      </c>
      <c r="S908" s="426">
        <f t="shared" si="361"/>
        <v>0</v>
      </c>
      <c r="T908" s="426">
        <f t="shared" si="362"/>
        <v>0</v>
      </c>
      <c r="U908" s="426">
        <f t="shared" si="366"/>
        <v>0</v>
      </c>
      <c r="V908" s="426">
        <f t="shared" si="359"/>
        <v>0</v>
      </c>
      <c r="W908" s="426">
        <f t="shared" si="363"/>
        <v>0</v>
      </c>
      <c r="X908" s="426">
        <f t="shared" si="364"/>
        <v>0</v>
      </c>
      <c r="Y908" s="426">
        <f t="shared" si="369"/>
        <v>0</v>
      </c>
      <c r="Z908" s="426">
        <f t="shared" si="355"/>
        <v>0</v>
      </c>
      <c r="AA908" s="424"/>
      <c r="AB908" s="426">
        <f t="shared" si="358"/>
        <v>0</v>
      </c>
      <c r="AC908" s="426">
        <f t="shared" si="370"/>
        <v>0</v>
      </c>
      <c r="AD908" s="424"/>
      <c r="AE908" s="426">
        <f t="shared" si="356"/>
        <v>0</v>
      </c>
      <c r="AF908" s="426">
        <f t="shared" si="371"/>
        <v>0</v>
      </c>
      <c r="AO908" s="426"/>
      <c r="AP908" s="426"/>
      <c r="AQ908" s="426">
        <v>-50</v>
      </c>
      <c r="AR908" s="426">
        <f t="shared" si="365"/>
        <v>-50</v>
      </c>
      <c r="AS908" s="423"/>
      <c r="AT908" s="423"/>
    </row>
    <row r="909" spans="1:46" s="425" customFormat="1">
      <c r="A909" s="427" t="s">
        <v>1496</v>
      </c>
      <c r="B909" s="421">
        <f>B908+31</f>
        <v>45682</v>
      </c>
      <c r="C909" s="422">
        <v>1</v>
      </c>
      <c r="D909" s="426"/>
      <c r="E909" s="423"/>
      <c r="F909" s="423"/>
      <c r="G909" s="423"/>
      <c r="H909" s="423">
        <v>0</v>
      </c>
      <c r="I909" s="423">
        <v>0</v>
      </c>
      <c r="J909" s="423">
        <v>0</v>
      </c>
      <c r="K909" s="423"/>
      <c r="L909" s="424"/>
      <c r="O909" s="426"/>
      <c r="P909" s="426">
        <f t="shared" si="360"/>
        <v>0</v>
      </c>
      <c r="Q909" s="426">
        <f t="shared" si="368"/>
        <v>0</v>
      </c>
      <c r="R909" s="426">
        <f t="shared" si="367"/>
        <v>0</v>
      </c>
      <c r="S909" s="426">
        <f t="shared" si="361"/>
        <v>0</v>
      </c>
      <c r="T909" s="426">
        <f t="shared" si="362"/>
        <v>0</v>
      </c>
      <c r="U909" s="426">
        <f t="shared" si="366"/>
        <v>0</v>
      </c>
      <c r="V909" s="426">
        <f t="shared" si="359"/>
        <v>0</v>
      </c>
      <c r="W909" s="426">
        <f t="shared" si="363"/>
        <v>0</v>
      </c>
      <c r="X909" s="426">
        <f t="shared" si="364"/>
        <v>0</v>
      </c>
      <c r="Y909" s="426">
        <f t="shared" si="369"/>
        <v>0</v>
      </c>
      <c r="Z909" s="426">
        <f t="shared" si="355"/>
        <v>0</v>
      </c>
      <c r="AA909" s="424"/>
      <c r="AB909" s="426">
        <f t="shared" si="358"/>
        <v>0</v>
      </c>
      <c r="AC909" s="426">
        <f t="shared" si="370"/>
        <v>0</v>
      </c>
      <c r="AD909" s="424"/>
      <c r="AE909" s="426">
        <f t="shared" si="356"/>
        <v>0</v>
      </c>
      <c r="AF909" s="426">
        <f t="shared" si="371"/>
        <v>0</v>
      </c>
      <c r="AO909" s="426"/>
      <c r="AP909" s="426"/>
      <c r="AQ909" s="426">
        <v>-50</v>
      </c>
      <c r="AR909" s="426">
        <f t="shared" si="365"/>
        <v>-50</v>
      </c>
      <c r="AS909" s="423"/>
      <c r="AT909" s="423"/>
    </row>
    <row r="910" spans="1:46" s="425" customFormat="1">
      <c r="A910" s="427" t="s">
        <v>1496</v>
      </c>
      <c r="B910" s="421">
        <f>B909+31</f>
        <v>45713</v>
      </c>
      <c r="C910" s="422">
        <v>1</v>
      </c>
      <c r="D910" s="426"/>
      <c r="E910" s="423"/>
      <c r="F910" s="423"/>
      <c r="G910" s="423"/>
      <c r="H910" s="423">
        <v>0</v>
      </c>
      <c r="I910" s="423">
        <v>0</v>
      </c>
      <c r="J910" s="423">
        <v>0</v>
      </c>
      <c r="K910" s="423"/>
      <c r="L910" s="424"/>
      <c r="O910" s="426"/>
      <c r="P910" s="426">
        <f t="shared" si="360"/>
        <v>0</v>
      </c>
      <c r="Q910" s="426">
        <f t="shared" si="368"/>
        <v>0</v>
      </c>
      <c r="R910" s="426">
        <f t="shared" si="367"/>
        <v>0</v>
      </c>
      <c r="S910" s="426">
        <f t="shared" ref="S910:S941" si="372">P909*H909/365*(B910-B909)+S909-U910</f>
        <v>0</v>
      </c>
      <c r="T910" s="426">
        <f t="shared" ref="T910:T941" si="373">S910*C910</f>
        <v>0</v>
      </c>
      <c r="U910" s="426">
        <f t="shared" si="366"/>
        <v>0</v>
      </c>
      <c r="V910" s="426">
        <f t="shared" si="359"/>
        <v>0</v>
      </c>
      <c r="W910" s="426">
        <f t="shared" ref="W910:W941" si="374">I910*P910</f>
        <v>0</v>
      </c>
      <c r="X910" s="426">
        <f t="shared" ref="X910:X941" si="375">W910*C910</f>
        <v>0</v>
      </c>
      <c r="Y910" s="426">
        <f t="shared" si="369"/>
        <v>0</v>
      </c>
      <c r="Z910" s="426">
        <f t="shared" ref="Z910:Z956" si="376">Y910*C910</f>
        <v>0</v>
      </c>
      <c r="AA910" s="424"/>
      <c r="AB910" s="426">
        <f t="shared" si="358"/>
        <v>0</v>
      </c>
      <c r="AC910" s="426">
        <f t="shared" si="370"/>
        <v>0</v>
      </c>
      <c r="AD910" s="424"/>
      <c r="AE910" s="426">
        <f t="shared" ref="AE910:AE956" si="377">-AD910*P910</f>
        <v>0</v>
      </c>
      <c r="AF910" s="426">
        <f t="shared" si="371"/>
        <v>0</v>
      </c>
      <c r="AO910" s="426"/>
      <c r="AP910" s="426"/>
      <c r="AQ910" s="426">
        <v>-50</v>
      </c>
      <c r="AR910" s="426">
        <f t="shared" si="365"/>
        <v>-50</v>
      </c>
      <c r="AS910" s="423"/>
      <c r="AT910" s="423"/>
    </row>
    <row r="911" spans="1:46" s="425" customFormat="1">
      <c r="A911" s="427" t="s">
        <v>1496</v>
      </c>
      <c r="B911" s="421">
        <f>B910+28</f>
        <v>45741</v>
      </c>
      <c r="C911" s="422">
        <v>1</v>
      </c>
      <c r="D911" s="426"/>
      <c r="E911" s="423"/>
      <c r="F911" s="423"/>
      <c r="G911" s="423"/>
      <c r="H911" s="423">
        <v>0</v>
      </c>
      <c r="I911" s="423">
        <v>0</v>
      </c>
      <c r="J911" s="423">
        <v>0</v>
      </c>
      <c r="K911" s="423"/>
      <c r="L911" s="424"/>
      <c r="O911" s="426"/>
      <c r="P911" s="426">
        <f t="shared" si="360"/>
        <v>0</v>
      </c>
      <c r="Q911" s="426">
        <f t="shared" si="368"/>
        <v>0</v>
      </c>
      <c r="R911" s="426">
        <f t="shared" si="367"/>
        <v>0</v>
      </c>
      <c r="S911" s="426">
        <f t="shared" si="372"/>
        <v>0</v>
      </c>
      <c r="T911" s="426">
        <f t="shared" si="373"/>
        <v>0</v>
      </c>
      <c r="U911" s="426">
        <f t="shared" ref="U911:U942" si="378">P910*H910/365*(B911-B910)</f>
        <v>0</v>
      </c>
      <c r="V911" s="426">
        <f t="shared" si="359"/>
        <v>0</v>
      </c>
      <c r="W911" s="426">
        <f t="shared" si="374"/>
        <v>0</v>
      </c>
      <c r="X911" s="426">
        <f t="shared" si="375"/>
        <v>0</v>
      </c>
      <c r="Y911" s="426">
        <f t="shared" si="369"/>
        <v>0</v>
      </c>
      <c r="Z911" s="426">
        <f t="shared" si="376"/>
        <v>0</v>
      </c>
      <c r="AA911" s="424"/>
      <c r="AB911" s="426">
        <f t="shared" si="358"/>
        <v>0</v>
      </c>
      <c r="AC911" s="426">
        <f t="shared" si="370"/>
        <v>0</v>
      </c>
      <c r="AD911" s="424"/>
      <c r="AE911" s="426">
        <f t="shared" si="377"/>
        <v>0</v>
      </c>
      <c r="AF911" s="426">
        <f t="shared" si="371"/>
        <v>0</v>
      </c>
      <c r="AO911" s="426"/>
      <c r="AP911" s="426"/>
      <c r="AQ911" s="426">
        <v>-50</v>
      </c>
      <c r="AR911" s="426">
        <f t="shared" si="365"/>
        <v>-50</v>
      </c>
      <c r="AS911" s="423"/>
      <c r="AT911" s="423"/>
    </row>
    <row r="912" spans="1:46" s="425" customFormat="1">
      <c r="A912" s="427" t="s">
        <v>1496</v>
      </c>
      <c r="B912" s="421">
        <f>B911+31</f>
        <v>45772</v>
      </c>
      <c r="C912" s="422">
        <v>1</v>
      </c>
      <c r="D912" s="426"/>
      <c r="E912" s="423"/>
      <c r="F912" s="423"/>
      <c r="G912" s="423"/>
      <c r="H912" s="423">
        <v>0</v>
      </c>
      <c r="I912" s="423">
        <v>0</v>
      </c>
      <c r="J912" s="423">
        <v>0</v>
      </c>
      <c r="K912" s="423"/>
      <c r="L912" s="424"/>
      <c r="O912" s="426"/>
      <c r="P912" s="426">
        <f t="shared" si="360"/>
        <v>0</v>
      </c>
      <c r="Q912" s="426">
        <f t="shared" si="368"/>
        <v>0</v>
      </c>
      <c r="R912" s="426">
        <f t="shared" si="367"/>
        <v>0</v>
      </c>
      <c r="S912" s="426">
        <f t="shared" si="372"/>
        <v>0</v>
      </c>
      <c r="T912" s="426">
        <f t="shared" si="373"/>
        <v>0</v>
      </c>
      <c r="U912" s="426">
        <f t="shared" si="378"/>
        <v>0</v>
      </c>
      <c r="V912" s="426">
        <f t="shared" si="359"/>
        <v>0</v>
      </c>
      <c r="W912" s="426">
        <f t="shared" si="374"/>
        <v>0</v>
      </c>
      <c r="X912" s="426">
        <f t="shared" si="375"/>
        <v>0</v>
      </c>
      <c r="Y912" s="426">
        <f t="shared" si="369"/>
        <v>0</v>
      </c>
      <c r="Z912" s="426">
        <f t="shared" si="376"/>
        <v>0</v>
      </c>
      <c r="AA912" s="424"/>
      <c r="AB912" s="426">
        <f t="shared" si="358"/>
        <v>0</v>
      </c>
      <c r="AC912" s="426">
        <f t="shared" si="370"/>
        <v>0</v>
      </c>
      <c r="AD912" s="424"/>
      <c r="AE912" s="426">
        <f t="shared" si="377"/>
        <v>0</v>
      </c>
      <c r="AF912" s="426">
        <f t="shared" si="371"/>
        <v>0</v>
      </c>
      <c r="AO912" s="426"/>
      <c r="AP912" s="426"/>
      <c r="AQ912" s="426">
        <v>-50</v>
      </c>
      <c r="AR912" s="426">
        <f t="shared" si="365"/>
        <v>-50</v>
      </c>
      <c r="AS912" s="423"/>
      <c r="AT912" s="423"/>
    </row>
    <row r="913" spans="1:46" s="425" customFormat="1">
      <c r="A913" s="427" t="s">
        <v>1496</v>
      </c>
      <c r="B913" s="421">
        <f>B912+30</f>
        <v>45802</v>
      </c>
      <c r="C913" s="422">
        <v>1</v>
      </c>
      <c r="D913" s="426"/>
      <c r="E913" s="423"/>
      <c r="F913" s="423"/>
      <c r="G913" s="423"/>
      <c r="H913" s="423">
        <v>0</v>
      </c>
      <c r="I913" s="423">
        <v>0</v>
      </c>
      <c r="J913" s="423">
        <v>0</v>
      </c>
      <c r="K913" s="423"/>
      <c r="L913" s="424"/>
      <c r="O913" s="426"/>
      <c r="P913" s="426">
        <f t="shared" si="360"/>
        <v>0</v>
      </c>
      <c r="Q913" s="426">
        <f t="shared" si="368"/>
        <v>0</v>
      </c>
      <c r="R913" s="426">
        <f t="shared" si="367"/>
        <v>0</v>
      </c>
      <c r="S913" s="426">
        <f t="shared" si="372"/>
        <v>0</v>
      </c>
      <c r="T913" s="426">
        <f t="shared" si="373"/>
        <v>0</v>
      </c>
      <c r="U913" s="426">
        <f t="shared" si="378"/>
        <v>0</v>
      </c>
      <c r="V913" s="426">
        <f t="shared" si="359"/>
        <v>0</v>
      </c>
      <c r="W913" s="426">
        <f t="shared" si="374"/>
        <v>0</v>
      </c>
      <c r="X913" s="426">
        <f t="shared" si="375"/>
        <v>0</v>
      </c>
      <c r="Y913" s="426">
        <f t="shared" si="369"/>
        <v>0</v>
      </c>
      <c r="Z913" s="426">
        <f t="shared" si="376"/>
        <v>0</v>
      </c>
      <c r="AA913" s="424"/>
      <c r="AB913" s="426">
        <f t="shared" ref="AB913:AB956" si="379">-AA913*P913</f>
        <v>0</v>
      </c>
      <c r="AC913" s="426">
        <f t="shared" si="370"/>
        <v>0</v>
      </c>
      <c r="AD913" s="424"/>
      <c r="AE913" s="426">
        <f t="shared" si="377"/>
        <v>0</v>
      </c>
      <c r="AF913" s="426">
        <f t="shared" si="371"/>
        <v>0</v>
      </c>
      <c r="AO913" s="426"/>
      <c r="AP913" s="426"/>
      <c r="AQ913" s="426">
        <v>-50</v>
      </c>
      <c r="AR913" s="426">
        <f t="shared" si="365"/>
        <v>-50</v>
      </c>
      <c r="AS913" s="423"/>
      <c r="AT913" s="423"/>
    </row>
    <row r="914" spans="1:46" s="425" customFormat="1">
      <c r="A914" s="427" t="s">
        <v>1496</v>
      </c>
      <c r="B914" s="421">
        <f>B913+31</f>
        <v>45833</v>
      </c>
      <c r="C914" s="422">
        <v>1</v>
      </c>
      <c r="D914" s="426"/>
      <c r="E914" s="423"/>
      <c r="F914" s="423"/>
      <c r="G914" s="423"/>
      <c r="H914" s="423">
        <v>0</v>
      </c>
      <c r="I914" s="423">
        <v>0</v>
      </c>
      <c r="J914" s="423">
        <v>0</v>
      </c>
      <c r="K914" s="423"/>
      <c r="L914" s="424"/>
      <c r="O914" s="426"/>
      <c r="P914" s="426">
        <f t="shared" si="360"/>
        <v>0</v>
      </c>
      <c r="Q914" s="426">
        <f t="shared" si="368"/>
        <v>0</v>
      </c>
      <c r="R914" s="426">
        <f t="shared" si="367"/>
        <v>0</v>
      </c>
      <c r="S914" s="426">
        <f t="shared" si="372"/>
        <v>0</v>
      </c>
      <c r="T914" s="426">
        <f t="shared" si="373"/>
        <v>0</v>
      </c>
      <c r="U914" s="426">
        <f t="shared" si="378"/>
        <v>0</v>
      </c>
      <c r="V914" s="426">
        <f t="shared" si="359"/>
        <v>0</v>
      </c>
      <c r="W914" s="426">
        <f t="shared" si="374"/>
        <v>0</v>
      </c>
      <c r="X914" s="426">
        <f t="shared" si="375"/>
        <v>0</v>
      </c>
      <c r="Y914" s="426">
        <f t="shared" si="369"/>
        <v>0</v>
      </c>
      <c r="Z914" s="426">
        <f t="shared" si="376"/>
        <v>0</v>
      </c>
      <c r="AA914" s="424"/>
      <c r="AB914" s="426">
        <f t="shared" si="379"/>
        <v>0</v>
      </c>
      <c r="AC914" s="426">
        <f t="shared" si="370"/>
        <v>0</v>
      </c>
      <c r="AD914" s="424"/>
      <c r="AE914" s="426">
        <f t="shared" si="377"/>
        <v>0</v>
      </c>
      <c r="AF914" s="426">
        <f t="shared" si="371"/>
        <v>0</v>
      </c>
      <c r="AO914" s="426"/>
      <c r="AP914" s="426"/>
      <c r="AQ914" s="426">
        <v>-50</v>
      </c>
      <c r="AR914" s="426">
        <f t="shared" si="365"/>
        <v>-50</v>
      </c>
      <c r="AS914" s="423"/>
      <c r="AT914" s="423"/>
    </row>
    <row r="915" spans="1:46" s="425" customFormat="1">
      <c r="A915" s="427" t="s">
        <v>1496</v>
      </c>
      <c r="B915" s="421">
        <f>B914+30</f>
        <v>45863</v>
      </c>
      <c r="C915" s="422">
        <v>1</v>
      </c>
      <c r="D915" s="426"/>
      <c r="E915" s="423"/>
      <c r="F915" s="423"/>
      <c r="G915" s="423"/>
      <c r="H915" s="423">
        <v>0</v>
      </c>
      <c r="I915" s="423">
        <v>0</v>
      </c>
      <c r="J915" s="423">
        <v>0</v>
      </c>
      <c r="K915" s="423"/>
      <c r="L915" s="424"/>
      <c r="O915" s="426"/>
      <c r="P915" s="426">
        <f t="shared" si="360"/>
        <v>0</v>
      </c>
      <c r="Q915" s="426">
        <f t="shared" si="368"/>
        <v>0</v>
      </c>
      <c r="R915" s="426">
        <f t="shared" si="367"/>
        <v>0</v>
      </c>
      <c r="S915" s="426">
        <f t="shared" si="372"/>
        <v>0</v>
      </c>
      <c r="T915" s="426">
        <f t="shared" si="373"/>
        <v>0</v>
      </c>
      <c r="U915" s="426">
        <f t="shared" si="378"/>
        <v>0</v>
      </c>
      <c r="V915" s="426">
        <f t="shared" si="359"/>
        <v>0</v>
      </c>
      <c r="W915" s="426">
        <f t="shared" si="374"/>
        <v>0</v>
      </c>
      <c r="X915" s="426">
        <f t="shared" si="375"/>
        <v>0</v>
      </c>
      <c r="Y915" s="426">
        <f t="shared" si="369"/>
        <v>0</v>
      </c>
      <c r="Z915" s="426">
        <f t="shared" si="376"/>
        <v>0</v>
      </c>
      <c r="AA915" s="424"/>
      <c r="AB915" s="426">
        <f t="shared" si="379"/>
        <v>0</v>
      </c>
      <c r="AC915" s="426">
        <f t="shared" si="370"/>
        <v>0</v>
      </c>
      <c r="AD915" s="424"/>
      <c r="AE915" s="426">
        <f t="shared" si="377"/>
        <v>0</v>
      </c>
      <c r="AF915" s="426">
        <f t="shared" si="371"/>
        <v>0</v>
      </c>
      <c r="AO915" s="426"/>
      <c r="AP915" s="426"/>
      <c r="AQ915" s="426">
        <v>-50</v>
      </c>
      <c r="AR915" s="426">
        <f t="shared" si="365"/>
        <v>-50</v>
      </c>
      <c r="AS915" s="423"/>
      <c r="AT915" s="423"/>
    </row>
    <row r="916" spans="1:46" s="425" customFormat="1">
      <c r="A916" s="427" t="s">
        <v>1496</v>
      </c>
      <c r="B916" s="421">
        <f>B915+31</f>
        <v>45894</v>
      </c>
      <c r="C916" s="422">
        <v>1</v>
      </c>
      <c r="D916" s="426"/>
      <c r="E916" s="423"/>
      <c r="F916" s="423"/>
      <c r="G916" s="423"/>
      <c r="H916" s="423">
        <v>0</v>
      </c>
      <c r="I916" s="423">
        <v>0</v>
      </c>
      <c r="J916" s="423">
        <v>0</v>
      </c>
      <c r="K916" s="423"/>
      <c r="L916" s="424"/>
      <c r="O916" s="426"/>
      <c r="P916" s="426">
        <f t="shared" si="360"/>
        <v>0</v>
      </c>
      <c r="Q916" s="426">
        <f t="shared" si="368"/>
        <v>0</v>
      </c>
      <c r="R916" s="426">
        <f t="shared" si="367"/>
        <v>0</v>
      </c>
      <c r="S916" s="426">
        <f t="shared" si="372"/>
        <v>0</v>
      </c>
      <c r="T916" s="426">
        <f t="shared" si="373"/>
        <v>0</v>
      </c>
      <c r="U916" s="426">
        <f t="shared" si="378"/>
        <v>0</v>
      </c>
      <c r="V916" s="426">
        <f t="shared" si="359"/>
        <v>0</v>
      </c>
      <c r="W916" s="426">
        <f t="shared" si="374"/>
        <v>0</v>
      </c>
      <c r="X916" s="426">
        <f t="shared" si="375"/>
        <v>0</v>
      </c>
      <c r="Y916" s="426">
        <f t="shared" si="369"/>
        <v>0</v>
      </c>
      <c r="Z916" s="426">
        <f t="shared" si="376"/>
        <v>0</v>
      </c>
      <c r="AA916" s="424"/>
      <c r="AB916" s="426">
        <f t="shared" si="379"/>
        <v>0</v>
      </c>
      <c r="AC916" s="426">
        <f t="shared" si="370"/>
        <v>0</v>
      </c>
      <c r="AD916" s="424"/>
      <c r="AE916" s="426">
        <f t="shared" si="377"/>
        <v>0</v>
      </c>
      <c r="AF916" s="426">
        <f t="shared" si="371"/>
        <v>0</v>
      </c>
      <c r="AO916" s="426"/>
      <c r="AP916" s="426"/>
      <c r="AQ916" s="426">
        <v>-50</v>
      </c>
      <c r="AR916" s="426">
        <f t="shared" si="365"/>
        <v>-50</v>
      </c>
      <c r="AS916" s="423"/>
      <c r="AT916" s="423"/>
    </row>
    <row r="917" spans="1:46" s="425" customFormat="1">
      <c r="A917" s="427" t="s">
        <v>1496</v>
      </c>
      <c r="B917" s="421">
        <f>B916+31</f>
        <v>45925</v>
      </c>
      <c r="C917" s="422">
        <v>1</v>
      </c>
      <c r="D917" s="426"/>
      <c r="E917" s="423"/>
      <c r="F917" s="423"/>
      <c r="G917" s="423"/>
      <c r="H917" s="423">
        <v>0</v>
      </c>
      <c r="I917" s="423">
        <v>0</v>
      </c>
      <c r="J917" s="423">
        <v>0</v>
      </c>
      <c r="K917" s="423"/>
      <c r="L917" s="424"/>
      <c r="O917" s="426"/>
      <c r="P917" s="426">
        <f t="shared" si="360"/>
        <v>0</v>
      </c>
      <c r="Q917" s="426">
        <f t="shared" si="368"/>
        <v>0</v>
      </c>
      <c r="R917" s="426">
        <f t="shared" si="367"/>
        <v>0</v>
      </c>
      <c r="S917" s="426">
        <f t="shared" si="372"/>
        <v>0</v>
      </c>
      <c r="T917" s="426">
        <f t="shared" si="373"/>
        <v>0</v>
      </c>
      <c r="U917" s="426">
        <f t="shared" si="378"/>
        <v>0</v>
      </c>
      <c r="V917" s="426">
        <f t="shared" si="359"/>
        <v>0</v>
      </c>
      <c r="W917" s="426">
        <f t="shared" si="374"/>
        <v>0</v>
      </c>
      <c r="X917" s="426">
        <f t="shared" si="375"/>
        <v>0</v>
      </c>
      <c r="Y917" s="426">
        <f t="shared" si="369"/>
        <v>0</v>
      </c>
      <c r="Z917" s="426">
        <f t="shared" si="376"/>
        <v>0</v>
      </c>
      <c r="AA917" s="424"/>
      <c r="AB917" s="426">
        <f t="shared" si="379"/>
        <v>0</v>
      </c>
      <c r="AC917" s="426">
        <f t="shared" si="370"/>
        <v>0</v>
      </c>
      <c r="AD917" s="424"/>
      <c r="AE917" s="426">
        <f t="shared" si="377"/>
        <v>0</v>
      </c>
      <c r="AF917" s="426">
        <f t="shared" si="371"/>
        <v>0</v>
      </c>
      <c r="AO917" s="426"/>
      <c r="AP917" s="426"/>
      <c r="AQ917" s="426">
        <v>-50</v>
      </c>
      <c r="AR917" s="426">
        <f t="shared" si="365"/>
        <v>-50</v>
      </c>
      <c r="AS917" s="423"/>
      <c r="AT917" s="423"/>
    </row>
    <row r="918" spans="1:46" s="425" customFormat="1">
      <c r="A918" s="427" t="s">
        <v>1496</v>
      </c>
      <c r="B918" s="421">
        <f>B917+30</f>
        <v>45955</v>
      </c>
      <c r="C918" s="422">
        <v>1</v>
      </c>
      <c r="D918" s="426"/>
      <c r="E918" s="423"/>
      <c r="F918" s="423"/>
      <c r="G918" s="423"/>
      <c r="H918" s="423">
        <v>0</v>
      </c>
      <c r="I918" s="423">
        <v>0</v>
      </c>
      <c r="J918" s="423">
        <v>0</v>
      </c>
      <c r="K918" s="423"/>
      <c r="L918" s="424"/>
      <c r="O918" s="426"/>
      <c r="P918" s="426">
        <f t="shared" si="360"/>
        <v>0</v>
      </c>
      <c r="Q918" s="426">
        <f t="shared" si="368"/>
        <v>0</v>
      </c>
      <c r="R918" s="426">
        <f t="shared" si="367"/>
        <v>0</v>
      </c>
      <c r="S918" s="426">
        <f t="shared" si="372"/>
        <v>0</v>
      </c>
      <c r="T918" s="426">
        <f t="shared" si="373"/>
        <v>0</v>
      </c>
      <c r="U918" s="426">
        <f t="shared" si="378"/>
        <v>0</v>
      </c>
      <c r="V918" s="426">
        <f t="shared" si="359"/>
        <v>0</v>
      </c>
      <c r="W918" s="426">
        <f t="shared" si="374"/>
        <v>0</v>
      </c>
      <c r="X918" s="426">
        <f t="shared" si="375"/>
        <v>0</v>
      </c>
      <c r="Y918" s="426">
        <f t="shared" si="369"/>
        <v>0</v>
      </c>
      <c r="Z918" s="426">
        <f t="shared" si="376"/>
        <v>0</v>
      </c>
      <c r="AA918" s="424"/>
      <c r="AB918" s="426">
        <f t="shared" si="379"/>
        <v>0</v>
      </c>
      <c r="AC918" s="426">
        <f t="shared" si="370"/>
        <v>0</v>
      </c>
      <c r="AD918" s="424"/>
      <c r="AE918" s="426">
        <f t="shared" si="377"/>
        <v>0</v>
      </c>
      <c r="AF918" s="426">
        <f t="shared" si="371"/>
        <v>0</v>
      </c>
      <c r="AO918" s="426"/>
      <c r="AP918" s="426"/>
      <c r="AQ918" s="426">
        <v>-50</v>
      </c>
      <c r="AR918" s="426">
        <f t="shared" si="365"/>
        <v>-50</v>
      </c>
      <c r="AS918" s="423"/>
      <c r="AT918" s="423"/>
    </row>
    <row r="919" spans="1:46" s="425" customFormat="1">
      <c r="A919" s="427" t="s">
        <v>1496</v>
      </c>
      <c r="B919" s="421">
        <f>B918+31</f>
        <v>45986</v>
      </c>
      <c r="C919" s="422">
        <v>1</v>
      </c>
      <c r="D919" s="426"/>
      <c r="E919" s="423"/>
      <c r="F919" s="423"/>
      <c r="G919" s="423"/>
      <c r="H919" s="423">
        <v>0</v>
      </c>
      <c r="I919" s="423">
        <v>0</v>
      </c>
      <c r="J919" s="423">
        <v>0</v>
      </c>
      <c r="K919" s="423"/>
      <c r="L919" s="424"/>
      <c r="O919" s="426"/>
      <c r="P919" s="426">
        <f t="shared" si="360"/>
        <v>0</v>
      </c>
      <c r="Q919" s="426">
        <f t="shared" si="368"/>
        <v>0</v>
      </c>
      <c r="R919" s="426">
        <f t="shared" si="367"/>
        <v>0</v>
      </c>
      <c r="S919" s="426">
        <f t="shared" si="372"/>
        <v>0</v>
      </c>
      <c r="T919" s="426">
        <f t="shared" si="373"/>
        <v>0</v>
      </c>
      <c r="U919" s="426">
        <f t="shared" si="378"/>
        <v>0</v>
      </c>
      <c r="V919" s="426">
        <f t="shared" si="359"/>
        <v>0</v>
      </c>
      <c r="W919" s="426">
        <f t="shared" si="374"/>
        <v>0</v>
      </c>
      <c r="X919" s="426">
        <f t="shared" si="375"/>
        <v>0</v>
      </c>
      <c r="Y919" s="426">
        <f t="shared" si="369"/>
        <v>0</v>
      </c>
      <c r="Z919" s="426">
        <f t="shared" si="376"/>
        <v>0</v>
      </c>
      <c r="AA919" s="424"/>
      <c r="AB919" s="426">
        <f t="shared" si="379"/>
        <v>0</v>
      </c>
      <c r="AC919" s="426">
        <f t="shared" si="370"/>
        <v>0</v>
      </c>
      <c r="AD919" s="424"/>
      <c r="AE919" s="426">
        <f t="shared" si="377"/>
        <v>0</v>
      </c>
      <c r="AF919" s="426">
        <f t="shared" si="371"/>
        <v>0</v>
      </c>
      <c r="AO919" s="426"/>
      <c r="AP919" s="426"/>
      <c r="AQ919" s="426">
        <v>-50</v>
      </c>
      <c r="AR919" s="426">
        <f t="shared" si="365"/>
        <v>-50</v>
      </c>
      <c r="AS919" s="423"/>
      <c r="AT919" s="423"/>
    </row>
    <row r="920" spans="1:46" s="425" customFormat="1">
      <c r="A920" s="427" t="s">
        <v>1496</v>
      </c>
      <c r="B920" s="421">
        <f>B919+30</f>
        <v>46016</v>
      </c>
      <c r="C920" s="422">
        <v>1</v>
      </c>
      <c r="D920" s="426"/>
      <c r="E920" s="423"/>
      <c r="F920" s="423"/>
      <c r="G920" s="423"/>
      <c r="H920" s="423">
        <v>0</v>
      </c>
      <c r="I920" s="423">
        <v>0</v>
      </c>
      <c r="J920" s="423">
        <v>0</v>
      </c>
      <c r="K920" s="423"/>
      <c r="L920" s="424"/>
      <c r="O920" s="426"/>
      <c r="P920" s="426">
        <f t="shared" si="360"/>
        <v>0</v>
      </c>
      <c r="Q920" s="426">
        <f t="shared" si="368"/>
        <v>0</v>
      </c>
      <c r="R920" s="426">
        <f t="shared" si="367"/>
        <v>0</v>
      </c>
      <c r="S920" s="426">
        <f t="shared" si="372"/>
        <v>0</v>
      </c>
      <c r="T920" s="426">
        <f t="shared" si="373"/>
        <v>0</v>
      </c>
      <c r="U920" s="426">
        <f t="shared" si="378"/>
        <v>0</v>
      </c>
      <c r="V920" s="426">
        <f t="shared" si="359"/>
        <v>0</v>
      </c>
      <c r="W920" s="426">
        <f t="shared" si="374"/>
        <v>0</v>
      </c>
      <c r="X920" s="426">
        <f t="shared" si="375"/>
        <v>0</v>
      </c>
      <c r="Y920" s="426">
        <f t="shared" si="369"/>
        <v>0</v>
      </c>
      <c r="Z920" s="426">
        <f t="shared" si="376"/>
        <v>0</v>
      </c>
      <c r="AA920" s="424"/>
      <c r="AB920" s="426">
        <f t="shared" si="379"/>
        <v>0</v>
      </c>
      <c r="AC920" s="426">
        <f t="shared" si="370"/>
        <v>0</v>
      </c>
      <c r="AD920" s="424"/>
      <c r="AE920" s="426">
        <f t="shared" si="377"/>
        <v>0</v>
      </c>
      <c r="AF920" s="426">
        <f t="shared" si="371"/>
        <v>0</v>
      </c>
      <c r="AO920" s="426"/>
      <c r="AP920" s="426"/>
      <c r="AQ920" s="426">
        <v>-50</v>
      </c>
      <c r="AR920" s="426">
        <f t="shared" si="365"/>
        <v>-50</v>
      </c>
      <c r="AS920" s="423"/>
      <c r="AT920" s="423"/>
    </row>
    <row r="921" spans="1:46" s="425" customFormat="1">
      <c r="A921" s="427" t="s">
        <v>1496</v>
      </c>
      <c r="B921" s="421">
        <f>B920+31</f>
        <v>46047</v>
      </c>
      <c r="C921" s="422">
        <v>1</v>
      </c>
      <c r="D921" s="426"/>
      <c r="E921" s="423"/>
      <c r="F921" s="423"/>
      <c r="G921" s="423"/>
      <c r="H921" s="423">
        <v>0</v>
      </c>
      <c r="I921" s="423">
        <v>0</v>
      </c>
      <c r="J921" s="423">
        <v>0</v>
      </c>
      <c r="K921" s="423"/>
      <c r="L921" s="424"/>
      <c r="O921" s="426"/>
      <c r="P921" s="426">
        <f t="shared" si="360"/>
        <v>0</v>
      </c>
      <c r="Q921" s="426">
        <f t="shared" si="368"/>
        <v>0</v>
      </c>
      <c r="R921" s="426">
        <f t="shared" si="367"/>
        <v>0</v>
      </c>
      <c r="S921" s="426">
        <f t="shared" si="372"/>
        <v>0</v>
      </c>
      <c r="T921" s="426">
        <f t="shared" si="373"/>
        <v>0</v>
      </c>
      <c r="U921" s="426">
        <f t="shared" si="378"/>
        <v>0</v>
      </c>
      <c r="V921" s="426">
        <f t="shared" si="359"/>
        <v>0</v>
      </c>
      <c r="W921" s="426">
        <f t="shared" si="374"/>
        <v>0</v>
      </c>
      <c r="X921" s="426">
        <f t="shared" si="375"/>
        <v>0</v>
      </c>
      <c r="Y921" s="426">
        <f t="shared" si="369"/>
        <v>0</v>
      </c>
      <c r="Z921" s="426">
        <f t="shared" si="376"/>
        <v>0</v>
      </c>
      <c r="AA921" s="424"/>
      <c r="AB921" s="426">
        <f t="shared" si="379"/>
        <v>0</v>
      </c>
      <c r="AC921" s="426">
        <f t="shared" si="370"/>
        <v>0</v>
      </c>
      <c r="AD921" s="424"/>
      <c r="AE921" s="426">
        <f t="shared" si="377"/>
        <v>0</v>
      </c>
      <c r="AF921" s="426">
        <f t="shared" si="371"/>
        <v>0</v>
      </c>
      <c r="AO921" s="426"/>
      <c r="AP921" s="426"/>
      <c r="AQ921" s="426">
        <v>-50</v>
      </c>
      <c r="AR921" s="426">
        <f t="shared" si="365"/>
        <v>-50</v>
      </c>
      <c r="AS921" s="423"/>
      <c r="AT921" s="423"/>
    </row>
    <row r="922" spans="1:46" s="425" customFormat="1">
      <c r="A922" s="427" t="s">
        <v>1496</v>
      </c>
      <c r="B922" s="421">
        <f>B921+31</f>
        <v>46078</v>
      </c>
      <c r="C922" s="422">
        <v>1</v>
      </c>
      <c r="D922" s="426"/>
      <c r="E922" s="423"/>
      <c r="F922" s="423"/>
      <c r="G922" s="423"/>
      <c r="H922" s="423">
        <v>0</v>
      </c>
      <c r="I922" s="423">
        <v>0</v>
      </c>
      <c r="J922" s="423">
        <v>0</v>
      </c>
      <c r="K922" s="423"/>
      <c r="L922" s="424"/>
      <c r="O922" s="426"/>
      <c r="P922" s="426">
        <f t="shared" si="360"/>
        <v>0</v>
      </c>
      <c r="Q922" s="426">
        <f t="shared" si="368"/>
        <v>0</v>
      </c>
      <c r="R922" s="426">
        <f t="shared" si="367"/>
        <v>0</v>
      </c>
      <c r="S922" s="426">
        <f t="shared" si="372"/>
        <v>0</v>
      </c>
      <c r="T922" s="426">
        <f t="shared" si="373"/>
        <v>0</v>
      </c>
      <c r="U922" s="426">
        <f t="shared" si="378"/>
        <v>0</v>
      </c>
      <c r="V922" s="426">
        <f t="shared" si="359"/>
        <v>0</v>
      </c>
      <c r="W922" s="426">
        <f t="shared" si="374"/>
        <v>0</v>
      </c>
      <c r="X922" s="426">
        <f t="shared" si="375"/>
        <v>0</v>
      </c>
      <c r="Y922" s="426">
        <f t="shared" si="369"/>
        <v>0</v>
      </c>
      <c r="Z922" s="426">
        <f t="shared" si="376"/>
        <v>0</v>
      </c>
      <c r="AA922" s="424"/>
      <c r="AB922" s="426">
        <f t="shared" si="379"/>
        <v>0</v>
      </c>
      <c r="AC922" s="426">
        <f t="shared" si="370"/>
        <v>0</v>
      </c>
      <c r="AD922" s="424"/>
      <c r="AE922" s="426">
        <f t="shared" si="377"/>
        <v>0</v>
      </c>
      <c r="AF922" s="426">
        <f t="shared" si="371"/>
        <v>0</v>
      </c>
      <c r="AO922" s="426"/>
      <c r="AP922" s="426"/>
      <c r="AQ922" s="426">
        <v>-50</v>
      </c>
      <c r="AR922" s="426">
        <f t="shared" si="365"/>
        <v>-50</v>
      </c>
      <c r="AS922" s="423"/>
      <c r="AT922" s="423"/>
    </row>
    <row r="923" spans="1:46" s="425" customFormat="1">
      <c r="A923" s="427" t="s">
        <v>1496</v>
      </c>
      <c r="B923" s="421">
        <f>B922+28</f>
        <v>46106</v>
      </c>
      <c r="C923" s="422">
        <v>1</v>
      </c>
      <c r="D923" s="426"/>
      <c r="E923" s="423"/>
      <c r="F923" s="423"/>
      <c r="G923" s="423"/>
      <c r="H923" s="423">
        <v>0</v>
      </c>
      <c r="I923" s="423">
        <v>0</v>
      </c>
      <c r="J923" s="423">
        <v>0</v>
      </c>
      <c r="K923" s="423"/>
      <c r="L923" s="424"/>
      <c r="O923" s="426"/>
      <c r="P923" s="426">
        <f t="shared" si="360"/>
        <v>0</v>
      </c>
      <c r="Q923" s="426">
        <f t="shared" si="368"/>
        <v>0</v>
      </c>
      <c r="R923" s="426">
        <f t="shared" si="367"/>
        <v>0</v>
      </c>
      <c r="S923" s="426">
        <f t="shared" si="372"/>
        <v>0</v>
      </c>
      <c r="T923" s="426">
        <f t="shared" si="373"/>
        <v>0</v>
      </c>
      <c r="U923" s="426">
        <f t="shared" si="378"/>
        <v>0</v>
      </c>
      <c r="V923" s="426">
        <f t="shared" si="359"/>
        <v>0</v>
      </c>
      <c r="W923" s="426">
        <f t="shared" si="374"/>
        <v>0</v>
      </c>
      <c r="X923" s="426">
        <f t="shared" si="375"/>
        <v>0</v>
      </c>
      <c r="Y923" s="426">
        <f t="shared" si="369"/>
        <v>0</v>
      </c>
      <c r="Z923" s="426">
        <f t="shared" si="376"/>
        <v>0</v>
      </c>
      <c r="AA923" s="424"/>
      <c r="AB923" s="426">
        <f t="shared" si="379"/>
        <v>0</v>
      </c>
      <c r="AC923" s="426">
        <f t="shared" si="370"/>
        <v>0</v>
      </c>
      <c r="AD923" s="424"/>
      <c r="AE923" s="426">
        <f t="shared" si="377"/>
        <v>0</v>
      </c>
      <c r="AF923" s="426">
        <f t="shared" si="371"/>
        <v>0</v>
      </c>
      <c r="AO923" s="426"/>
      <c r="AP923" s="426"/>
      <c r="AQ923" s="426">
        <v>-50</v>
      </c>
      <c r="AR923" s="426">
        <f t="shared" si="365"/>
        <v>-50</v>
      </c>
      <c r="AS923" s="423"/>
      <c r="AT923" s="423"/>
    </row>
    <row r="924" spans="1:46" s="425" customFormat="1">
      <c r="A924" s="427" t="s">
        <v>1496</v>
      </c>
      <c r="B924" s="421">
        <f>B923+31</f>
        <v>46137</v>
      </c>
      <c r="C924" s="422">
        <v>1</v>
      </c>
      <c r="D924" s="426"/>
      <c r="E924" s="423"/>
      <c r="F924" s="423"/>
      <c r="G924" s="423"/>
      <c r="H924" s="423">
        <v>0</v>
      </c>
      <c r="I924" s="423">
        <v>0</v>
      </c>
      <c r="J924" s="423">
        <v>0</v>
      </c>
      <c r="K924" s="423"/>
      <c r="L924" s="424"/>
      <c r="O924" s="426"/>
      <c r="P924" s="426">
        <f t="shared" si="360"/>
        <v>0</v>
      </c>
      <c r="Q924" s="426">
        <f t="shared" si="368"/>
        <v>0</v>
      </c>
      <c r="R924" s="426">
        <f t="shared" si="367"/>
        <v>0</v>
      </c>
      <c r="S924" s="426">
        <f t="shared" si="372"/>
        <v>0</v>
      </c>
      <c r="T924" s="426">
        <f t="shared" si="373"/>
        <v>0</v>
      </c>
      <c r="U924" s="426">
        <f t="shared" si="378"/>
        <v>0</v>
      </c>
      <c r="V924" s="426">
        <f t="shared" si="359"/>
        <v>0</v>
      </c>
      <c r="W924" s="426">
        <f t="shared" si="374"/>
        <v>0</v>
      </c>
      <c r="X924" s="426">
        <f t="shared" si="375"/>
        <v>0</v>
      </c>
      <c r="Y924" s="426">
        <f t="shared" si="369"/>
        <v>0</v>
      </c>
      <c r="Z924" s="426">
        <f t="shared" si="376"/>
        <v>0</v>
      </c>
      <c r="AA924" s="424"/>
      <c r="AB924" s="426">
        <f t="shared" si="379"/>
        <v>0</v>
      </c>
      <c r="AC924" s="426">
        <f t="shared" si="370"/>
        <v>0</v>
      </c>
      <c r="AD924" s="424"/>
      <c r="AE924" s="426">
        <f t="shared" si="377"/>
        <v>0</v>
      </c>
      <c r="AF924" s="426">
        <f t="shared" si="371"/>
        <v>0</v>
      </c>
      <c r="AO924" s="426"/>
      <c r="AP924" s="426"/>
      <c r="AQ924" s="426">
        <v>-50</v>
      </c>
      <c r="AR924" s="426">
        <f t="shared" si="365"/>
        <v>-50</v>
      </c>
      <c r="AS924" s="423"/>
      <c r="AT924" s="423"/>
    </row>
    <row r="925" spans="1:46" s="425" customFormat="1">
      <c r="A925" s="427" t="s">
        <v>1496</v>
      </c>
      <c r="B925" s="421">
        <f>B924+30</f>
        <v>46167</v>
      </c>
      <c r="C925" s="422">
        <v>1</v>
      </c>
      <c r="D925" s="426"/>
      <c r="E925" s="423"/>
      <c r="F925" s="423"/>
      <c r="G925" s="423"/>
      <c r="H925" s="423">
        <v>0</v>
      </c>
      <c r="I925" s="423">
        <v>0</v>
      </c>
      <c r="J925" s="423">
        <v>0</v>
      </c>
      <c r="K925" s="423"/>
      <c r="L925" s="424"/>
      <c r="O925" s="426"/>
      <c r="P925" s="426">
        <f t="shared" si="360"/>
        <v>0</v>
      </c>
      <c r="Q925" s="426">
        <f t="shared" si="368"/>
        <v>0</v>
      </c>
      <c r="R925" s="426">
        <f t="shared" si="367"/>
        <v>0</v>
      </c>
      <c r="S925" s="426">
        <f t="shared" si="372"/>
        <v>0</v>
      </c>
      <c r="T925" s="426">
        <f t="shared" si="373"/>
        <v>0</v>
      </c>
      <c r="U925" s="426">
        <f t="shared" si="378"/>
        <v>0</v>
      </c>
      <c r="V925" s="426">
        <f t="shared" si="359"/>
        <v>0</v>
      </c>
      <c r="W925" s="426">
        <f t="shared" si="374"/>
        <v>0</v>
      </c>
      <c r="X925" s="426">
        <f t="shared" si="375"/>
        <v>0</v>
      </c>
      <c r="Y925" s="426">
        <f t="shared" si="369"/>
        <v>0</v>
      </c>
      <c r="Z925" s="426">
        <f t="shared" si="376"/>
        <v>0</v>
      </c>
      <c r="AA925" s="424"/>
      <c r="AB925" s="426">
        <f t="shared" si="379"/>
        <v>0</v>
      </c>
      <c r="AC925" s="426">
        <f t="shared" si="370"/>
        <v>0</v>
      </c>
      <c r="AD925" s="424"/>
      <c r="AE925" s="426">
        <f t="shared" si="377"/>
        <v>0</v>
      </c>
      <c r="AF925" s="426">
        <f t="shared" si="371"/>
        <v>0</v>
      </c>
      <c r="AO925" s="426"/>
      <c r="AP925" s="426"/>
      <c r="AQ925" s="426">
        <v>-50</v>
      </c>
      <c r="AR925" s="426">
        <f t="shared" si="365"/>
        <v>-50</v>
      </c>
      <c r="AS925" s="423"/>
      <c r="AT925" s="423"/>
    </row>
    <row r="926" spans="1:46" s="425" customFormat="1">
      <c r="A926" s="427" t="s">
        <v>1496</v>
      </c>
      <c r="B926" s="421">
        <f>B925+31</f>
        <v>46198</v>
      </c>
      <c r="C926" s="422">
        <v>1</v>
      </c>
      <c r="D926" s="426"/>
      <c r="E926" s="423"/>
      <c r="F926" s="423"/>
      <c r="G926" s="423"/>
      <c r="H926" s="423">
        <v>0</v>
      </c>
      <c r="I926" s="423">
        <v>0</v>
      </c>
      <c r="J926" s="423">
        <v>0</v>
      </c>
      <c r="K926" s="423"/>
      <c r="L926" s="424"/>
      <c r="O926" s="426"/>
      <c r="P926" s="426">
        <f t="shared" si="360"/>
        <v>0</v>
      </c>
      <c r="Q926" s="426">
        <f t="shared" si="368"/>
        <v>0</v>
      </c>
      <c r="R926" s="426">
        <f t="shared" si="367"/>
        <v>0</v>
      </c>
      <c r="S926" s="426">
        <f t="shared" si="372"/>
        <v>0</v>
      </c>
      <c r="T926" s="426">
        <f t="shared" si="373"/>
        <v>0</v>
      </c>
      <c r="U926" s="426">
        <f t="shared" si="378"/>
        <v>0</v>
      </c>
      <c r="V926" s="426">
        <f t="shared" si="359"/>
        <v>0</v>
      </c>
      <c r="W926" s="426">
        <f t="shared" si="374"/>
        <v>0</v>
      </c>
      <c r="X926" s="426">
        <f t="shared" si="375"/>
        <v>0</v>
      </c>
      <c r="Y926" s="426">
        <f t="shared" si="369"/>
        <v>0</v>
      </c>
      <c r="Z926" s="426">
        <f t="shared" si="376"/>
        <v>0</v>
      </c>
      <c r="AA926" s="424"/>
      <c r="AB926" s="426">
        <f t="shared" si="379"/>
        <v>0</v>
      </c>
      <c r="AC926" s="426">
        <f t="shared" si="370"/>
        <v>0</v>
      </c>
      <c r="AD926" s="424"/>
      <c r="AE926" s="426">
        <f t="shared" si="377"/>
        <v>0</v>
      </c>
      <c r="AF926" s="426">
        <f t="shared" si="371"/>
        <v>0</v>
      </c>
      <c r="AO926" s="426"/>
      <c r="AP926" s="426"/>
      <c r="AQ926" s="426">
        <v>-50</v>
      </c>
      <c r="AR926" s="426">
        <f t="shared" si="365"/>
        <v>-50</v>
      </c>
      <c r="AS926" s="423"/>
      <c r="AT926" s="423"/>
    </row>
    <row r="927" spans="1:46" s="425" customFormat="1">
      <c r="A927" s="427" t="s">
        <v>1496</v>
      </c>
      <c r="B927" s="421">
        <f>B926+30</f>
        <v>46228</v>
      </c>
      <c r="C927" s="422">
        <v>1</v>
      </c>
      <c r="D927" s="426"/>
      <c r="E927" s="423"/>
      <c r="F927" s="423"/>
      <c r="G927" s="423"/>
      <c r="H927" s="423">
        <v>0</v>
      </c>
      <c r="I927" s="423">
        <v>0</v>
      </c>
      <c r="J927" s="423">
        <v>0</v>
      </c>
      <c r="K927" s="423"/>
      <c r="L927" s="424"/>
      <c r="O927" s="426"/>
      <c r="P927" s="426">
        <f t="shared" si="360"/>
        <v>0</v>
      </c>
      <c r="Q927" s="426">
        <f t="shared" si="368"/>
        <v>0</v>
      </c>
      <c r="R927" s="426">
        <f t="shared" si="367"/>
        <v>0</v>
      </c>
      <c r="S927" s="426">
        <f t="shared" si="372"/>
        <v>0</v>
      </c>
      <c r="T927" s="426">
        <f t="shared" si="373"/>
        <v>0</v>
      </c>
      <c r="U927" s="426">
        <f t="shared" si="378"/>
        <v>0</v>
      </c>
      <c r="V927" s="426">
        <f t="shared" si="359"/>
        <v>0</v>
      </c>
      <c r="W927" s="426">
        <f t="shared" si="374"/>
        <v>0</v>
      </c>
      <c r="X927" s="426">
        <f t="shared" si="375"/>
        <v>0</v>
      </c>
      <c r="Y927" s="426">
        <f t="shared" si="369"/>
        <v>0</v>
      </c>
      <c r="Z927" s="426">
        <f t="shared" si="376"/>
        <v>0</v>
      </c>
      <c r="AA927" s="424"/>
      <c r="AB927" s="426">
        <f t="shared" si="379"/>
        <v>0</v>
      </c>
      <c r="AC927" s="426">
        <f t="shared" si="370"/>
        <v>0</v>
      </c>
      <c r="AD927" s="424"/>
      <c r="AE927" s="426">
        <f t="shared" si="377"/>
        <v>0</v>
      </c>
      <c r="AF927" s="426">
        <f t="shared" si="371"/>
        <v>0</v>
      </c>
      <c r="AO927" s="426"/>
      <c r="AP927" s="426"/>
      <c r="AQ927" s="426">
        <v>-50</v>
      </c>
      <c r="AR927" s="426">
        <f t="shared" si="365"/>
        <v>-50</v>
      </c>
      <c r="AS927" s="423"/>
      <c r="AT927" s="423"/>
    </row>
    <row r="928" spans="1:46" s="425" customFormat="1">
      <c r="A928" s="427" t="s">
        <v>1496</v>
      </c>
      <c r="B928" s="421">
        <f>B927+31</f>
        <v>46259</v>
      </c>
      <c r="C928" s="422">
        <v>1</v>
      </c>
      <c r="D928" s="426"/>
      <c r="E928" s="423"/>
      <c r="F928" s="423"/>
      <c r="G928" s="423"/>
      <c r="H928" s="423">
        <v>0</v>
      </c>
      <c r="I928" s="423">
        <v>0</v>
      </c>
      <c r="J928" s="423">
        <v>0</v>
      </c>
      <c r="K928" s="423"/>
      <c r="L928" s="424"/>
      <c r="O928" s="426"/>
      <c r="P928" s="426">
        <f t="shared" si="360"/>
        <v>0</v>
      </c>
      <c r="Q928" s="426">
        <f t="shared" si="368"/>
        <v>0</v>
      </c>
      <c r="R928" s="426">
        <f t="shared" si="367"/>
        <v>0</v>
      </c>
      <c r="S928" s="426">
        <f t="shared" si="372"/>
        <v>0</v>
      </c>
      <c r="T928" s="426">
        <f t="shared" si="373"/>
        <v>0</v>
      </c>
      <c r="U928" s="426">
        <f t="shared" si="378"/>
        <v>0</v>
      </c>
      <c r="V928" s="426">
        <f t="shared" si="359"/>
        <v>0</v>
      </c>
      <c r="W928" s="426">
        <f t="shared" si="374"/>
        <v>0</v>
      </c>
      <c r="X928" s="426">
        <f t="shared" si="375"/>
        <v>0</v>
      </c>
      <c r="Y928" s="426">
        <f t="shared" si="369"/>
        <v>0</v>
      </c>
      <c r="Z928" s="426">
        <f t="shared" si="376"/>
        <v>0</v>
      </c>
      <c r="AA928" s="424"/>
      <c r="AB928" s="426">
        <f t="shared" si="379"/>
        <v>0</v>
      </c>
      <c r="AC928" s="426">
        <f t="shared" si="370"/>
        <v>0</v>
      </c>
      <c r="AD928" s="424"/>
      <c r="AE928" s="426">
        <f t="shared" si="377"/>
        <v>0</v>
      </c>
      <c r="AF928" s="426">
        <f t="shared" si="371"/>
        <v>0</v>
      </c>
      <c r="AO928" s="426"/>
      <c r="AP928" s="426"/>
      <c r="AQ928" s="426">
        <v>-50</v>
      </c>
      <c r="AR928" s="426">
        <f t="shared" si="365"/>
        <v>-50</v>
      </c>
      <c r="AS928" s="423"/>
      <c r="AT928" s="423"/>
    </row>
    <row r="929" spans="1:46" s="425" customFormat="1">
      <c r="A929" s="427" t="s">
        <v>1496</v>
      </c>
      <c r="B929" s="421">
        <f>B928+31</f>
        <v>46290</v>
      </c>
      <c r="C929" s="422">
        <v>1</v>
      </c>
      <c r="D929" s="426"/>
      <c r="E929" s="423"/>
      <c r="F929" s="423"/>
      <c r="G929" s="423"/>
      <c r="H929" s="423">
        <v>0</v>
      </c>
      <c r="I929" s="423">
        <v>0</v>
      </c>
      <c r="J929" s="423">
        <v>0</v>
      </c>
      <c r="K929" s="423"/>
      <c r="L929" s="424"/>
      <c r="O929" s="426"/>
      <c r="P929" s="426">
        <f t="shared" si="360"/>
        <v>0</v>
      </c>
      <c r="Q929" s="426">
        <f t="shared" si="368"/>
        <v>0</v>
      </c>
      <c r="R929" s="426">
        <f t="shared" si="367"/>
        <v>0</v>
      </c>
      <c r="S929" s="426">
        <f t="shared" si="372"/>
        <v>0</v>
      </c>
      <c r="T929" s="426">
        <f t="shared" si="373"/>
        <v>0</v>
      </c>
      <c r="U929" s="426">
        <f t="shared" si="378"/>
        <v>0</v>
      </c>
      <c r="V929" s="426">
        <f t="shared" si="359"/>
        <v>0</v>
      </c>
      <c r="W929" s="426">
        <f t="shared" si="374"/>
        <v>0</v>
      </c>
      <c r="X929" s="426">
        <f t="shared" si="375"/>
        <v>0</v>
      </c>
      <c r="Y929" s="426">
        <f t="shared" si="369"/>
        <v>0</v>
      </c>
      <c r="Z929" s="426">
        <f t="shared" si="376"/>
        <v>0</v>
      </c>
      <c r="AA929" s="424"/>
      <c r="AB929" s="426">
        <f t="shared" si="379"/>
        <v>0</v>
      </c>
      <c r="AC929" s="426">
        <f t="shared" si="370"/>
        <v>0</v>
      </c>
      <c r="AD929" s="424"/>
      <c r="AE929" s="426">
        <f t="shared" si="377"/>
        <v>0</v>
      </c>
      <c r="AF929" s="426">
        <f t="shared" si="371"/>
        <v>0</v>
      </c>
      <c r="AO929" s="426"/>
      <c r="AP929" s="426"/>
      <c r="AQ929" s="426">
        <v>-50</v>
      </c>
      <c r="AR929" s="426">
        <f t="shared" si="365"/>
        <v>-50</v>
      </c>
      <c r="AS929" s="423"/>
      <c r="AT929" s="423"/>
    </row>
    <row r="930" spans="1:46" s="425" customFormat="1">
      <c r="A930" s="427" t="s">
        <v>1496</v>
      </c>
      <c r="B930" s="421">
        <f>B929+30</f>
        <v>46320</v>
      </c>
      <c r="C930" s="422">
        <v>1</v>
      </c>
      <c r="D930" s="426"/>
      <c r="E930" s="423"/>
      <c r="F930" s="423"/>
      <c r="G930" s="423"/>
      <c r="H930" s="423">
        <v>0</v>
      </c>
      <c r="I930" s="423">
        <v>0</v>
      </c>
      <c r="J930" s="423">
        <v>0</v>
      </c>
      <c r="K930" s="423"/>
      <c r="L930" s="424"/>
      <c r="O930" s="426"/>
      <c r="P930" s="426">
        <f t="shared" si="360"/>
        <v>0</v>
      </c>
      <c r="Q930" s="426">
        <f t="shared" si="368"/>
        <v>0</v>
      </c>
      <c r="R930" s="426">
        <f t="shared" si="367"/>
        <v>0</v>
      </c>
      <c r="S930" s="426">
        <f t="shared" si="372"/>
        <v>0</v>
      </c>
      <c r="T930" s="426">
        <f t="shared" si="373"/>
        <v>0</v>
      </c>
      <c r="U930" s="426">
        <f t="shared" si="378"/>
        <v>0</v>
      </c>
      <c r="V930" s="426">
        <f t="shared" si="359"/>
        <v>0</v>
      </c>
      <c r="W930" s="426">
        <f t="shared" si="374"/>
        <v>0</v>
      </c>
      <c r="X930" s="426">
        <f t="shared" si="375"/>
        <v>0</v>
      </c>
      <c r="Y930" s="426">
        <f t="shared" si="369"/>
        <v>0</v>
      </c>
      <c r="Z930" s="426">
        <f t="shared" si="376"/>
        <v>0</v>
      </c>
      <c r="AA930" s="424"/>
      <c r="AB930" s="426">
        <f t="shared" si="379"/>
        <v>0</v>
      </c>
      <c r="AC930" s="426">
        <f t="shared" si="370"/>
        <v>0</v>
      </c>
      <c r="AD930" s="424"/>
      <c r="AE930" s="426">
        <f t="shared" si="377"/>
        <v>0</v>
      </c>
      <c r="AF930" s="426">
        <f t="shared" si="371"/>
        <v>0</v>
      </c>
      <c r="AO930" s="426"/>
      <c r="AP930" s="426"/>
      <c r="AQ930" s="426">
        <v>-50</v>
      </c>
      <c r="AR930" s="426">
        <f t="shared" si="365"/>
        <v>-50</v>
      </c>
      <c r="AS930" s="423"/>
      <c r="AT930" s="423"/>
    </row>
    <row r="931" spans="1:46" s="425" customFormat="1">
      <c r="A931" s="427" t="s">
        <v>1496</v>
      </c>
      <c r="B931" s="421">
        <f>B930+31</f>
        <v>46351</v>
      </c>
      <c r="C931" s="422">
        <v>1</v>
      </c>
      <c r="D931" s="426"/>
      <c r="E931" s="423"/>
      <c r="F931" s="423"/>
      <c r="G931" s="423"/>
      <c r="H931" s="423">
        <v>0</v>
      </c>
      <c r="I931" s="423">
        <v>0</v>
      </c>
      <c r="J931" s="423">
        <v>0</v>
      </c>
      <c r="K931" s="423"/>
      <c r="L931" s="424"/>
      <c r="O931" s="426"/>
      <c r="P931" s="426">
        <f t="shared" si="360"/>
        <v>0</v>
      </c>
      <c r="Q931" s="426">
        <f t="shared" si="368"/>
        <v>0</v>
      </c>
      <c r="R931" s="426">
        <f t="shared" si="367"/>
        <v>0</v>
      </c>
      <c r="S931" s="426">
        <f t="shared" si="372"/>
        <v>0</v>
      </c>
      <c r="T931" s="426">
        <f t="shared" si="373"/>
        <v>0</v>
      </c>
      <c r="U931" s="426">
        <f t="shared" si="378"/>
        <v>0</v>
      </c>
      <c r="V931" s="426">
        <f t="shared" si="359"/>
        <v>0</v>
      </c>
      <c r="W931" s="426">
        <f t="shared" si="374"/>
        <v>0</v>
      </c>
      <c r="X931" s="426">
        <f t="shared" si="375"/>
        <v>0</v>
      </c>
      <c r="Y931" s="426">
        <f t="shared" si="369"/>
        <v>0</v>
      </c>
      <c r="Z931" s="426">
        <f t="shared" si="376"/>
        <v>0</v>
      </c>
      <c r="AA931" s="424"/>
      <c r="AB931" s="426">
        <f t="shared" si="379"/>
        <v>0</v>
      </c>
      <c r="AC931" s="426">
        <f t="shared" si="370"/>
        <v>0</v>
      </c>
      <c r="AD931" s="424"/>
      <c r="AE931" s="426">
        <f t="shared" si="377"/>
        <v>0</v>
      </c>
      <c r="AF931" s="426">
        <f t="shared" si="371"/>
        <v>0</v>
      </c>
      <c r="AO931" s="426"/>
      <c r="AP931" s="426"/>
      <c r="AQ931" s="426">
        <v>-50</v>
      </c>
      <c r="AR931" s="426">
        <f t="shared" si="365"/>
        <v>-50</v>
      </c>
      <c r="AS931" s="423"/>
      <c r="AT931" s="423"/>
    </row>
    <row r="932" spans="1:46" s="425" customFormat="1">
      <c r="A932" s="427" t="s">
        <v>1496</v>
      </c>
      <c r="B932" s="421">
        <f>B931+30</f>
        <v>46381</v>
      </c>
      <c r="C932" s="422">
        <v>1</v>
      </c>
      <c r="D932" s="426"/>
      <c r="E932" s="423"/>
      <c r="F932" s="423"/>
      <c r="G932" s="423"/>
      <c r="H932" s="423">
        <v>0</v>
      </c>
      <c r="I932" s="423">
        <v>0</v>
      </c>
      <c r="J932" s="423">
        <v>0</v>
      </c>
      <c r="K932" s="423"/>
      <c r="L932" s="424"/>
      <c r="O932" s="426"/>
      <c r="P932" s="426">
        <f t="shared" si="360"/>
        <v>0</v>
      </c>
      <c r="Q932" s="426">
        <f t="shared" si="368"/>
        <v>0</v>
      </c>
      <c r="R932" s="426">
        <f t="shared" si="367"/>
        <v>0</v>
      </c>
      <c r="S932" s="426">
        <f t="shared" si="372"/>
        <v>0</v>
      </c>
      <c r="T932" s="426">
        <f t="shared" si="373"/>
        <v>0</v>
      </c>
      <c r="U932" s="426">
        <f t="shared" si="378"/>
        <v>0</v>
      </c>
      <c r="V932" s="426">
        <f t="shared" si="359"/>
        <v>0</v>
      </c>
      <c r="W932" s="426">
        <f t="shared" si="374"/>
        <v>0</v>
      </c>
      <c r="X932" s="426">
        <f t="shared" si="375"/>
        <v>0</v>
      </c>
      <c r="Y932" s="426">
        <f t="shared" si="369"/>
        <v>0</v>
      </c>
      <c r="Z932" s="426">
        <f t="shared" si="376"/>
        <v>0</v>
      </c>
      <c r="AA932" s="424"/>
      <c r="AB932" s="426">
        <f t="shared" si="379"/>
        <v>0</v>
      </c>
      <c r="AC932" s="426">
        <f t="shared" si="370"/>
        <v>0</v>
      </c>
      <c r="AD932" s="424"/>
      <c r="AE932" s="426">
        <f t="shared" si="377"/>
        <v>0</v>
      </c>
      <c r="AF932" s="426">
        <f t="shared" si="371"/>
        <v>0</v>
      </c>
      <c r="AO932" s="426"/>
      <c r="AP932" s="426"/>
      <c r="AQ932" s="426">
        <v>-50</v>
      </c>
      <c r="AR932" s="426">
        <f t="shared" si="365"/>
        <v>-50</v>
      </c>
      <c r="AS932" s="423"/>
      <c r="AT932" s="423"/>
    </row>
    <row r="933" spans="1:46" s="425" customFormat="1">
      <c r="A933" s="427" t="s">
        <v>1496</v>
      </c>
      <c r="B933" s="421">
        <f>B932+31</f>
        <v>46412</v>
      </c>
      <c r="C933" s="422">
        <v>1</v>
      </c>
      <c r="D933" s="426"/>
      <c r="E933" s="423"/>
      <c r="F933" s="423"/>
      <c r="G933" s="423"/>
      <c r="H933" s="423">
        <v>0</v>
      </c>
      <c r="I933" s="423">
        <v>0</v>
      </c>
      <c r="J933" s="423">
        <v>0</v>
      </c>
      <c r="K933" s="423"/>
      <c r="L933" s="424"/>
      <c r="O933" s="426"/>
      <c r="P933" s="426">
        <f t="shared" si="360"/>
        <v>0</v>
      </c>
      <c r="Q933" s="426">
        <f t="shared" si="368"/>
        <v>0</v>
      </c>
      <c r="R933" s="426">
        <f t="shared" si="367"/>
        <v>0</v>
      </c>
      <c r="S933" s="426">
        <f t="shared" si="372"/>
        <v>0</v>
      </c>
      <c r="T933" s="426">
        <f t="shared" si="373"/>
        <v>0</v>
      </c>
      <c r="U933" s="426">
        <f t="shared" si="378"/>
        <v>0</v>
      </c>
      <c r="V933" s="426">
        <f t="shared" si="359"/>
        <v>0</v>
      </c>
      <c r="W933" s="426">
        <f t="shared" si="374"/>
        <v>0</v>
      </c>
      <c r="X933" s="426">
        <f t="shared" si="375"/>
        <v>0</v>
      </c>
      <c r="Y933" s="426">
        <f t="shared" si="369"/>
        <v>0</v>
      </c>
      <c r="Z933" s="426">
        <f t="shared" si="376"/>
        <v>0</v>
      </c>
      <c r="AA933" s="424"/>
      <c r="AB933" s="426">
        <f t="shared" si="379"/>
        <v>0</v>
      </c>
      <c r="AC933" s="426">
        <f t="shared" si="370"/>
        <v>0</v>
      </c>
      <c r="AD933" s="424"/>
      <c r="AE933" s="426">
        <f t="shared" si="377"/>
        <v>0</v>
      </c>
      <c r="AF933" s="426">
        <f t="shared" si="371"/>
        <v>0</v>
      </c>
      <c r="AO933" s="426"/>
      <c r="AP933" s="426"/>
      <c r="AQ933" s="426">
        <v>-50</v>
      </c>
      <c r="AR933" s="426">
        <f t="shared" si="365"/>
        <v>-50</v>
      </c>
      <c r="AS933" s="423"/>
      <c r="AT933" s="423"/>
    </row>
    <row r="934" spans="1:46" s="425" customFormat="1">
      <c r="A934" s="427" t="s">
        <v>1496</v>
      </c>
      <c r="B934" s="421">
        <f>B933+31</f>
        <v>46443</v>
      </c>
      <c r="C934" s="422">
        <v>1</v>
      </c>
      <c r="D934" s="426"/>
      <c r="E934" s="423"/>
      <c r="F934" s="423"/>
      <c r="G934" s="423"/>
      <c r="H934" s="423">
        <v>0</v>
      </c>
      <c r="I934" s="423">
        <v>0</v>
      </c>
      <c r="J934" s="423">
        <v>0</v>
      </c>
      <c r="K934" s="423"/>
      <c r="L934" s="424"/>
      <c r="O934" s="426"/>
      <c r="P934" s="426">
        <f t="shared" si="360"/>
        <v>0</v>
      </c>
      <c r="Q934" s="426">
        <f t="shared" si="368"/>
        <v>0</v>
      </c>
      <c r="R934" s="426">
        <f t="shared" si="367"/>
        <v>0</v>
      </c>
      <c r="S934" s="426">
        <f t="shared" si="372"/>
        <v>0</v>
      </c>
      <c r="T934" s="426">
        <f t="shared" si="373"/>
        <v>0</v>
      </c>
      <c r="U934" s="426">
        <f t="shared" si="378"/>
        <v>0</v>
      </c>
      <c r="V934" s="426">
        <f t="shared" si="359"/>
        <v>0</v>
      </c>
      <c r="W934" s="426">
        <f t="shared" si="374"/>
        <v>0</v>
      </c>
      <c r="X934" s="426">
        <f t="shared" si="375"/>
        <v>0</v>
      </c>
      <c r="Y934" s="426">
        <f t="shared" si="369"/>
        <v>0</v>
      </c>
      <c r="Z934" s="426">
        <f t="shared" si="376"/>
        <v>0</v>
      </c>
      <c r="AA934" s="424"/>
      <c r="AB934" s="426">
        <f t="shared" si="379"/>
        <v>0</v>
      </c>
      <c r="AC934" s="426">
        <f t="shared" si="370"/>
        <v>0</v>
      </c>
      <c r="AD934" s="424"/>
      <c r="AE934" s="426">
        <f t="shared" si="377"/>
        <v>0</v>
      </c>
      <c r="AF934" s="426">
        <f t="shared" si="371"/>
        <v>0</v>
      </c>
      <c r="AO934" s="426"/>
      <c r="AP934" s="426"/>
      <c r="AQ934" s="426">
        <v>-50</v>
      </c>
      <c r="AR934" s="426">
        <f t="shared" si="365"/>
        <v>-50</v>
      </c>
      <c r="AS934" s="423"/>
      <c r="AT934" s="423"/>
    </row>
    <row r="935" spans="1:46" s="425" customFormat="1">
      <c r="A935" s="427" t="s">
        <v>1496</v>
      </c>
      <c r="B935" s="421">
        <f>B934+28</f>
        <v>46471</v>
      </c>
      <c r="C935" s="422">
        <v>1</v>
      </c>
      <c r="D935" s="426"/>
      <c r="E935" s="423"/>
      <c r="F935" s="423"/>
      <c r="G935" s="423"/>
      <c r="H935" s="423">
        <v>0</v>
      </c>
      <c r="I935" s="423">
        <v>0</v>
      </c>
      <c r="J935" s="423">
        <v>0</v>
      </c>
      <c r="K935" s="423"/>
      <c r="L935" s="424"/>
      <c r="O935" s="426"/>
      <c r="P935" s="426">
        <f t="shared" si="360"/>
        <v>0</v>
      </c>
      <c r="Q935" s="426">
        <f t="shared" si="368"/>
        <v>0</v>
      </c>
      <c r="R935" s="426">
        <f t="shared" si="367"/>
        <v>0</v>
      </c>
      <c r="S935" s="426">
        <f t="shared" si="372"/>
        <v>0</v>
      </c>
      <c r="T935" s="426">
        <f t="shared" si="373"/>
        <v>0</v>
      </c>
      <c r="U935" s="426">
        <f t="shared" si="378"/>
        <v>0</v>
      </c>
      <c r="V935" s="426">
        <f t="shared" si="359"/>
        <v>0</v>
      </c>
      <c r="W935" s="426">
        <f t="shared" si="374"/>
        <v>0</v>
      </c>
      <c r="X935" s="426">
        <f t="shared" si="375"/>
        <v>0</v>
      </c>
      <c r="Y935" s="426">
        <f t="shared" si="369"/>
        <v>0</v>
      </c>
      <c r="Z935" s="426">
        <f t="shared" si="376"/>
        <v>0</v>
      </c>
      <c r="AA935" s="424"/>
      <c r="AB935" s="426">
        <f t="shared" si="379"/>
        <v>0</v>
      </c>
      <c r="AC935" s="426">
        <f t="shared" si="370"/>
        <v>0</v>
      </c>
      <c r="AD935" s="424"/>
      <c r="AE935" s="426">
        <f t="shared" si="377"/>
        <v>0</v>
      </c>
      <c r="AF935" s="426">
        <f t="shared" si="371"/>
        <v>0</v>
      </c>
      <c r="AO935" s="426"/>
      <c r="AP935" s="426"/>
      <c r="AQ935" s="426">
        <v>-50</v>
      </c>
      <c r="AR935" s="426">
        <f t="shared" si="365"/>
        <v>-50</v>
      </c>
      <c r="AS935" s="423"/>
      <c r="AT935" s="423"/>
    </row>
    <row r="936" spans="1:46" s="425" customFormat="1">
      <c r="A936" s="427" t="s">
        <v>1496</v>
      </c>
      <c r="B936" s="421">
        <f>B935+31</f>
        <v>46502</v>
      </c>
      <c r="C936" s="422">
        <v>1</v>
      </c>
      <c r="D936" s="426"/>
      <c r="E936" s="423"/>
      <c r="F936" s="423"/>
      <c r="G936" s="423"/>
      <c r="H936" s="423">
        <v>0</v>
      </c>
      <c r="I936" s="423">
        <v>0</v>
      </c>
      <c r="J936" s="423">
        <v>0</v>
      </c>
      <c r="K936" s="423"/>
      <c r="L936" s="424"/>
      <c r="O936" s="426"/>
      <c r="P936" s="426">
        <f t="shared" si="360"/>
        <v>0</v>
      </c>
      <c r="Q936" s="426">
        <f t="shared" si="368"/>
        <v>0</v>
      </c>
      <c r="R936" s="426">
        <f t="shared" si="367"/>
        <v>0</v>
      </c>
      <c r="S936" s="426">
        <f t="shared" si="372"/>
        <v>0</v>
      </c>
      <c r="T936" s="426">
        <f t="shared" si="373"/>
        <v>0</v>
      </c>
      <c r="U936" s="426">
        <f t="shared" si="378"/>
        <v>0</v>
      </c>
      <c r="V936" s="426">
        <f t="shared" si="359"/>
        <v>0</v>
      </c>
      <c r="W936" s="426">
        <f t="shared" si="374"/>
        <v>0</v>
      </c>
      <c r="X936" s="426">
        <f t="shared" si="375"/>
        <v>0</v>
      </c>
      <c r="Y936" s="426">
        <f t="shared" si="369"/>
        <v>0</v>
      </c>
      <c r="Z936" s="426">
        <f t="shared" si="376"/>
        <v>0</v>
      </c>
      <c r="AA936" s="424"/>
      <c r="AB936" s="426">
        <f t="shared" si="379"/>
        <v>0</v>
      </c>
      <c r="AC936" s="426">
        <f t="shared" si="370"/>
        <v>0</v>
      </c>
      <c r="AD936" s="424"/>
      <c r="AE936" s="426">
        <f t="shared" si="377"/>
        <v>0</v>
      </c>
      <c r="AF936" s="426">
        <f t="shared" si="371"/>
        <v>0</v>
      </c>
      <c r="AO936" s="426"/>
      <c r="AP936" s="426"/>
      <c r="AQ936" s="426">
        <v>-50</v>
      </c>
      <c r="AR936" s="426">
        <f t="shared" si="365"/>
        <v>-50</v>
      </c>
      <c r="AS936" s="423"/>
      <c r="AT936" s="423"/>
    </row>
    <row r="937" spans="1:46" s="425" customFormat="1">
      <c r="A937" s="427" t="s">
        <v>1496</v>
      </c>
      <c r="B937" s="421">
        <f>B936+30</f>
        <v>46532</v>
      </c>
      <c r="C937" s="422">
        <v>1</v>
      </c>
      <c r="D937" s="426"/>
      <c r="E937" s="423"/>
      <c r="F937" s="423"/>
      <c r="G937" s="423"/>
      <c r="H937" s="423">
        <v>0</v>
      </c>
      <c r="I937" s="423">
        <v>0</v>
      </c>
      <c r="J937" s="423">
        <v>0</v>
      </c>
      <c r="K937" s="423"/>
      <c r="L937" s="424"/>
      <c r="O937" s="426"/>
      <c r="P937" s="426">
        <f t="shared" si="360"/>
        <v>0</v>
      </c>
      <c r="Q937" s="426">
        <f t="shared" si="368"/>
        <v>0</v>
      </c>
      <c r="R937" s="426">
        <f t="shared" si="367"/>
        <v>0</v>
      </c>
      <c r="S937" s="426">
        <f t="shared" si="372"/>
        <v>0</v>
      </c>
      <c r="T937" s="426">
        <f t="shared" si="373"/>
        <v>0</v>
      </c>
      <c r="U937" s="426">
        <f t="shared" si="378"/>
        <v>0</v>
      </c>
      <c r="V937" s="426">
        <f t="shared" si="359"/>
        <v>0</v>
      </c>
      <c r="W937" s="426">
        <f t="shared" si="374"/>
        <v>0</v>
      </c>
      <c r="X937" s="426">
        <f t="shared" si="375"/>
        <v>0</v>
      </c>
      <c r="Y937" s="426">
        <f t="shared" si="369"/>
        <v>0</v>
      </c>
      <c r="Z937" s="426">
        <f t="shared" si="376"/>
        <v>0</v>
      </c>
      <c r="AA937" s="424"/>
      <c r="AB937" s="426">
        <f t="shared" si="379"/>
        <v>0</v>
      </c>
      <c r="AC937" s="426">
        <f t="shared" si="370"/>
        <v>0</v>
      </c>
      <c r="AD937" s="424"/>
      <c r="AE937" s="426">
        <f t="shared" si="377"/>
        <v>0</v>
      </c>
      <c r="AF937" s="426">
        <f t="shared" si="371"/>
        <v>0</v>
      </c>
      <c r="AO937" s="426"/>
      <c r="AP937" s="426"/>
      <c r="AQ937" s="426">
        <v>-50</v>
      </c>
      <c r="AR937" s="426">
        <f t="shared" si="365"/>
        <v>-50</v>
      </c>
      <c r="AS937" s="423"/>
      <c r="AT937" s="423"/>
    </row>
    <row r="938" spans="1:46" s="425" customFormat="1">
      <c r="A938" s="427" t="s">
        <v>1496</v>
      </c>
      <c r="B938" s="421">
        <f>B937+31</f>
        <v>46563</v>
      </c>
      <c r="C938" s="422">
        <v>1</v>
      </c>
      <c r="D938" s="426"/>
      <c r="E938" s="423"/>
      <c r="F938" s="423"/>
      <c r="G938" s="423"/>
      <c r="H938" s="423">
        <v>0</v>
      </c>
      <c r="I938" s="423">
        <v>0</v>
      </c>
      <c r="J938" s="423">
        <v>0</v>
      </c>
      <c r="K938" s="423"/>
      <c r="L938" s="424"/>
      <c r="O938" s="426"/>
      <c r="P938" s="426">
        <f t="shared" si="360"/>
        <v>0</v>
      </c>
      <c r="Q938" s="426">
        <f t="shared" si="368"/>
        <v>0</v>
      </c>
      <c r="R938" s="426">
        <f t="shared" si="367"/>
        <v>0</v>
      </c>
      <c r="S938" s="426">
        <f t="shared" si="372"/>
        <v>0</v>
      </c>
      <c r="T938" s="426">
        <f t="shared" si="373"/>
        <v>0</v>
      </c>
      <c r="U938" s="426">
        <f t="shared" si="378"/>
        <v>0</v>
      </c>
      <c r="V938" s="426">
        <f t="shared" si="359"/>
        <v>0</v>
      </c>
      <c r="W938" s="426">
        <f t="shared" si="374"/>
        <v>0</v>
      </c>
      <c r="X938" s="426">
        <f t="shared" si="375"/>
        <v>0</v>
      </c>
      <c r="Y938" s="426">
        <f t="shared" si="369"/>
        <v>0</v>
      </c>
      <c r="Z938" s="426">
        <f t="shared" si="376"/>
        <v>0</v>
      </c>
      <c r="AA938" s="424"/>
      <c r="AB938" s="426">
        <f t="shared" si="379"/>
        <v>0</v>
      </c>
      <c r="AC938" s="426">
        <f t="shared" si="370"/>
        <v>0</v>
      </c>
      <c r="AD938" s="424"/>
      <c r="AE938" s="426">
        <f t="shared" si="377"/>
        <v>0</v>
      </c>
      <c r="AF938" s="426">
        <f t="shared" si="371"/>
        <v>0</v>
      </c>
      <c r="AO938" s="426"/>
      <c r="AP938" s="426"/>
      <c r="AQ938" s="426">
        <v>-50</v>
      </c>
      <c r="AR938" s="426">
        <f t="shared" si="365"/>
        <v>-50</v>
      </c>
      <c r="AS938" s="423"/>
      <c r="AT938" s="423"/>
    </row>
    <row r="939" spans="1:46" s="425" customFormat="1">
      <c r="A939" s="427" t="s">
        <v>1496</v>
      </c>
      <c r="B939" s="421">
        <f>B938+30</f>
        <v>46593</v>
      </c>
      <c r="C939" s="422">
        <v>1</v>
      </c>
      <c r="D939" s="426"/>
      <c r="E939" s="423"/>
      <c r="F939" s="423"/>
      <c r="G939" s="423"/>
      <c r="H939" s="423">
        <v>0</v>
      </c>
      <c r="I939" s="423">
        <v>0</v>
      </c>
      <c r="J939" s="423">
        <v>0</v>
      </c>
      <c r="K939" s="423"/>
      <c r="L939" s="424"/>
      <c r="O939" s="426"/>
      <c r="P939" s="426">
        <f t="shared" si="360"/>
        <v>0</v>
      </c>
      <c r="Q939" s="426">
        <f t="shared" si="368"/>
        <v>0</v>
      </c>
      <c r="R939" s="426">
        <f t="shared" si="367"/>
        <v>0</v>
      </c>
      <c r="S939" s="426">
        <f t="shared" si="372"/>
        <v>0</v>
      </c>
      <c r="T939" s="426">
        <f t="shared" si="373"/>
        <v>0</v>
      </c>
      <c r="U939" s="426">
        <f t="shared" si="378"/>
        <v>0</v>
      </c>
      <c r="V939" s="426">
        <f t="shared" si="359"/>
        <v>0</v>
      </c>
      <c r="W939" s="426">
        <f t="shared" si="374"/>
        <v>0</v>
      </c>
      <c r="X939" s="426">
        <f t="shared" si="375"/>
        <v>0</v>
      </c>
      <c r="Y939" s="426">
        <f t="shared" si="369"/>
        <v>0</v>
      </c>
      <c r="Z939" s="426">
        <f t="shared" si="376"/>
        <v>0</v>
      </c>
      <c r="AA939" s="424"/>
      <c r="AB939" s="426">
        <f t="shared" si="379"/>
        <v>0</v>
      </c>
      <c r="AC939" s="426">
        <f t="shared" si="370"/>
        <v>0</v>
      </c>
      <c r="AD939" s="424"/>
      <c r="AE939" s="426">
        <f t="shared" si="377"/>
        <v>0</v>
      </c>
      <c r="AF939" s="426">
        <f t="shared" si="371"/>
        <v>0</v>
      </c>
      <c r="AO939" s="426"/>
      <c r="AP939" s="426"/>
      <c r="AQ939" s="426">
        <v>-50</v>
      </c>
      <c r="AR939" s="426">
        <f t="shared" si="365"/>
        <v>-50</v>
      </c>
      <c r="AS939" s="423"/>
      <c r="AT939" s="423"/>
    </row>
    <row r="940" spans="1:46" s="425" customFormat="1">
      <c r="A940" s="427" t="s">
        <v>1496</v>
      </c>
      <c r="B940" s="421">
        <f>B939+31</f>
        <v>46624</v>
      </c>
      <c r="C940" s="422">
        <v>1</v>
      </c>
      <c r="D940" s="426"/>
      <c r="E940" s="423"/>
      <c r="F940" s="423"/>
      <c r="G940" s="423"/>
      <c r="H940" s="423">
        <v>0</v>
      </c>
      <c r="I940" s="423">
        <v>0</v>
      </c>
      <c r="J940" s="423">
        <v>0</v>
      </c>
      <c r="K940" s="423"/>
      <c r="L940" s="424"/>
      <c r="O940" s="426"/>
      <c r="P940" s="426">
        <f t="shared" si="360"/>
        <v>0</v>
      </c>
      <c r="Q940" s="426">
        <f t="shared" si="368"/>
        <v>0</v>
      </c>
      <c r="R940" s="426">
        <f t="shared" si="367"/>
        <v>0</v>
      </c>
      <c r="S940" s="426">
        <f t="shared" si="372"/>
        <v>0</v>
      </c>
      <c r="T940" s="426">
        <f t="shared" si="373"/>
        <v>0</v>
      </c>
      <c r="U940" s="426">
        <f t="shared" si="378"/>
        <v>0</v>
      </c>
      <c r="V940" s="426">
        <f t="shared" si="359"/>
        <v>0</v>
      </c>
      <c r="W940" s="426">
        <f t="shared" si="374"/>
        <v>0</v>
      </c>
      <c r="X940" s="426">
        <f t="shared" si="375"/>
        <v>0</v>
      </c>
      <c r="Y940" s="426">
        <f t="shared" si="369"/>
        <v>0</v>
      </c>
      <c r="Z940" s="426">
        <f t="shared" si="376"/>
        <v>0</v>
      </c>
      <c r="AA940" s="424"/>
      <c r="AB940" s="426">
        <f t="shared" si="379"/>
        <v>0</v>
      </c>
      <c r="AC940" s="426">
        <f t="shared" si="370"/>
        <v>0</v>
      </c>
      <c r="AD940" s="424"/>
      <c r="AE940" s="426">
        <f t="shared" si="377"/>
        <v>0</v>
      </c>
      <c r="AF940" s="426">
        <f t="shared" si="371"/>
        <v>0</v>
      </c>
      <c r="AO940" s="426"/>
      <c r="AP940" s="426"/>
      <c r="AQ940" s="426">
        <v>-50</v>
      </c>
      <c r="AR940" s="426">
        <f t="shared" si="365"/>
        <v>-50</v>
      </c>
      <c r="AS940" s="423"/>
      <c r="AT940" s="423"/>
    </row>
    <row r="941" spans="1:46" s="425" customFormat="1">
      <c r="A941" s="427" t="s">
        <v>1496</v>
      </c>
      <c r="B941" s="421">
        <f>B940+31</f>
        <v>46655</v>
      </c>
      <c r="C941" s="422">
        <v>1</v>
      </c>
      <c r="D941" s="426"/>
      <c r="E941" s="423"/>
      <c r="F941" s="423"/>
      <c r="G941" s="423"/>
      <c r="H941" s="423">
        <v>0</v>
      </c>
      <c r="I941" s="423">
        <v>0</v>
      </c>
      <c r="J941" s="423">
        <v>0</v>
      </c>
      <c r="K941" s="423"/>
      <c r="L941" s="424"/>
      <c r="O941" s="426"/>
      <c r="P941" s="426">
        <f t="shared" si="360"/>
        <v>0</v>
      </c>
      <c r="Q941" s="426">
        <f t="shared" si="368"/>
        <v>0</v>
      </c>
      <c r="R941" s="426">
        <f t="shared" si="367"/>
        <v>0</v>
      </c>
      <c r="S941" s="426">
        <f t="shared" si="372"/>
        <v>0</v>
      </c>
      <c r="T941" s="426">
        <f t="shared" si="373"/>
        <v>0</v>
      </c>
      <c r="U941" s="426">
        <f t="shared" si="378"/>
        <v>0</v>
      </c>
      <c r="V941" s="426">
        <f t="shared" ref="V941:V956" si="380">U941*C941</f>
        <v>0</v>
      </c>
      <c r="W941" s="426">
        <f t="shared" si="374"/>
        <v>0</v>
      </c>
      <c r="X941" s="426">
        <f t="shared" si="375"/>
        <v>0</v>
      </c>
      <c r="Y941" s="426">
        <f t="shared" si="369"/>
        <v>0</v>
      </c>
      <c r="Z941" s="426">
        <f t="shared" si="376"/>
        <v>0</v>
      </c>
      <c r="AA941" s="424"/>
      <c r="AB941" s="426">
        <f t="shared" si="379"/>
        <v>0</v>
      </c>
      <c r="AC941" s="426">
        <f t="shared" si="370"/>
        <v>0</v>
      </c>
      <c r="AD941" s="424"/>
      <c r="AE941" s="426">
        <f t="shared" si="377"/>
        <v>0</v>
      </c>
      <c r="AF941" s="426">
        <f t="shared" si="371"/>
        <v>0</v>
      </c>
      <c r="AO941" s="426"/>
      <c r="AP941" s="426"/>
      <c r="AQ941" s="426">
        <v>-50</v>
      </c>
      <c r="AR941" s="426">
        <f t="shared" si="365"/>
        <v>-50</v>
      </c>
      <c r="AS941" s="423"/>
      <c r="AT941" s="423"/>
    </row>
    <row r="942" spans="1:46" s="425" customFormat="1">
      <c r="A942" s="427" t="s">
        <v>1496</v>
      </c>
      <c r="B942" s="421">
        <f>B941+30</f>
        <v>46685</v>
      </c>
      <c r="C942" s="422">
        <v>1</v>
      </c>
      <c r="D942" s="426"/>
      <c r="E942" s="423"/>
      <c r="F942" s="423"/>
      <c r="G942" s="423"/>
      <c r="H942" s="423">
        <v>0</v>
      </c>
      <c r="I942" s="423">
        <v>0</v>
      </c>
      <c r="J942" s="423">
        <v>0</v>
      </c>
      <c r="K942" s="423"/>
      <c r="L942" s="424"/>
      <c r="O942" s="426"/>
      <c r="P942" s="426">
        <f t="shared" ref="P942:P956" si="381">P941-O942</f>
        <v>0</v>
      </c>
      <c r="Q942" s="426">
        <f t="shared" si="368"/>
        <v>0</v>
      </c>
      <c r="R942" s="426">
        <f t="shared" si="367"/>
        <v>0</v>
      </c>
      <c r="S942" s="426">
        <f t="shared" ref="S942:S956" si="382">P941*H941/365*(B942-B941)+S941-U942</f>
        <v>0</v>
      </c>
      <c r="T942" s="426">
        <f t="shared" ref="T942:T956" si="383">S942*C942</f>
        <v>0</v>
      </c>
      <c r="U942" s="426">
        <f t="shared" si="378"/>
        <v>0</v>
      </c>
      <c r="V942" s="426">
        <f t="shared" si="380"/>
        <v>0</v>
      </c>
      <c r="W942" s="426">
        <f t="shared" ref="W942:W956" si="384">I942*P942</f>
        <v>0</v>
      </c>
      <c r="X942" s="426">
        <f t="shared" ref="X942:X956" si="385">W942*C942</f>
        <v>0</v>
      </c>
      <c r="Y942" s="426">
        <f t="shared" si="369"/>
        <v>0</v>
      </c>
      <c r="Z942" s="426">
        <f t="shared" si="376"/>
        <v>0</v>
      </c>
      <c r="AA942" s="424"/>
      <c r="AB942" s="426">
        <f t="shared" si="379"/>
        <v>0</v>
      </c>
      <c r="AC942" s="426">
        <f t="shared" si="370"/>
        <v>0</v>
      </c>
      <c r="AD942" s="424"/>
      <c r="AE942" s="426">
        <f t="shared" si="377"/>
        <v>0</v>
      </c>
      <c r="AF942" s="426">
        <f t="shared" si="371"/>
        <v>0</v>
      </c>
      <c r="AO942" s="426"/>
      <c r="AP942" s="426"/>
      <c r="AQ942" s="426">
        <v>-50</v>
      </c>
      <c r="AR942" s="426">
        <f t="shared" ref="AR942:AR956" si="386">AQ942*C942</f>
        <v>-50</v>
      </c>
      <c r="AS942" s="423"/>
      <c r="AT942" s="423"/>
    </row>
    <row r="943" spans="1:46" s="425" customFormat="1">
      <c r="A943" s="427" t="s">
        <v>1496</v>
      </c>
      <c r="B943" s="421">
        <f>B942+31</f>
        <v>46716</v>
      </c>
      <c r="C943" s="422">
        <v>1</v>
      </c>
      <c r="D943" s="426"/>
      <c r="E943" s="423"/>
      <c r="F943" s="423"/>
      <c r="G943" s="423"/>
      <c r="H943" s="423">
        <v>0</v>
      </c>
      <c r="I943" s="423">
        <v>0</v>
      </c>
      <c r="J943" s="423">
        <v>0</v>
      </c>
      <c r="K943" s="423"/>
      <c r="L943" s="424"/>
      <c r="O943" s="426"/>
      <c r="P943" s="426">
        <f t="shared" si="381"/>
        <v>0</v>
      </c>
      <c r="Q943" s="426">
        <f t="shared" si="368"/>
        <v>0</v>
      </c>
      <c r="R943" s="426">
        <f t="shared" si="367"/>
        <v>0</v>
      </c>
      <c r="S943" s="426">
        <f t="shared" si="382"/>
        <v>0</v>
      </c>
      <c r="T943" s="426">
        <f t="shared" si="383"/>
        <v>0</v>
      </c>
      <c r="U943" s="426">
        <f t="shared" ref="U943:U956" si="387">P942*H942/365*(B943-B942)</f>
        <v>0</v>
      </c>
      <c r="V943" s="426">
        <f t="shared" si="380"/>
        <v>0</v>
      </c>
      <c r="W943" s="426">
        <f t="shared" si="384"/>
        <v>0</v>
      </c>
      <c r="X943" s="426">
        <f t="shared" si="385"/>
        <v>0</v>
      </c>
      <c r="Y943" s="426">
        <f t="shared" si="369"/>
        <v>0</v>
      </c>
      <c r="Z943" s="426">
        <f t="shared" si="376"/>
        <v>0</v>
      </c>
      <c r="AA943" s="424"/>
      <c r="AB943" s="426">
        <f t="shared" si="379"/>
        <v>0</v>
      </c>
      <c r="AC943" s="426">
        <f t="shared" si="370"/>
        <v>0</v>
      </c>
      <c r="AD943" s="424"/>
      <c r="AE943" s="426">
        <f t="shared" si="377"/>
        <v>0</v>
      </c>
      <c r="AF943" s="426">
        <f t="shared" si="371"/>
        <v>0</v>
      </c>
      <c r="AO943" s="426"/>
      <c r="AP943" s="426"/>
      <c r="AQ943" s="426">
        <v>-50</v>
      </c>
      <c r="AR943" s="426">
        <f t="shared" si="386"/>
        <v>-50</v>
      </c>
      <c r="AS943" s="423"/>
      <c r="AT943" s="423"/>
    </row>
    <row r="944" spans="1:46" s="425" customFormat="1">
      <c r="A944" s="427" t="s">
        <v>1496</v>
      </c>
      <c r="B944" s="421">
        <f>B943+30</f>
        <v>46746</v>
      </c>
      <c r="C944" s="422">
        <v>1</v>
      </c>
      <c r="D944" s="426"/>
      <c r="E944" s="423"/>
      <c r="F944" s="423"/>
      <c r="G944" s="423"/>
      <c r="H944" s="423">
        <v>0</v>
      </c>
      <c r="I944" s="423">
        <v>0</v>
      </c>
      <c r="J944" s="423">
        <v>0</v>
      </c>
      <c r="K944" s="423"/>
      <c r="L944" s="424"/>
      <c r="O944" s="426"/>
      <c r="P944" s="426">
        <f t="shared" si="381"/>
        <v>0</v>
      </c>
      <c r="Q944" s="426">
        <f t="shared" si="368"/>
        <v>0</v>
      </c>
      <c r="R944" s="426">
        <f t="shared" si="367"/>
        <v>0</v>
      </c>
      <c r="S944" s="426">
        <f t="shared" si="382"/>
        <v>0</v>
      </c>
      <c r="T944" s="426">
        <f t="shared" si="383"/>
        <v>0</v>
      </c>
      <c r="U944" s="426">
        <f t="shared" si="387"/>
        <v>0</v>
      </c>
      <c r="V944" s="426">
        <f t="shared" si="380"/>
        <v>0</v>
      </c>
      <c r="W944" s="426">
        <f t="shared" si="384"/>
        <v>0</v>
      </c>
      <c r="X944" s="426">
        <f t="shared" si="385"/>
        <v>0</v>
      </c>
      <c r="Y944" s="426">
        <f t="shared" si="369"/>
        <v>0</v>
      </c>
      <c r="Z944" s="426">
        <f t="shared" si="376"/>
        <v>0</v>
      </c>
      <c r="AA944" s="424"/>
      <c r="AB944" s="426">
        <f t="shared" si="379"/>
        <v>0</v>
      </c>
      <c r="AC944" s="426">
        <f t="shared" si="370"/>
        <v>0</v>
      </c>
      <c r="AD944" s="424"/>
      <c r="AE944" s="426">
        <f t="shared" si="377"/>
        <v>0</v>
      </c>
      <c r="AF944" s="426">
        <f t="shared" si="371"/>
        <v>0</v>
      </c>
      <c r="AO944" s="426"/>
      <c r="AP944" s="426"/>
      <c r="AQ944" s="426">
        <v>-50</v>
      </c>
      <c r="AR944" s="426">
        <f t="shared" si="386"/>
        <v>-50</v>
      </c>
      <c r="AS944" s="423"/>
      <c r="AT944" s="423"/>
    </row>
    <row r="945" spans="1:46" s="425" customFormat="1">
      <c r="A945" s="427" t="s">
        <v>1496</v>
      </c>
      <c r="B945" s="421">
        <f>B944+31</f>
        <v>46777</v>
      </c>
      <c r="C945" s="422">
        <v>1</v>
      </c>
      <c r="D945" s="426"/>
      <c r="E945" s="423"/>
      <c r="F945" s="423"/>
      <c r="G945" s="423"/>
      <c r="H945" s="423">
        <v>0</v>
      </c>
      <c r="I945" s="423">
        <v>0</v>
      </c>
      <c r="J945" s="423">
        <v>0</v>
      </c>
      <c r="K945" s="423"/>
      <c r="L945" s="424"/>
      <c r="O945" s="426"/>
      <c r="P945" s="426">
        <f t="shared" si="381"/>
        <v>0</v>
      </c>
      <c r="Q945" s="426">
        <f t="shared" si="368"/>
        <v>0</v>
      </c>
      <c r="R945" s="426">
        <f t="shared" si="367"/>
        <v>0</v>
      </c>
      <c r="S945" s="426">
        <f t="shared" si="382"/>
        <v>0</v>
      </c>
      <c r="T945" s="426">
        <f t="shared" si="383"/>
        <v>0</v>
      </c>
      <c r="U945" s="426">
        <f t="shared" si="387"/>
        <v>0</v>
      </c>
      <c r="V945" s="426">
        <f t="shared" si="380"/>
        <v>0</v>
      </c>
      <c r="W945" s="426">
        <f t="shared" si="384"/>
        <v>0</v>
      </c>
      <c r="X945" s="426">
        <f t="shared" si="385"/>
        <v>0</v>
      </c>
      <c r="Y945" s="426">
        <f t="shared" si="369"/>
        <v>0</v>
      </c>
      <c r="Z945" s="426">
        <f t="shared" si="376"/>
        <v>0</v>
      </c>
      <c r="AA945" s="424"/>
      <c r="AB945" s="426">
        <f t="shared" si="379"/>
        <v>0</v>
      </c>
      <c r="AC945" s="426">
        <f t="shared" si="370"/>
        <v>0</v>
      </c>
      <c r="AD945" s="424"/>
      <c r="AE945" s="426">
        <f t="shared" si="377"/>
        <v>0</v>
      </c>
      <c r="AF945" s="426">
        <f t="shared" si="371"/>
        <v>0</v>
      </c>
      <c r="AO945" s="426"/>
      <c r="AP945" s="426"/>
      <c r="AQ945" s="426">
        <v>-50</v>
      </c>
      <c r="AR945" s="426">
        <f t="shared" si="386"/>
        <v>-50</v>
      </c>
      <c r="AS945" s="423"/>
      <c r="AT945" s="423"/>
    </row>
    <row r="946" spans="1:46" s="425" customFormat="1">
      <c r="A946" s="427" t="s">
        <v>1496</v>
      </c>
      <c r="B946" s="421">
        <f>B945+31</f>
        <v>46808</v>
      </c>
      <c r="C946" s="422">
        <v>1</v>
      </c>
      <c r="D946" s="426"/>
      <c r="E946" s="423"/>
      <c r="F946" s="423"/>
      <c r="G946" s="423"/>
      <c r="H946" s="423">
        <v>0</v>
      </c>
      <c r="I946" s="423">
        <v>0</v>
      </c>
      <c r="J946" s="423">
        <v>0</v>
      </c>
      <c r="K946" s="423"/>
      <c r="L946" s="424"/>
      <c r="O946" s="426"/>
      <c r="P946" s="426">
        <f t="shared" si="381"/>
        <v>0</v>
      </c>
      <c r="Q946" s="426">
        <f t="shared" si="368"/>
        <v>0</v>
      </c>
      <c r="R946" s="426">
        <f t="shared" si="367"/>
        <v>0</v>
      </c>
      <c r="S946" s="426">
        <f t="shared" si="382"/>
        <v>0</v>
      </c>
      <c r="T946" s="426">
        <f t="shared" si="383"/>
        <v>0</v>
      </c>
      <c r="U946" s="426">
        <f t="shared" si="387"/>
        <v>0</v>
      </c>
      <c r="V946" s="426">
        <f t="shared" si="380"/>
        <v>0</v>
      </c>
      <c r="W946" s="426">
        <f t="shared" si="384"/>
        <v>0</v>
      </c>
      <c r="X946" s="426">
        <f t="shared" si="385"/>
        <v>0</v>
      </c>
      <c r="Y946" s="426">
        <f t="shared" si="369"/>
        <v>0</v>
      </c>
      <c r="Z946" s="426">
        <f t="shared" si="376"/>
        <v>0</v>
      </c>
      <c r="AA946" s="424"/>
      <c r="AB946" s="426">
        <f t="shared" si="379"/>
        <v>0</v>
      </c>
      <c r="AC946" s="426">
        <f t="shared" si="370"/>
        <v>0</v>
      </c>
      <c r="AD946" s="424"/>
      <c r="AE946" s="426">
        <f t="shared" si="377"/>
        <v>0</v>
      </c>
      <c r="AF946" s="426">
        <f t="shared" si="371"/>
        <v>0</v>
      </c>
      <c r="AO946" s="426"/>
      <c r="AP946" s="426"/>
      <c r="AQ946" s="426">
        <v>-50</v>
      </c>
      <c r="AR946" s="426">
        <f t="shared" si="386"/>
        <v>-50</v>
      </c>
      <c r="AS946" s="423"/>
      <c r="AT946" s="423"/>
    </row>
    <row r="947" spans="1:46" s="425" customFormat="1">
      <c r="A947" s="427" t="s">
        <v>1496</v>
      </c>
      <c r="B947" s="421">
        <f>B946+29</f>
        <v>46837</v>
      </c>
      <c r="C947" s="422">
        <v>1</v>
      </c>
      <c r="D947" s="426"/>
      <c r="E947" s="423"/>
      <c r="F947" s="423"/>
      <c r="G947" s="423"/>
      <c r="H947" s="423">
        <v>0</v>
      </c>
      <c r="I947" s="423">
        <v>0</v>
      </c>
      <c r="J947" s="423">
        <v>0</v>
      </c>
      <c r="K947" s="423"/>
      <c r="L947" s="424"/>
      <c r="O947" s="426"/>
      <c r="P947" s="426">
        <f t="shared" si="381"/>
        <v>0</v>
      </c>
      <c r="Q947" s="426">
        <f t="shared" si="368"/>
        <v>0</v>
      </c>
      <c r="R947" s="426">
        <f t="shared" si="367"/>
        <v>0</v>
      </c>
      <c r="S947" s="426">
        <f t="shared" si="382"/>
        <v>0</v>
      </c>
      <c r="T947" s="426">
        <f t="shared" si="383"/>
        <v>0</v>
      </c>
      <c r="U947" s="426">
        <f t="shared" si="387"/>
        <v>0</v>
      </c>
      <c r="V947" s="426">
        <f t="shared" si="380"/>
        <v>0</v>
      </c>
      <c r="W947" s="426">
        <f t="shared" si="384"/>
        <v>0</v>
      </c>
      <c r="X947" s="426">
        <f t="shared" si="385"/>
        <v>0</v>
      </c>
      <c r="Y947" s="426">
        <f t="shared" si="369"/>
        <v>0</v>
      </c>
      <c r="Z947" s="426">
        <f t="shared" si="376"/>
        <v>0</v>
      </c>
      <c r="AA947" s="424"/>
      <c r="AB947" s="426">
        <f t="shared" si="379"/>
        <v>0</v>
      </c>
      <c r="AC947" s="426">
        <f t="shared" si="370"/>
        <v>0</v>
      </c>
      <c r="AD947" s="424"/>
      <c r="AE947" s="426">
        <f t="shared" si="377"/>
        <v>0</v>
      </c>
      <c r="AF947" s="426">
        <f t="shared" si="371"/>
        <v>0</v>
      </c>
      <c r="AO947" s="426"/>
      <c r="AP947" s="426"/>
      <c r="AQ947" s="426">
        <v>-50</v>
      </c>
      <c r="AR947" s="426">
        <f t="shared" si="386"/>
        <v>-50</v>
      </c>
      <c r="AS947" s="423"/>
      <c r="AT947" s="423"/>
    </row>
    <row r="948" spans="1:46" s="425" customFormat="1">
      <c r="A948" s="427" t="s">
        <v>1496</v>
      </c>
      <c r="B948" s="421">
        <f>B947+31</f>
        <v>46868</v>
      </c>
      <c r="C948" s="422">
        <v>1</v>
      </c>
      <c r="D948" s="426"/>
      <c r="E948" s="423"/>
      <c r="F948" s="423"/>
      <c r="G948" s="423"/>
      <c r="H948" s="423">
        <v>0</v>
      </c>
      <c r="I948" s="423">
        <v>0</v>
      </c>
      <c r="J948" s="423">
        <v>0</v>
      </c>
      <c r="K948" s="423"/>
      <c r="L948" s="424"/>
      <c r="O948" s="426"/>
      <c r="P948" s="426">
        <f t="shared" si="381"/>
        <v>0</v>
      </c>
      <c r="Q948" s="426">
        <f t="shared" si="368"/>
        <v>0</v>
      </c>
      <c r="R948" s="426">
        <f t="shared" si="367"/>
        <v>0</v>
      </c>
      <c r="S948" s="426">
        <f t="shared" si="382"/>
        <v>0</v>
      </c>
      <c r="T948" s="426">
        <f t="shared" si="383"/>
        <v>0</v>
      </c>
      <c r="U948" s="426">
        <f t="shared" si="387"/>
        <v>0</v>
      </c>
      <c r="V948" s="426">
        <f t="shared" si="380"/>
        <v>0</v>
      </c>
      <c r="W948" s="426">
        <f t="shared" si="384"/>
        <v>0</v>
      </c>
      <c r="X948" s="426">
        <f t="shared" si="385"/>
        <v>0</v>
      </c>
      <c r="Y948" s="426">
        <f t="shared" si="369"/>
        <v>0</v>
      </c>
      <c r="Z948" s="426">
        <f t="shared" si="376"/>
        <v>0</v>
      </c>
      <c r="AA948" s="424"/>
      <c r="AB948" s="426">
        <f t="shared" si="379"/>
        <v>0</v>
      </c>
      <c r="AC948" s="426">
        <f t="shared" si="370"/>
        <v>0</v>
      </c>
      <c r="AD948" s="424"/>
      <c r="AE948" s="426">
        <f t="shared" si="377"/>
        <v>0</v>
      </c>
      <c r="AF948" s="426">
        <f t="shared" si="371"/>
        <v>0</v>
      </c>
      <c r="AO948" s="426"/>
      <c r="AP948" s="426"/>
      <c r="AQ948" s="426">
        <v>-50</v>
      </c>
      <c r="AR948" s="426">
        <f t="shared" si="386"/>
        <v>-50</v>
      </c>
      <c r="AS948" s="423"/>
      <c r="AT948" s="423"/>
    </row>
    <row r="949" spans="1:46" s="425" customFormat="1">
      <c r="A949" s="427" t="s">
        <v>1496</v>
      </c>
      <c r="B949" s="421">
        <f>B948+30</f>
        <v>46898</v>
      </c>
      <c r="C949" s="422">
        <v>1</v>
      </c>
      <c r="D949" s="426"/>
      <c r="E949" s="423"/>
      <c r="F949" s="423"/>
      <c r="G949" s="423"/>
      <c r="H949" s="423">
        <v>0</v>
      </c>
      <c r="I949" s="423">
        <v>0</v>
      </c>
      <c r="J949" s="423">
        <v>0</v>
      </c>
      <c r="K949" s="423"/>
      <c r="L949" s="424"/>
      <c r="O949" s="426"/>
      <c r="P949" s="426">
        <f t="shared" si="381"/>
        <v>0</v>
      </c>
      <c r="Q949" s="426">
        <f t="shared" si="368"/>
        <v>0</v>
      </c>
      <c r="R949" s="426">
        <f t="shared" si="367"/>
        <v>0</v>
      </c>
      <c r="S949" s="426">
        <f t="shared" si="382"/>
        <v>0</v>
      </c>
      <c r="T949" s="426">
        <f t="shared" si="383"/>
        <v>0</v>
      </c>
      <c r="U949" s="426">
        <f t="shared" si="387"/>
        <v>0</v>
      </c>
      <c r="V949" s="426">
        <f t="shared" si="380"/>
        <v>0</v>
      </c>
      <c r="W949" s="426">
        <f t="shared" si="384"/>
        <v>0</v>
      </c>
      <c r="X949" s="426">
        <f t="shared" si="385"/>
        <v>0</v>
      </c>
      <c r="Y949" s="426">
        <f t="shared" si="369"/>
        <v>0</v>
      </c>
      <c r="Z949" s="426">
        <f t="shared" si="376"/>
        <v>0</v>
      </c>
      <c r="AA949" s="424"/>
      <c r="AB949" s="426">
        <f t="shared" si="379"/>
        <v>0</v>
      </c>
      <c r="AC949" s="426">
        <f t="shared" si="370"/>
        <v>0</v>
      </c>
      <c r="AD949" s="424"/>
      <c r="AE949" s="426">
        <f t="shared" si="377"/>
        <v>0</v>
      </c>
      <c r="AF949" s="426">
        <f t="shared" si="371"/>
        <v>0</v>
      </c>
      <c r="AO949" s="426"/>
      <c r="AP949" s="426"/>
      <c r="AQ949" s="426">
        <v>-50</v>
      </c>
      <c r="AR949" s="426">
        <f t="shared" si="386"/>
        <v>-50</v>
      </c>
      <c r="AS949" s="423"/>
      <c r="AT949" s="423"/>
    </row>
    <row r="950" spans="1:46" s="425" customFormat="1">
      <c r="A950" s="427" t="s">
        <v>1496</v>
      </c>
      <c r="B950" s="421">
        <f>B949+31</f>
        <v>46929</v>
      </c>
      <c r="C950" s="422">
        <v>1</v>
      </c>
      <c r="D950" s="426"/>
      <c r="E950" s="423"/>
      <c r="F950" s="423"/>
      <c r="G950" s="423"/>
      <c r="H950" s="423">
        <v>0</v>
      </c>
      <c r="I950" s="423">
        <v>0</v>
      </c>
      <c r="J950" s="423">
        <v>0</v>
      </c>
      <c r="K950" s="423"/>
      <c r="L950" s="424"/>
      <c r="O950" s="426"/>
      <c r="P950" s="426">
        <f t="shared" si="381"/>
        <v>0</v>
      </c>
      <c r="Q950" s="426">
        <f t="shared" si="368"/>
        <v>0</v>
      </c>
      <c r="R950" s="426">
        <f t="shared" si="367"/>
        <v>0</v>
      </c>
      <c r="S950" s="426">
        <f t="shared" si="382"/>
        <v>0</v>
      </c>
      <c r="T950" s="426">
        <f t="shared" si="383"/>
        <v>0</v>
      </c>
      <c r="U950" s="426">
        <f t="shared" si="387"/>
        <v>0</v>
      </c>
      <c r="V950" s="426">
        <f t="shared" si="380"/>
        <v>0</v>
      </c>
      <c r="W950" s="426">
        <f t="shared" si="384"/>
        <v>0</v>
      </c>
      <c r="X950" s="426">
        <f t="shared" si="385"/>
        <v>0</v>
      </c>
      <c r="Y950" s="426">
        <f t="shared" si="369"/>
        <v>0</v>
      </c>
      <c r="Z950" s="426">
        <f t="shared" si="376"/>
        <v>0</v>
      </c>
      <c r="AA950" s="424"/>
      <c r="AB950" s="426">
        <f t="shared" si="379"/>
        <v>0</v>
      </c>
      <c r="AC950" s="426">
        <f t="shared" si="370"/>
        <v>0</v>
      </c>
      <c r="AD950" s="424"/>
      <c r="AE950" s="426">
        <f t="shared" si="377"/>
        <v>0</v>
      </c>
      <c r="AF950" s="426">
        <f t="shared" si="371"/>
        <v>0</v>
      </c>
      <c r="AO950" s="426"/>
      <c r="AP950" s="426"/>
      <c r="AQ950" s="426">
        <v>-50</v>
      </c>
      <c r="AR950" s="426">
        <f t="shared" si="386"/>
        <v>-50</v>
      </c>
      <c r="AS950" s="423"/>
      <c r="AT950" s="423"/>
    </row>
    <row r="951" spans="1:46" s="425" customFormat="1">
      <c r="A951" s="427" t="s">
        <v>1496</v>
      </c>
      <c r="B951" s="421">
        <f>B950+30</f>
        <v>46959</v>
      </c>
      <c r="C951" s="422">
        <v>1</v>
      </c>
      <c r="D951" s="426"/>
      <c r="E951" s="423"/>
      <c r="F951" s="423"/>
      <c r="G951" s="423"/>
      <c r="H951" s="423">
        <v>0</v>
      </c>
      <c r="I951" s="423">
        <v>0</v>
      </c>
      <c r="J951" s="423">
        <v>0</v>
      </c>
      <c r="K951" s="423"/>
      <c r="L951" s="424"/>
      <c r="O951" s="426"/>
      <c r="P951" s="426">
        <f t="shared" si="381"/>
        <v>0</v>
      </c>
      <c r="Q951" s="426">
        <f t="shared" si="368"/>
        <v>0</v>
      </c>
      <c r="R951" s="426">
        <f t="shared" si="367"/>
        <v>0</v>
      </c>
      <c r="S951" s="426">
        <f t="shared" si="382"/>
        <v>0</v>
      </c>
      <c r="T951" s="426">
        <f t="shared" si="383"/>
        <v>0</v>
      </c>
      <c r="U951" s="426">
        <f t="shared" si="387"/>
        <v>0</v>
      </c>
      <c r="V951" s="426">
        <f t="shared" si="380"/>
        <v>0</v>
      </c>
      <c r="W951" s="426">
        <f t="shared" si="384"/>
        <v>0</v>
      </c>
      <c r="X951" s="426">
        <f t="shared" si="385"/>
        <v>0</v>
      </c>
      <c r="Y951" s="426">
        <f t="shared" si="369"/>
        <v>0</v>
      </c>
      <c r="Z951" s="426">
        <f t="shared" si="376"/>
        <v>0</v>
      </c>
      <c r="AA951" s="424"/>
      <c r="AB951" s="426">
        <f t="shared" si="379"/>
        <v>0</v>
      </c>
      <c r="AC951" s="426">
        <f t="shared" si="370"/>
        <v>0</v>
      </c>
      <c r="AD951" s="424"/>
      <c r="AE951" s="426">
        <f t="shared" si="377"/>
        <v>0</v>
      </c>
      <c r="AF951" s="426">
        <f t="shared" si="371"/>
        <v>0</v>
      </c>
      <c r="AO951" s="426"/>
      <c r="AP951" s="426"/>
      <c r="AQ951" s="426">
        <v>-50</v>
      </c>
      <c r="AR951" s="426">
        <f t="shared" si="386"/>
        <v>-50</v>
      </c>
      <c r="AS951" s="423"/>
      <c r="AT951" s="423"/>
    </row>
    <row r="952" spans="1:46" s="425" customFormat="1">
      <c r="A952" s="427" t="s">
        <v>1496</v>
      </c>
      <c r="B952" s="421">
        <f>B951+31</f>
        <v>46990</v>
      </c>
      <c r="C952" s="422">
        <v>1</v>
      </c>
      <c r="D952" s="426"/>
      <c r="E952" s="423"/>
      <c r="F952" s="423"/>
      <c r="G952" s="423"/>
      <c r="H952" s="423">
        <v>0</v>
      </c>
      <c r="I952" s="423">
        <v>0</v>
      </c>
      <c r="J952" s="423">
        <v>0</v>
      </c>
      <c r="K952" s="423"/>
      <c r="L952" s="424"/>
      <c r="O952" s="426"/>
      <c r="P952" s="426">
        <f t="shared" si="381"/>
        <v>0</v>
      </c>
      <c r="Q952" s="426">
        <f t="shared" si="368"/>
        <v>0</v>
      </c>
      <c r="R952" s="426">
        <f t="shared" si="367"/>
        <v>0</v>
      </c>
      <c r="S952" s="426">
        <f t="shared" si="382"/>
        <v>0</v>
      </c>
      <c r="T952" s="426">
        <f t="shared" si="383"/>
        <v>0</v>
      </c>
      <c r="U952" s="426">
        <f t="shared" si="387"/>
        <v>0</v>
      </c>
      <c r="V952" s="426">
        <f t="shared" si="380"/>
        <v>0</v>
      </c>
      <c r="W952" s="426">
        <f t="shared" si="384"/>
        <v>0</v>
      </c>
      <c r="X952" s="426">
        <f t="shared" si="385"/>
        <v>0</v>
      </c>
      <c r="Y952" s="426">
        <f t="shared" si="369"/>
        <v>0</v>
      </c>
      <c r="Z952" s="426">
        <f t="shared" si="376"/>
        <v>0</v>
      </c>
      <c r="AA952" s="424"/>
      <c r="AB952" s="426">
        <f t="shared" si="379"/>
        <v>0</v>
      </c>
      <c r="AC952" s="426">
        <f t="shared" si="370"/>
        <v>0</v>
      </c>
      <c r="AD952" s="424"/>
      <c r="AE952" s="426">
        <f t="shared" si="377"/>
        <v>0</v>
      </c>
      <c r="AF952" s="426">
        <f t="shared" si="371"/>
        <v>0</v>
      </c>
      <c r="AO952" s="426"/>
      <c r="AP952" s="426"/>
      <c r="AQ952" s="426">
        <v>-50</v>
      </c>
      <c r="AR952" s="426">
        <f t="shared" si="386"/>
        <v>-50</v>
      </c>
      <c r="AS952" s="423"/>
      <c r="AT952" s="423"/>
    </row>
    <row r="953" spans="1:46" s="425" customFormat="1">
      <c r="A953" s="427" t="s">
        <v>1496</v>
      </c>
      <c r="B953" s="421">
        <f>B952+31</f>
        <v>47021</v>
      </c>
      <c r="C953" s="422">
        <v>1</v>
      </c>
      <c r="D953" s="426"/>
      <c r="E953" s="423"/>
      <c r="F953" s="423"/>
      <c r="G953" s="423"/>
      <c r="H953" s="423">
        <v>0</v>
      </c>
      <c r="I953" s="423">
        <v>0</v>
      </c>
      <c r="J953" s="423">
        <v>0</v>
      </c>
      <c r="K953" s="423"/>
      <c r="L953" s="424"/>
      <c r="O953" s="426"/>
      <c r="P953" s="426">
        <f t="shared" si="381"/>
        <v>0</v>
      </c>
      <c r="Q953" s="426">
        <f t="shared" si="368"/>
        <v>0</v>
      </c>
      <c r="R953" s="426">
        <f t="shared" si="367"/>
        <v>0</v>
      </c>
      <c r="S953" s="426">
        <f t="shared" si="382"/>
        <v>0</v>
      </c>
      <c r="T953" s="426">
        <f t="shared" si="383"/>
        <v>0</v>
      </c>
      <c r="U953" s="426">
        <f t="shared" si="387"/>
        <v>0</v>
      </c>
      <c r="V953" s="426">
        <f t="shared" si="380"/>
        <v>0</v>
      </c>
      <c r="W953" s="426">
        <f t="shared" si="384"/>
        <v>0</v>
      </c>
      <c r="X953" s="426">
        <f t="shared" si="385"/>
        <v>0</v>
      </c>
      <c r="Y953" s="426">
        <f t="shared" si="369"/>
        <v>0</v>
      </c>
      <c r="Z953" s="426">
        <f t="shared" si="376"/>
        <v>0</v>
      </c>
      <c r="AA953" s="424"/>
      <c r="AB953" s="426">
        <f t="shared" si="379"/>
        <v>0</v>
      </c>
      <c r="AC953" s="426">
        <f t="shared" si="370"/>
        <v>0</v>
      </c>
      <c r="AD953" s="424"/>
      <c r="AE953" s="426">
        <f t="shared" si="377"/>
        <v>0</v>
      </c>
      <c r="AF953" s="426">
        <f t="shared" si="371"/>
        <v>0</v>
      </c>
      <c r="AO953" s="426"/>
      <c r="AP953" s="426"/>
      <c r="AQ953" s="426">
        <v>-50</v>
      </c>
      <c r="AR953" s="426">
        <f t="shared" si="386"/>
        <v>-50</v>
      </c>
      <c r="AS953" s="423"/>
      <c r="AT953" s="423"/>
    </row>
    <row r="954" spans="1:46" s="425" customFormat="1">
      <c r="A954" s="427" t="s">
        <v>1496</v>
      </c>
      <c r="B954" s="421">
        <f>B953+30</f>
        <v>47051</v>
      </c>
      <c r="C954" s="422">
        <v>1</v>
      </c>
      <c r="D954" s="426"/>
      <c r="E954" s="423"/>
      <c r="F954" s="423"/>
      <c r="G954" s="423"/>
      <c r="H954" s="423">
        <v>0</v>
      </c>
      <c r="I954" s="423">
        <v>0</v>
      </c>
      <c r="J954" s="423">
        <v>0</v>
      </c>
      <c r="K954" s="423"/>
      <c r="L954" s="424"/>
      <c r="O954" s="426"/>
      <c r="P954" s="426">
        <f t="shared" si="381"/>
        <v>0</v>
      </c>
      <c r="Q954" s="426">
        <f t="shared" si="368"/>
        <v>0</v>
      </c>
      <c r="R954" s="426">
        <f t="shared" si="367"/>
        <v>0</v>
      </c>
      <c r="S954" s="426">
        <f t="shared" si="382"/>
        <v>0</v>
      </c>
      <c r="T954" s="426">
        <f t="shared" si="383"/>
        <v>0</v>
      </c>
      <c r="U954" s="426">
        <f t="shared" si="387"/>
        <v>0</v>
      </c>
      <c r="V954" s="426">
        <f t="shared" si="380"/>
        <v>0</v>
      </c>
      <c r="W954" s="426">
        <f t="shared" si="384"/>
        <v>0</v>
      </c>
      <c r="X954" s="426">
        <f t="shared" si="385"/>
        <v>0</v>
      </c>
      <c r="Y954" s="426">
        <f t="shared" si="369"/>
        <v>0</v>
      </c>
      <c r="Z954" s="426">
        <f t="shared" si="376"/>
        <v>0</v>
      </c>
      <c r="AA954" s="424"/>
      <c r="AB954" s="426">
        <f t="shared" si="379"/>
        <v>0</v>
      </c>
      <c r="AC954" s="426">
        <f t="shared" si="370"/>
        <v>0</v>
      </c>
      <c r="AD954" s="424"/>
      <c r="AE954" s="426">
        <f t="shared" si="377"/>
        <v>0</v>
      </c>
      <c r="AF954" s="426">
        <f t="shared" si="371"/>
        <v>0</v>
      </c>
      <c r="AO954" s="426"/>
      <c r="AP954" s="426"/>
      <c r="AQ954" s="426">
        <v>-50</v>
      </c>
      <c r="AR954" s="426">
        <f t="shared" si="386"/>
        <v>-50</v>
      </c>
      <c r="AS954" s="423"/>
      <c r="AT954" s="423"/>
    </row>
    <row r="955" spans="1:46" s="425" customFormat="1">
      <c r="A955" s="427" t="s">
        <v>1496</v>
      </c>
      <c r="B955" s="421">
        <f>B954+31</f>
        <v>47082</v>
      </c>
      <c r="C955" s="422">
        <v>1</v>
      </c>
      <c r="D955" s="426"/>
      <c r="E955" s="423"/>
      <c r="F955" s="423"/>
      <c r="G955" s="423"/>
      <c r="H955" s="423">
        <v>0</v>
      </c>
      <c r="I955" s="423">
        <v>0</v>
      </c>
      <c r="J955" s="423">
        <v>0</v>
      </c>
      <c r="K955" s="423"/>
      <c r="L955" s="424"/>
      <c r="O955" s="426"/>
      <c r="P955" s="426">
        <f t="shared" si="381"/>
        <v>0</v>
      </c>
      <c r="Q955" s="426">
        <f t="shared" si="368"/>
        <v>0</v>
      </c>
      <c r="R955" s="426">
        <f t="shared" si="367"/>
        <v>0</v>
      </c>
      <c r="S955" s="426">
        <f t="shared" si="382"/>
        <v>0</v>
      </c>
      <c r="T955" s="426">
        <f t="shared" si="383"/>
        <v>0</v>
      </c>
      <c r="U955" s="426">
        <f t="shared" si="387"/>
        <v>0</v>
      </c>
      <c r="V955" s="426">
        <f t="shared" si="380"/>
        <v>0</v>
      </c>
      <c r="W955" s="426">
        <f t="shared" si="384"/>
        <v>0</v>
      </c>
      <c r="X955" s="426">
        <f t="shared" si="385"/>
        <v>0</v>
      </c>
      <c r="Y955" s="426">
        <f t="shared" si="369"/>
        <v>0</v>
      </c>
      <c r="Z955" s="426">
        <f t="shared" si="376"/>
        <v>0</v>
      </c>
      <c r="AA955" s="424"/>
      <c r="AB955" s="426">
        <f t="shared" si="379"/>
        <v>0</v>
      </c>
      <c r="AC955" s="426">
        <f t="shared" si="370"/>
        <v>0</v>
      </c>
      <c r="AD955" s="424"/>
      <c r="AE955" s="426">
        <f t="shared" si="377"/>
        <v>0</v>
      </c>
      <c r="AF955" s="426">
        <f t="shared" si="371"/>
        <v>0</v>
      </c>
      <c r="AO955" s="426"/>
      <c r="AP955" s="426"/>
      <c r="AQ955" s="426">
        <v>-50</v>
      </c>
      <c r="AR955" s="426">
        <f t="shared" si="386"/>
        <v>-50</v>
      </c>
      <c r="AS955" s="423"/>
      <c r="AT955" s="423"/>
    </row>
    <row r="956" spans="1:46" s="425" customFormat="1">
      <c r="A956" s="427" t="s">
        <v>1496</v>
      </c>
      <c r="B956" s="421">
        <f>B955+30</f>
        <v>47112</v>
      </c>
      <c r="C956" s="422">
        <v>1</v>
      </c>
      <c r="D956" s="426"/>
      <c r="E956" s="423"/>
      <c r="F956" s="423"/>
      <c r="G956" s="423"/>
      <c r="H956" s="423">
        <v>0</v>
      </c>
      <c r="I956" s="423">
        <v>0</v>
      </c>
      <c r="J956" s="423">
        <v>0</v>
      </c>
      <c r="K956" s="423"/>
      <c r="L956" s="424"/>
      <c r="O956" s="426"/>
      <c r="P956" s="426">
        <f t="shared" si="381"/>
        <v>0</v>
      </c>
      <c r="Q956" s="426">
        <f t="shared" si="368"/>
        <v>0</v>
      </c>
      <c r="R956" s="426">
        <f t="shared" si="367"/>
        <v>0</v>
      </c>
      <c r="S956" s="426">
        <f t="shared" si="382"/>
        <v>0</v>
      </c>
      <c r="T956" s="426">
        <f t="shared" si="383"/>
        <v>0</v>
      </c>
      <c r="U956" s="426">
        <f t="shared" si="387"/>
        <v>0</v>
      </c>
      <c r="V956" s="426">
        <f t="shared" si="380"/>
        <v>0</v>
      </c>
      <c r="W956" s="426">
        <f t="shared" si="384"/>
        <v>0</v>
      </c>
      <c r="X956" s="426">
        <f t="shared" si="385"/>
        <v>0</v>
      </c>
      <c r="Y956" s="426">
        <f t="shared" si="369"/>
        <v>0</v>
      </c>
      <c r="Z956" s="426">
        <f t="shared" si="376"/>
        <v>0</v>
      </c>
      <c r="AA956" s="424"/>
      <c r="AB956" s="426">
        <f t="shared" si="379"/>
        <v>0</v>
      </c>
      <c r="AC956" s="426">
        <f t="shared" si="370"/>
        <v>0</v>
      </c>
      <c r="AD956" s="424"/>
      <c r="AE956" s="426">
        <f t="shared" si="377"/>
        <v>0</v>
      </c>
      <c r="AF956" s="426">
        <f t="shared" si="371"/>
        <v>0</v>
      </c>
      <c r="AO956" s="426"/>
      <c r="AP956" s="426"/>
      <c r="AQ956" s="426">
        <v>-50</v>
      </c>
      <c r="AR956" s="426">
        <f t="shared" si="386"/>
        <v>-50</v>
      </c>
      <c r="AS956" s="423"/>
      <c r="AT956" s="423"/>
    </row>
  </sheetData>
  <phoneticPr fontId="0" type="noConversion"/>
  <pageMargins left="0.75" right="0.75" top="1" bottom="1" header="0.4921259845" footer="0.492125984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R883"/>
  <sheetViews>
    <sheetView zoomScale="150" zoomScaleNormal="150" zoomScalePageLayoutView="150" workbookViewId="0">
      <pane xSplit="2" ySplit="2" topLeftCell="C732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ColWidth="11.44140625" defaultRowHeight="13.2"/>
  <cols>
    <col min="1" max="1" width="15.6640625" style="55" customWidth="1"/>
    <col min="2" max="2" width="10.88671875" style="56" bestFit="1" customWidth="1"/>
    <col min="3" max="3" width="10.88671875" style="55" customWidth="1"/>
    <col min="4" max="7" width="11" style="55" customWidth="1"/>
    <col min="8" max="8" width="13.109375" style="55" customWidth="1"/>
    <col min="9" max="9" width="12.44140625" style="55" customWidth="1"/>
    <col min="10" max="12" width="11.44140625" style="55" customWidth="1"/>
    <col min="13" max="13" width="15.44140625" style="55" customWidth="1"/>
    <col min="14" max="16" width="14" style="55" customWidth="1"/>
    <col min="17" max="18" width="17.33203125" style="55" customWidth="1"/>
    <col min="19" max="20" width="18.44140625" style="55" customWidth="1"/>
    <col min="21" max="22" width="16.44140625" style="55" customWidth="1"/>
    <col min="23" max="24" width="15.33203125" style="55" customWidth="1"/>
    <col min="25" max="25" width="14.33203125" style="55" customWidth="1"/>
    <col min="26" max="27" width="16.44140625" style="55" customWidth="1"/>
    <col min="28" max="28" width="11.44140625" style="55" customWidth="1"/>
    <col min="29" max="29" width="16.44140625" style="55" customWidth="1"/>
    <col min="30" max="30" width="20.33203125" style="55" customWidth="1"/>
    <col min="31" max="32" width="14.109375" style="55" customWidth="1"/>
    <col min="33" max="33" width="12.6640625" style="55" customWidth="1"/>
    <col min="34" max="34" width="11.44140625" style="55"/>
    <col min="35" max="36" width="14.109375" style="55" customWidth="1"/>
    <col min="37" max="37" width="12.6640625" style="55" customWidth="1"/>
    <col min="38" max="38" width="12.44140625" style="55" customWidth="1"/>
    <col min="39" max="40" width="16.44140625" style="55" bestFit="1" customWidth="1"/>
    <col min="41" max="42" width="15.33203125" style="55" customWidth="1"/>
    <col min="43" max="44" width="15.33203125" style="411" customWidth="1"/>
    <col min="45" max="16384" width="11.44140625" style="55"/>
  </cols>
  <sheetData>
    <row r="1" spans="1:44" ht="118.8">
      <c r="B1" s="56">
        <f>MIN(B43:B590)</f>
        <v>43093</v>
      </c>
      <c r="P1" s="55" t="s">
        <v>41</v>
      </c>
      <c r="Q1" s="55" t="s">
        <v>43</v>
      </c>
      <c r="R1" s="55" t="s">
        <v>41</v>
      </c>
      <c r="T1" s="55" t="s">
        <v>42</v>
      </c>
    </row>
    <row r="2" spans="1:44" s="59" customFormat="1" ht="59.1" customHeight="1">
      <c r="A2" s="57" t="s">
        <v>0</v>
      </c>
      <c r="B2" s="58" t="s">
        <v>1</v>
      </c>
      <c r="C2" s="57" t="s">
        <v>9</v>
      </c>
      <c r="D2" s="57" t="s">
        <v>1494</v>
      </c>
      <c r="E2" s="57" t="s">
        <v>44</v>
      </c>
      <c r="F2" s="57" t="s">
        <v>45</v>
      </c>
      <c r="G2" s="57" t="s">
        <v>767</v>
      </c>
      <c r="H2" s="57" t="s">
        <v>2</v>
      </c>
      <c r="I2" s="57" t="s">
        <v>3</v>
      </c>
      <c r="J2" s="57" t="s">
        <v>4</v>
      </c>
      <c r="K2" s="57" t="s">
        <v>55</v>
      </c>
      <c r="L2" s="57" t="s">
        <v>54</v>
      </c>
      <c r="M2" s="57" t="s">
        <v>5</v>
      </c>
      <c r="N2" s="57" t="s">
        <v>56</v>
      </c>
      <c r="O2" s="57" t="s">
        <v>40</v>
      </c>
      <c r="P2" s="57" t="s">
        <v>8</v>
      </c>
      <c r="Q2" s="57" t="s">
        <v>49</v>
      </c>
      <c r="R2" s="57" t="s">
        <v>46</v>
      </c>
      <c r="S2" s="57" t="s">
        <v>47</v>
      </c>
      <c r="T2" s="57" t="s">
        <v>48</v>
      </c>
      <c r="U2" s="57" t="s">
        <v>50</v>
      </c>
      <c r="V2" s="57" t="s">
        <v>51</v>
      </c>
      <c r="W2" s="57" t="s">
        <v>52</v>
      </c>
      <c r="X2" s="57" t="s">
        <v>53</v>
      </c>
      <c r="Y2" s="57" t="s">
        <v>773</v>
      </c>
      <c r="Z2" s="57" t="s">
        <v>880</v>
      </c>
      <c r="AA2" s="57" t="s">
        <v>881</v>
      </c>
      <c r="AB2" s="57" t="s">
        <v>882</v>
      </c>
      <c r="AC2" s="57" t="s">
        <v>883</v>
      </c>
      <c r="AD2" s="57" t="s">
        <v>884</v>
      </c>
      <c r="AE2" s="57" t="s">
        <v>6</v>
      </c>
      <c r="AF2" s="57" t="s">
        <v>10</v>
      </c>
      <c r="AG2" s="57" t="s">
        <v>7</v>
      </c>
      <c r="AH2" s="57" t="s">
        <v>11</v>
      </c>
      <c r="AI2" s="57" t="s">
        <v>952</v>
      </c>
      <c r="AJ2" s="57" t="s">
        <v>953</v>
      </c>
      <c r="AK2" s="57" t="s">
        <v>954</v>
      </c>
      <c r="AL2" s="57" t="s">
        <v>955</v>
      </c>
      <c r="AM2" s="57" t="s">
        <v>948</v>
      </c>
      <c r="AN2" s="57" t="s">
        <v>949</v>
      </c>
      <c r="AO2" s="57" t="s">
        <v>950</v>
      </c>
      <c r="AP2" s="57" t="s">
        <v>951</v>
      </c>
      <c r="AQ2" s="412" t="s">
        <v>1458</v>
      </c>
      <c r="AR2" s="412" t="s">
        <v>1459</v>
      </c>
    </row>
    <row r="3" spans="1:44" s="60" customFormat="1">
      <c r="A3" s="20" t="s">
        <v>762</v>
      </c>
      <c r="B3" s="71">
        <v>43089</v>
      </c>
      <c r="C3" s="72">
        <v>1</v>
      </c>
      <c r="D3" s="73"/>
      <c r="E3" s="73"/>
      <c r="F3" s="73"/>
      <c r="G3" s="73"/>
      <c r="H3" s="73"/>
      <c r="M3" s="74">
        <v>2000000</v>
      </c>
      <c r="N3" s="74">
        <f>-M3</f>
        <v>-2000000</v>
      </c>
      <c r="O3" s="74">
        <f t="shared" ref="O3:O66" si="0">M3*C3</f>
        <v>2000000</v>
      </c>
      <c r="P3" s="74">
        <f t="shared" ref="P3:P66" si="1">N3*C3</f>
        <v>-2000000</v>
      </c>
      <c r="Q3" s="74"/>
      <c r="R3" s="74">
        <f>Q3*C3</f>
        <v>0</v>
      </c>
      <c r="S3" s="74">
        <v>0</v>
      </c>
      <c r="T3" s="74">
        <f>S3*C3</f>
        <v>0</v>
      </c>
      <c r="U3" s="74"/>
      <c r="V3" s="74"/>
      <c r="W3" s="74">
        <f>-P3*F3</f>
        <v>0</v>
      </c>
      <c r="X3" s="74">
        <f>W3*C3</f>
        <v>0</v>
      </c>
      <c r="Y3" s="75"/>
      <c r="Z3" s="74">
        <f>N3*Y3</f>
        <v>0</v>
      </c>
      <c r="AA3" s="74">
        <f>Z3*$C3</f>
        <v>0</v>
      </c>
      <c r="AB3" s="75"/>
      <c r="AC3" s="74">
        <f>AB3*N3</f>
        <v>0</v>
      </c>
      <c r="AD3" s="74">
        <f>AC3*$C3</f>
        <v>0</v>
      </c>
      <c r="AM3" s="220"/>
      <c r="AN3" s="220"/>
      <c r="AO3" s="220"/>
      <c r="AP3" s="220"/>
      <c r="AQ3" s="413"/>
      <c r="AR3" s="413"/>
    </row>
    <row r="4" spans="1:44" s="61" customFormat="1">
      <c r="A4" s="26" t="s">
        <v>766</v>
      </c>
      <c r="B4" s="76">
        <v>43093</v>
      </c>
      <c r="C4" s="77">
        <v>1</v>
      </c>
      <c r="D4" s="78">
        <v>0.05</v>
      </c>
      <c r="E4" s="78"/>
      <c r="F4" s="78"/>
      <c r="G4" s="78"/>
      <c r="H4" s="79"/>
      <c r="M4" s="80">
        <v>-500000</v>
      </c>
      <c r="N4" s="80">
        <f>-M4</f>
        <v>500000</v>
      </c>
      <c r="O4" s="80">
        <f t="shared" si="0"/>
        <v>-500000</v>
      </c>
      <c r="P4" s="80">
        <f t="shared" si="1"/>
        <v>500000</v>
      </c>
      <c r="Q4" s="80"/>
      <c r="R4" s="80"/>
      <c r="S4" s="80"/>
      <c r="T4" s="80"/>
      <c r="U4" s="80"/>
      <c r="V4" s="80"/>
      <c r="W4" s="80"/>
      <c r="X4" s="80"/>
      <c r="Y4" s="79">
        <v>0.02</v>
      </c>
      <c r="Z4" s="80">
        <f>-Y4*N4</f>
        <v>-10000</v>
      </c>
      <c r="AA4" s="80">
        <f>Z4*C4</f>
        <v>-10000</v>
      </c>
      <c r="AB4" s="79">
        <v>0.02</v>
      </c>
      <c r="AC4" s="80">
        <f>-AB4*N4</f>
        <v>-10000</v>
      </c>
      <c r="AD4" s="80">
        <f>AC4*C4</f>
        <v>-10000</v>
      </c>
      <c r="AM4" s="80"/>
      <c r="AN4" s="80"/>
      <c r="AO4" s="80"/>
      <c r="AP4" s="80"/>
      <c r="AQ4" s="78"/>
      <c r="AR4" s="78"/>
    </row>
    <row r="5" spans="1:44" s="61" customFormat="1">
      <c r="A5" s="26" t="s">
        <v>766</v>
      </c>
      <c r="B5" s="76">
        <v>43100</v>
      </c>
      <c r="C5" s="77">
        <v>1</v>
      </c>
      <c r="D5" s="78">
        <v>0.05</v>
      </c>
      <c r="E5" s="78"/>
      <c r="F5" s="78"/>
      <c r="G5" s="78"/>
      <c r="H5" s="79"/>
      <c r="M5" s="80"/>
      <c r="N5" s="80">
        <f>N4+M5</f>
        <v>500000</v>
      </c>
      <c r="O5" s="80">
        <f t="shared" si="0"/>
        <v>0</v>
      </c>
      <c r="P5" s="80">
        <f t="shared" si="1"/>
        <v>500000</v>
      </c>
      <c r="Q5" s="80">
        <f>-P5*D5/365*(B5-B4)</f>
        <v>-479.45205479452056</v>
      </c>
      <c r="R5" s="80">
        <f>Q5*C5</f>
        <v>-479.45205479452056</v>
      </c>
      <c r="S5" s="80"/>
      <c r="T5" s="80"/>
      <c r="U5" s="80"/>
      <c r="V5" s="80"/>
      <c r="W5" s="80"/>
      <c r="X5" s="80"/>
      <c r="Y5" s="79">
        <v>0.02</v>
      </c>
      <c r="Z5" s="80">
        <f>-Y5*N5</f>
        <v>-10000</v>
      </c>
      <c r="AA5" s="80">
        <f>Z5*C5</f>
        <v>-10000</v>
      </c>
      <c r="AB5" s="79">
        <v>0.02</v>
      </c>
      <c r="AC5" s="80">
        <f t="shared" ref="AC5:AC68" si="2">-AB5*N5</f>
        <v>-10000</v>
      </c>
      <c r="AD5" s="80">
        <f t="shared" ref="AD5:AD68" si="3">AC5*C5</f>
        <v>-10000</v>
      </c>
      <c r="AM5" s="80"/>
      <c r="AN5" s="80"/>
      <c r="AO5" s="80"/>
      <c r="AP5" s="80"/>
      <c r="AQ5" s="78"/>
      <c r="AR5" s="78"/>
    </row>
    <row r="6" spans="1:44" s="61" customFormat="1">
      <c r="A6" s="26" t="s">
        <v>766</v>
      </c>
      <c r="B6" s="76">
        <v>43465</v>
      </c>
      <c r="C6" s="77">
        <v>1</v>
      </c>
      <c r="D6" s="78">
        <v>0.05</v>
      </c>
      <c r="E6" s="78"/>
      <c r="F6" s="78"/>
      <c r="G6" s="78"/>
      <c r="H6" s="79"/>
      <c r="M6" s="80"/>
      <c r="N6" s="80">
        <f>N5+M6</f>
        <v>500000</v>
      </c>
      <c r="O6" s="80">
        <f t="shared" si="0"/>
        <v>0</v>
      </c>
      <c r="P6" s="80">
        <f t="shared" si="1"/>
        <v>500000</v>
      </c>
      <c r="Q6" s="80">
        <f>-P6*D6/365*(B6-B5)</f>
        <v>-25000</v>
      </c>
      <c r="R6" s="80">
        <f>Q6*C6</f>
        <v>-25000</v>
      </c>
      <c r="S6" s="80"/>
      <c r="T6" s="80"/>
      <c r="U6" s="80"/>
      <c r="V6" s="80"/>
      <c r="W6" s="80"/>
      <c r="X6" s="80"/>
      <c r="Y6" s="79">
        <v>0.02</v>
      </c>
      <c r="Z6" s="80">
        <f>-Y6*N6</f>
        <v>-10000</v>
      </c>
      <c r="AA6" s="80">
        <f>Z6*C6</f>
        <v>-10000</v>
      </c>
      <c r="AB6" s="79">
        <v>0.02</v>
      </c>
      <c r="AC6" s="80">
        <f t="shared" si="2"/>
        <v>-10000</v>
      </c>
      <c r="AD6" s="80">
        <f t="shared" si="3"/>
        <v>-10000</v>
      </c>
      <c r="AM6" s="80"/>
      <c r="AN6" s="80"/>
      <c r="AO6" s="80"/>
      <c r="AP6" s="80"/>
      <c r="AQ6" s="78"/>
      <c r="AR6" s="78"/>
    </row>
    <row r="7" spans="1:44" s="62" customFormat="1">
      <c r="A7" s="27" t="s">
        <v>769</v>
      </c>
      <c r="B7" s="81">
        <v>43093</v>
      </c>
      <c r="C7" s="82">
        <v>1</v>
      </c>
      <c r="D7" s="83">
        <v>0.05</v>
      </c>
      <c r="E7" s="84"/>
      <c r="F7" s="84"/>
      <c r="G7" s="85">
        <v>100000</v>
      </c>
      <c r="H7" s="86">
        <v>0.95009999999999994</v>
      </c>
      <c r="I7" s="62">
        <v>4</v>
      </c>
      <c r="J7" s="62">
        <f>I7</f>
        <v>4</v>
      </c>
      <c r="M7" s="85">
        <f>-G7*I7*H7</f>
        <v>-380040</v>
      </c>
      <c r="N7" s="85">
        <f>-M7</f>
        <v>380040</v>
      </c>
      <c r="O7" s="85">
        <f t="shared" si="0"/>
        <v>-380040</v>
      </c>
      <c r="P7" s="85">
        <f t="shared" si="1"/>
        <v>380040</v>
      </c>
      <c r="Q7" s="85"/>
      <c r="R7" s="85"/>
      <c r="S7" s="221"/>
      <c r="T7" s="85"/>
      <c r="U7" s="85"/>
      <c r="V7" s="85"/>
      <c r="W7" s="85"/>
      <c r="X7" s="85"/>
      <c r="Y7" s="87"/>
      <c r="Z7" s="85">
        <f>-Y7*N7</f>
        <v>0</v>
      </c>
      <c r="AA7" s="85">
        <f>Z7*C7</f>
        <v>0</v>
      </c>
      <c r="AB7" s="87"/>
      <c r="AC7" s="85">
        <f t="shared" si="2"/>
        <v>0</v>
      </c>
      <c r="AD7" s="85">
        <f t="shared" si="3"/>
        <v>0</v>
      </c>
      <c r="AE7" s="85"/>
      <c r="AF7" s="85"/>
      <c r="AG7" s="85"/>
      <c r="AH7" s="85"/>
      <c r="AI7" s="221"/>
      <c r="AJ7" s="85"/>
      <c r="AK7" s="221"/>
      <c r="AL7" s="85"/>
      <c r="AM7" s="85"/>
      <c r="AN7" s="85"/>
      <c r="AO7" s="85"/>
      <c r="AP7" s="85"/>
      <c r="AQ7" s="84">
        <v>1E-3</v>
      </c>
      <c r="AR7" s="84">
        <v>0</v>
      </c>
    </row>
    <row r="8" spans="1:44" s="62" customFormat="1">
      <c r="A8" s="27" t="s">
        <v>769</v>
      </c>
      <c r="B8" s="81">
        <v>43100</v>
      </c>
      <c r="C8" s="82">
        <v>1</v>
      </c>
      <c r="D8" s="84">
        <v>0.05</v>
      </c>
      <c r="E8" s="84"/>
      <c r="F8" s="84"/>
      <c r="G8" s="85">
        <v>100000</v>
      </c>
      <c r="H8" s="86">
        <v>0.97299999999999998</v>
      </c>
      <c r="J8" s="62">
        <f t="shared" ref="J8:J13" si="4">J7+I8</f>
        <v>4</v>
      </c>
      <c r="M8" s="85">
        <f t="shared" ref="M8:M13" si="5">-G8*H8*I8</f>
        <v>0</v>
      </c>
      <c r="N8" s="85">
        <f t="shared" ref="N8:N13" si="6">N7-M8</f>
        <v>380040</v>
      </c>
      <c r="O8" s="85">
        <f t="shared" si="0"/>
        <v>0</v>
      </c>
      <c r="P8" s="85">
        <f t="shared" si="1"/>
        <v>380040</v>
      </c>
      <c r="Q8" s="85">
        <f t="shared" ref="Q8:Q13" si="7">G7*J7*D7/365*(B8-B7)+Q7-S8</f>
        <v>0</v>
      </c>
      <c r="R8" s="85">
        <f t="shared" ref="R8:R71" si="8">Q8*C8</f>
        <v>0</v>
      </c>
      <c r="S8" s="221">
        <f>G8*J8*D8/365*(B8-B7)</f>
        <v>383.56164383561645</v>
      </c>
      <c r="T8" s="85">
        <f t="shared" ref="T8:T71" si="9">S8*C8</f>
        <v>383.56164383561645</v>
      </c>
      <c r="U8" s="85"/>
      <c r="V8" s="85"/>
      <c r="W8" s="85"/>
      <c r="X8" s="85"/>
      <c r="Y8" s="87"/>
      <c r="Z8" s="85">
        <f t="shared" ref="Z8:Z71" si="10">-Y8*N8</f>
        <v>0</v>
      </c>
      <c r="AA8" s="85">
        <f t="shared" ref="AA8:AA71" si="11">Z8*C8</f>
        <v>0</v>
      </c>
      <c r="AB8" s="87"/>
      <c r="AC8" s="85">
        <f t="shared" si="2"/>
        <v>0</v>
      </c>
      <c r="AD8" s="85">
        <f t="shared" si="3"/>
        <v>0</v>
      </c>
      <c r="AE8" s="85">
        <f t="shared" ref="AE8:AE13" si="12">MAX(0,IF(I8&gt;=0,G8*(J8-I8)*(H8-H7),0))+AE7-AI8</f>
        <v>9160.0000000000127</v>
      </c>
      <c r="AF8" s="85">
        <f t="shared" ref="AF8:AF13" si="13">AE8*C8</f>
        <v>9160.0000000000127</v>
      </c>
      <c r="AG8" s="85">
        <f t="shared" ref="AG8:AG13" si="14">MIN(0,IF(I8&gt;=0,G8*(J8-I8)*(H8-H7),0))+AG7-AK8</f>
        <v>0</v>
      </c>
      <c r="AH8" s="85">
        <f t="shared" ref="AH8:AH13" si="15">AG8*C8</f>
        <v>0</v>
      </c>
      <c r="AI8" s="221"/>
      <c r="AJ8" s="85">
        <f t="shared" ref="AJ8:AJ13" si="16">AI8*C8</f>
        <v>0</v>
      </c>
      <c r="AK8" s="221"/>
      <c r="AL8" s="85">
        <f>AK8*C8</f>
        <v>0</v>
      </c>
      <c r="AM8" s="85"/>
      <c r="AN8" s="85"/>
      <c r="AO8" s="85"/>
      <c r="AP8" s="85"/>
      <c r="AQ8" s="84">
        <v>1E-3</v>
      </c>
      <c r="AR8" s="84">
        <v>0</v>
      </c>
    </row>
    <row r="9" spans="1:44" s="62" customFormat="1">
      <c r="A9" s="27" t="s">
        <v>769</v>
      </c>
      <c r="B9" s="81">
        <v>43110</v>
      </c>
      <c r="C9" s="82">
        <v>1</v>
      </c>
      <c r="D9" s="84">
        <v>0.05</v>
      </c>
      <c r="E9" s="84"/>
      <c r="F9" s="84"/>
      <c r="G9" s="85">
        <v>100000</v>
      </c>
      <c r="H9" s="86">
        <v>0.98599999999999999</v>
      </c>
      <c r="J9" s="62">
        <f t="shared" si="4"/>
        <v>4</v>
      </c>
      <c r="M9" s="85">
        <f t="shared" si="5"/>
        <v>0</v>
      </c>
      <c r="N9" s="85">
        <f t="shared" si="6"/>
        <v>380040</v>
      </c>
      <c r="O9" s="85">
        <f t="shared" si="0"/>
        <v>0</v>
      </c>
      <c r="P9" s="85">
        <f t="shared" si="1"/>
        <v>380040</v>
      </c>
      <c r="Q9" s="85">
        <f t="shared" si="7"/>
        <v>547.94520547945206</v>
      </c>
      <c r="R9" s="85">
        <f t="shared" si="8"/>
        <v>547.94520547945206</v>
      </c>
      <c r="S9" s="221"/>
      <c r="T9" s="85">
        <f t="shared" si="9"/>
        <v>0</v>
      </c>
      <c r="U9" s="85"/>
      <c r="V9" s="85"/>
      <c r="W9" s="85"/>
      <c r="X9" s="85"/>
      <c r="Y9" s="87"/>
      <c r="Z9" s="85">
        <f t="shared" si="10"/>
        <v>0</v>
      </c>
      <c r="AA9" s="85">
        <f t="shared" si="11"/>
        <v>0</v>
      </c>
      <c r="AB9" s="87"/>
      <c r="AC9" s="85">
        <f t="shared" si="2"/>
        <v>0</v>
      </c>
      <c r="AD9" s="85">
        <f t="shared" si="3"/>
        <v>0</v>
      </c>
      <c r="AE9" s="85">
        <f t="shared" si="12"/>
        <v>14360.000000000018</v>
      </c>
      <c r="AF9" s="85">
        <f t="shared" si="13"/>
        <v>14360.000000000018</v>
      </c>
      <c r="AG9" s="85">
        <f t="shared" si="14"/>
        <v>0</v>
      </c>
      <c r="AH9" s="85">
        <f t="shared" si="15"/>
        <v>0</v>
      </c>
      <c r="AI9" s="221"/>
      <c r="AJ9" s="85">
        <f t="shared" si="16"/>
        <v>0</v>
      </c>
      <c r="AK9" s="221"/>
      <c r="AL9" s="85">
        <f>AK9*C9</f>
        <v>0</v>
      </c>
      <c r="AM9" s="85"/>
      <c r="AN9" s="85"/>
      <c r="AO9" s="85"/>
      <c r="AP9" s="85"/>
      <c r="AQ9" s="84">
        <v>1E-3</v>
      </c>
      <c r="AR9" s="84">
        <v>0</v>
      </c>
    </row>
    <row r="10" spans="1:44" s="62" customFormat="1">
      <c r="A10" s="27" t="s">
        <v>769</v>
      </c>
      <c r="B10" s="81">
        <v>43190</v>
      </c>
      <c r="C10" s="82">
        <v>1</v>
      </c>
      <c r="D10" s="84">
        <v>0.05</v>
      </c>
      <c r="E10" s="84"/>
      <c r="F10" s="84"/>
      <c r="G10" s="85">
        <v>100000</v>
      </c>
      <c r="H10" s="86">
        <v>0.97899999999999998</v>
      </c>
      <c r="J10" s="62">
        <f t="shared" si="4"/>
        <v>4</v>
      </c>
      <c r="M10" s="85">
        <f t="shared" si="5"/>
        <v>0</v>
      </c>
      <c r="N10" s="85">
        <f t="shared" si="6"/>
        <v>380040</v>
      </c>
      <c r="O10" s="85">
        <f t="shared" si="0"/>
        <v>0</v>
      </c>
      <c r="P10" s="85">
        <f t="shared" si="1"/>
        <v>380040</v>
      </c>
      <c r="Q10" s="85">
        <f t="shared" si="7"/>
        <v>4931.5068493150684</v>
      </c>
      <c r="R10" s="85">
        <f t="shared" si="8"/>
        <v>4931.5068493150684</v>
      </c>
      <c r="S10" s="221"/>
      <c r="T10" s="85">
        <f t="shared" si="9"/>
        <v>0</v>
      </c>
      <c r="U10" s="85"/>
      <c r="V10" s="85"/>
      <c r="W10" s="85"/>
      <c r="X10" s="85"/>
      <c r="Y10" s="87"/>
      <c r="Z10" s="85">
        <f t="shared" si="10"/>
        <v>0</v>
      </c>
      <c r="AA10" s="85">
        <f t="shared" si="11"/>
        <v>0</v>
      </c>
      <c r="AB10" s="87"/>
      <c r="AC10" s="85">
        <f t="shared" si="2"/>
        <v>0</v>
      </c>
      <c r="AD10" s="85">
        <f t="shared" si="3"/>
        <v>0</v>
      </c>
      <c r="AE10" s="85">
        <f t="shared" si="12"/>
        <v>14360.000000000018</v>
      </c>
      <c r="AF10" s="85">
        <f t="shared" si="13"/>
        <v>14360.000000000018</v>
      </c>
      <c r="AG10" s="85">
        <f t="shared" si="14"/>
        <v>-2800.0000000000023</v>
      </c>
      <c r="AH10" s="85">
        <f t="shared" si="15"/>
        <v>-2800.0000000000023</v>
      </c>
      <c r="AI10" s="221"/>
      <c r="AJ10" s="85">
        <f t="shared" si="16"/>
        <v>0</v>
      </c>
      <c r="AK10" s="221"/>
      <c r="AL10" s="85">
        <f>AK10*C10</f>
        <v>0</v>
      </c>
      <c r="AM10" s="85"/>
      <c r="AN10" s="85"/>
      <c r="AO10" s="85"/>
      <c r="AP10" s="85"/>
      <c r="AQ10" s="84">
        <v>1E-3</v>
      </c>
      <c r="AR10" s="84">
        <v>0</v>
      </c>
    </row>
    <row r="11" spans="1:44" s="62" customFormat="1">
      <c r="A11" s="27" t="s">
        <v>769</v>
      </c>
      <c r="B11" s="81">
        <v>43281</v>
      </c>
      <c r="C11" s="82">
        <v>1</v>
      </c>
      <c r="D11" s="84">
        <v>0.05</v>
      </c>
      <c r="E11" s="84"/>
      <c r="F11" s="84"/>
      <c r="G11" s="85">
        <v>100000</v>
      </c>
      <c r="H11" s="86">
        <v>0.97599999999999998</v>
      </c>
      <c r="I11" s="62">
        <v>8</v>
      </c>
      <c r="J11" s="62">
        <f t="shared" si="4"/>
        <v>12</v>
      </c>
      <c r="M11" s="85">
        <f t="shared" si="5"/>
        <v>-780800</v>
      </c>
      <c r="N11" s="85">
        <f t="shared" si="6"/>
        <v>1160840</v>
      </c>
      <c r="O11" s="85">
        <f t="shared" si="0"/>
        <v>-780800</v>
      </c>
      <c r="P11" s="85">
        <f t="shared" si="1"/>
        <v>1160840</v>
      </c>
      <c r="Q11" s="85">
        <f t="shared" si="7"/>
        <v>9917.8082191780813</v>
      </c>
      <c r="R11" s="85">
        <f t="shared" si="8"/>
        <v>9917.8082191780813</v>
      </c>
      <c r="S11" s="221"/>
      <c r="T11" s="85">
        <f t="shared" si="9"/>
        <v>0</v>
      </c>
      <c r="U11" s="85"/>
      <c r="V11" s="85"/>
      <c r="W11" s="85"/>
      <c r="X11" s="85"/>
      <c r="Y11" s="87"/>
      <c r="Z11" s="85">
        <f t="shared" si="10"/>
        <v>0</v>
      </c>
      <c r="AA11" s="85">
        <f t="shared" si="11"/>
        <v>0</v>
      </c>
      <c r="AB11" s="87"/>
      <c r="AC11" s="85">
        <f t="shared" si="2"/>
        <v>0</v>
      </c>
      <c r="AD11" s="85">
        <f t="shared" si="3"/>
        <v>0</v>
      </c>
      <c r="AE11" s="85">
        <f t="shared" si="12"/>
        <v>14360.000000000018</v>
      </c>
      <c r="AF11" s="85">
        <f t="shared" si="13"/>
        <v>14360.000000000018</v>
      </c>
      <c r="AG11" s="85">
        <f t="shared" si="14"/>
        <v>-4000.0000000000036</v>
      </c>
      <c r="AH11" s="85">
        <f t="shared" si="15"/>
        <v>-4000.0000000000036</v>
      </c>
      <c r="AI11" s="221"/>
      <c r="AJ11" s="85">
        <f t="shared" si="16"/>
        <v>0</v>
      </c>
      <c r="AK11" s="221"/>
      <c r="AL11" s="85">
        <f>AK11*C11</f>
        <v>0</v>
      </c>
      <c r="AM11" s="85"/>
      <c r="AN11" s="85"/>
      <c r="AO11" s="85"/>
      <c r="AP11" s="85"/>
      <c r="AQ11" s="84">
        <v>1E-3</v>
      </c>
      <c r="AR11" s="84">
        <v>0</v>
      </c>
    </row>
    <row r="12" spans="1:44" s="62" customFormat="1">
      <c r="A12" s="27" t="s">
        <v>769</v>
      </c>
      <c r="B12" s="81">
        <v>43373</v>
      </c>
      <c r="C12" s="82">
        <v>1</v>
      </c>
      <c r="D12" s="84">
        <v>0.05</v>
      </c>
      <c r="E12" s="84"/>
      <c r="F12" s="84"/>
      <c r="G12" s="85">
        <v>100000</v>
      </c>
      <c r="H12" s="86">
        <v>0.98</v>
      </c>
      <c r="J12" s="62">
        <f t="shared" si="4"/>
        <v>12</v>
      </c>
      <c r="M12" s="85">
        <f t="shared" si="5"/>
        <v>0</v>
      </c>
      <c r="N12" s="85">
        <f t="shared" si="6"/>
        <v>1160840</v>
      </c>
      <c r="O12" s="85">
        <f t="shared" si="0"/>
        <v>0</v>
      </c>
      <c r="P12" s="85">
        <f t="shared" si="1"/>
        <v>1160840</v>
      </c>
      <c r="Q12" s="85">
        <f t="shared" si="7"/>
        <v>25041.095890410958</v>
      </c>
      <c r="R12" s="85">
        <f t="shared" si="8"/>
        <v>25041.095890410958</v>
      </c>
      <c r="S12" s="221"/>
      <c r="T12" s="85">
        <f t="shared" si="9"/>
        <v>0</v>
      </c>
      <c r="U12" s="85"/>
      <c r="V12" s="85"/>
      <c r="W12" s="85"/>
      <c r="X12" s="85"/>
      <c r="Y12" s="87"/>
      <c r="Z12" s="85">
        <f t="shared" si="10"/>
        <v>0</v>
      </c>
      <c r="AA12" s="85">
        <f t="shared" si="11"/>
        <v>0</v>
      </c>
      <c r="AB12" s="87"/>
      <c r="AC12" s="85">
        <f t="shared" si="2"/>
        <v>0</v>
      </c>
      <c r="AD12" s="85">
        <f t="shared" si="3"/>
        <v>0</v>
      </c>
      <c r="AE12" s="85">
        <f t="shared" si="12"/>
        <v>19160.000000000022</v>
      </c>
      <c r="AF12" s="85">
        <f t="shared" si="13"/>
        <v>19160.000000000022</v>
      </c>
      <c r="AG12" s="85">
        <f t="shared" si="14"/>
        <v>-4000.0000000000036</v>
      </c>
      <c r="AH12" s="85">
        <f t="shared" si="15"/>
        <v>-4000.0000000000036</v>
      </c>
      <c r="AI12" s="221"/>
      <c r="AJ12" s="85">
        <f t="shared" si="16"/>
        <v>0</v>
      </c>
      <c r="AK12" s="221"/>
      <c r="AL12" s="85">
        <f>AK12*C12</f>
        <v>0</v>
      </c>
      <c r="AM12" s="85"/>
      <c r="AN12" s="85"/>
      <c r="AO12" s="85"/>
      <c r="AP12" s="85"/>
      <c r="AQ12" s="84">
        <v>1E-3</v>
      </c>
      <c r="AR12" s="84">
        <v>0</v>
      </c>
    </row>
    <row r="13" spans="1:44" s="62" customFormat="1">
      <c r="A13" s="27" t="s">
        <v>769</v>
      </c>
      <c r="B13" s="88">
        <v>43465</v>
      </c>
      <c r="C13" s="82">
        <v>1</v>
      </c>
      <c r="D13" s="84">
        <v>0.05</v>
      </c>
      <c r="E13" s="84"/>
      <c r="F13" s="84"/>
      <c r="G13" s="85">
        <v>100000</v>
      </c>
      <c r="H13" s="86">
        <v>0.97499999999999998</v>
      </c>
      <c r="I13" s="62">
        <v>-10</v>
      </c>
      <c r="J13" s="62">
        <f t="shared" si="4"/>
        <v>2</v>
      </c>
      <c r="M13" s="85">
        <f t="shared" si="5"/>
        <v>975000</v>
      </c>
      <c r="N13" s="85">
        <f t="shared" si="6"/>
        <v>185840</v>
      </c>
      <c r="O13" s="85">
        <f t="shared" si="0"/>
        <v>975000</v>
      </c>
      <c r="P13" s="85">
        <f t="shared" si="1"/>
        <v>185840</v>
      </c>
      <c r="Q13" s="85">
        <f t="shared" si="7"/>
        <v>30164.38356164383</v>
      </c>
      <c r="R13" s="85">
        <f t="shared" si="8"/>
        <v>30164.38356164383</v>
      </c>
      <c r="S13" s="221">
        <f>G13*J13*D13/365*(B13-B8)</f>
        <v>10000</v>
      </c>
      <c r="T13" s="85">
        <f t="shared" si="9"/>
        <v>10000</v>
      </c>
      <c r="U13" s="85"/>
      <c r="V13" s="85"/>
      <c r="W13" s="85"/>
      <c r="X13" s="85"/>
      <c r="Y13" s="87"/>
      <c r="Z13" s="85">
        <f t="shared" si="10"/>
        <v>0</v>
      </c>
      <c r="AA13" s="85">
        <f t="shared" si="11"/>
        <v>0</v>
      </c>
      <c r="AB13" s="87"/>
      <c r="AC13" s="85">
        <f t="shared" si="2"/>
        <v>0</v>
      </c>
      <c r="AD13" s="85">
        <f t="shared" si="3"/>
        <v>0</v>
      </c>
      <c r="AE13" s="85">
        <f t="shared" si="12"/>
        <v>14980.000000000022</v>
      </c>
      <c r="AF13" s="85">
        <f t="shared" si="13"/>
        <v>14980.000000000022</v>
      </c>
      <c r="AG13" s="85">
        <f t="shared" si="14"/>
        <v>-4000.0000000000036</v>
      </c>
      <c r="AH13" s="85">
        <f t="shared" si="15"/>
        <v>-4000.0000000000036</v>
      </c>
      <c r="AI13" s="221">
        <f>IF(I13&lt;0,MAX(0,M13+M11+0.5*M7),0)</f>
        <v>4180</v>
      </c>
      <c r="AJ13" s="85">
        <f t="shared" si="16"/>
        <v>4180</v>
      </c>
      <c r="AK13" s="221">
        <f>IF(I13&lt;0,MIN(0,M13+M11+0.5*M7),0)</f>
        <v>0</v>
      </c>
      <c r="AL13" s="85">
        <f>IF(J13&lt;0,MIN(0,N13+K13*I13*H13+SUM(N$7:N12)),0)</f>
        <v>0</v>
      </c>
      <c r="AM13" s="85"/>
      <c r="AN13" s="85"/>
      <c r="AO13" s="85"/>
      <c r="AP13" s="85"/>
      <c r="AQ13" s="84">
        <v>1E-3</v>
      </c>
      <c r="AR13" s="84">
        <v>0</v>
      </c>
    </row>
    <row r="14" spans="1:44" s="63" customFormat="1">
      <c r="A14" s="28" t="s">
        <v>870</v>
      </c>
      <c r="B14" s="89">
        <v>43281</v>
      </c>
      <c r="C14" s="90">
        <v>1</v>
      </c>
      <c r="D14" s="91">
        <v>4.4999999999999998E-2</v>
      </c>
      <c r="E14" s="91">
        <v>0</v>
      </c>
      <c r="F14" s="91">
        <v>0</v>
      </c>
      <c r="G14" s="91"/>
      <c r="H14" s="91"/>
      <c r="M14" s="92">
        <v>6000000</v>
      </c>
      <c r="N14" s="92">
        <f>-M14</f>
        <v>-6000000</v>
      </c>
      <c r="O14" s="92">
        <f t="shared" si="0"/>
        <v>6000000</v>
      </c>
      <c r="P14" s="92">
        <f t="shared" si="1"/>
        <v>-6000000</v>
      </c>
      <c r="Q14" s="92"/>
      <c r="R14" s="92">
        <f t="shared" si="8"/>
        <v>0</v>
      </c>
      <c r="S14" s="92">
        <v>0</v>
      </c>
      <c r="T14" s="92">
        <f t="shared" si="9"/>
        <v>0</v>
      </c>
      <c r="U14" s="92"/>
      <c r="V14" s="92"/>
      <c r="W14" s="92">
        <f t="shared" ref="W14:W52" si="17">-P14*F14</f>
        <v>0</v>
      </c>
      <c r="X14" s="92">
        <f t="shared" ref="X14:X52" si="18">W14*C14</f>
        <v>0</v>
      </c>
      <c r="Y14" s="93">
        <v>0.05</v>
      </c>
      <c r="Z14" s="92">
        <f t="shared" si="10"/>
        <v>300000</v>
      </c>
      <c r="AA14" s="92">
        <f t="shared" si="11"/>
        <v>300000</v>
      </c>
      <c r="AB14" s="93">
        <v>0.05</v>
      </c>
      <c r="AC14" s="92">
        <f t="shared" si="2"/>
        <v>300000</v>
      </c>
      <c r="AD14" s="92">
        <f t="shared" si="3"/>
        <v>300000</v>
      </c>
      <c r="AM14" s="92"/>
      <c r="AN14" s="92"/>
      <c r="AO14" s="92"/>
      <c r="AP14" s="92"/>
      <c r="AQ14" s="91"/>
      <c r="AR14" s="91"/>
    </row>
    <row r="15" spans="1:44" s="63" customFormat="1">
      <c r="A15" s="28" t="s">
        <v>870</v>
      </c>
      <c r="B15" s="89">
        <v>43373</v>
      </c>
      <c r="C15" s="90">
        <v>1</v>
      </c>
      <c r="D15" s="91">
        <v>4.4999999999999998E-2</v>
      </c>
      <c r="E15" s="91">
        <v>0</v>
      </c>
      <c r="F15" s="91">
        <v>0</v>
      </c>
      <c r="G15" s="91"/>
      <c r="H15" s="91"/>
      <c r="M15" s="92">
        <v>0</v>
      </c>
      <c r="N15" s="92">
        <f t="shared" ref="N15:N20" si="19">N14-M15</f>
        <v>-6000000</v>
      </c>
      <c r="O15" s="92">
        <f t="shared" si="0"/>
        <v>0</v>
      </c>
      <c r="P15" s="92">
        <f t="shared" si="1"/>
        <v>-6000000</v>
      </c>
      <c r="Q15" s="92">
        <f>N14*D14/365*(B15-B14)+Q14-S15</f>
        <v>-68054.794520547948</v>
      </c>
      <c r="R15" s="92">
        <f t="shared" si="8"/>
        <v>-68054.794520547948</v>
      </c>
      <c r="S15" s="92"/>
      <c r="T15" s="92">
        <f t="shared" si="9"/>
        <v>0</v>
      </c>
      <c r="U15" s="92">
        <f t="shared" ref="U15:U29" si="20">E15*N15</f>
        <v>0</v>
      </c>
      <c r="V15" s="92">
        <f t="shared" ref="V15:V29" si="21">U15*C15</f>
        <v>0</v>
      </c>
      <c r="W15" s="92">
        <f t="shared" si="17"/>
        <v>0</v>
      </c>
      <c r="X15" s="92">
        <f t="shared" si="18"/>
        <v>0</v>
      </c>
      <c r="Y15" s="93">
        <v>0.05</v>
      </c>
      <c r="Z15" s="92">
        <f t="shared" si="10"/>
        <v>300000</v>
      </c>
      <c r="AA15" s="92">
        <f t="shared" si="11"/>
        <v>300000</v>
      </c>
      <c r="AB15" s="93">
        <v>0.05</v>
      </c>
      <c r="AC15" s="92">
        <f t="shared" si="2"/>
        <v>300000</v>
      </c>
      <c r="AD15" s="92">
        <f t="shared" si="3"/>
        <v>300000</v>
      </c>
      <c r="AM15" s="92"/>
      <c r="AN15" s="92"/>
      <c r="AO15" s="92"/>
      <c r="AP15" s="92"/>
      <c r="AQ15" s="91"/>
      <c r="AR15" s="91"/>
    </row>
    <row r="16" spans="1:44" s="63" customFormat="1">
      <c r="A16" s="28" t="s">
        <v>870</v>
      </c>
      <c r="B16" s="89">
        <v>43465</v>
      </c>
      <c r="C16" s="90">
        <v>1</v>
      </c>
      <c r="D16" s="91">
        <v>4.4999999999999998E-2</v>
      </c>
      <c r="E16" s="91">
        <v>0</v>
      </c>
      <c r="F16" s="91">
        <v>0</v>
      </c>
      <c r="G16" s="91"/>
      <c r="H16" s="91"/>
      <c r="M16" s="92">
        <v>0</v>
      </c>
      <c r="N16" s="92">
        <f t="shared" si="19"/>
        <v>-6000000</v>
      </c>
      <c r="O16" s="92">
        <f t="shared" si="0"/>
        <v>0</v>
      </c>
      <c r="P16" s="92">
        <f t="shared" si="1"/>
        <v>-6000000</v>
      </c>
      <c r="Q16" s="92">
        <f t="shared" ref="Q16:Q33" si="22">N15*D15/365*(B16-B15)+Q15-S16</f>
        <v>-136109.5890410959</v>
      </c>
      <c r="R16" s="92">
        <f t="shared" si="8"/>
        <v>-136109.5890410959</v>
      </c>
      <c r="S16" s="92"/>
      <c r="T16" s="92">
        <f t="shared" si="9"/>
        <v>0</v>
      </c>
      <c r="U16" s="92">
        <f t="shared" si="20"/>
        <v>0</v>
      </c>
      <c r="V16" s="92">
        <f t="shared" si="21"/>
        <v>0</v>
      </c>
      <c r="W16" s="92">
        <f t="shared" si="17"/>
        <v>0</v>
      </c>
      <c r="X16" s="92">
        <f t="shared" si="18"/>
        <v>0</v>
      </c>
      <c r="Y16" s="93">
        <v>0.05</v>
      </c>
      <c r="Z16" s="92">
        <f t="shared" si="10"/>
        <v>300000</v>
      </c>
      <c r="AA16" s="92">
        <f t="shared" si="11"/>
        <v>300000</v>
      </c>
      <c r="AB16" s="93">
        <v>0.05</v>
      </c>
      <c r="AC16" s="92">
        <f t="shared" si="2"/>
        <v>300000</v>
      </c>
      <c r="AD16" s="92">
        <f t="shared" si="3"/>
        <v>300000</v>
      </c>
      <c r="AM16" s="92"/>
      <c r="AN16" s="92"/>
      <c r="AO16" s="92"/>
      <c r="AP16" s="92"/>
      <c r="AQ16" s="91"/>
      <c r="AR16" s="91"/>
    </row>
    <row r="17" spans="1:44" s="63" customFormat="1">
      <c r="A17" s="28" t="s">
        <v>870</v>
      </c>
      <c r="B17" s="89">
        <v>43555</v>
      </c>
      <c r="C17" s="90">
        <v>1</v>
      </c>
      <c r="D17" s="91">
        <v>4.4999999999999998E-2</v>
      </c>
      <c r="E17" s="91">
        <v>0</v>
      </c>
      <c r="F17" s="91">
        <v>0</v>
      </c>
      <c r="G17" s="91"/>
      <c r="H17" s="91"/>
      <c r="M17" s="92">
        <v>0</v>
      </c>
      <c r="N17" s="92">
        <f t="shared" si="19"/>
        <v>-6000000</v>
      </c>
      <c r="O17" s="92">
        <f t="shared" si="0"/>
        <v>0</v>
      </c>
      <c r="P17" s="92">
        <f t="shared" si="1"/>
        <v>-6000000</v>
      </c>
      <c r="Q17" s="92">
        <f t="shared" si="22"/>
        <v>-202684.9315068493</v>
      </c>
      <c r="R17" s="92">
        <f t="shared" si="8"/>
        <v>-202684.9315068493</v>
      </c>
      <c r="S17" s="92"/>
      <c r="T17" s="92">
        <f t="shared" si="9"/>
        <v>0</v>
      </c>
      <c r="U17" s="92">
        <f t="shared" si="20"/>
        <v>0</v>
      </c>
      <c r="V17" s="92">
        <f t="shared" si="21"/>
        <v>0</v>
      </c>
      <c r="W17" s="92">
        <f t="shared" si="17"/>
        <v>0</v>
      </c>
      <c r="X17" s="92">
        <f t="shared" si="18"/>
        <v>0</v>
      </c>
      <c r="Y17" s="93">
        <v>0.05</v>
      </c>
      <c r="Z17" s="92">
        <f t="shared" si="10"/>
        <v>300000</v>
      </c>
      <c r="AA17" s="92">
        <f t="shared" si="11"/>
        <v>300000</v>
      </c>
      <c r="AB17" s="93">
        <v>0.05</v>
      </c>
      <c r="AC17" s="92">
        <f t="shared" si="2"/>
        <v>300000</v>
      </c>
      <c r="AD17" s="92">
        <f t="shared" si="3"/>
        <v>300000</v>
      </c>
      <c r="AM17" s="92"/>
      <c r="AN17" s="92"/>
      <c r="AO17" s="92"/>
      <c r="AP17" s="92"/>
      <c r="AQ17" s="91"/>
      <c r="AR17" s="91"/>
    </row>
    <row r="18" spans="1:44" s="63" customFormat="1">
      <c r="A18" s="28" t="s">
        <v>870</v>
      </c>
      <c r="B18" s="89">
        <v>43646</v>
      </c>
      <c r="C18" s="90">
        <v>1</v>
      </c>
      <c r="D18" s="91">
        <v>4.4999999999999998E-2</v>
      </c>
      <c r="E18" s="91">
        <v>0</v>
      </c>
      <c r="F18" s="91">
        <v>0</v>
      </c>
      <c r="G18" s="91"/>
      <c r="H18" s="91"/>
      <c r="M18" s="92">
        <v>0</v>
      </c>
      <c r="N18" s="92">
        <f t="shared" si="19"/>
        <v>-6000000</v>
      </c>
      <c r="O18" s="92">
        <f t="shared" si="0"/>
        <v>0</v>
      </c>
      <c r="P18" s="92">
        <f t="shared" si="1"/>
        <v>-6000000</v>
      </c>
      <c r="Q18" s="92">
        <f t="shared" si="22"/>
        <v>0</v>
      </c>
      <c r="R18" s="92">
        <f t="shared" si="8"/>
        <v>0</v>
      </c>
      <c r="S18" s="92">
        <f>N14*D14/365*(B18-B14)</f>
        <v>-270000</v>
      </c>
      <c r="T18" s="92">
        <f t="shared" si="9"/>
        <v>-270000</v>
      </c>
      <c r="U18" s="92">
        <f t="shared" si="20"/>
        <v>0</v>
      </c>
      <c r="V18" s="92">
        <f t="shared" si="21"/>
        <v>0</v>
      </c>
      <c r="W18" s="92">
        <f t="shared" si="17"/>
        <v>0</v>
      </c>
      <c r="X18" s="92">
        <f t="shared" si="18"/>
        <v>0</v>
      </c>
      <c r="Y18" s="94">
        <v>4.7500000000000001E-2</v>
      </c>
      <c r="Z18" s="92">
        <f t="shared" si="10"/>
        <v>285000</v>
      </c>
      <c r="AA18" s="92">
        <f t="shared" si="11"/>
        <v>285000</v>
      </c>
      <c r="AB18" s="94">
        <v>4.7500000000000001E-2</v>
      </c>
      <c r="AC18" s="92">
        <f t="shared" si="2"/>
        <v>285000</v>
      </c>
      <c r="AD18" s="92">
        <f t="shared" si="3"/>
        <v>285000</v>
      </c>
      <c r="AM18" s="92"/>
      <c r="AN18" s="92"/>
      <c r="AO18" s="92"/>
      <c r="AP18" s="92"/>
      <c r="AQ18" s="91"/>
      <c r="AR18" s="91"/>
    </row>
    <row r="19" spans="1:44" s="63" customFormat="1">
      <c r="A19" s="28" t="s">
        <v>870</v>
      </c>
      <c r="B19" s="89">
        <v>43738</v>
      </c>
      <c r="C19" s="90">
        <v>1</v>
      </c>
      <c r="D19" s="91">
        <v>4.4999999999999998E-2</v>
      </c>
      <c r="E19" s="91">
        <v>0</v>
      </c>
      <c r="F19" s="91">
        <v>0</v>
      </c>
      <c r="G19" s="91"/>
      <c r="H19" s="91"/>
      <c r="M19" s="92">
        <v>0</v>
      </c>
      <c r="N19" s="92">
        <f t="shared" si="19"/>
        <v>-6000000</v>
      </c>
      <c r="O19" s="92">
        <f t="shared" si="0"/>
        <v>0</v>
      </c>
      <c r="P19" s="92">
        <f t="shared" si="1"/>
        <v>-6000000</v>
      </c>
      <c r="Q19" s="92">
        <f t="shared" si="22"/>
        <v>-68054.794520547948</v>
      </c>
      <c r="R19" s="92">
        <f t="shared" si="8"/>
        <v>-68054.794520547948</v>
      </c>
      <c r="S19" s="92"/>
      <c r="T19" s="92">
        <f t="shared" si="9"/>
        <v>0</v>
      </c>
      <c r="U19" s="92">
        <f t="shared" si="20"/>
        <v>0</v>
      </c>
      <c r="V19" s="92">
        <f t="shared" si="21"/>
        <v>0</v>
      </c>
      <c r="W19" s="92">
        <f t="shared" si="17"/>
        <v>0</v>
      </c>
      <c r="X19" s="92">
        <f t="shared" si="18"/>
        <v>0</v>
      </c>
      <c r="Y19" s="94">
        <v>4.7500000000000001E-2</v>
      </c>
      <c r="Z19" s="92">
        <f t="shared" si="10"/>
        <v>285000</v>
      </c>
      <c r="AA19" s="92">
        <f t="shared" si="11"/>
        <v>285000</v>
      </c>
      <c r="AB19" s="94">
        <v>4.7500000000000001E-2</v>
      </c>
      <c r="AC19" s="92">
        <f t="shared" si="2"/>
        <v>285000</v>
      </c>
      <c r="AD19" s="92">
        <f t="shared" si="3"/>
        <v>285000</v>
      </c>
      <c r="AM19" s="92"/>
      <c r="AN19" s="92"/>
      <c r="AO19" s="92"/>
      <c r="AP19" s="92"/>
      <c r="AQ19" s="91"/>
      <c r="AR19" s="91"/>
    </row>
    <row r="20" spans="1:44" s="63" customFormat="1">
      <c r="A20" s="28" t="s">
        <v>870</v>
      </c>
      <c r="B20" s="89">
        <v>43830</v>
      </c>
      <c r="C20" s="90">
        <v>1</v>
      </c>
      <c r="D20" s="91">
        <v>4.4999999999999998E-2</v>
      </c>
      <c r="E20" s="91">
        <v>0</v>
      </c>
      <c r="F20" s="91">
        <v>0</v>
      </c>
      <c r="G20" s="91"/>
      <c r="H20" s="91"/>
      <c r="M20" s="92">
        <v>0</v>
      </c>
      <c r="N20" s="92">
        <f t="shared" si="19"/>
        <v>-6000000</v>
      </c>
      <c r="O20" s="92">
        <f t="shared" si="0"/>
        <v>0</v>
      </c>
      <c r="P20" s="92">
        <f t="shared" si="1"/>
        <v>-6000000</v>
      </c>
      <c r="Q20" s="92">
        <f t="shared" si="22"/>
        <v>-136109.5890410959</v>
      </c>
      <c r="R20" s="92">
        <f t="shared" si="8"/>
        <v>-136109.5890410959</v>
      </c>
      <c r="S20" s="92"/>
      <c r="T20" s="92">
        <f t="shared" si="9"/>
        <v>0</v>
      </c>
      <c r="U20" s="92">
        <f t="shared" si="20"/>
        <v>0</v>
      </c>
      <c r="V20" s="92">
        <f t="shared" si="21"/>
        <v>0</v>
      </c>
      <c r="W20" s="92">
        <f t="shared" si="17"/>
        <v>0</v>
      </c>
      <c r="X20" s="92">
        <f t="shared" si="18"/>
        <v>0</v>
      </c>
      <c r="Y20" s="94">
        <v>4.7500000000000001E-2</v>
      </c>
      <c r="Z20" s="92">
        <f t="shared" si="10"/>
        <v>285000</v>
      </c>
      <c r="AA20" s="92">
        <f t="shared" si="11"/>
        <v>285000</v>
      </c>
      <c r="AB20" s="94">
        <v>4.7500000000000001E-2</v>
      </c>
      <c r="AC20" s="92">
        <f t="shared" si="2"/>
        <v>285000</v>
      </c>
      <c r="AD20" s="92">
        <f t="shared" si="3"/>
        <v>285000</v>
      </c>
      <c r="AM20" s="92"/>
      <c r="AN20" s="92"/>
      <c r="AO20" s="92"/>
      <c r="AP20" s="92"/>
      <c r="AQ20" s="91"/>
      <c r="AR20" s="91"/>
    </row>
    <row r="21" spans="1:44" s="63" customFormat="1">
      <c r="A21" s="28" t="s">
        <v>870</v>
      </c>
      <c r="B21" s="89">
        <v>43921</v>
      </c>
      <c r="C21" s="90">
        <v>1</v>
      </c>
      <c r="D21" s="91">
        <v>4.4999999999999998E-2</v>
      </c>
      <c r="E21" s="91">
        <v>0</v>
      </c>
      <c r="F21" s="91">
        <v>0</v>
      </c>
      <c r="G21" s="91"/>
      <c r="H21" s="91"/>
      <c r="M21" s="92">
        <v>0</v>
      </c>
      <c r="N21" s="92">
        <f>N20-M21</f>
        <v>-6000000</v>
      </c>
      <c r="O21" s="92">
        <f t="shared" si="0"/>
        <v>0</v>
      </c>
      <c r="P21" s="92">
        <f t="shared" si="1"/>
        <v>-6000000</v>
      </c>
      <c r="Q21" s="92">
        <f t="shared" si="22"/>
        <v>-203424.65753424657</v>
      </c>
      <c r="R21" s="92">
        <f t="shared" si="8"/>
        <v>-203424.65753424657</v>
      </c>
      <c r="S21" s="92"/>
      <c r="T21" s="92">
        <f t="shared" si="9"/>
        <v>0</v>
      </c>
      <c r="U21" s="92">
        <f t="shared" si="20"/>
        <v>0</v>
      </c>
      <c r="V21" s="92">
        <f t="shared" si="21"/>
        <v>0</v>
      </c>
      <c r="W21" s="92">
        <f t="shared" si="17"/>
        <v>0</v>
      </c>
      <c r="X21" s="92">
        <f t="shared" si="18"/>
        <v>0</v>
      </c>
      <c r="Y21" s="94">
        <v>4.7500000000000001E-2</v>
      </c>
      <c r="Z21" s="92">
        <f t="shared" si="10"/>
        <v>285000</v>
      </c>
      <c r="AA21" s="92">
        <f t="shared" si="11"/>
        <v>285000</v>
      </c>
      <c r="AB21" s="94">
        <v>4.7500000000000001E-2</v>
      </c>
      <c r="AC21" s="92">
        <f t="shared" si="2"/>
        <v>285000</v>
      </c>
      <c r="AD21" s="92">
        <f t="shared" si="3"/>
        <v>285000</v>
      </c>
      <c r="AM21" s="92"/>
      <c r="AN21" s="92"/>
      <c r="AO21" s="92"/>
      <c r="AP21" s="92"/>
      <c r="AQ21" s="91"/>
      <c r="AR21" s="91"/>
    </row>
    <row r="22" spans="1:44" s="63" customFormat="1">
      <c r="A22" s="28" t="s">
        <v>870</v>
      </c>
      <c r="B22" s="89">
        <v>44012</v>
      </c>
      <c r="C22" s="90">
        <v>1</v>
      </c>
      <c r="D22" s="91">
        <v>4.4999999999999998E-2</v>
      </c>
      <c r="E22" s="91">
        <v>0</v>
      </c>
      <c r="F22" s="91">
        <v>0</v>
      </c>
      <c r="G22" s="91"/>
      <c r="H22" s="91"/>
      <c r="M22" s="92">
        <v>0</v>
      </c>
      <c r="N22" s="92">
        <f>N21-M22</f>
        <v>-6000000</v>
      </c>
      <c r="O22" s="92">
        <f t="shared" si="0"/>
        <v>0</v>
      </c>
      <c r="P22" s="92">
        <f t="shared" si="1"/>
        <v>-6000000</v>
      </c>
      <c r="Q22" s="92">
        <f t="shared" si="22"/>
        <v>0</v>
      </c>
      <c r="R22" s="92">
        <f t="shared" si="8"/>
        <v>0</v>
      </c>
      <c r="S22" s="92">
        <f>N18*D18/365*(B22-B18)</f>
        <v>-270739.72602739726</v>
      </c>
      <c r="T22" s="92">
        <f t="shared" si="9"/>
        <v>-270739.72602739726</v>
      </c>
      <c r="U22" s="92">
        <f t="shared" si="20"/>
        <v>0</v>
      </c>
      <c r="V22" s="92">
        <f t="shared" si="21"/>
        <v>0</v>
      </c>
      <c r="W22" s="92">
        <f t="shared" si="17"/>
        <v>0</v>
      </c>
      <c r="X22" s="92">
        <f t="shared" si="18"/>
        <v>0</v>
      </c>
      <c r="Y22" s="94">
        <v>4.7500000000000001E-2</v>
      </c>
      <c r="Z22" s="92">
        <f t="shared" si="10"/>
        <v>285000</v>
      </c>
      <c r="AA22" s="92">
        <f t="shared" si="11"/>
        <v>285000</v>
      </c>
      <c r="AB22" s="94">
        <v>4.7500000000000001E-2</v>
      </c>
      <c r="AC22" s="92">
        <f t="shared" si="2"/>
        <v>285000</v>
      </c>
      <c r="AD22" s="92">
        <f t="shared" si="3"/>
        <v>285000</v>
      </c>
      <c r="AM22" s="92"/>
      <c r="AN22" s="92"/>
      <c r="AO22" s="92"/>
      <c r="AP22" s="92"/>
      <c r="AQ22" s="91"/>
      <c r="AR22" s="91"/>
    </row>
    <row r="23" spans="1:44" s="63" customFormat="1">
      <c r="A23" s="28" t="s">
        <v>870</v>
      </c>
      <c r="B23" s="89">
        <v>44104</v>
      </c>
      <c r="C23" s="90">
        <v>1</v>
      </c>
      <c r="D23" s="91">
        <v>4.4999999999999998E-2</v>
      </c>
      <c r="E23" s="91">
        <v>0</v>
      </c>
      <c r="F23" s="91">
        <v>0</v>
      </c>
      <c r="G23" s="91"/>
      <c r="H23" s="91"/>
      <c r="M23" s="92">
        <v>0</v>
      </c>
      <c r="N23" s="92">
        <f>N22-M23</f>
        <v>-6000000</v>
      </c>
      <c r="O23" s="92">
        <f t="shared" si="0"/>
        <v>0</v>
      </c>
      <c r="P23" s="92">
        <f t="shared" si="1"/>
        <v>-6000000</v>
      </c>
      <c r="Q23" s="92">
        <f t="shared" si="22"/>
        <v>-68054.794520547948</v>
      </c>
      <c r="R23" s="92">
        <f t="shared" si="8"/>
        <v>-68054.794520547948</v>
      </c>
      <c r="S23" s="92"/>
      <c r="T23" s="92">
        <f t="shared" si="9"/>
        <v>0</v>
      </c>
      <c r="U23" s="92">
        <f t="shared" si="20"/>
        <v>0</v>
      </c>
      <c r="V23" s="92">
        <f t="shared" si="21"/>
        <v>0</v>
      </c>
      <c r="W23" s="92">
        <f t="shared" si="17"/>
        <v>0</v>
      </c>
      <c r="X23" s="92">
        <f t="shared" si="18"/>
        <v>0</v>
      </c>
      <c r="Y23" s="94">
        <v>4.7500000000000001E-2</v>
      </c>
      <c r="Z23" s="92">
        <f t="shared" si="10"/>
        <v>285000</v>
      </c>
      <c r="AA23" s="92">
        <f t="shared" si="11"/>
        <v>285000</v>
      </c>
      <c r="AB23" s="94">
        <v>4.7500000000000001E-2</v>
      </c>
      <c r="AC23" s="92">
        <f t="shared" si="2"/>
        <v>285000</v>
      </c>
      <c r="AD23" s="92">
        <f t="shared" si="3"/>
        <v>285000</v>
      </c>
      <c r="AM23" s="92"/>
      <c r="AN23" s="92"/>
      <c r="AO23" s="92"/>
      <c r="AP23" s="92"/>
      <c r="AQ23" s="91"/>
      <c r="AR23" s="91"/>
    </row>
    <row r="24" spans="1:44" s="63" customFormat="1">
      <c r="A24" s="28" t="s">
        <v>870</v>
      </c>
      <c r="B24" s="89">
        <v>44196</v>
      </c>
      <c r="C24" s="90">
        <v>1</v>
      </c>
      <c r="D24" s="91">
        <v>4.4999999999999998E-2</v>
      </c>
      <c r="E24" s="91">
        <v>0</v>
      </c>
      <c r="F24" s="91">
        <v>0</v>
      </c>
      <c r="G24" s="91"/>
      <c r="H24" s="91"/>
      <c r="M24" s="92">
        <v>0</v>
      </c>
      <c r="N24" s="92">
        <f>N23-M24</f>
        <v>-6000000</v>
      </c>
      <c r="O24" s="92">
        <f t="shared" si="0"/>
        <v>0</v>
      </c>
      <c r="P24" s="92">
        <f t="shared" si="1"/>
        <v>-6000000</v>
      </c>
      <c r="Q24" s="92">
        <f t="shared" si="22"/>
        <v>-136109.5890410959</v>
      </c>
      <c r="R24" s="92">
        <f t="shared" si="8"/>
        <v>-136109.5890410959</v>
      </c>
      <c r="S24" s="92"/>
      <c r="T24" s="92">
        <f t="shared" si="9"/>
        <v>0</v>
      </c>
      <c r="U24" s="92">
        <f t="shared" si="20"/>
        <v>0</v>
      </c>
      <c r="V24" s="92">
        <f t="shared" si="21"/>
        <v>0</v>
      </c>
      <c r="W24" s="92">
        <f t="shared" si="17"/>
        <v>0</v>
      </c>
      <c r="X24" s="92">
        <f t="shared" si="18"/>
        <v>0</v>
      </c>
      <c r="Y24" s="94">
        <v>4.7500000000000001E-2</v>
      </c>
      <c r="Z24" s="92">
        <f t="shared" si="10"/>
        <v>285000</v>
      </c>
      <c r="AA24" s="92">
        <f t="shared" si="11"/>
        <v>285000</v>
      </c>
      <c r="AB24" s="94">
        <v>4.7500000000000001E-2</v>
      </c>
      <c r="AC24" s="92">
        <f t="shared" si="2"/>
        <v>285000</v>
      </c>
      <c r="AD24" s="92">
        <f t="shared" si="3"/>
        <v>285000</v>
      </c>
      <c r="AM24" s="92"/>
      <c r="AN24" s="92"/>
      <c r="AO24" s="92"/>
      <c r="AP24" s="92"/>
      <c r="AQ24" s="91"/>
      <c r="AR24" s="91"/>
    </row>
    <row r="25" spans="1:44" s="63" customFormat="1">
      <c r="A25" s="28" t="s">
        <v>870</v>
      </c>
      <c r="B25" s="89">
        <v>44286</v>
      </c>
      <c r="C25" s="90">
        <v>1</v>
      </c>
      <c r="D25" s="91">
        <v>4.4999999999999998E-2</v>
      </c>
      <c r="E25" s="91">
        <v>0</v>
      </c>
      <c r="F25" s="91">
        <v>0</v>
      </c>
      <c r="G25" s="91"/>
      <c r="H25" s="91"/>
      <c r="M25" s="92">
        <v>0</v>
      </c>
      <c r="N25" s="92">
        <f>N20-M25</f>
        <v>-6000000</v>
      </c>
      <c r="O25" s="92">
        <f>M25*C25</f>
        <v>0</v>
      </c>
      <c r="P25" s="92">
        <f>N25*C25</f>
        <v>-6000000</v>
      </c>
      <c r="Q25" s="92">
        <f t="shared" si="22"/>
        <v>-202684.9315068493</v>
      </c>
      <c r="R25" s="92">
        <f>Q25*C25</f>
        <v>-202684.9315068493</v>
      </c>
      <c r="S25" s="92"/>
      <c r="T25" s="92">
        <f>S25*C25</f>
        <v>0</v>
      </c>
      <c r="U25" s="92">
        <f>E25*N25</f>
        <v>0</v>
      </c>
      <c r="V25" s="92">
        <f>U25*C25</f>
        <v>0</v>
      </c>
      <c r="W25" s="92">
        <f>-P25*F25</f>
        <v>0</v>
      </c>
      <c r="X25" s="92">
        <f>W25*C25</f>
        <v>0</v>
      </c>
      <c r="Y25" s="94">
        <v>4.7500000000000001E-2</v>
      </c>
      <c r="Z25" s="92">
        <f t="shared" si="10"/>
        <v>285000</v>
      </c>
      <c r="AA25" s="92">
        <f t="shared" si="11"/>
        <v>285000</v>
      </c>
      <c r="AB25" s="94">
        <v>4.7500000000000001E-2</v>
      </c>
      <c r="AC25" s="92">
        <f t="shared" si="2"/>
        <v>285000</v>
      </c>
      <c r="AD25" s="92">
        <f t="shared" si="3"/>
        <v>285000</v>
      </c>
      <c r="AM25" s="92"/>
      <c r="AN25" s="92"/>
      <c r="AO25" s="92"/>
      <c r="AP25" s="92"/>
      <c r="AQ25" s="91"/>
      <c r="AR25" s="91"/>
    </row>
    <row r="26" spans="1:44" s="63" customFormat="1">
      <c r="A26" s="28" t="s">
        <v>870</v>
      </c>
      <c r="B26" s="89">
        <v>44377</v>
      </c>
      <c r="C26" s="90">
        <v>1</v>
      </c>
      <c r="D26" s="91">
        <v>4.4999999999999998E-2</v>
      </c>
      <c r="E26" s="91">
        <v>0</v>
      </c>
      <c r="F26" s="91">
        <v>0</v>
      </c>
      <c r="G26" s="91"/>
      <c r="H26" s="91"/>
      <c r="M26" s="92">
        <v>0</v>
      </c>
      <c r="N26" s="92">
        <f>N25-M26</f>
        <v>-6000000</v>
      </c>
      <c r="O26" s="92">
        <f>M26*C26</f>
        <v>0</v>
      </c>
      <c r="P26" s="92">
        <f>N26*C26</f>
        <v>-6000000</v>
      </c>
      <c r="Q26" s="92">
        <f t="shared" si="22"/>
        <v>0</v>
      </c>
      <c r="R26" s="92">
        <f>Q26*C26</f>
        <v>0</v>
      </c>
      <c r="S26" s="92">
        <f>N22*D22/365*(B26-B22)</f>
        <v>-270000</v>
      </c>
      <c r="T26" s="92">
        <f>S26*C26</f>
        <v>-270000</v>
      </c>
      <c r="U26" s="92">
        <f>E26*N26</f>
        <v>0</v>
      </c>
      <c r="V26" s="92">
        <f>U26*C26</f>
        <v>0</v>
      </c>
      <c r="W26" s="92">
        <f>-P26*F26</f>
        <v>0</v>
      </c>
      <c r="X26" s="92">
        <f>W26*C26</f>
        <v>0</v>
      </c>
      <c r="Y26" s="94">
        <v>4.7500000000000001E-2</v>
      </c>
      <c r="Z26" s="92">
        <f t="shared" si="10"/>
        <v>285000</v>
      </c>
      <c r="AA26" s="92">
        <f t="shared" si="11"/>
        <v>285000</v>
      </c>
      <c r="AB26" s="94">
        <v>4.7500000000000001E-2</v>
      </c>
      <c r="AC26" s="92">
        <f t="shared" si="2"/>
        <v>285000</v>
      </c>
      <c r="AD26" s="92">
        <f t="shared" si="3"/>
        <v>285000</v>
      </c>
      <c r="AM26" s="92"/>
      <c r="AN26" s="92"/>
      <c r="AO26" s="92"/>
      <c r="AP26" s="92"/>
      <c r="AQ26" s="91"/>
      <c r="AR26" s="91"/>
    </row>
    <row r="27" spans="1:44" s="63" customFormat="1">
      <c r="A27" s="28" t="s">
        <v>870</v>
      </c>
      <c r="B27" s="89">
        <v>44469</v>
      </c>
      <c r="C27" s="90">
        <v>1</v>
      </c>
      <c r="D27" s="91">
        <v>4.4999999999999998E-2</v>
      </c>
      <c r="E27" s="91">
        <v>0</v>
      </c>
      <c r="F27" s="91">
        <v>0</v>
      </c>
      <c r="G27" s="91"/>
      <c r="H27" s="91"/>
      <c r="M27" s="92">
        <v>0</v>
      </c>
      <c r="N27" s="92">
        <f>N26-M27</f>
        <v>-6000000</v>
      </c>
      <c r="O27" s="92">
        <f>M27*C27</f>
        <v>0</v>
      </c>
      <c r="P27" s="92">
        <f>N27*C27</f>
        <v>-6000000</v>
      </c>
      <c r="Q27" s="92">
        <f t="shared" si="22"/>
        <v>-68054.794520547948</v>
      </c>
      <c r="R27" s="92">
        <f>Q27*C27</f>
        <v>-68054.794520547948</v>
      </c>
      <c r="S27" s="92"/>
      <c r="T27" s="92">
        <f>S27*C27</f>
        <v>0</v>
      </c>
      <c r="U27" s="92">
        <f>E27*N27</f>
        <v>0</v>
      </c>
      <c r="V27" s="92">
        <f>U27*C27</f>
        <v>0</v>
      </c>
      <c r="W27" s="92">
        <f>-P27*F27</f>
        <v>0</v>
      </c>
      <c r="X27" s="92">
        <f>W27*C27</f>
        <v>0</v>
      </c>
      <c r="Y27" s="94">
        <v>4.7500000000000001E-2</v>
      </c>
      <c r="Z27" s="92">
        <f t="shared" si="10"/>
        <v>285000</v>
      </c>
      <c r="AA27" s="92">
        <f t="shared" si="11"/>
        <v>285000</v>
      </c>
      <c r="AB27" s="94">
        <v>4.7500000000000001E-2</v>
      </c>
      <c r="AC27" s="92">
        <f t="shared" si="2"/>
        <v>285000</v>
      </c>
      <c r="AD27" s="92">
        <f t="shared" si="3"/>
        <v>285000</v>
      </c>
      <c r="AM27" s="92"/>
      <c r="AN27" s="92"/>
      <c r="AO27" s="92"/>
      <c r="AP27" s="92"/>
      <c r="AQ27" s="91"/>
      <c r="AR27" s="91"/>
    </row>
    <row r="28" spans="1:44" s="63" customFormat="1">
      <c r="A28" s="28" t="s">
        <v>870</v>
      </c>
      <c r="B28" s="89">
        <v>44561</v>
      </c>
      <c r="C28" s="90">
        <v>1</v>
      </c>
      <c r="D28" s="91">
        <v>4.4999999999999998E-2</v>
      </c>
      <c r="E28" s="91">
        <v>0</v>
      </c>
      <c r="F28" s="91">
        <v>0</v>
      </c>
      <c r="G28" s="91"/>
      <c r="H28" s="91"/>
      <c r="M28" s="92">
        <v>0</v>
      </c>
      <c r="N28" s="92">
        <f>N27-M28</f>
        <v>-6000000</v>
      </c>
      <c r="O28" s="92">
        <f>M28*C28</f>
        <v>0</v>
      </c>
      <c r="P28" s="92">
        <f>N28*C28</f>
        <v>-6000000</v>
      </c>
      <c r="Q28" s="92">
        <f t="shared" si="22"/>
        <v>-136109.5890410959</v>
      </c>
      <c r="R28" s="92">
        <f>Q28*C28</f>
        <v>-136109.5890410959</v>
      </c>
      <c r="S28" s="92"/>
      <c r="T28" s="92">
        <f>S28*C28</f>
        <v>0</v>
      </c>
      <c r="U28" s="92">
        <f>E28*N28</f>
        <v>0</v>
      </c>
      <c r="V28" s="92">
        <f>U28*C28</f>
        <v>0</v>
      </c>
      <c r="W28" s="92">
        <f>-P28*F28</f>
        <v>0</v>
      </c>
      <c r="X28" s="92">
        <f>W28*C28</f>
        <v>0</v>
      </c>
      <c r="Y28" s="94">
        <v>4.7500000000000001E-2</v>
      </c>
      <c r="Z28" s="92">
        <f t="shared" si="10"/>
        <v>285000</v>
      </c>
      <c r="AA28" s="92">
        <f t="shared" si="11"/>
        <v>285000</v>
      </c>
      <c r="AB28" s="94">
        <v>4.7500000000000001E-2</v>
      </c>
      <c r="AC28" s="92">
        <f t="shared" si="2"/>
        <v>285000</v>
      </c>
      <c r="AD28" s="92">
        <f t="shared" si="3"/>
        <v>285000</v>
      </c>
      <c r="AM28" s="92"/>
      <c r="AN28" s="92"/>
      <c r="AO28" s="92"/>
      <c r="AP28" s="92"/>
      <c r="AQ28" s="91"/>
      <c r="AR28" s="91"/>
    </row>
    <row r="29" spans="1:44" s="63" customFormat="1">
      <c r="A29" s="28" t="s">
        <v>870</v>
      </c>
      <c r="B29" s="89">
        <v>44651</v>
      </c>
      <c r="C29" s="90">
        <v>1</v>
      </c>
      <c r="D29" s="91">
        <v>4.4999999999999998E-2</v>
      </c>
      <c r="E29" s="91">
        <v>0</v>
      </c>
      <c r="F29" s="91">
        <v>0</v>
      </c>
      <c r="G29" s="91"/>
      <c r="H29" s="91"/>
      <c r="M29" s="92">
        <v>0</v>
      </c>
      <c r="N29" s="92">
        <f>N24-M29</f>
        <v>-6000000</v>
      </c>
      <c r="O29" s="92">
        <f t="shared" si="0"/>
        <v>0</v>
      </c>
      <c r="P29" s="92">
        <f t="shared" si="1"/>
        <v>-6000000</v>
      </c>
      <c r="Q29" s="92">
        <f t="shared" si="22"/>
        <v>-202684.9315068493</v>
      </c>
      <c r="R29" s="92">
        <f t="shared" si="8"/>
        <v>-202684.9315068493</v>
      </c>
      <c r="S29" s="92"/>
      <c r="T29" s="92">
        <f t="shared" si="9"/>
        <v>0</v>
      </c>
      <c r="U29" s="92">
        <f t="shared" si="20"/>
        <v>0</v>
      </c>
      <c r="V29" s="92">
        <f t="shared" si="21"/>
        <v>0</v>
      </c>
      <c r="W29" s="92">
        <f t="shared" si="17"/>
        <v>0</v>
      </c>
      <c r="X29" s="92">
        <f t="shared" si="18"/>
        <v>0</v>
      </c>
      <c r="Y29" s="94">
        <v>4.7500000000000001E-2</v>
      </c>
      <c r="Z29" s="92">
        <f t="shared" si="10"/>
        <v>285000</v>
      </c>
      <c r="AA29" s="92">
        <f t="shared" si="11"/>
        <v>285000</v>
      </c>
      <c r="AB29" s="94">
        <v>4.7500000000000001E-2</v>
      </c>
      <c r="AC29" s="92">
        <f t="shared" si="2"/>
        <v>285000</v>
      </c>
      <c r="AD29" s="92">
        <f t="shared" si="3"/>
        <v>285000</v>
      </c>
      <c r="AM29" s="92"/>
      <c r="AN29" s="92"/>
      <c r="AO29" s="92"/>
      <c r="AP29" s="92"/>
      <c r="AQ29" s="91"/>
      <c r="AR29" s="91"/>
    </row>
    <row r="30" spans="1:44" s="63" customFormat="1">
      <c r="A30" s="28" t="s">
        <v>870</v>
      </c>
      <c r="B30" s="89">
        <v>44742</v>
      </c>
      <c r="C30" s="90">
        <v>1</v>
      </c>
      <c r="D30" s="91">
        <v>4.4999999999999998E-2</v>
      </c>
      <c r="E30" s="91">
        <v>0</v>
      </c>
      <c r="F30" s="91">
        <v>0</v>
      </c>
      <c r="G30" s="91"/>
      <c r="H30" s="91"/>
      <c r="M30" s="92">
        <v>0</v>
      </c>
      <c r="N30" s="92">
        <f>N29-M30</f>
        <v>-6000000</v>
      </c>
      <c r="O30" s="92">
        <f t="shared" si="0"/>
        <v>0</v>
      </c>
      <c r="P30" s="92">
        <f t="shared" si="1"/>
        <v>-6000000</v>
      </c>
      <c r="Q30" s="92">
        <f t="shared" si="22"/>
        <v>0</v>
      </c>
      <c r="R30" s="92">
        <f t="shared" si="8"/>
        <v>0</v>
      </c>
      <c r="S30" s="92">
        <f>N26*D26/365*(B30-B26)</f>
        <v>-270000</v>
      </c>
      <c r="T30" s="92">
        <f t="shared" si="9"/>
        <v>-270000</v>
      </c>
      <c r="U30" s="92">
        <f>E30*N30</f>
        <v>0</v>
      </c>
      <c r="V30" s="92">
        <f>U30*C30</f>
        <v>0</v>
      </c>
      <c r="W30" s="92">
        <f t="shared" si="17"/>
        <v>0</v>
      </c>
      <c r="X30" s="92">
        <f t="shared" si="18"/>
        <v>0</v>
      </c>
      <c r="Y30" s="94">
        <v>4.7500000000000001E-2</v>
      </c>
      <c r="Z30" s="92">
        <f t="shared" si="10"/>
        <v>285000</v>
      </c>
      <c r="AA30" s="92">
        <f t="shared" si="11"/>
        <v>285000</v>
      </c>
      <c r="AB30" s="94">
        <v>4.7500000000000001E-2</v>
      </c>
      <c r="AC30" s="92">
        <f t="shared" si="2"/>
        <v>285000</v>
      </c>
      <c r="AD30" s="92">
        <f t="shared" si="3"/>
        <v>285000</v>
      </c>
      <c r="AM30" s="92"/>
      <c r="AN30" s="92"/>
      <c r="AO30" s="92"/>
      <c r="AP30" s="92"/>
      <c r="AQ30" s="91"/>
      <c r="AR30" s="91"/>
    </row>
    <row r="31" spans="1:44" s="63" customFormat="1">
      <c r="A31" s="28" t="s">
        <v>870</v>
      </c>
      <c r="B31" s="89">
        <v>44834</v>
      </c>
      <c r="C31" s="90">
        <v>1</v>
      </c>
      <c r="D31" s="91">
        <v>4.4999999999999998E-2</v>
      </c>
      <c r="E31" s="91">
        <v>0</v>
      </c>
      <c r="F31" s="91">
        <v>0</v>
      </c>
      <c r="G31" s="91"/>
      <c r="H31" s="91"/>
      <c r="M31" s="92">
        <v>0</v>
      </c>
      <c r="N31" s="92">
        <f>N30-M31</f>
        <v>-6000000</v>
      </c>
      <c r="O31" s="92">
        <f t="shared" si="0"/>
        <v>0</v>
      </c>
      <c r="P31" s="92">
        <f t="shared" si="1"/>
        <v>-6000000</v>
      </c>
      <c r="Q31" s="92">
        <f t="shared" si="22"/>
        <v>-68054.794520547948</v>
      </c>
      <c r="R31" s="92">
        <f t="shared" si="8"/>
        <v>-68054.794520547948</v>
      </c>
      <c r="S31" s="92"/>
      <c r="T31" s="92">
        <f t="shared" si="9"/>
        <v>0</v>
      </c>
      <c r="U31" s="92">
        <f>E31*N31</f>
        <v>0</v>
      </c>
      <c r="V31" s="92">
        <f>U31*C31</f>
        <v>0</v>
      </c>
      <c r="W31" s="92">
        <f t="shared" si="17"/>
        <v>0</v>
      </c>
      <c r="X31" s="92">
        <f t="shared" si="18"/>
        <v>0</v>
      </c>
      <c r="Y31" s="94">
        <v>4.7500000000000001E-2</v>
      </c>
      <c r="Z31" s="92">
        <f t="shared" si="10"/>
        <v>285000</v>
      </c>
      <c r="AA31" s="92">
        <f t="shared" si="11"/>
        <v>285000</v>
      </c>
      <c r="AB31" s="94">
        <v>4.7500000000000001E-2</v>
      </c>
      <c r="AC31" s="92">
        <f t="shared" si="2"/>
        <v>285000</v>
      </c>
      <c r="AD31" s="92">
        <f t="shared" si="3"/>
        <v>285000</v>
      </c>
      <c r="AM31" s="92"/>
      <c r="AN31" s="92"/>
      <c r="AO31" s="92"/>
      <c r="AP31" s="92"/>
      <c r="AQ31" s="91"/>
      <c r="AR31" s="91"/>
    </row>
    <row r="32" spans="1:44" s="63" customFormat="1">
      <c r="A32" s="28" t="s">
        <v>870</v>
      </c>
      <c r="B32" s="89">
        <v>44926</v>
      </c>
      <c r="C32" s="90">
        <v>1</v>
      </c>
      <c r="D32" s="91">
        <v>4.4999999999999998E-2</v>
      </c>
      <c r="E32" s="91">
        <v>0</v>
      </c>
      <c r="F32" s="91">
        <v>0</v>
      </c>
      <c r="G32" s="91"/>
      <c r="H32" s="91"/>
      <c r="M32" s="92">
        <v>0</v>
      </c>
      <c r="N32" s="92">
        <f>N31-M32</f>
        <v>-6000000</v>
      </c>
      <c r="O32" s="92">
        <f t="shared" si="0"/>
        <v>0</v>
      </c>
      <c r="P32" s="92">
        <f t="shared" si="1"/>
        <v>-6000000</v>
      </c>
      <c r="Q32" s="92">
        <f t="shared" si="22"/>
        <v>-136109.5890410959</v>
      </c>
      <c r="R32" s="92">
        <f t="shared" si="8"/>
        <v>-136109.5890410959</v>
      </c>
      <c r="S32" s="92"/>
      <c r="T32" s="92">
        <f t="shared" si="9"/>
        <v>0</v>
      </c>
      <c r="U32" s="92">
        <f>E32*N32</f>
        <v>0</v>
      </c>
      <c r="V32" s="92">
        <f>U32*C32</f>
        <v>0</v>
      </c>
      <c r="W32" s="92">
        <f t="shared" si="17"/>
        <v>0</v>
      </c>
      <c r="X32" s="92">
        <f t="shared" si="18"/>
        <v>0</v>
      </c>
      <c r="Y32" s="94">
        <v>4.7500000000000001E-2</v>
      </c>
      <c r="Z32" s="92">
        <f t="shared" si="10"/>
        <v>285000</v>
      </c>
      <c r="AA32" s="92">
        <f t="shared" si="11"/>
        <v>285000</v>
      </c>
      <c r="AB32" s="94">
        <v>4.7500000000000001E-2</v>
      </c>
      <c r="AC32" s="92">
        <f t="shared" si="2"/>
        <v>285000</v>
      </c>
      <c r="AD32" s="92">
        <f t="shared" si="3"/>
        <v>285000</v>
      </c>
      <c r="AM32" s="92"/>
      <c r="AN32" s="92"/>
      <c r="AO32" s="92"/>
      <c r="AP32" s="92"/>
      <c r="AQ32" s="91"/>
      <c r="AR32" s="91"/>
    </row>
    <row r="33" spans="1:44" s="63" customFormat="1">
      <c r="A33" s="28" t="s">
        <v>870</v>
      </c>
      <c r="B33" s="89">
        <v>45016</v>
      </c>
      <c r="C33" s="90">
        <v>1</v>
      </c>
      <c r="D33" s="91">
        <v>4.4999999999999998E-2</v>
      </c>
      <c r="E33" s="91">
        <v>0</v>
      </c>
      <c r="F33" s="91">
        <v>0</v>
      </c>
      <c r="G33" s="91"/>
      <c r="H33" s="91"/>
      <c r="M33" s="92">
        <v>0</v>
      </c>
      <c r="N33" s="92">
        <f>N20-M33</f>
        <v>-6000000</v>
      </c>
      <c r="O33" s="92">
        <f t="shared" si="0"/>
        <v>0</v>
      </c>
      <c r="P33" s="92">
        <f t="shared" si="1"/>
        <v>-6000000</v>
      </c>
      <c r="Q33" s="92">
        <f t="shared" si="22"/>
        <v>-202684.9315068493</v>
      </c>
      <c r="R33" s="92">
        <f t="shared" si="8"/>
        <v>-202684.9315068493</v>
      </c>
      <c r="S33" s="92"/>
      <c r="T33" s="92">
        <f t="shared" si="9"/>
        <v>0</v>
      </c>
      <c r="U33" s="92">
        <f>E33*N33</f>
        <v>0</v>
      </c>
      <c r="V33" s="92">
        <f>U33*C33</f>
        <v>0</v>
      </c>
      <c r="W33" s="92">
        <f t="shared" si="17"/>
        <v>0</v>
      </c>
      <c r="X33" s="92">
        <f t="shared" si="18"/>
        <v>0</v>
      </c>
      <c r="Y33" s="94">
        <v>4.7500000000000001E-2</v>
      </c>
      <c r="Z33" s="92">
        <f t="shared" si="10"/>
        <v>285000</v>
      </c>
      <c r="AA33" s="92">
        <f t="shared" si="11"/>
        <v>285000</v>
      </c>
      <c r="AB33" s="94">
        <v>4.7500000000000001E-2</v>
      </c>
      <c r="AC33" s="92">
        <f t="shared" si="2"/>
        <v>285000</v>
      </c>
      <c r="AD33" s="92">
        <f t="shared" si="3"/>
        <v>285000</v>
      </c>
      <c r="AM33" s="92"/>
      <c r="AN33" s="92"/>
      <c r="AO33" s="92"/>
      <c r="AP33" s="92"/>
      <c r="AQ33" s="91"/>
      <c r="AR33" s="91"/>
    </row>
    <row r="34" spans="1:44" s="63" customFormat="1">
      <c r="A34" s="28" t="s">
        <v>870</v>
      </c>
      <c r="B34" s="89">
        <v>45107</v>
      </c>
      <c r="C34" s="90">
        <v>1</v>
      </c>
      <c r="D34" s="91">
        <v>4.4999999999999998E-2</v>
      </c>
      <c r="E34" s="91">
        <v>0</v>
      </c>
      <c r="F34" s="91">
        <v>0</v>
      </c>
      <c r="G34" s="91"/>
      <c r="H34" s="91"/>
      <c r="M34" s="92">
        <v>-6000000</v>
      </c>
      <c r="N34" s="92">
        <f>N21-M34</f>
        <v>0</v>
      </c>
      <c r="O34" s="92">
        <f t="shared" si="0"/>
        <v>-6000000</v>
      </c>
      <c r="P34" s="92">
        <f t="shared" si="1"/>
        <v>0</v>
      </c>
      <c r="Q34" s="92">
        <f>N33*D33/365*(B34-B33)+Q33-S34</f>
        <v>0</v>
      </c>
      <c r="R34" s="92">
        <f t="shared" si="8"/>
        <v>0</v>
      </c>
      <c r="S34" s="92">
        <f>N30*D30/365*(B34-B30)</f>
        <v>-270000</v>
      </c>
      <c r="T34" s="92">
        <f t="shared" si="9"/>
        <v>-270000</v>
      </c>
      <c r="U34" s="92">
        <f>E34*N34</f>
        <v>0</v>
      </c>
      <c r="V34" s="92">
        <f>U34*C34</f>
        <v>0</v>
      </c>
      <c r="W34" s="92">
        <f t="shared" si="17"/>
        <v>0</v>
      </c>
      <c r="X34" s="92">
        <f t="shared" si="18"/>
        <v>0</v>
      </c>
      <c r="Y34" s="94">
        <v>4.7500000000000001E-2</v>
      </c>
      <c r="Z34" s="92">
        <f t="shared" si="10"/>
        <v>0</v>
      </c>
      <c r="AA34" s="92">
        <f t="shared" si="11"/>
        <v>0</v>
      </c>
      <c r="AB34" s="94">
        <v>4.7500000000000001E-2</v>
      </c>
      <c r="AC34" s="92">
        <f t="shared" si="2"/>
        <v>0</v>
      </c>
      <c r="AD34" s="92">
        <f t="shared" si="3"/>
        <v>0</v>
      </c>
      <c r="AM34" s="92"/>
      <c r="AN34" s="92"/>
      <c r="AO34" s="92"/>
      <c r="AP34" s="92"/>
      <c r="AQ34" s="91"/>
      <c r="AR34" s="91"/>
    </row>
    <row r="35" spans="1:44" s="64" customFormat="1">
      <c r="A35" s="51" t="s">
        <v>871</v>
      </c>
      <c r="B35" s="95">
        <v>43190</v>
      </c>
      <c r="C35" s="96">
        <v>1</v>
      </c>
      <c r="D35" s="97">
        <v>3.5000000000000003E-2</v>
      </c>
      <c r="E35" s="97">
        <v>0</v>
      </c>
      <c r="F35" s="97">
        <v>0</v>
      </c>
      <c r="G35" s="97"/>
      <c r="H35" s="97"/>
      <c r="M35" s="98">
        <v>100000</v>
      </c>
      <c r="N35" s="98">
        <f>-M35</f>
        <v>-100000</v>
      </c>
      <c r="O35" s="98">
        <f t="shared" si="0"/>
        <v>100000</v>
      </c>
      <c r="P35" s="98">
        <f t="shared" si="1"/>
        <v>-100000</v>
      </c>
      <c r="Q35" s="98"/>
      <c r="R35" s="98">
        <f t="shared" si="8"/>
        <v>0</v>
      </c>
      <c r="S35" s="98">
        <v>0</v>
      </c>
      <c r="T35" s="98">
        <f t="shared" si="9"/>
        <v>0</v>
      </c>
      <c r="U35" s="98"/>
      <c r="V35" s="98"/>
      <c r="W35" s="98">
        <f t="shared" si="17"/>
        <v>0</v>
      </c>
      <c r="X35" s="98">
        <f t="shared" si="18"/>
        <v>0</v>
      </c>
      <c r="Y35" s="99">
        <v>0.05</v>
      </c>
      <c r="Z35" s="98">
        <f t="shared" si="10"/>
        <v>5000</v>
      </c>
      <c r="AA35" s="98">
        <f t="shared" si="11"/>
        <v>5000</v>
      </c>
      <c r="AB35" s="99">
        <v>0.05</v>
      </c>
      <c r="AC35" s="98">
        <f t="shared" si="2"/>
        <v>5000</v>
      </c>
      <c r="AD35" s="98">
        <f t="shared" si="3"/>
        <v>5000</v>
      </c>
      <c r="AM35" s="98"/>
      <c r="AN35" s="98"/>
      <c r="AO35" s="98"/>
      <c r="AP35" s="98"/>
      <c r="AQ35" s="97"/>
      <c r="AR35" s="97"/>
    </row>
    <row r="36" spans="1:44" s="64" customFormat="1">
      <c r="A36" s="51" t="s">
        <v>871</v>
      </c>
      <c r="B36" s="95">
        <v>43281</v>
      </c>
      <c r="C36" s="96">
        <v>1</v>
      </c>
      <c r="D36" s="97">
        <v>3.5000000000000003E-2</v>
      </c>
      <c r="E36" s="97">
        <v>0</v>
      </c>
      <c r="F36" s="97">
        <v>0</v>
      </c>
      <c r="G36" s="97"/>
      <c r="H36" s="97"/>
      <c r="M36" s="98">
        <v>-100000</v>
      </c>
      <c r="N36" s="98">
        <f>N35-M36</f>
        <v>0</v>
      </c>
      <c r="O36" s="98">
        <f t="shared" si="0"/>
        <v>-100000</v>
      </c>
      <c r="P36" s="98">
        <f t="shared" si="1"/>
        <v>0</v>
      </c>
      <c r="Q36" s="98">
        <f>N35*D35/365*(B36-B35)+Q35-S36</f>
        <v>0</v>
      </c>
      <c r="R36" s="98">
        <f t="shared" si="8"/>
        <v>0</v>
      </c>
      <c r="S36" s="98">
        <f>P35*D35/365*(B36-B35)</f>
        <v>-872.60273972602749</v>
      </c>
      <c r="T36" s="98">
        <f t="shared" si="9"/>
        <v>-872.60273972602749</v>
      </c>
      <c r="U36" s="98">
        <f>E36*N36</f>
        <v>0</v>
      </c>
      <c r="V36" s="98">
        <f>U36*C36</f>
        <v>0</v>
      </c>
      <c r="W36" s="98">
        <f t="shared" si="17"/>
        <v>0</v>
      </c>
      <c r="X36" s="98">
        <f t="shared" si="18"/>
        <v>0</v>
      </c>
      <c r="Y36" s="99">
        <v>0.05</v>
      </c>
      <c r="Z36" s="98">
        <f t="shared" si="10"/>
        <v>0</v>
      </c>
      <c r="AA36" s="98">
        <f t="shared" si="11"/>
        <v>0</v>
      </c>
      <c r="AB36" s="99">
        <v>0.05</v>
      </c>
      <c r="AC36" s="98">
        <f t="shared" si="2"/>
        <v>0</v>
      </c>
      <c r="AD36" s="98">
        <f t="shared" si="3"/>
        <v>0</v>
      </c>
      <c r="AM36" s="98"/>
      <c r="AN36" s="98"/>
      <c r="AO36" s="98"/>
      <c r="AP36" s="98"/>
      <c r="AQ36" s="97"/>
      <c r="AR36" s="97"/>
    </row>
    <row r="37" spans="1:44" s="65" customFormat="1">
      <c r="A37" s="52" t="s">
        <v>878</v>
      </c>
      <c r="B37" s="100">
        <v>43465</v>
      </c>
      <c r="C37" s="101">
        <v>1</v>
      </c>
      <c r="D37" s="102">
        <v>0.04</v>
      </c>
      <c r="E37" s="102">
        <v>0</v>
      </c>
      <c r="F37" s="102">
        <v>0</v>
      </c>
      <c r="G37" s="102"/>
      <c r="H37" s="102"/>
      <c r="M37" s="103">
        <v>300000</v>
      </c>
      <c r="N37" s="103">
        <f>-M37</f>
        <v>-300000</v>
      </c>
      <c r="O37" s="103">
        <f t="shared" si="0"/>
        <v>300000</v>
      </c>
      <c r="P37" s="103">
        <f t="shared" si="1"/>
        <v>-300000</v>
      </c>
      <c r="Q37" s="103"/>
      <c r="R37" s="103">
        <f t="shared" si="8"/>
        <v>0</v>
      </c>
      <c r="S37" s="103">
        <v>0</v>
      </c>
      <c r="T37" s="103">
        <f t="shared" si="9"/>
        <v>0</v>
      </c>
      <c r="U37" s="103"/>
      <c r="V37" s="103"/>
      <c r="W37" s="103">
        <f t="shared" si="17"/>
        <v>0</v>
      </c>
      <c r="X37" s="103">
        <f t="shared" si="18"/>
        <v>0</v>
      </c>
      <c r="Y37" s="104">
        <v>0.05</v>
      </c>
      <c r="Z37" s="103">
        <f t="shared" si="10"/>
        <v>15000</v>
      </c>
      <c r="AA37" s="103">
        <f t="shared" si="11"/>
        <v>15000</v>
      </c>
      <c r="AB37" s="104">
        <v>0.05</v>
      </c>
      <c r="AC37" s="103">
        <f t="shared" si="2"/>
        <v>15000</v>
      </c>
      <c r="AD37" s="103">
        <f t="shared" si="3"/>
        <v>15000</v>
      </c>
      <c r="AM37" s="103"/>
      <c r="AN37" s="103"/>
      <c r="AO37" s="103"/>
      <c r="AP37" s="103"/>
      <c r="AQ37" s="102"/>
      <c r="AR37" s="102"/>
    </row>
    <row r="38" spans="1:44" s="65" customFormat="1">
      <c r="A38" s="52" t="s">
        <v>878</v>
      </c>
      <c r="B38" s="100">
        <v>43496</v>
      </c>
      <c r="C38" s="101">
        <v>1</v>
      </c>
      <c r="D38" s="102">
        <v>0.04</v>
      </c>
      <c r="E38" s="102">
        <v>0</v>
      </c>
      <c r="F38" s="102">
        <v>0</v>
      </c>
      <c r="G38" s="102"/>
      <c r="H38" s="102"/>
      <c r="M38" s="103">
        <v>-300000</v>
      </c>
      <c r="N38" s="103">
        <f>N37-M38</f>
        <v>0</v>
      </c>
      <c r="O38" s="103">
        <f t="shared" si="0"/>
        <v>-300000</v>
      </c>
      <c r="P38" s="103">
        <f t="shared" si="1"/>
        <v>0</v>
      </c>
      <c r="Q38" s="103">
        <f>N37*D37/365*(B38-B37)+Q37-S38</f>
        <v>0</v>
      </c>
      <c r="R38" s="103">
        <f t="shared" si="8"/>
        <v>0</v>
      </c>
      <c r="S38" s="103">
        <f>P37*D37/365*(B38-B37)</f>
        <v>-1019.178082191781</v>
      </c>
      <c r="T38" s="103">
        <f t="shared" si="9"/>
        <v>-1019.178082191781</v>
      </c>
      <c r="U38" s="103">
        <f>E38*N38</f>
        <v>0</v>
      </c>
      <c r="V38" s="103">
        <f>U38*C38</f>
        <v>0</v>
      </c>
      <c r="W38" s="103">
        <f t="shared" si="17"/>
        <v>0</v>
      </c>
      <c r="X38" s="103">
        <f t="shared" si="18"/>
        <v>0</v>
      </c>
      <c r="Y38" s="104">
        <v>0.05</v>
      </c>
      <c r="Z38" s="103">
        <f t="shared" si="10"/>
        <v>0</v>
      </c>
      <c r="AA38" s="103">
        <f t="shared" si="11"/>
        <v>0</v>
      </c>
      <c r="AB38" s="104">
        <v>0.05</v>
      </c>
      <c r="AC38" s="103">
        <f t="shared" si="2"/>
        <v>0</v>
      </c>
      <c r="AD38" s="103">
        <f t="shared" si="3"/>
        <v>0</v>
      </c>
      <c r="AM38" s="103"/>
      <c r="AN38" s="103"/>
      <c r="AO38" s="103"/>
      <c r="AP38" s="103"/>
      <c r="AQ38" s="102"/>
      <c r="AR38" s="102"/>
    </row>
    <row r="39" spans="1:44" s="66" customFormat="1">
      <c r="A39" s="53" t="s">
        <v>872</v>
      </c>
      <c r="B39" s="105">
        <v>43281</v>
      </c>
      <c r="C39" s="106">
        <v>1</v>
      </c>
      <c r="D39" s="107">
        <v>0.03</v>
      </c>
      <c r="E39" s="107">
        <v>0</v>
      </c>
      <c r="F39" s="107">
        <v>0</v>
      </c>
      <c r="G39" s="107"/>
      <c r="H39" s="107"/>
      <c r="M39" s="108">
        <v>-300000</v>
      </c>
      <c r="N39" s="108">
        <f>-M39</f>
        <v>300000</v>
      </c>
      <c r="O39" s="108">
        <f t="shared" si="0"/>
        <v>-300000</v>
      </c>
      <c r="P39" s="108">
        <f t="shared" si="1"/>
        <v>300000</v>
      </c>
      <c r="Q39" s="108"/>
      <c r="R39" s="108">
        <f t="shared" si="8"/>
        <v>0</v>
      </c>
      <c r="S39" s="108">
        <v>0</v>
      </c>
      <c r="T39" s="108">
        <f t="shared" si="9"/>
        <v>0</v>
      </c>
      <c r="U39" s="108"/>
      <c r="V39" s="108"/>
      <c r="W39" s="108">
        <f t="shared" si="17"/>
        <v>0</v>
      </c>
      <c r="X39" s="108">
        <f t="shared" si="18"/>
        <v>0</v>
      </c>
      <c r="Y39" s="109">
        <v>0</v>
      </c>
      <c r="Z39" s="108">
        <f t="shared" si="10"/>
        <v>0</v>
      </c>
      <c r="AA39" s="108">
        <f t="shared" si="11"/>
        <v>0</v>
      </c>
      <c r="AB39" s="109">
        <v>0</v>
      </c>
      <c r="AC39" s="108">
        <f t="shared" si="2"/>
        <v>0</v>
      </c>
      <c r="AD39" s="108">
        <f t="shared" si="3"/>
        <v>0</v>
      </c>
      <c r="AM39" s="108"/>
      <c r="AN39" s="108"/>
      <c r="AO39" s="108"/>
      <c r="AP39" s="108"/>
      <c r="AQ39" s="107">
        <v>1E-3</v>
      </c>
      <c r="AR39" s="107">
        <v>0</v>
      </c>
    </row>
    <row r="40" spans="1:44" s="66" customFormat="1">
      <c r="A40" s="53" t="s">
        <v>872</v>
      </c>
      <c r="B40" s="105">
        <v>43373</v>
      </c>
      <c r="C40" s="106">
        <v>1</v>
      </c>
      <c r="D40" s="107">
        <v>0.03</v>
      </c>
      <c r="E40" s="107">
        <v>0</v>
      </c>
      <c r="F40" s="107">
        <v>0</v>
      </c>
      <c r="G40" s="107"/>
      <c r="H40" s="107"/>
      <c r="M40" s="108">
        <v>300000</v>
      </c>
      <c r="N40" s="108">
        <f>N39-M40</f>
        <v>0</v>
      </c>
      <c r="O40" s="108">
        <f t="shared" si="0"/>
        <v>300000</v>
      </c>
      <c r="P40" s="108">
        <f t="shared" si="1"/>
        <v>0</v>
      </c>
      <c r="Q40" s="108">
        <f>N39*D39/365*(B40-B39)+Q39-S40</f>
        <v>0</v>
      </c>
      <c r="R40" s="108">
        <f t="shared" si="8"/>
        <v>0</v>
      </c>
      <c r="S40" s="108">
        <f>P39*D39/365*(B40-B39)</f>
        <v>2268.4931506849316</v>
      </c>
      <c r="T40" s="108">
        <f t="shared" si="9"/>
        <v>2268.4931506849316</v>
      </c>
      <c r="U40" s="108">
        <f>E40*N40</f>
        <v>0</v>
      </c>
      <c r="V40" s="108">
        <f>U40*C40</f>
        <v>0</v>
      </c>
      <c r="W40" s="108">
        <f t="shared" si="17"/>
        <v>0</v>
      </c>
      <c r="X40" s="108">
        <f t="shared" si="18"/>
        <v>0</v>
      </c>
      <c r="Y40" s="109">
        <v>0</v>
      </c>
      <c r="Z40" s="108">
        <f t="shared" si="10"/>
        <v>0</v>
      </c>
      <c r="AA40" s="108">
        <f t="shared" si="11"/>
        <v>0</v>
      </c>
      <c r="AB40" s="109">
        <v>0</v>
      </c>
      <c r="AC40" s="108">
        <f t="shared" si="2"/>
        <v>0</v>
      </c>
      <c r="AD40" s="108">
        <f t="shared" si="3"/>
        <v>0</v>
      </c>
      <c r="AM40" s="108"/>
      <c r="AN40" s="108"/>
      <c r="AO40" s="108"/>
      <c r="AP40" s="108"/>
      <c r="AQ40" s="107">
        <v>1E-3</v>
      </c>
      <c r="AR40" s="107">
        <v>0</v>
      </c>
    </row>
    <row r="41" spans="1:44" s="67" customFormat="1">
      <c r="A41" s="54" t="s">
        <v>879</v>
      </c>
      <c r="B41" s="110">
        <v>43373</v>
      </c>
      <c r="C41" s="111">
        <v>1</v>
      </c>
      <c r="D41" s="112">
        <v>3.5000000000000003E-2</v>
      </c>
      <c r="E41" s="112">
        <v>0</v>
      </c>
      <c r="F41" s="112">
        <v>0</v>
      </c>
      <c r="G41" s="112"/>
      <c r="H41" s="112"/>
      <c r="M41" s="113">
        <v>-100000</v>
      </c>
      <c r="N41" s="113">
        <f>-M41</f>
        <v>100000</v>
      </c>
      <c r="O41" s="113">
        <f t="shared" si="0"/>
        <v>-100000</v>
      </c>
      <c r="P41" s="113">
        <f t="shared" si="1"/>
        <v>100000</v>
      </c>
      <c r="Q41" s="113"/>
      <c r="R41" s="113">
        <f t="shared" si="8"/>
        <v>0</v>
      </c>
      <c r="S41" s="113">
        <v>0</v>
      </c>
      <c r="T41" s="113">
        <f t="shared" si="9"/>
        <v>0</v>
      </c>
      <c r="U41" s="113"/>
      <c r="V41" s="113"/>
      <c r="W41" s="113">
        <f t="shared" si="17"/>
        <v>0</v>
      </c>
      <c r="X41" s="113">
        <f t="shared" si="18"/>
        <v>0</v>
      </c>
      <c r="Y41" s="114">
        <v>0</v>
      </c>
      <c r="Z41" s="113">
        <f t="shared" si="10"/>
        <v>0</v>
      </c>
      <c r="AA41" s="113">
        <f t="shared" si="11"/>
        <v>0</v>
      </c>
      <c r="AB41" s="114">
        <v>0</v>
      </c>
      <c r="AC41" s="113">
        <f t="shared" si="2"/>
        <v>0</v>
      </c>
      <c r="AD41" s="113">
        <f t="shared" si="3"/>
        <v>0</v>
      </c>
      <c r="AM41" s="113"/>
      <c r="AN41" s="113"/>
      <c r="AO41" s="113"/>
      <c r="AP41" s="113"/>
      <c r="AQ41" s="112">
        <v>1E-3</v>
      </c>
      <c r="AR41" s="112">
        <v>0</v>
      </c>
    </row>
    <row r="42" spans="1:44" s="67" customFormat="1">
      <c r="A42" s="54" t="s">
        <v>879</v>
      </c>
      <c r="B42" s="110">
        <v>43465</v>
      </c>
      <c r="C42" s="111">
        <v>1</v>
      </c>
      <c r="D42" s="112">
        <v>3.5000000000000003E-2</v>
      </c>
      <c r="E42" s="112">
        <v>0</v>
      </c>
      <c r="F42" s="112">
        <v>0</v>
      </c>
      <c r="G42" s="112"/>
      <c r="H42" s="112"/>
      <c r="M42" s="113">
        <v>100000</v>
      </c>
      <c r="N42" s="113">
        <f>N41-M42</f>
        <v>0</v>
      </c>
      <c r="O42" s="113">
        <f t="shared" si="0"/>
        <v>100000</v>
      </c>
      <c r="P42" s="113">
        <f t="shared" si="1"/>
        <v>0</v>
      </c>
      <c r="Q42" s="113">
        <f>N41*D41/365*(B42-B41)+Q41-S42</f>
        <v>0</v>
      </c>
      <c r="R42" s="113">
        <f t="shared" si="8"/>
        <v>0</v>
      </c>
      <c r="S42" s="113">
        <f>P41*D41/365*(B42-B41)</f>
        <v>882.19178082191786</v>
      </c>
      <c r="T42" s="113">
        <f t="shared" si="9"/>
        <v>882.19178082191786</v>
      </c>
      <c r="U42" s="113">
        <f>E42*N42</f>
        <v>0</v>
      </c>
      <c r="V42" s="113">
        <f>U42*C42</f>
        <v>0</v>
      </c>
      <c r="W42" s="113">
        <f t="shared" si="17"/>
        <v>0</v>
      </c>
      <c r="X42" s="113">
        <f t="shared" si="18"/>
        <v>0</v>
      </c>
      <c r="Y42" s="114">
        <v>0</v>
      </c>
      <c r="Z42" s="113">
        <f t="shared" si="10"/>
        <v>0</v>
      </c>
      <c r="AA42" s="113">
        <f t="shared" si="11"/>
        <v>0</v>
      </c>
      <c r="AB42" s="114">
        <v>0</v>
      </c>
      <c r="AC42" s="113">
        <f t="shared" si="2"/>
        <v>0</v>
      </c>
      <c r="AD42" s="113">
        <f t="shared" si="3"/>
        <v>0</v>
      </c>
      <c r="AM42" s="113"/>
      <c r="AN42" s="113"/>
      <c r="AO42" s="113"/>
      <c r="AP42" s="113"/>
      <c r="AQ42" s="112">
        <v>1E-3</v>
      </c>
      <c r="AR42" s="112">
        <v>0</v>
      </c>
    </row>
    <row r="43" spans="1:44" s="68" customFormat="1">
      <c r="A43" s="3" t="s">
        <v>772</v>
      </c>
      <c r="B43" s="115">
        <v>43093</v>
      </c>
      <c r="C43" s="116">
        <v>1</v>
      </c>
      <c r="D43" s="117">
        <v>6.5000000000000002E-2</v>
      </c>
      <c r="E43" s="117">
        <v>0</v>
      </c>
      <c r="F43" s="117">
        <v>0</v>
      </c>
      <c r="G43" s="117"/>
      <c r="H43" s="117"/>
      <c r="M43" s="118">
        <v>-1170000</v>
      </c>
      <c r="N43" s="118">
        <f>-M43</f>
        <v>1170000</v>
      </c>
      <c r="O43" s="118">
        <f t="shared" si="0"/>
        <v>-1170000</v>
      </c>
      <c r="P43" s="118">
        <f t="shared" si="1"/>
        <v>1170000</v>
      </c>
      <c r="Q43" s="118"/>
      <c r="R43" s="118">
        <f t="shared" si="8"/>
        <v>0</v>
      </c>
      <c r="S43" s="118">
        <v>0</v>
      </c>
      <c r="T43" s="118">
        <f t="shared" si="9"/>
        <v>0</v>
      </c>
      <c r="U43" s="118"/>
      <c r="V43" s="118"/>
      <c r="W43" s="118">
        <f t="shared" si="17"/>
        <v>0</v>
      </c>
      <c r="X43" s="118">
        <f t="shared" si="18"/>
        <v>0</v>
      </c>
      <c r="Y43" s="119">
        <v>0.02</v>
      </c>
      <c r="Z43" s="118">
        <f t="shared" si="10"/>
        <v>-23400</v>
      </c>
      <c r="AA43" s="118">
        <f t="shared" si="11"/>
        <v>-23400</v>
      </c>
      <c r="AB43" s="119">
        <v>0.02</v>
      </c>
      <c r="AC43" s="118">
        <f t="shared" si="2"/>
        <v>-23400</v>
      </c>
      <c r="AD43" s="118">
        <f t="shared" si="3"/>
        <v>-23400</v>
      </c>
      <c r="AM43" s="118"/>
      <c r="AN43" s="118"/>
      <c r="AO43" s="118"/>
      <c r="AP43" s="118"/>
      <c r="AQ43" s="117">
        <v>1E-3</v>
      </c>
      <c r="AR43" s="117">
        <v>0</v>
      </c>
    </row>
    <row r="44" spans="1:44" s="68" customFormat="1">
      <c r="A44" s="3" t="s">
        <v>772</v>
      </c>
      <c r="B44" s="115">
        <v>43100</v>
      </c>
      <c r="C44" s="116">
        <v>1</v>
      </c>
      <c r="D44" s="117">
        <v>6.5000000000000002E-2</v>
      </c>
      <c r="E44" s="117">
        <v>0</v>
      </c>
      <c r="F44" s="117">
        <v>0</v>
      </c>
      <c r="G44" s="117"/>
      <c r="H44" s="117"/>
      <c r="M44" s="118">
        <v>0</v>
      </c>
      <c r="N44" s="118">
        <f t="shared" ref="N44:N52" si="23">N43-M44</f>
        <v>1170000</v>
      </c>
      <c r="O44" s="118">
        <f t="shared" si="0"/>
        <v>0</v>
      </c>
      <c r="P44" s="118">
        <f t="shared" si="1"/>
        <v>1170000</v>
      </c>
      <c r="Q44" s="118">
        <f>N43*D43/365*(B44-B43)+Q43-S44</f>
        <v>1458.4931506849314</v>
      </c>
      <c r="R44" s="118">
        <f t="shared" si="8"/>
        <v>1458.4931506849314</v>
      </c>
      <c r="S44" s="118"/>
      <c r="T44" s="118">
        <f t="shared" si="9"/>
        <v>0</v>
      </c>
      <c r="U44" s="118">
        <f t="shared" ref="U44:U52" si="24">E44*N44</f>
        <v>0</v>
      </c>
      <c r="V44" s="118">
        <f t="shared" ref="V44:V52" si="25">U44*C44</f>
        <v>0</v>
      </c>
      <c r="W44" s="118">
        <f t="shared" si="17"/>
        <v>0</v>
      </c>
      <c r="X44" s="118">
        <f t="shared" si="18"/>
        <v>0</v>
      </c>
      <c r="Y44" s="119">
        <v>0.02</v>
      </c>
      <c r="Z44" s="118">
        <f t="shared" si="10"/>
        <v>-23400</v>
      </c>
      <c r="AA44" s="118">
        <f t="shared" si="11"/>
        <v>-23400</v>
      </c>
      <c r="AB44" s="119">
        <v>0.02</v>
      </c>
      <c r="AC44" s="118">
        <f t="shared" si="2"/>
        <v>-23400</v>
      </c>
      <c r="AD44" s="118">
        <f t="shared" si="3"/>
        <v>-23400</v>
      </c>
      <c r="AM44" s="118"/>
      <c r="AN44" s="118"/>
      <c r="AO44" s="118"/>
      <c r="AP44" s="118"/>
      <c r="AQ44" s="117">
        <v>1E-3</v>
      </c>
      <c r="AR44" s="117">
        <v>0</v>
      </c>
    </row>
    <row r="45" spans="1:44" s="68" customFormat="1">
      <c r="A45" s="3" t="s">
        <v>772</v>
      </c>
      <c r="B45" s="115">
        <v>43190</v>
      </c>
      <c r="C45" s="116">
        <v>1</v>
      </c>
      <c r="D45" s="117">
        <v>6.5000000000000002E-2</v>
      </c>
      <c r="E45" s="117">
        <v>0</v>
      </c>
      <c r="F45" s="117">
        <v>0</v>
      </c>
      <c r="G45" s="117"/>
      <c r="H45" s="117"/>
      <c r="M45" s="118">
        <v>0</v>
      </c>
      <c r="N45" s="118">
        <f t="shared" si="23"/>
        <v>1170000</v>
      </c>
      <c r="O45" s="118">
        <f>M45*C45</f>
        <v>0</v>
      </c>
      <c r="P45" s="118">
        <f>N45*C45</f>
        <v>1170000</v>
      </c>
      <c r="Q45" s="118">
        <f t="shared" ref="Q45:Q52" si="26">N44*D44/365*(B45-B44)+Q44-S45</f>
        <v>20210.547945205479</v>
      </c>
      <c r="R45" s="118">
        <f>Q45*C45</f>
        <v>20210.547945205479</v>
      </c>
      <c r="S45" s="118"/>
      <c r="T45" s="118">
        <f>S45*C45</f>
        <v>0</v>
      </c>
      <c r="U45" s="118">
        <f>E45*N45</f>
        <v>0</v>
      </c>
      <c r="V45" s="118">
        <f>U45*C45</f>
        <v>0</v>
      </c>
      <c r="W45" s="118">
        <f>-P45*F45</f>
        <v>0</v>
      </c>
      <c r="X45" s="118">
        <f>W45*C45</f>
        <v>0</v>
      </c>
      <c r="Y45" s="119">
        <v>0.02</v>
      </c>
      <c r="Z45" s="118">
        <f t="shared" si="10"/>
        <v>-23400</v>
      </c>
      <c r="AA45" s="118">
        <f t="shared" si="11"/>
        <v>-23400</v>
      </c>
      <c r="AB45" s="119">
        <v>0.02</v>
      </c>
      <c r="AC45" s="118">
        <f t="shared" si="2"/>
        <v>-23400</v>
      </c>
      <c r="AD45" s="118">
        <f t="shared" si="3"/>
        <v>-23400</v>
      </c>
      <c r="AM45" s="118"/>
      <c r="AN45" s="118"/>
      <c r="AO45" s="118"/>
      <c r="AP45" s="118"/>
      <c r="AQ45" s="117">
        <v>1E-3</v>
      </c>
      <c r="AR45" s="117">
        <v>0</v>
      </c>
    </row>
    <row r="46" spans="1:44" s="68" customFormat="1">
      <c r="A46" s="3" t="s">
        <v>772</v>
      </c>
      <c r="B46" s="115">
        <v>43281</v>
      </c>
      <c r="C46" s="116">
        <v>1</v>
      </c>
      <c r="D46" s="117">
        <v>6.5000000000000002E-2</v>
      </c>
      <c r="E46" s="117">
        <v>0</v>
      </c>
      <c r="F46" s="117">
        <v>0</v>
      </c>
      <c r="G46" s="117"/>
      <c r="H46" s="117"/>
      <c r="M46" s="118">
        <v>0</v>
      </c>
      <c r="N46" s="118">
        <f t="shared" si="23"/>
        <v>1170000</v>
      </c>
      <c r="O46" s="118">
        <f t="shared" si="0"/>
        <v>0</v>
      </c>
      <c r="P46" s="118">
        <f t="shared" si="1"/>
        <v>1170000</v>
      </c>
      <c r="Q46" s="118">
        <f t="shared" si="26"/>
        <v>39170.95890410959</v>
      </c>
      <c r="R46" s="118">
        <f t="shared" si="8"/>
        <v>39170.95890410959</v>
      </c>
      <c r="S46" s="118"/>
      <c r="T46" s="118">
        <f t="shared" si="9"/>
        <v>0</v>
      </c>
      <c r="U46" s="118">
        <f t="shared" si="24"/>
        <v>0</v>
      </c>
      <c r="V46" s="118">
        <f t="shared" si="25"/>
        <v>0</v>
      </c>
      <c r="W46" s="118">
        <f t="shared" si="17"/>
        <v>0</v>
      </c>
      <c r="X46" s="118">
        <f t="shared" si="18"/>
        <v>0</v>
      </c>
      <c r="Y46" s="119">
        <v>0.02</v>
      </c>
      <c r="Z46" s="118">
        <f t="shared" si="10"/>
        <v>-23400</v>
      </c>
      <c r="AA46" s="118">
        <f t="shared" si="11"/>
        <v>-23400</v>
      </c>
      <c r="AB46" s="119">
        <v>0.02</v>
      </c>
      <c r="AC46" s="118">
        <f t="shared" si="2"/>
        <v>-23400</v>
      </c>
      <c r="AD46" s="118">
        <f t="shared" si="3"/>
        <v>-23400</v>
      </c>
      <c r="AM46" s="118"/>
      <c r="AN46" s="118"/>
      <c r="AO46" s="118"/>
      <c r="AP46" s="118"/>
      <c r="AQ46" s="117">
        <v>1E-3</v>
      </c>
      <c r="AR46" s="117">
        <v>0</v>
      </c>
    </row>
    <row r="47" spans="1:44" s="68" customFormat="1">
      <c r="A47" s="3" t="s">
        <v>772</v>
      </c>
      <c r="B47" s="115">
        <v>43373</v>
      </c>
      <c r="C47" s="116">
        <v>1</v>
      </c>
      <c r="D47" s="117">
        <v>6.5000000000000002E-2</v>
      </c>
      <c r="E47" s="117">
        <v>0</v>
      </c>
      <c r="F47" s="117">
        <v>0</v>
      </c>
      <c r="G47" s="117"/>
      <c r="H47" s="117"/>
      <c r="M47" s="118">
        <v>0</v>
      </c>
      <c r="N47" s="118">
        <f t="shared" si="23"/>
        <v>1170000</v>
      </c>
      <c r="O47" s="118">
        <f>M47*C47</f>
        <v>0</v>
      </c>
      <c r="P47" s="118">
        <f>N47*C47</f>
        <v>1170000</v>
      </c>
      <c r="Q47" s="118">
        <f t="shared" si="26"/>
        <v>58339.726027397264</v>
      </c>
      <c r="R47" s="118">
        <f>Q47*C47</f>
        <v>58339.726027397264</v>
      </c>
      <c r="S47" s="118"/>
      <c r="T47" s="118">
        <f>S47*C47</f>
        <v>0</v>
      </c>
      <c r="U47" s="118">
        <f>E47*N47</f>
        <v>0</v>
      </c>
      <c r="V47" s="118">
        <f>U47*C47</f>
        <v>0</v>
      </c>
      <c r="W47" s="118">
        <f>-P47*F47</f>
        <v>0</v>
      </c>
      <c r="X47" s="118">
        <f>W47*C47</f>
        <v>0</v>
      </c>
      <c r="Y47" s="119">
        <v>0.02</v>
      </c>
      <c r="Z47" s="118">
        <f t="shared" si="10"/>
        <v>-23400</v>
      </c>
      <c r="AA47" s="118">
        <f t="shared" si="11"/>
        <v>-23400</v>
      </c>
      <c r="AB47" s="119">
        <v>0.02</v>
      </c>
      <c r="AC47" s="118">
        <f t="shared" si="2"/>
        <v>-23400</v>
      </c>
      <c r="AD47" s="118">
        <f t="shared" si="3"/>
        <v>-23400</v>
      </c>
      <c r="AM47" s="118"/>
      <c r="AN47" s="118"/>
      <c r="AO47" s="118"/>
      <c r="AP47" s="118"/>
      <c r="AQ47" s="117">
        <v>1E-3</v>
      </c>
      <c r="AR47" s="117">
        <v>0</v>
      </c>
    </row>
    <row r="48" spans="1:44" s="68" customFormat="1">
      <c r="A48" s="3" t="s">
        <v>772</v>
      </c>
      <c r="B48" s="115">
        <v>43458</v>
      </c>
      <c r="C48" s="116">
        <v>1</v>
      </c>
      <c r="D48" s="117">
        <v>6.5000000000000002E-2</v>
      </c>
      <c r="E48" s="117">
        <v>0</v>
      </c>
      <c r="F48" s="117">
        <v>0</v>
      </c>
      <c r="G48" s="117"/>
      <c r="H48" s="117"/>
      <c r="M48" s="118">
        <v>0</v>
      </c>
      <c r="N48" s="118">
        <f t="shared" si="23"/>
        <v>1170000</v>
      </c>
      <c r="O48" s="118">
        <f t="shared" si="0"/>
        <v>0</v>
      </c>
      <c r="P48" s="118">
        <f t="shared" si="1"/>
        <v>1170000</v>
      </c>
      <c r="Q48" s="118">
        <f t="shared" si="26"/>
        <v>0</v>
      </c>
      <c r="R48" s="118">
        <f t="shared" si="8"/>
        <v>0</v>
      </c>
      <c r="S48" s="118">
        <f>N44*D44/365*(B48-B43)</f>
        <v>76050</v>
      </c>
      <c r="T48" s="118">
        <f t="shared" si="9"/>
        <v>76050</v>
      </c>
      <c r="U48" s="118">
        <f t="shared" si="24"/>
        <v>0</v>
      </c>
      <c r="V48" s="118">
        <f t="shared" si="25"/>
        <v>0</v>
      </c>
      <c r="W48" s="118">
        <f t="shared" si="17"/>
        <v>0</v>
      </c>
      <c r="X48" s="118">
        <f t="shared" si="18"/>
        <v>0</v>
      </c>
      <c r="Y48" s="119">
        <v>0.02</v>
      </c>
      <c r="Z48" s="118">
        <f t="shared" si="10"/>
        <v>-23400</v>
      </c>
      <c r="AA48" s="118">
        <f t="shared" si="11"/>
        <v>-23400</v>
      </c>
      <c r="AB48" s="119">
        <v>0.02</v>
      </c>
      <c r="AC48" s="118">
        <f t="shared" si="2"/>
        <v>-23400</v>
      </c>
      <c r="AD48" s="118">
        <f t="shared" si="3"/>
        <v>-23400</v>
      </c>
      <c r="AM48" s="118"/>
      <c r="AN48" s="118"/>
      <c r="AO48" s="118"/>
      <c r="AP48" s="118"/>
      <c r="AQ48" s="117">
        <v>1E-3</v>
      </c>
      <c r="AR48" s="117">
        <v>0</v>
      </c>
    </row>
    <row r="49" spans="1:44" s="68" customFormat="1">
      <c r="A49" s="3" t="s">
        <v>772</v>
      </c>
      <c r="B49" s="115">
        <v>43465</v>
      </c>
      <c r="C49" s="116">
        <v>1</v>
      </c>
      <c r="D49" s="117">
        <v>6.5000000000000002E-2</v>
      </c>
      <c r="E49" s="117">
        <v>0</v>
      </c>
      <c r="F49" s="117">
        <v>0</v>
      </c>
      <c r="G49" s="117"/>
      <c r="H49" s="117"/>
      <c r="M49" s="118">
        <v>0</v>
      </c>
      <c r="N49" s="118">
        <f t="shared" si="23"/>
        <v>1170000</v>
      </c>
      <c r="O49" s="118">
        <f t="shared" si="0"/>
        <v>0</v>
      </c>
      <c r="P49" s="118">
        <f t="shared" si="1"/>
        <v>1170000</v>
      </c>
      <c r="Q49" s="118">
        <f t="shared" si="26"/>
        <v>1458.4931506849314</v>
      </c>
      <c r="R49" s="118">
        <f t="shared" si="8"/>
        <v>1458.4931506849314</v>
      </c>
      <c r="S49" s="118"/>
      <c r="T49" s="118">
        <f t="shared" si="9"/>
        <v>0</v>
      </c>
      <c r="U49" s="118">
        <f t="shared" si="24"/>
        <v>0</v>
      </c>
      <c r="V49" s="118">
        <f t="shared" si="25"/>
        <v>0</v>
      </c>
      <c r="W49" s="118">
        <f t="shared" si="17"/>
        <v>0</v>
      </c>
      <c r="X49" s="118">
        <f t="shared" si="18"/>
        <v>0</v>
      </c>
      <c r="Y49" s="119">
        <v>0.02</v>
      </c>
      <c r="Z49" s="118">
        <f t="shared" si="10"/>
        <v>-23400</v>
      </c>
      <c r="AA49" s="118">
        <f t="shared" si="11"/>
        <v>-23400</v>
      </c>
      <c r="AB49" s="119">
        <v>0.02</v>
      </c>
      <c r="AC49" s="118">
        <f t="shared" si="2"/>
        <v>-23400</v>
      </c>
      <c r="AD49" s="118">
        <f t="shared" si="3"/>
        <v>-23400</v>
      </c>
      <c r="AM49" s="118"/>
      <c r="AN49" s="118"/>
      <c r="AO49" s="118"/>
      <c r="AP49" s="118"/>
      <c r="AQ49" s="117">
        <v>1E-3</v>
      </c>
      <c r="AR49" s="117">
        <v>0</v>
      </c>
    </row>
    <row r="50" spans="1:44" s="68" customFormat="1">
      <c r="A50" s="3" t="s">
        <v>772</v>
      </c>
      <c r="B50" s="115">
        <v>43823</v>
      </c>
      <c r="C50" s="116">
        <v>1</v>
      </c>
      <c r="D50" s="117">
        <v>6.5000000000000002E-2</v>
      </c>
      <c r="E50" s="117">
        <v>0</v>
      </c>
      <c r="F50" s="117">
        <v>0</v>
      </c>
      <c r="G50" s="117"/>
      <c r="H50" s="117"/>
      <c r="M50" s="118">
        <v>0</v>
      </c>
      <c r="N50" s="118">
        <f t="shared" si="23"/>
        <v>1170000</v>
      </c>
      <c r="O50" s="118">
        <f t="shared" si="0"/>
        <v>0</v>
      </c>
      <c r="P50" s="118">
        <f t="shared" si="1"/>
        <v>1170000</v>
      </c>
      <c r="Q50" s="118">
        <f t="shared" si="26"/>
        <v>0</v>
      </c>
      <c r="R50" s="118">
        <f t="shared" si="8"/>
        <v>0</v>
      </c>
      <c r="S50" s="118">
        <f>N49*D49/365*(B50-B48)</f>
        <v>76050</v>
      </c>
      <c r="T50" s="118">
        <f t="shared" si="9"/>
        <v>76050</v>
      </c>
      <c r="U50" s="118">
        <f t="shared" si="24"/>
        <v>0</v>
      </c>
      <c r="V50" s="118">
        <f t="shared" si="25"/>
        <v>0</v>
      </c>
      <c r="W50" s="118">
        <f t="shared" si="17"/>
        <v>0</v>
      </c>
      <c r="X50" s="118">
        <f t="shared" si="18"/>
        <v>0</v>
      </c>
      <c r="Y50" s="119">
        <v>0.02</v>
      </c>
      <c r="Z50" s="118">
        <f t="shared" si="10"/>
        <v>-23400</v>
      </c>
      <c r="AA50" s="118">
        <f t="shared" si="11"/>
        <v>-23400</v>
      </c>
      <c r="AB50" s="119">
        <v>0.02</v>
      </c>
      <c r="AC50" s="118">
        <f t="shared" si="2"/>
        <v>-23400</v>
      </c>
      <c r="AD50" s="118">
        <f t="shared" si="3"/>
        <v>-23400</v>
      </c>
      <c r="AM50" s="118"/>
      <c r="AN50" s="118"/>
      <c r="AO50" s="118"/>
      <c r="AP50" s="118"/>
      <c r="AQ50" s="117">
        <v>1E-3</v>
      </c>
      <c r="AR50" s="117">
        <v>0</v>
      </c>
    </row>
    <row r="51" spans="1:44" s="68" customFormat="1">
      <c r="A51" s="3" t="s">
        <v>772</v>
      </c>
      <c r="B51" s="115">
        <v>43830</v>
      </c>
      <c r="C51" s="116">
        <v>1</v>
      </c>
      <c r="D51" s="117">
        <v>6.5000000000000002E-2</v>
      </c>
      <c r="E51" s="117">
        <v>0</v>
      </c>
      <c r="F51" s="117">
        <v>0</v>
      </c>
      <c r="G51" s="117"/>
      <c r="H51" s="117"/>
      <c r="M51" s="118">
        <v>0</v>
      </c>
      <c r="N51" s="118">
        <f t="shared" si="23"/>
        <v>1170000</v>
      </c>
      <c r="O51" s="118">
        <f t="shared" si="0"/>
        <v>0</v>
      </c>
      <c r="P51" s="118">
        <f t="shared" si="1"/>
        <v>1170000</v>
      </c>
      <c r="Q51" s="118">
        <f t="shared" si="26"/>
        <v>1458.4931506849314</v>
      </c>
      <c r="R51" s="118">
        <f t="shared" si="8"/>
        <v>1458.4931506849314</v>
      </c>
      <c r="S51" s="118"/>
      <c r="T51" s="118">
        <f t="shared" si="9"/>
        <v>0</v>
      </c>
      <c r="U51" s="118">
        <f t="shared" si="24"/>
        <v>0</v>
      </c>
      <c r="V51" s="118">
        <f t="shared" si="25"/>
        <v>0</v>
      </c>
      <c r="W51" s="118">
        <f t="shared" si="17"/>
        <v>0</v>
      </c>
      <c r="X51" s="118">
        <f t="shared" si="18"/>
        <v>0</v>
      </c>
      <c r="Y51" s="119">
        <v>0.02</v>
      </c>
      <c r="Z51" s="118">
        <f t="shared" si="10"/>
        <v>-23400</v>
      </c>
      <c r="AA51" s="118">
        <f t="shared" si="11"/>
        <v>-23400</v>
      </c>
      <c r="AB51" s="119">
        <v>0.02</v>
      </c>
      <c r="AC51" s="118">
        <f t="shared" si="2"/>
        <v>-23400</v>
      </c>
      <c r="AD51" s="118">
        <f t="shared" si="3"/>
        <v>-23400</v>
      </c>
      <c r="AM51" s="118"/>
      <c r="AN51" s="118"/>
      <c r="AO51" s="118"/>
      <c r="AP51" s="118"/>
      <c r="AQ51" s="117">
        <v>1E-3</v>
      </c>
      <c r="AR51" s="117">
        <v>0</v>
      </c>
    </row>
    <row r="52" spans="1:44" s="68" customFormat="1">
      <c r="A52" s="3" t="s">
        <v>772</v>
      </c>
      <c r="B52" s="115">
        <v>44189</v>
      </c>
      <c r="C52" s="116">
        <v>1</v>
      </c>
      <c r="D52" s="117">
        <v>6.5000000000000002E-2</v>
      </c>
      <c r="E52" s="117">
        <v>0</v>
      </c>
      <c r="F52" s="117">
        <v>0</v>
      </c>
      <c r="G52" s="117"/>
      <c r="H52" s="117"/>
      <c r="M52" s="118">
        <v>1170000</v>
      </c>
      <c r="N52" s="118">
        <f t="shared" si="23"/>
        <v>0</v>
      </c>
      <c r="O52" s="118">
        <f t="shared" si="0"/>
        <v>1170000</v>
      </c>
      <c r="P52" s="118">
        <f t="shared" si="1"/>
        <v>0</v>
      </c>
      <c r="Q52" s="118">
        <f t="shared" si="26"/>
        <v>0</v>
      </c>
      <c r="R52" s="118">
        <f t="shared" si="8"/>
        <v>0</v>
      </c>
      <c r="S52" s="118">
        <f>N51*D51/365*(B52-B50)</f>
        <v>76258.356164383556</v>
      </c>
      <c r="T52" s="118">
        <f t="shared" si="9"/>
        <v>76258.356164383556</v>
      </c>
      <c r="U52" s="118">
        <f t="shared" si="24"/>
        <v>0</v>
      </c>
      <c r="V52" s="118">
        <f t="shared" si="25"/>
        <v>0</v>
      </c>
      <c r="W52" s="118">
        <f t="shared" si="17"/>
        <v>0</v>
      </c>
      <c r="X52" s="118">
        <f t="shared" si="18"/>
        <v>0</v>
      </c>
      <c r="Y52" s="119">
        <v>0.02</v>
      </c>
      <c r="Z52" s="118">
        <f t="shared" si="10"/>
        <v>0</v>
      </c>
      <c r="AA52" s="118">
        <f t="shared" si="11"/>
        <v>0</v>
      </c>
      <c r="AB52" s="119">
        <v>0.02</v>
      </c>
      <c r="AC52" s="118">
        <f t="shared" si="2"/>
        <v>0</v>
      </c>
      <c r="AD52" s="118">
        <f t="shared" si="3"/>
        <v>0</v>
      </c>
      <c r="AM52" s="118"/>
      <c r="AN52" s="118"/>
      <c r="AO52" s="118"/>
      <c r="AP52" s="118"/>
      <c r="AQ52" s="117">
        <v>1E-3</v>
      </c>
      <c r="AR52" s="117">
        <v>0</v>
      </c>
    </row>
    <row r="53" spans="1:44" s="69" customFormat="1">
      <c r="A53" s="29" t="s">
        <v>771</v>
      </c>
      <c r="B53" s="120">
        <v>43093</v>
      </c>
      <c r="C53" s="121">
        <v>1</v>
      </c>
      <c r="D53" s="122">
        <v>0</v>
      </c>
      <c r="E53" s="122">
        <v>0</v>
      </c>
      <c r="F53" s="122">
        <v>0</v>
      </c>
      <c r="G53" s="122"/>
      <c r="H53" s="122"/>
      <c r="M53" s="123">
        <v>1170000</v>
      </c>
      <c r="N53" s="123">
        <f>-M53</f>
        <v>-1170000</v>
      </c>
      <c r="O53" s="123">
        <f t="shared" si="0"/>
        <v>1170000</v>
      </c>
      <c r="P53" s="123">
        <f t="shared" si="1"/>
        <v>-1170000</v>
      </c>
      <c r="Q53" s="123"/>
      <c r="R53" s="123">
        <f t="shared" si="8"/>
        <v>0</v>
      </c>
      <c r="S53" s="123">
        <v>0</v>
      </c>
      <c r="T53" s="123">
        <f t="shared" si="9"/>
        <v>0</v>
      </c>
      <c r="U53" s="123"/>
      <c r="V53" s="123"/>
      <c r="W53" s="123">
        <f>-P53*F53</f>
        <v>0</v>
      </c>
      <c r="X53" s="123">
        <f>W53*C53</f>
        <v>0</v>
      </c>
      <c r="Y53" s="124">
        <v>0.05</v>
      </c>
      <c r="Z53" s="123">
        <f t="shared" si="10"/>
        <v>58500</v>
      </c>
      <c r="AA53" s="123">
        <f t="shared" si="11"/>
        <v>58500</v>
      </c>
      <c r="AB53" s="124">
        <v>0.05</v>
      </c>
      <c r="AC53" s="123">
        <f t="shared" si="2"/>
        <v>58500</v>
      </c>
      <c r="AD53" s="123">
        <f t="shared" si="3"/>
        <v>58500</v>
      </c>
      <c r="AM53" s="123"/>
      <c r="AN53" s="123"/>
      <c r="AO53" s="123"/>
      <c r="AP53" s="123"/>
      <c r="AQ53" s="122"/>
      <c r="AR53" s="122"/>
    </row>
    <row r="54" spans="1:44" s="69" customFormat="1">
      <c r="A54" s="29" t="s">
        <v>771</v>
      </c>
      <c r="B54" s="120">
        <v>43100</v>
      </c>
      <c r="C54" s="121">
        <v>1</v>
      </c>
      <c r="D54" s="122">
        <v>0</v>
      </c>
      <c r="E54" s="122">
        <v>0</v>
      </c>
      <c r="F54" s="122">
        <v>0</v>
      </c>
      <c r="G54" s="122"/>
      <c r="H54" s="122"/>
      <c r="M54" s="123">
        <v>-1000000</v>
      </c>
      <c r="N54" s="123">
        <f t="shared" ref="N54:N59" si="27">N53-M54</f>
        <v>-170000</v>
      </c>
      <c r="O54" s="123">
        <f t="shared" si="0"/>
        <v>-1000000</v>
      </c>
      <c r="P54" s="123">
        <f t="shared" si="1"/>
        <v>-170000</v>
      </c>
      <c r="Q54" s="123">
        <f t="shared" ref="Q54:Q59" si="28">N53*D53/365*(B54-B53)+Q53-S54</f>
        <v>0</v>
      </c>
      <c r="R54" s="123">
        <f t="shared" si="8"/>
        <v>0</v>
      </c>
      <c r="S54" s="123"/>
      <c r="T54" s="123">
        <f t="shared" si="9"/>
        <v>0</v>
      </c>
      <c r="U54" s="123">
        <f t="shared" ref="U54:U59" si="29">E54*N54</f>
        <v>0</v>
      </c>
      <c r="V54" s="123">
        <f t="shared" ref="V54:V59" si="30">U54*C54</f>
        <v>0</v>
      </c>
      <c r="W54" s="123">
        <f t="shared" ref="W54:W59" si="31">-P54*F54</f>
        <v>0</v>
      </c>
      <c r="X54" s="123">
        <f t="shared" ref="X54:X59" si="32">W54*C54</f>
        <v>0</v>
      </c>
      <c r="Y54" s="124">
        <v>0.05</v>
      </c>
      <c r="Z54" s="123">
        <f t="shared" si="10"/>
        <v>8500</v>
      </c>
      <c r="AA54" s="123">
        <f t="shared" si="11"/>
        <v>8500</v>
      </c>
      <c r="AB54" s="124">
        <v>0.05</v>
      </c>
      <c r="AC54" s="123">
        <f t="shared" si="2"/>
        <v>8500</v>
      </c>
      <c r="AD54" s="123">
        <f t="shared" si="3"/>
        <v>8500</v>
      </c>
      <c r="AM54" s="123"/>
      <c r="AN54" s="123"/>
      <c r="AO54" s="123"/>
      <c r="AP54" s="123"/>
      <c r="AQ54" s="122"/>
      <c r="AR54" s="122"/>
    </row>
    <row r="55" spans="1:44" s="69" customFormat="1">
      <c r="A55" s="29" t="s">
        <v>771</v>
      </c>
      <c r="B55" s="120">
        <v>43458</v>
      </c>
      <c r="C55" s="121">
        <v>1</v>
      </c>
      <c r="D55" s="122">
        <v>0</v>
      </c>
      <c r="E55" s="122">
        <v>0</v>
      </c>
      <c r="F55" s="122">
        <v>0</v>
      </c>
      <c r="G55" s="122"/>
      <c r="H55" s="122"/>
      <c r="M55" s="123">
        <v>0</v>
      </c>
      <c r="N55" s="123">
        <f t="shared" si="27"/>
        <v>-170000</v>
      </c>
      <c r="O55" s="123">
        <f t="shared" si="0"/>
        <v>0</v>
      </c>
      <c r="P55" s="123">
        <f t="shared" si="1"/>
        <v>-170000</v>
      </c>
      <c r="Q55" s="123">
        <f t="shared" si="28"/>
        <v>0</v>
      </c>
      <c r="R55" s="123">
        <f t="shared" si="8"/>
        <v>0</v>
      </c>
      <c r="S55" s="123">
        <f>N54*D54/365*(B55-B53)</f>
        <v>0</v>
      </c>
      <c r="T55" s="123">
        <f t="shared" si="9"/>
        <v>0</v>
      </c>
      <c r="U55" s="123">
        <f t="shared" si="29"/>
        <v>0</v>
      </c>
      <c r="V55" s="123">
        <f t="shared" si="30"/>
        <v>0</v>
      </c>
      <c r="W55" s="123">
        <f t="shared" si="31"/>
        <v>0</v>
      </c>
      <c r="X55" s="123">
        <f t="shared" si="32"/>
        <v>0</v>
      </c>
      <c r="Y55" s="124">
        <v>0.05</v>
      </c>
      <c r="Z55" s="123">
        <f t="shared" si="10"/>
        <v>8500</v>
      </c>
      <c r="AA55" s="123">
        <f t="shared" si="11"/>
        <v>8500</v>
      </c>
      <c r="AB55" s="124">
        <v>0.05</v>
      </c>
      <c r="AC55" s="123">
        <f t="shared" si="2"/>
        <v>8500</v>
      </c>
      <c r="AD55" s="123">
        <f t="shared" si="3"/>
        <v>8500</v>
      </c>
      <c r="AM55" s="123"/>
      <c r="AN55" s="123"/>
      <c r="AO55" s="123"/>
      <c r="AP55" s="123"/>
      <c r="AQ55" s="122"/>
      <c r="AR55" s="122"/>
    </row>
    <row r="56" spans="1:44" s="69" customFormat="1">
      <c r="A56" s="29" t="s">
        <v>771</v>
      </c>
      <c r="B56" s="120">
        <v>43465</v>
      </c>
      <c r="C56" s="121">
        <v>1</v>
      </c>
      <c r="D56" s="122">
        <v>0</v>
      </c>
      <c r="E56" s="122">
        <v>0</v>
      </c>
      <c r="F56" s="122">
        <v>0</v>
      </c>
      <c r="G56" s="122"/>
      <c r="H56" s="122"/>
      <c r="M56" s="123">
        <v>0</v>
      </c>
      <c r="N56" s="123">
        <f t="shared" si="27"/>
        <v>-170000</v>
      </c>
      <c r="O56" s="123">
        <f t="shared" si="0"/>
        <v>0</v>
      </c>
      <c r="P56" s="123">
        <f t="shared" si="1"/>
        <v>-170000</v>
      </c>
      <c r="Q56" s="123">
        <f t="shared" si="28"/>
        <v>0</v>
      </c>
      <c r="R56" s="123">
        <f t="shared" si="8"/>
        <v>0</v>
      </c>
      <c r="S56" s="123"/>
      <c r="T56" s="123">
        <f t="shared" si="9"/>
        <v>0</v>
      </c>
      <c r="U56" s="123">
        <f t="shared" si="29"/>
        <v>0</v>
      </c>
      <c r="V56" s="123">
        <f t="shared" si="30"/>
        <v>0</v>
      </c>
      <c r="W56" s="123">
        <f t="shared" si="31"/>
        <v>0</v>
      </c>
      <c r="X56" s="123">
        <f t="shared" si="32"/>
        <v>0</v>
      </c>
      <c r="Y56" s="124">
        <v>0.05</v>
      </c>
      <c r="Z56" s="123">
        <f t="shared" si="10"/>
        <v>8500</v>
      </c>
      <c r="AA56" s="123">
        <f t="shared" si="11"/>
        <v>8500</v>
      </c>
      <c r="AB56" s="124">
        <v>0.05</v>
      </c>
      <c r="AC56" s="123">
        <f t="shared" si="2"/>
        <v>8500</v>
      </c>
      <c r="AD56" s="123">
        <f t="shared" si="3"/>
        <v>8500</v>
      </c>
      <c r="AM56" s="123"/>
      <c r="AN56" s="123"/>
      <c r="AO56" s="123"/>
      <c r="AP56" s="123"/>
      <c r="AQ56" s="122"/>
      <c r="AR56" s="122"/>
    </row>
    <row r="57" spans="1:44" s="69" customFormat="1">
      <c r="A57" s="29" t="s">
        <v>771</v>
      </c>
      <c r="B57" s="120">
        <v>43823</v>
      </c>
      <c r="C57" s="121">
        <v>1</v>
      </c>
      <c r="D57" s="122">
        <v>0</v>
      </c>
      <c r="E57" s="122">
        <v>0</v>
      </c>
      <c r="F57" s="122">
        <v>0</v>
      </c>
      <c r="G57" s="122"/>
      <c r="H57" s="122"/>
      <c r="M57" s="123">
        <v>0</v>
      </c>
      <c r="N57" s="123">
        <f t="shared" si="27"/>
        <v>-170000</v>
      </c>
      <c r="O57" s="123">
        <f t="shared" si="0"/>
        <v>0</v>
      </c>
      <c r="P57" s="123">
        <f t="shared" si="1"/>
        <v>-170000</v>
      </c>
      <c r="Q57" s="123">
        <f t="shared" si="28"/>
        <v>0</v>
      </c>
      <c r="R57" s="123">
        <f t="shared" si="8"/>
        <v>0</v>
      </c>
      <c r="S57" s="123">
        <f>N56*D56/365*(B57-B55)</f>
        <v>0</v>
      </c>
      <c r="T57" s="123">
        <f t="shared" si="9"/>
        <v>0</v>
      </c>
      <c r="U57" s="123">
        <f t="shared" si="29"/>
        <v>0</v>
      </c>
      <c r="V57" s="123">
        <f t="shared" si="30"/>
        <v>0</v>
      </c>
      <c r="W57" s="123">
        <f t="shared" si="31"/>
        <v>0</v>
      </c>
      <c r="X57" s="123">
        <f t="shared" si="32"/>
        <v>0</v>
      </c>
      <c r="Y57" s="124">
        <v>0.05</v>
      </c>
      <c r="Z57" s="123">
        <f t="shared" si="10"/>
        <v>8500</v>
      </c>
      <c r="AA57" s="123">
        <f t="shared" si="11"/>
        <v>8500</v>
      </c>
      <c r="AB57" s="124">
        <v>0.05</v>
      </c>
      <c r="AC57" s="123">
        <f t="shared" si="2"/>
        <v>8500</v>
      </c>
      <c r="AD57" s="123">
        <f t="shared" si="3"/>
        <v>8500</v>
      </c>
      <c r="AM57" s="123"/>
      <c r="AN57" s="123"/>
      <c r="AO57" s="123"/>
      <c r="AP57" s="123"/>
      <c r="AQ57" s="122"/>
      <c r="AR57" s="122"/>
    </row>
    <row r="58" spans="1:44" s="69" customFormat="1">
      <c r="A58" s="29" t="s">
        <v>771</v>
      </c>
      <c r="B58" s="120">
        <v>43830</v>
      </c>
      <c r="C58" s="121">
        <v>1</v>
      </c>
      <c r="D58" s="122">
        <v>0</v>
      </c>
      <c r="E58" s="122">
        <v>0</v>
      </c>
      <c r="F58" s="122">
        <v>0</v>
      </c>
      <c r="G58" s="122"/>
      <c r="H58" s="122"/>
      <c r="M58" s="123">
        <v>0</v>
      </c>
      <c r="N58" s="123">
        <f t="shared" si="27"/>
        <v>-170000</v>
      </c>
      <c r="O58" s="123">
        <f t="shared" si="0"/>
        <v>0</v>
      </c>
      <c r="P58" s="123">
        <f t="shared" si="1"/>
        <v>-170000</v>
      </c>
      <c r="Q58" s="123">
        <f t="shared" si="28"/>
        <v>0</v>
      </c>
      <c r="R58" s="123">
        <f t="shared" si="8"/>
        <v>0</v>
      </c>
      <c r="S58" s="123"/>
      <c r="T58" s="123">
        <f t="shared" si="9"/>
        <v>0</v>
      </c>
      <c r="U58" s="123">
        <f t="shared" si="29"/>
        <v>0</v>
      </c>
      <c r="V58" s="123">
        <f t="shared" si="30"/>
        <v>0</v>
      </c>
      <c r="W58" s="123">
        <f t="shared" si="31"/>
        <v>0</v>
      </c>
      <c r="X58" s="123">
        <f t="shared" si="32"/>
        <v>0</v>
      </c>
      <c r="Y58" s="124">
        <v>0.05</v>
      </c>
      <c r="Z58" s="123">
        <f t="shared" si="10"/>
        <v>8500</v>
      </c>
      <c r="AA58" s="123">
        <f t="shared" si="11"/>
        <v>8500</v>
      </c>
      <c r="AB58" s="124">
        <v>0.05</v>
      </c>
      <c r="AC58" s="123">
        <f t="shared" si="2"/>
        <v>8500</v>
      </c>
      <c r="AD58" s="123">
        <f t="shared" si="3"/>
        <v>8500</v>
      </c>
      <c r="AM58" s="123"/>
      <c r="AN58" s="123"/>
      <c r="AO58" s="123"/>
      <c r="AP58" s="123"/>
      <c r="AQ58" s="122"/>
      <c r="AR58" s="122"/>
    </row>
    <row r="59" spans="1:44" s="69" customFormat="1">
      <c r="A59" s="29" t="s">
        <v>771</v>
      </c>
      <c r="B59" s="120">
        <v>44189</v>
      </c>
      <c r="C59" s="121">
        <v>1</v>
      </c>
      <c r="D59" s="122">
        <v>0</v>
      </c>
      <c r="E59" s="122">
        <v>0</v>
      </c>
      <c r="F59" s="122">
        <v>0</v>
      </c>
      <c r="G59" s="122"/>
      <c r="H59" s="122"/>
      <c r="M59" s="123">
        <v>-170000</v>
      </c>
      <c r="N59" s="123">
        <f t="shared" si="27"/>
        <v>0</v>
      </c>
      <c r="O59" s="123">
        <f t="shared" si="0"/>
        <v>-170000</v>
      </c>
      <c r="P59" s="123">
        <f t="shared" si="1"/>
        <v>0</v>
      </c>
      <c r="Q59" s="123">
        <f t="shared" si="28"/>
        <v>0</v>
      </c>
      <c r="R59" s="123">
        <f t="shared" si="8"/>
        <v>0</v>
      </c>
      <c r="S59" s="123">
        <f>N58*D58/365*(B59-B57)</f>
        <v>0</v>
      </c>
      <c r="T59" s="123">
        <f t="shared" si="9"/>
        <v>0</v>
      </c>
      <c r="U59" s="123">
        <f t="shared" si="29"/>
        <v>0</v>
      </c>
      <c r="V59" s="123">
        <f t="shared" si="30"/>
        <v>0</v>
      </c>
      <c r="W59" s="123">
        <f t="shared" si="31"/>
        <v>0</v>
      </c>
      <c r="X59" s="123">
        <f t="shared" si="32"/>
        <v>0</v>
      </c>
      <c r="Y59" s="124">
        <v>0.05</v>
      </c>
      <c r="Z59" s="123">
        <f t="shared" si="10"/>
        <v>0</v>
      </c>
      <c r="AA59" s="123">
        <f t="shared" si="11"/>
        <v>0</v>
      </c>
      <c r="AB59" s="124">
        <v>0.05</v>
      </c>
      <c r="AC59" s="123">
        <f t="shared" si="2"/>
        <v>0</v>
      </c>
      <c r="AD59" s="123">
        <f t="shared" si="3"/>
        <v>0</v>
      </c>
      <c r="AM59" s="123"/>
      <c r="AN59" s="123"/>
      <c r="AO59" s="123"/>
      <c r="AP59" s="123"/>
      <c r="AQ59" s="122"/>
      <c r="AR59" s="122"/>
    </row>
    <row r="60" spans="1:44" s="70" customFormat="1">
      <c r="A60" s="4" t="s">
        <v>877</v>
      </c>
      <c r="B60" s="125">
        <v>43539</v>
      </c>
      <c r="C60" s="126">
        <f>VLOOKUP(CF_ож!B60,USD!A:B,2,TRUE)</f>
        <v>65.402100000000004</v>
      </c>
      <c r="D60" s="127">
        <v>5.1999999999999998E-2</v>
      </c>
      <c r="E60" s="127">
        <v>5.0000000000000001E-3</v>
      </c>
      <c r="F60" s="127">
        <v>1E-3</v>
      </c>
      <c r="G60" s="127"/>
      <c r="H60" s="128"/>
      <c r="M60" s="128">
        <v>-6000</v>
      </c>
      <c r="N60" s="128">
        <f>-M60</f>
        <v>6000</v>
      </c>
      <c r="O60" s="128">
        <f t="shared" si="0"/>
        <v>-392412.60000000003</v>
      </c>
      <c r="P60" s="128">
        <f t="shared" si="1"/>
        <v>392412.60000000003</v>
      </c>
      <c r="Q60" s="128"/>
      <c r="R60" s="128">
        <f t="shared" si="8"/>
        <v>0</v>
      </c>
      <c r="S60" s="128"/>
      <c r="T60" s="128">
        <f t="shared" si="9"/>
        <v>0</v>
      </c>
      <c r="U60" s="128"/>
      <c r="V60" s="128"/>
      <c r="W60" s="128">
        <f>-P60*F60</f>
        <v>-392.41260000000005</v>
      </c>
      <c r="X60" s="128">
        <f>W60*C60</f>
        <v>-25664.608106460004</v>
      </c>
      <c r="Y60" s="129">
        <v>0.05</v>
      </c>
      <c r="Z60" s="128">
        <f t="shared" si="10"/>
        <v>-300</v>
      </c>
      <c r="AA60" s="128">
        <f t="shared" si="11"/>
        <v>-19620.63</v>
      </c>
      <c r="AB60" s="129">
        <v>0.02</v>
      </c>
      <c r="AC60" s="128">
        <f t="shared" si="2"/>
        <v>-120</v>
      </c>
      <c r="AD60" s="128">
        <f t="shared" si="3"/>
        <v>-7848.2520000000004</v>
      </c>
      <c r="AM60" s="128"/>
      <c r="AN60" s="128"/>
      <c r="AO60" s="128"/>
      <c r="AP60" s="128"/>
      <c r="AQ60" s="127">
        <v>0.2</v>
      </c>
      <c r="AR60" s="127">
        <v>0.4</v>
      </c>
    </row>
    <row r="61" spans="1:44" s="70" customFormat="1">
      <c r="A61" s="4" t="s">
        <v>877</v>
      </c>
      <c r="B61" s="125">
        <v>43830</v>
      </c>
      <c r="C61" s="126">
        <f>VLOOKUP(CF_ож!B61,USD!A:B,2,TRUE)</f>
        <v>61.905700000000003</v>
      </c>
      <c r="D61" s="127">
        <v>5.1999999999999998E-2</v>
      </c>
      <c r="E61" s="127">
        <v>5.0000000000000001E-3</v>
      </c>
      <c r="F61" s="127">
        <v>1E-3</v>
      </c>
      <c r="G61" s="127"/>
      <c r="H61" s="128"/>
      <c r="M61" s="128"/>
      <c r="N61" s="128">
        <f t="shared" ref="N61:N70" si="33">N60-M61</f>
        <v>6000</v>
      </c>
      <c r="O61" s="128">
        <f t="shared" si="0"/>
        <v>0</v>
      </c>
      <c r="P61" s="128">
        <f t="shared" si="1"/>
        <v>371434.2</v>
      </c>
      <c r="Q61" s="128">
        <f t="shared" ref="Q61:Q70" si="34">N60*D60/365*(B61-B60)+Q60-S61</f>
        <v>248.74520547945207</v>
      </c>
      <c r="R61" s="128">
        <f t="shared" si="8"/>
        <v>15398.746066849317</v>
      </c>
      <c r="S61" s="128"/>
      <c r="T61" s="128">
        <f t="shared" si="9"/>
        <v>0</v>
      </c>
      <c r="U61" s="128">
        <f>E61*N60</f>
        <v>30</v>
      </c>
      <c r="V61" s="128">
        <f>U61*C61</f>
        <v>1857.171</v>
      </c>
      <c r="W61" s="128">
        <f t="shared" ref="W61:W70" si="35">-P61*F61</f>
        <v>-371.43420000000003</v>
      </c>
      <c r="X61" s="128">
        <f t="shared" ref="X61:X70" si="36">W61*C61</f>
        <v>-22993.894154940004</v>
      </c>
      <c r="Y61" s="129">
        <v>0.05</v>
      </c>
      <c r="Z61" s="128">
        <f t="shared" si="10"/>
        <v>-300</v>
      </c>
      <c r="AA61" s="128">
        <f t="shared" si="11"/>
        <v>-18571.71</v>
      </c>
      <c r="AB61" s="129">
        <v>0.02</v>
      </c>
      <c r="AC61" s="128">
        <f t="shared" si="2"/>
        <v>-120</v>
      </c>
      <c r="AD61" s="128">
        <f t="shared" si="3"/>
        <v>-7428.6840000000002</v>
      </c>
      <c r="AM61" s="128"/>
      <c r="AN61" s="128"/>
      <c r="AO61" s="128"/>
      <c r="AP61" s="128"/>
      <c r="AQ61" s="127">
        <v>0.2</v>
      </c>
      <c r="AR61" s="127">
        <v>0.4</v>
      </c>
    </row>
    <row r="62" spans="1:44" s="70" customFormat="1">
      <c r="A62" s="4" t="s">
        <v>877</v>
      </c>
      <c r="B62" s="125">
        <f>B60+366</f>
        <v>43905</v>
      </c>
      <c r="C62" s="126">
        <f>VLOOKUP(CF_ож!B62,USD!A:B,2,TRUE)</f>
        <v>73.188199999999995</v>
      </c>
      <c r="D62" s="127">
        <v>5.1999999999999998E-2</v>
      </c>
      <c r="E62" s="127">
        <v>5.0000000000000001E-3</v>
      </c>
      <c r="F62" s="127">
        <v>1E-3</v>
      </c>
      <c r="G62" s="127"/>
      <c r="H62" s="128"/>
      <c r="M62" s="128">
        <v>1200</v>
      </c>
      <c r="N62" s="128">
        <f t="shared" si="33"/>
        <v>4800</v>
      </c>
      <c r="O62" s="128">
        <f t="shared" si="0"/>
        <v>87825.84</v>
      </c>
      <c r="P62" s="128">
        <f t="shared" si="1"/>
        <v>351303.36</v>
      </c>
      <c r="Q62" s="128">
        <f t="shared" si="34"/>
        <v>0</v>
      </c>
      <c r="R62" s="128">
        <f t="shared" si="8"/>
        <v>0</v>
      </c>
      <c r="S62" s="128">
        <f>N61*D61/365*(B62-B60)</f>
        <v>312.85479452054796</v>
      </c>
      <c r="T62" s="128">
        <f t="shared" si="9"/>
        <v>22897.279272328768</v>
      </c>
      <c r="U62" s="128">
        <f t="shared" ref="U62:U70" si="37">E62*N61</f>
        <v>30</v>
      </c>
      <c r="V62" s="128">
        <f t="shared" ref="V62:V70" si="38">U62*C62</f>
        <v>2195.6459999999997</v>
      </c>
      <c r="W62" s="128">
        <f t="shared" si="35"/>
        <v>-351.30336</v>
      </c>
      <c r="X62" s="128">
        <f t="shared" si="36"/>
        <v>-25711.260572351999</v>
      </c>
      <c r="Y62" s="129">
        <v>0.05</v>
      </c>
      <c r="Z62" s="128">
        <f t="shared" si="10"/>
        <v>-240</v>
      </c>
      <c r="AA62" s="128">
        <f t="shared" si="11"/>
        <v>-17565.167999999998</v>
      </c>
      <c r="AB62" s="129">
        <v>0.02</v>
      </c>
      <c r="AC62" s="128">
        <f t="shared" si="2"/>
        <v>-96</v>
      </c>
      <c r="AD62" s="128">
        <f t="shared" si="3"/>
        <v>-7026.0671999999995</v>
      </c>
      <c r="AM62" s="128"/>
      <c r="AN62" s="128"/>
      <c r="AO62" s="128"/>
      <c r="AP62" s="128"/>
      <c r="AQ62" s="127">
        <v>0.2</v>
      </c>
      <c r="AR62" s="127">
        <v>0.4</v>
      </c>
    </row>
    <row r="63" spans="1:44" s="70" customFormat="1">
      <c r="A63" s="4" t="s">
        <v>877</v>
      </c>
      <c r="B63" s="125">
        <v>44196</v>
      </c>
      <c r="C63" s="126">
        <f>VLOOKUP(CF_ож!B63,USD!A:B,2,TRUE)</f>
        <v>77</v>
      </c>
      <c r="D63" s="127">
        <v>5.1999999999999998E-2</v>
      </c>
      <c r="E63" s="127">
        <v>5.0000000000000001E-3</v>
      </c>
      <c r="F63" s="127">
        <v>1E-3</v>
      </c>
      <c r="G63" s="127"/>
      <c r="H63" s="128"/>
      <c r="M63" s="128"/>
      <c r="N63" s="128">
        <f t="shared" si="33"/>
        <v>4800</v>
      </c>
      <c r="O63" s="128">
        <f t="shared" si="0"/>
        <v>0</v>
      </c>
      <c r="P63" s="128">
        <f t="shared" si="1"/>
        <v>369600</v>
      </c>
      <c r="Q63" s="128">
        <f t="shared" si="34"/>
        <v>198.99616438356162</v>
      </c>
      <c r="R63" s="128">
        <f t="shared" si="8"/>
        <v>15322.704657534245</v>
      </c>
      <c r="S63" s="128"/>
      <c r="T63" s="128">
        <f t="shared" si="9"/>
        <v>0</v>
      </c>
      <c r="U63" s="128">
        <f t="shared" si="37"/>
        <v>24</v>
      </c>
      <c r="V63" s="128">
        <f t="shared" si="38"/>
        <v>1848</v>
      </c>
      <c r="W63" s="128">
        <f t="shared" si="35"/>
        <v>-369.6</v>
      </c>
      <c r="X63" s="128">
        <f t="shared" si="36"/>
        <v>-28459.200000000001</v>
      </c>
      <c r="Y63" s="129">
        <v>0.05</v>
      </c>
      <c r="Z63" s="128">
        <f t="shared" si="10"/>
        <v>-240</v>
      </c>
      <c r="AA63" s="128">
        <f t="shared" si="11"/>
        <v>-18480</v>
      </c>
      <c r="AB63" s="129">
        <v>0.02</v>
      </c>
      <c r="AC63" s="128">
        <f t="shared" si="2"/>
        <v>-96</v>
      </c>
      <c r="AD63" s="128">
        <f t="shared" si="3"/>
        <v>-7392</v>
      </c>
      <c r="AM63" s="128"/>
      <c r="AN63" s="128"/>
      <c r="AO63" s="128"/>
      <c r="AP63" s="128"/>
      <c r="AQ63" s="127">
        <v>0.2</v>
      </c>
      <c r="AR63" s="127">
        <v>0.4</v>
      </c>
    </row>
    <row r="64" spans="1:44" s="70" customFormat="1">
      <c r="A64" s="4" t="s">
        <v>877</v>
      </c>
      <c r="B64" s="125">
        <f>B62+365</f>
        <v>44270</v>
      </c>
      <c r="C64" s="126">
        <f>VLOOKUP(CF_ож!B64,USD!A:B,2,TRUE)</f>
        <v>79.027397260273972</v>
      </c>
      <c r="D64" s="127">
        <v>5.1999999999999998E-2</v>
      </c>
      <c r="E64" s="127">
        <v>5.0000000000000001E-3</v>
      </c>
      <c r="F64" s="127">
        <v>1E-3</v>
      </c>
      <c r="G64" s="127"/>
      <c r="H64" s="128"/>
      <c r="M64" s="128">
        <v>1200</v>
      </c>
      <c r="N64" s="128">
        <f t="shared" si="33"/>
        <v>3600</v>
      </c>
      <c r="O64" s="128">
        <f t="shared" si="0"/>
        <v>94832.876712328769</v>
      </c>
      <c r="P64" s="128">
        <f t="shared" si="1"/>
        <v>284498.63013698632</v>
      </c>
      <c r="Q64" s="128">
        <f t="shared" si="34"/>
        <v>0</v>
      </c>
      <c r="R64" s="128">
        <f t="shared" si="8"/>
        <v>0</v>
      </c>
      <c r="S64" s="128">
        <f>N63*D63/365*(B64-B62)</f>
        <v>249.59999999999997</v>
      </c>
      <c r="T64" s="128">
        <f t="shared" si="9"/>
        <v>19725.23835616438</v>
      </c>
      <c r="U64" s="128">
        <f t="shared" si="37"/>
        <v>24</v>
      </c>
      <c r="V64" s="128">
        <f t="shared" si="38"/>
        <v>1896.6575342465753</v>
      </c>
      <c r="W64" s="128">
        <f t="shared" si="35"/>
        <v>-284.49863013698632</v>
      </c>
      <c r="X64" s="128">
        <f t="shared" si="36"/>
        <v>-22483.186263839372</v>
      </c>
      <c r="Y64" s="129">
        <v>0.05</v>
      </c>
      <c r="Z64" s="128">
        <f t="shared" si="10"/>
        <v>-180</v>
      </c>
      <c r="AA64" s="128">
        <f t="shared" si="11"/>
        <v>-14224.931506849314</v>
      </c>
      <c r="AB64" s="129">
        <v>0.02</v>
      </c>
      <c r="AC64" s="128">
        <f t="shared" si="2"/>
        <v>-72</v>
      </c>
      <c r="AD64" s="128">
        <f t="shared" si="3"/>
        <v>-5689.9726027397264</v>
      </c>
      <c r="AM64" s="128"/>
      <c r="AN64" s="128"/>
      <c r="AO64" s="128"/>
      <c r="AP64" s="128"/>
      <c r="AQ64" s="127">
        <v>0.2</v>
      </c>
      <c r="AR64" s="127">
        <v>0.4</v>
      </c>
    </row>
    <row r="65" spans="1:44" s="70" customFormat="1">
      <c r="A65" s="4" t="s">
        <v>877</v>
      </c>
      <c r="B65" s="125">
        <v>44561</v>
      </c>
      <c r="C65" s="126">
        <f>VLOOKUP(CF_ож!B65,USD!A:B,2,TRUE)</f>
        <v>87</v>
      </c>
      <c r="D65" s="127">
        <v>5.1999999999999998E-2</v>
      </c>
      <c r="E65" s="127">
        <v>5.0000000000000001E-3</v>
      </c>
      <c r="F65" s="127">
        <v>1E-3</v>
      </c>
      <c r="G65" s="127"/>
      <c r="H65" s="128"/>
      <c r="M65" s="128"/>
      <c r="N65" s="128">
        <f t="shared" si="33"/>
        <v>3600</v>
      </c>
      <c r="O65" s="128">
        <f t="shared" si="0"/>
        <v>0</v>
      </c>
      <c r="P65" s="128">
        <f t="shared" si="1"/>
        <v>313200</v>
      </c>
      <c r="Q65" s="128">
        <f t="shared" si="34"/>
        <v>149.24712328767123</v>
      </c>
      <c r="R65" s="128">
        <f t="shared" si="8"/>
        <v>12984.499726027398</v>
      </c>
      <c r="S65" s="128"/>
      <c r="T65" s="128">
        <f t="shared" si="9"/>
        <v>0</v>
      </c>
      <c r="U65" s="128">
        <f t="shared" si="37"/>
        <v>18</v>
      </c>
      <c r="V65" s="128">
        <f t="shared" si="38"/>
        <v>1566</v>
      </c>
      <c r="W65" s="128">
        <f t="shared" si="35"/>
        <v>-313.2</v>
      </c>
      <c r="X65" s="128">
        <f t="shared" si="36"/>
        <v>-27248.399999999998</v>
      </c>
      <c r="Y65" s="129">
        <v>0.05</v>
      </c>
      <c r="Z65" s="128">
        <f t="shared" si="10"/>
        <v>-180</v>
      </c>
      <c r="AA65" s="128">
        <f t="shared" si="11"/>
        <v>-15660</v>
      </c>
      <c r="AB65" s="129">
        <v>0.02</v>
      </c>
      <c r="AC65" s="128">
        <f t="shared" si="2"/>
        <v>-72</v>
      </c>
      <c r="AD65" s="128">
        <f t="shared" si="3"/>
        <v>-6264</v>
      </c>
      <c r="AM65" s="128"/>
      <c r="AN65" s="128"/>
      <c r="AO65" s="128"/>
      <c r="AP65" s="128"/>
      <c r="AQ65" s="127">
        <v>0.2</v>
      </c>
      <c r="AR65" s="127">
        <v>0.4</v>
      </c>
    </row>
    <row r="66" spans="1:44" s="70" customFormat="1">
      <c r="A66" s="4" t="s">
        <v>877</v>
      </c>
      <c r="B66" s="125">
        <f>B64+365</f>
        <v>44635</v>
      </c>
      <c r="C66" s="126">
        <f>VLOOKUP(CF_ож!B66,USD!A:B,2,TRUE)</f>
        <v>87.808219178082197</v>
      </c>
      <c r="D66" s="127">
        <v>5.1999999999999998E-2</v>
      </c>
      <c r="E66" s="127">
        <v>5.0000000000000001E-3</v>
      </c>
      <c r="F66" s="127">
        <v>1E-3</v>
      </c>
      <c r="G66" s="127"/>
      <c r="H66" s="128"/>
      <c r="M66" s="128">
        <v>1200</v>
      </c>
      <c r="N66" s="128">
        <f t="shared" si="33"/>
        <v>2400</v>
      </c>
      <c r="O66" s="128">
        <f t="shared" si="0"/>
        <v>105369.86301369863</v>
      </c>
      <c r="P66" s="128">
        <f t="shared" si="1"/>
        <v>210739.72602739726</v>
      </c>
      <c r="Q66" s="128">
        <f t="shared" si="34"/>
        <v>0</v>
      </c>
      <c r="R66" s="128">
        <f t="shared" si="8"/>
        <v>0</v>
      </c>
      <c r="S66" s="128">
        <f>N65*D65/365*(B66-B64)</f>
        <v>187.2</v>
      </c>
      <c r="T66" s="128">
        <f t="shared" si="9"/>
        <v>16437.698630136987</v>
      </c>
      <c r="U66" s="128">
        <f t="shared" si="37"/>
        <v>18</v>
      </c>
      <c r="V66" s="128">
        <f t="shared" si="38"/>
        <v>1580.5479452054797</v>
      </c>
      <c r="W66" s="128">
        <f t="shared" si="35"/>
        <v>-210.73972602739727</v>
      </c>
      <c r="X66" s="128">
        <f t="shared" si="36"/>
        <v>-18504.680052542692</v>
      </c>
      <c r="Y66" s="129">
        <v>0.05</v>
      </c>
      <c r="Z66" s="128">
        <f t="shared" si="10"/>
        <v>-120</v>
      </c>
      <c r="AA66" s="128">
        <f t="shared" si="11"/>
        <v>-10536.986301369863</v>
      </c>
      <c r="AB66" s="129">
        <v>0.02</v>
      </c>
      <c r="AC66" s="128">
        <f t="shared" si="2"/>
        <v>-48</v>
      </c>
      <c r="AD66" s="128">
        <f t="shared" si="3"/>
        <v>-4214.7945205479455</v>
      </c>
      <c r="AM66" s="128"/>
      <c r="AN66" s="128"/>
      <c r="AO66" s="128"/>
      <c r="AP66" s="128"/>
      <c r="AQ66" s="127">
        <v>0.2</v>
      </c>
      <c r="AR66" s="127">
        <v>0.4</v>
      </c>
    </row>
    <row r="67" spans="1:44" s="70" customFormat="1">
      <c r="A67" s="4" t="s">
        <v>877</v>
      </c>
      <c r="B67" s="125">
        <v>44926</v>
      </c>
      <c r="C67" s="126">
        <f>VLOOKUP(CF_ож!B67,USD!A:B,2,TRUE)</f>
        <v>92</v>
      </c>
      <c r="D67" s="127">
        <v>5.1999999999999998E-2</v>
      </c>
      <c r="E67" s="127">
        <v>5.0000000000000001E-3</v>
      </c>
      <c r="F67" s="127">
        <v>1E-3</v>
      </c>
      <c r="G67" s="127"/>
      <c r="H67" s="128"/>
      <c r="M67" s="128"/>
      <c r="N67" s="128">
        <f t="shared" si="33"/>
        <v>2400</v>
      </c>
      <c r="O67" s="128">
        <f t="shared" ref="O67:O143" si="39">M67*C67</f>
        <v>0</v>
      </c>
      <c r="P67" s="128">
        <f t="shared" ref="P67:P143" si="40">N67*C67</f>
        <v>220800</v>
      </c>
      <c r="Q67" s="128">
        <f t="shared" si="34"/>
        <v>99.49808219178081</v>
      </c>
      <c r="R67" s="128">
        <f t="shared" si="8"/>
        <v>9153.8235616438342</v>
      </c>
      <c r="S67" s="128"/>
      <c r="T67" s="128">
        <f t="shared" si="9"/>
        <v>0</v>
      </c>
      <c r="U67" s="128">
        <f t="shared" si="37"/>
        <v>12</v>
      </c>
      <c r="V67" s="128">
        <f t="shared" si="38"/>
        <v>1104</v>
      </c>
      <c r="W67" s="128">
        <f t="shared" si="35"/>
        <v>-220.8</v>
      </c>
      <c r="X67" s="128">
        <f t="shared" si="36"/>
        <v>-20313.600000000002</v>
      </c>
      <c r="Y67" s="129">
        <v>0.05</v>
      </c>
      <c r="Z67" s="128">
        <f t="shared" si="10"/>
        <v>-120</v>
      </c>
      <c r="AA67" s="128">
        <f t="shared" si="11"/>
        <v>-11040</v>
      </c>
      <c r="AB67" s="129">
        <v>0.02</v>
      </c>
      <c r="AC67" s="128">
        <f t="shared" si="2"/>
        <v>-48</v>
      </c>
      <c r="AD67" s="128">
        <f t="shared" si="3"/>
        <v>-4416</v>
      </c>
      <c r="AM67" s="128"/>
      <c r="AN67" s="128"/>
      <c r="AO67" s="128"/>
      <c r="AP67" s="128"/>
      <c r="AQ67" s="127">
        <v>0.2</v>
      </c>
      <c r="AR67" s="127">
        <v>0.4</v>
      </c>
    </row>
    <row r="68" spans="1:44" s="70" customFormat="1">
      <c r="A68" s="4" t="s">
        <v>877</v>
      </c>
      <c r="B68" s="125">
        <f>B66+365</f>
        <v>45000</v>
      </c>
      <c r="C68" s="126">
        <f>VLOOKUP(CF_ож!B68,USD!A:B,2,TRUE)</f>
        <v>92.808219178082197</v>
      </c>
      <c r="D68" s="127">
        <v>5.1999999999999998E-2</v>
      </c>
      <c r="E68" s="127">
        <v>5.0000000000000001E-3</v>
      </c>
      <c r="F68" s="127">
        <v>1E-3</v>
      </c>
      <c r="G68" s="127"/>
      <c r="H68" s="128"/>
      <c r="M68" s="128">
        <v>1200</v>
      </c>
      <c r="N68" s="128">
        <f t="shared" si="33"/>
        <v>1200</v>
      </c>
      <c r="O68" s="128">
        <f t="shared" si="39"/>
        <v>111369.86301369863</v>
      </c>
      <c r="P68" s="128">
        <f t="shared" si="40"/>
        <v>111369.86301369863</v>
      </c>
      <c r="Q68" s="128">
        <f t="shared" si="34"/>
        <v>0</v>
      </c>
      <c r="R68" s="128">
        <f t="shared" si="8"/>
        <v>0</v>
      </c>
      <c r="S68" s="128">
        <f>N67*D67/365*(B68-B66)</f>
        <v>124.79999999999998</v>
      </c>
      <c r="T68" s="128">
        <f t="shared" si="9"/>
        <v>11582.465753424656</v>
      </c>
      <c r="U68" s="128">
        <f t="shared" si="37"/>
        <v>12</v>
      </c>
      <c r="V68" s="128">
        <f t="shared" si="38"/>
        <v>1113.6986301369864</v>
      </c>
      <c r="W68" s="128">
        <f t="shared" si="35"/>
        <v>-111.36986301369863</v>
      </c>
      <c r="X68" s="128">
        <f t="shared" si="36"/>
        <v>-10336.038656408333</v>
      </c>
      <c r="Y68" s="129">
        <v>0.05</v>
      </c>
      <c r="Z68" s="128">
        <f t="shared" si="10"/>
        <v>-60</v>
      </c>
      <c r="AA68" s="128">
        <f t="shared" si="11"/>
        <v>-5568.4931506849316</v>
      </c>
      <c r="AB68" s="129">
        <v>0.02</v>
      </c>
      <c r="AC68" s="128">
        <f t="shared" si="2"/>
        <v>-24</v>
      </c>
      <c r="AD68" s="128">
        <f t="shared" si="3"/>
        <v>-2227.3972602739727</v>
      </c>
      <c r="AM68" s="128"/>
      <c r="AN68" s="128"/>
      <c r="AO68" s="128"/>
      <c r="AP68" s="128"/>
      <c r="AQ68" s="127">
        <v>0.2</v>
      </c>
      <c r="AR68" s="127">
        <v>0.4</v>
      </c>
    </row>
    <row r="69" spans="1:44" s="70" customFormat="1">
      <c r="A69" s="4" t="s">
        <v>877</v>
      </c>
      <c r="B69" s="125">
        <v>45291</v>
      </c>
      <c r="C69" s="126">
        <f>VLOOKUP(CF_ож!B69,USD!A:B,2,TRUE)</f>
        <v>97</v>
      </c>
      <c r="D69" s="127">
        <v>5.1999999999999998E-2</v>
      </c>
      <c r="E69" s="127">
        <v>5.0000000000000001E-3</v>
      </c>
      <c r="F69" s="127">
        <v>1E-3</v>
      </c>
      <c r="G69" s="127"/>
      <c r="H69" s="128"/>
      <c r="M69" s="128"/>
      <c r="N69" s="128">
        <f t="shared" si="33"/>
        <v>1200</v>
      </c>
      <c r="O69" s="128">
        <f t="shared" si="39"/>
        <v>0</v>
      </c>
      <c r="P69" s="128">
        <f t="shared" si="40"/>
        <v>116400</v>
      </c>
      <c r="Q69" s="128">
        <f t="shared" si="34"/>
        <v>49.749041095890405</v>
      </c>
      <c r="R69" s="128">
        <f t="shared" si="8"/>
        <v>4825.6569863013692</v>
      </c>
      <c r="S69" s="128"/>
      <c r="T69" s="128">
        <f t="shared" si="9"/>
        <v>0</v>
      </c>
      <c r="U69" s="128">
        <f t="shared" si="37"/>
        <v>6</v>
      </c>
      <c r="V69" s="128">
        <f t="shared" si="38"/>
        <v>582</v>
      </c>
      <c r="W69" s="128">
        <f t="shared" si="35"/>
        <v>-116.4</v>
      </c>
      <c r="X69" s="128">
        <f t="shared" si="36"/>
        <v>-11290.800000000001</v>
      </c>
      <c r="Y69" s="129">
        <v>0.05</v>
      </c>
      <c r="Z69" s="128">
        <f t="shared" si="10"/>
        <v>-60</v>
      </c>
      <c r="AA69" s="128">
        <f t="shared" si="11"/>
        <v>-5820</v>
      </c>
      <c r="AB69" s="129">
        <v>0.02</v>
      </c>
      <c r="AC69" s="128">
        <f t="shared" ref="AC69:AC132" si="41">-AB69*N69</f>
        <v>-24</v>
      </c>
      <c r="AD69" s="128">
        <f t="shared" ref="AD69:AD132" si="42">AC69*C69</f>
        <v>-2328</v>
      </c>
      <c r="AM69" s="128"/>
      <c r="AN69" s="128"/>
      <c r="AO69" s="128"/>
      <c r="AP69" s="128"/>
      <c r="AQ69" s="127">
        <v>0.2</v>
      </c>
      <c r="AR69" s="127">
        <v>0.4</v>
      </c>
    </row>
    <row r="70" spans="1:44" s="70" customFormat="1">
      <c r="A70" s="4" t="s">
        <v>877</v>
      </c>
      <c r="B70" s="125">
        <v>45366</v>
      </c>
      <c r="C70" s="126">
        <f>VLOOKUP(CF_ож!B70,USD!A:B,2,TRUE)</f>
        <v>97.821917808219183</v>
      </c>
      <c r="D70" s="127">
        <v>5.1999999999999998E-2</v>
      </c>
      <c r="E70" s="127">
        <v>5.0000000000000001E-3</v>
      </c>
      <c r="F70" s="127">
        <v>1E-3</v>
      </c>
      <c r="G70" s="127"/>
      <c r="H70" s="128"/>
      <c r="M70" s="128">
        <v>1200</v>
      </c>
      <c r="N70" s="128">
        <f t="shared" si="33"/>
        <v>0</v>
      </c>
      <c r="O70" s="128">
        <f t="shared" si="39"/>
        <v>117386.30136986302</v>
      </c>
      <c r="P70" s="128">
        <f t="shared" si="40"/>
        <v>0</v>
      </c>
      <c r="Q70" s="128">
        <f t="shared" si="34"/>
        <v>0</v>
      </c>
      <c r="R70" s="128">
        <f t="shared" si="8"/>
        <v>0</v>
      </c>
      <c r="S70" s="128">
        <f>N69*D69/365*(B70-B68)</f>
        <v>62.570958904109581</v>
      </c>
      <c r="T70" s="128">
        <f t="shared" si="9"/>
        <v>6120.8111990992675</v>
      </c>
      <c r="U70" s="128">
        <f t="shared" si="37"/>
        <v>6</v>
      </c>
      <c r="V70" s="128">
        <f t="shared" si="38"/>
        <v>586.93150684931516</v>
      </c>
      <c r="W70" s="128">
        <f t="shared" si="35"/>
        <v>0</v>
      </c>
      <c r="X70" s="128">
        <f t="shared" si="36"/>
        <v>0</v>
      </c>
      <c r="Y70" s="129">
        <v>0.05</v>
      </c>
      <c r="Z70" s="128">
        <f t="shared" si="10"/>
        <v>0</v>
      </c>
      <c r="AA70" s="128">
        <f t="shared" si="11"/>
        <v>0</v>
      </c>
      <c r="AB70" s="129">
        <v>0.02</v>
      </c>
      <c r="AC70" s="128">
        <f t="shared" si="41"/>
        <v>0</v>
      </c>
      <c r="AD70" s="128">
        <f t="shared" si="42"/>
        <v>0</v>
      </c>
      <c r="AM70" s="128"/>
      <c r="AN70" s="128"/>
      <c r="AO70" s="128"/>
      <c r="AP70" s="128"/>
      <c r="AQ70" s="127">
        <v>0.2</v>
      </c>
      <c r="AR70" s="127">
        <v>0.4</v>
      </c>
    </row>
    <row r="71" spans="1:44" s="68" customFormat="1">
      <c r="A71" s="3" t="s">
        <v>12</v>
      </c>
      <c r="B71" s="115">
        <v>43281</v>
      </c>
      <c r="C71" s="116">
        <v>1</v>
      </c>
      <c r="D71" s="117">
        <v>8.5000000000000006E-2</v>
      </c>
      <c r="E71" s="117">
        <v>5.0000000000000001E-3</v>
      </c>
      <c r="F71" s="117">
        <v>0.01</v>
      </c>
      <c r="G71" s="117"/>
      <c r="H71" s="118"/>
      <c r="M71" s="118">
        <v>-1300000</v>
      </c>
      <c r="N71" s="118">
        <f>-M71</f>
        <v>1300000</v>
      </c>
      <c r="O71" s="118">
        <f t="shared" si="39"/>
        <v>-1300000</v>
      </c>
      <c r="P71" s="118">
        <f t="shared" si="40"/>
        <v>1300000</v>
      </c>
      <c r="Q71" s="118"/>
      <c r="R71" s="118">
        <f t="shared" si="8"/>
        <v>0</v>
      </c>
      <c r="S71" s="118"/>
      <c r="T71" s="118">
        <f t="shared" si="9"/>
        <v>0</v>
      </c>
      <c r="U71" s="118"/>
      <c r="V71" s="118"/>
      <c r="W71" s="118">
        <f>-F71*N71</f>
        <v>-13000</v>
      </c>
      <c r="X71" s="118">
        <f>W71*C71</f>
        <v>-13000</v>
      </c>
      <c r="Y71" s="119">
        <v>0.1</v>
      </c>
      <c r="Z71" s="118">
        <f t="shared" si="10"/>
        <v>-130000</v>
      </c>
      <c r="AA71" s="118">
        <f t="shared" si="11"/>
        <v>-130000</v>
      </c>
      <c r="AB71" s="119">
        <v>0.02</v>
      </c>
      <c r="AC71" s="118">
        <f t="shared" si="41"/>
        <v>-26000</v>
      </c>
      <c r="AD71" s="118">
        <f t="shared" si="42"/>
        <v>-26000</v>
      </c>
      <c r="AM71" s="118"/>
      <c r="AN71" s="118"/>
      <c r="AO71" s="118"/>
      <c r="AP71" s="118"/>
      <c r="AQ71" s="117">
        <v>0.2</v>
      </c>
      <c r="AR71" s="117">
        <v>0.15</v>
      </c>
    </row>
    <row r="72" spans="1:44" s="68" customFormat="1">
      <c r="A72" s="3" t="s">
        <v>12</v>
      </c>
      <c r="B72" s="115">
        <v>43373</v>
      </c>
      <c r="C72" s="116">
        <v>1</v>
      </c>
      <c r="D72" s="117">
        <v>8.5000000000000006E-2</v>
      </c>
      <c r="E72" s="117">
        <v>5.0000000000000001E-3</v>
      </c>
      <c r="F72" s="117">
        <v>0</v>
      </c>
      <c r="G72" s="117"/>
      <c r="H72" s="118"/>
      <c r="M72" s="118">
        <v>0</v>
      </c>
      <c r="N72" s="118">
        <f>N71-M72</f>
        <v>1300000</v>
      </c>
      <c r="O72" s="118">
        <f t="shared" si="39"/>
        <v>0</v>
      </c>
      <c r="P72" s="118">
        <f t="shared" si="40"/>
        <v>1300000</v>
      </c>
      <c r="Q72" s="118">
        <f t="shared" ref="Q72:Q82" si="43">N71*D71/365*(B72-B71)+Q71-S72</f>
        <v>27852.054794520551</v>
      </c>
      <c r="R72" s="118">
        <f t="shared" ref="R72:R82" si="44">Q72*C72</f>
        <v>27852.054794520551</v>
      </c>
      <c r="S72" s="118"/>
      <c r="T72" s="118">
        <f t="shared" ref="T72:T129" si="45">S72*C72</f>
        <v>0</v>
      </c>
      <c r="U72" s="118">
        <f t="shared" ref="U72:U83" si="46">E72*N72</f>
        <v>6500</v>
      </c>
      <c r="V72" s="118">
        <f t="shared" ref="V72:V82" si="47">U72*C72</f>
        <v>6500</v>
      </c>
      <c r="W72" s="118">
        <f t="shared" ref="W72:W81" si="48">-F72*N72</f>
        <v>0</v>
      </c>
      <c r="X72" s="118">
        <f t="shared" ref="X72:X135" si="49">W72*C72</f>
        <v>0</v>
      </c>
      <c r="Y72" s="119">
        <v>0.1</v>
      </c>
      <c r="Z72" s="118">
        <f t="shared" ref="Z72:Z135" si="50">-Y72*N72</f>
        <v>-130000</v>
      </c>
      <c r="AA72" s="118">
        <f t="shared" ref="AA72:AA135" si="51">Z72*C72</f>
        <v>-130000</v>
      </c>
      <c r="AB72" s="119">
        <v>0.02</v>
      </c>
      <c r="AC72" s="118">
        <f t="shared" si="41"/>
        <v>-26000</v>
      </c>
      <c r="AD72" s="118">
        <f t="shared" si="42"/>
        <v>-26000</v>
      </c>
      <c r="AM72" s="118"/>
      <c r="AN72" s="118"/>
      <c r="AO72" s="118"/>
      <c r="AP72" s="118"/>
      <c r="AQ72" s="117">
        <v>0.2</v>
      </c>
      <c r="AR72" s="117">
        <v>0.15</v>
      </c>
    </row>
    <row r="73" spans="1:44" s="68" customFormat="1">
      <c r="A73" s="3" t="s">
        <v>12</v>
      </c>
      <c r="B73" s="115">
        <v>43465</v>
      </c>
      <c r="C73" s="116">
        <v>1</v>
      </c>
      <c r="D73" s="117">
        <v>8.5000000000000006E-2</v>
      </c>
      <c r="E73" s="117">
        <v>5.0000000000000001E-3</v>
      </c>
      <c r="F73" s="117">
        <v>0</v>
      </c>
      <c r="G73" s="117"/>
      <c r="H73" s="118"/>
      <c r="M73" s="118">
        <v>0</v>
      </c>
      <c r="N73" s="118">
        <f t="shared" ref="N73:N82" si="52">N72-M73</f>
        <v>1300000</v>
      </c>
      <c r="O73" s="118">
        <f>M73*C73</f>
        <v>0</v>
      </c>
      <c r="P73" s="118">
        <f>N73*C73</f>
        <v>1300000</v>
      </c>
      <c r="Q73" s="118">
        <f t="shared" si="43"/>
        <v>55704.109589041102</v>
      </c>
      <c r="R73" s="118">
        <f>Q73*C73</f>
        <v>55704.109589041102</v>
      </c>
      <c r="S73" s="118"/>
      <c r="T73" s="118">
        <f>S73*C73</f>
        <v>0</v>
      </c>
      <c r="U73" s="118">
        <f>E73*N73</f>
        <v>6500</v>
      </c>
      <c r="V73" s="118">
        <f>U73*C73</f>
        <v>6500</v>
      </c>
      <c r="W73" s="118">
        <f>-F73*N73</f>
        <v>0</v>
      </c>
      <c r="X73" s="118">
        <f>W73*C73</f>
        <v>0</v>
      </c>
      <c r="Y73" s="119">
        <v>0.1</v>
      </c>
      <c r="Z73" s="118">
        <f t="shared" si="50"/>
        <v>-130000</v>
      </c>
      <c r="AA73" s="118">
        <f t="shared" si="51"/>
        <v>-130000</v>
      </c>
      <c r="AB73" s="119">
        <v>0.02</v>
      </c>
      <c r="AC73" s="118">
        <f t="shared" si="41"/>
        <v>-26000</v>
      </c>
      <c r="AD73" s="118">
        <f t="shared" si="42"/>
        <v>-26000</v>
      </c>
      <c r="AM73" s="118"/>
      <c r="AN73" s="118"/>
      <c r="AO73" s="118"/>
      <c r="AP73" s="118"/>
      <c r="AQ73" s="117">
        <v>0.2</v>
      </c>
      <c r="AR73" s="117">
        <v>0.15</v>
      </c>
    </row>
    <row r="74" spans="1:44" s="68" customFormat="1">
      <c r="A74" s="3" t="s">
        <v>12</v>
      </c>
      <c r="B74" s="115">
        <v>43646</v>
      </c>
      <c r="C74" s="116">
        <v>1</v>
      </c>
      <c r="D74" s="117">
        <v>8.5000000000000006E-2</v>
      </c>
      <c r="E74" s="117">
        <v>5.0000000000000001E-3</v>
      </c>
      <c r="F74" s="117">
        <v>0</v>
      </c>
      <c r="G74" s="117"/>
      <c r="H74" s="118"/>
      <c r="M74" s="118">
        <f>1300000/5</f>
        <v>260000</v>
      </c>
      <c r="N74" s="118">
        <f t="shared" si="52"/>
        <v>1040000</v>
      </c>
      <c r="O74" s="118">
        <f t="shared" si="39"/>
        <v>260000</v>
      </c>
      <c r="P74" s="118">
        <f t="shared" si="40"/>
        <v>1040000</v>
      </c>
      <c r="Q74" s="118">
        <f t="shared" si="43"/>
        <v>0</v>
      </c>
      <c r="R74" s="118">
        <f t="shared" si="44"/>
        <v>0</v>
      </c>
      <c r="S74" s="118">
        <f>N72*D72/365*(B74-B71)</f>
        <v>110500.00000000001</v>
      </c>
      <c r="T74" s="118">
        <f t="shared" si="45"/>
        <v>110500.00000000001</v>
      </c>
      <c r="U74" s="118">
        <f t="shared" si="46"/>
        <v>5200</v>
      </c>
      <c r="V74" s="118">
        <f t="shared" si="47"/>
        <v>5200</v>
      </c>
      <c r="W74" s="118">
        <f t="shared" si="48"/>
        <v>0</v>
      </c>
      <c r="X74" s="118">
        <f t="shared" si="49"/>
        <v>0</v>
      </c>
      <c r="Y74" s="119">
        <v>0.1</v>
      </c>
      <c r="Z74" s="118">
        <f t="shared" si="50"/>
        <v>-104000</v>
      </c>
      <c r="AA74" s="118">
        <f t="shared" si="51"/>
        <v>-104000</v>
      </c>
      <c r="AB74" s="119">
        <v>0.02</v>
      </c>
      <c r="AC74" s="118">
        <f t="shared" si="41"/>
        <v>-20800</v>
      </c>
      <c r="AD74" s="118">
        <f t="shared" si="42"/>
        <v>-20800</v>
      </c>
      <c r="AM74" s="118"/>
      <c r="AN74" s="118"/>
      <c r="AO74" s="118"/>
      <c r="AP74" s="118"/>
      <c r="AQ74" s="117">
        <v>0.2</v>
      </c>
      <c r="AR74" s="117">
        <v>0.15</v>
      </c>
    </row>
    <row r="75" spans="1:44" s="68" customFormat="1">
      <c r="A75" s="3" t="s">
        <v>12</v>
      </c>
      <c r="B75" s="115">
        <v>43829</v>
      </c>
      <c r="C75" s="116">
        <v>1</v>
      </c>
      <c r="D75" s="117">
        <v>8.5000000000000006E-2</v>
      </c>
      <c r="E75" s="117">
        <v>5.0000000000000001E-3</v>
      </c>
      <c r="F75" s="117">
        <v>0</v>
      </c>
      <c r="G75" s="117"/>
      <c r="H75" s="118"/>
      <c r="M75" s="118">
        <v>0</v>
      </c>
      <c r="N75" s="118">
        <f t="shared" si="52"/>
        <v>1040000</v>
      </c>
      <c r="O75" s="118">
        <f t="shared" si="39"/>
        <v>0</v>
      </c>
      <c r="P75" s="118">
        <f t="shared" si="40"/>
        <v>1040000</v>
      </c>
      <c r="Q75" s="118">
        <f t="shared" si="43"/>
        <v>44321.095890410958</v>
      </c>
      <c r="R75" s="118">
        <f t="shared" si="44"/>
        <v>44321.095890410958</v>
      </c>
      <c r="S75" s="118"/>
      <c r="T75" s="118">
        <f t="shared" si="45"/>
        <v>0</v>
      </c>
      <c r="U75" s="118">
        <f t="shared" si="46"/>
        <v>5200</v>
      </c>
      <c r="V75" s="118">
        <f t="shared" si="47"/>
        <v>5200</v>
      </c>
      <c r="W75" s="118">
        <f t="shared" si="48"/>
        <v>0</v>
      </c>
      <c r="X75" s="118">
        <f t="shared" si="49"/>
        <v>0</v>
      </c>
      <c r="Y75" s="119">
        <v>0.1</v>
      </c>
      <c r="Z75" s="118">
        <f t="shared" si="50"/>
        <v>-104000</v>
      </c>
      <c r="AA75" s="118">
        <f t="shared" si="51"/>
        <v>-104000</v>
      </c>
      <c r="AB75" s="119">
        <v>0.02</v>
      </c>
      <c r="AC75" s="118">
        <f t="shared" si="41"/>
        <v>-20800</v>
      </c>
      <c r="AD75" s="118">
        <f t="shared" si="42"/>
        <v>-20800</v>
      </c>
      <c r="AM75" s="118"/>
      <c r="AN75" s="118"/>
      <c r="AO75" s="118"/>
      <c r="AP75" s="118"/>
      <c r="AQ75" s="117">
        <v>0.2</v>
      </c>
      <c r="AR75" s="117">
        <v>0.15</v>
      </c>
    </row>
    <row r="76" spans="1:44" s="68" customFormat="1">
      <c r="A76" s="3" t="s">
        <v>12</v>
      </c>
      <c r="B76" s="115">
        <v>44012</v>
      </c>
      <c r="C76" s="116">
        <v>1</v>
      </c>
      <c r="D76" s="117">
        <v>8.5000000000000006E-2</v>
      </c>
      <c r="E76" s="117">
        <v>5.0000000000000001E-3</v>
      </c>
      <c r="F76" s="117">
        <v>0</v>
      </c>
      <c r="G76" s="117"/>
      <c r="H76" s="118"/>
      <c r="M76" s="118">
        <f>1300000/5</f>
        <v>260000</v>
      </c>
      <c r="N76" s="118">
        <f t="shared" si="52"/>
        <v>780000</v>
      </c>
      <c r="O76" s="118">
        <f t="shared" si="39"/>
        <v>260000</v>
      </c>
      <c r="P76" s="118">
        <f t="shared" si="40"/>
        <v>780000</v>
      </c>
      <c r="Q76" s="118">
        <f t="shared" si="43"/>
        <v>0</v>
      </c>
      <c r="R76" s="118">
        <f t="shared" si="44"/>
        <v>0</v>
      </c>
      <c r="S76" s="118">
        <f>N75*D75/365*(B76-B74)</f>
        <v>88642.191780821915</v>
      </c>
      <c r="T76" s="118">
        <f t="shared" si="45"/>
        <v>88642.191780821915</v>
      </c>
      <c r="U76" s="118">
        <f t="shared" si="46"/>
        <v>3900</v>
      </c>
      <c r="V76" s="118">
        <f t="shared" si="47"/>
        <v>3900</v>
      </c>
      <c r="W76" s="118">
        <f t="shared" si="48"/>
        <v>0</v>
      </c>
      <c r="X76" s="118">
        <f t="shared" si="49"/>
        <v>0</v>
      </c>
      <c r="Y76" s="119">
        <v>0.1</v>
      </c>
      <c r="Z76" s="118">
        <f t="shared" si="50"/>
        <v>-78000</v>
      </c>
      <c r="AA76" s="118">
        <f t="shared" si="51"/>
        <v>-78000</v>
      </c>
      <c r="AB76" s="119">
        <v>0.02</v>
      </c>
      <c r="AC76" s="118">
        <f t="shared" si="41"/>
        <v>-15600</v>
      </c>
      <c r="AD76" s="118">
        <f t="shared" si="42"/>
        <v>-15600</v>
      </c>
      <c r="AM76" s="118"/>
      <c r="AN76" s="118"/>
      <c r="AO76" s="118"/>
      <c r="AP76" s="118"/>
      <c r="AQ76" s="117">
        <v>0.2</v>
      </c>
      <c r="AR76" s="117">
        <v>0.15</v>
      </c>
    </row>
    <row r="77" spans="1:44" s="68" customFormat="1">
      <c r="A77" s="3" t="s">
        <v>12</v>
      </c>
      <c r="B77" s="115">
        <v>44195</v>
      </c>
      <c r="C77" s="116">
        <v>1</v>
      </c>
      <c r="D77" s="117">
        <v>8.5000000000000006E-2</v>
      </c>
      <c r="E77" s="117">
        <v>5.0000000000000001E-3</v>
      </c>
      <c r="F77" s="117">
        <v>0</v>
      </c>
      <c r="G77" s="117"/>
      <c r="H77" s="118"/>
      <c r="M77" s="118">
        <v>0</v>
      </c>
      <c r="N77" s="118">
        <f t="shared" si="52"/>
        <v>780000</v>
      </c>
      <c r="O77" s="118">
        <f t="shared" si="39"/>
        <v>0</v>
      </c>
      <c r="P77" s="118">
        <f t="shared" si="40"/>
        <v>780000</v>
      </c>
      <c r="Q77" s="118">
        <f t="shared" si="43"/>
        <v>33240.821917808222</v>
      </c>
      <c r="R77" s="118">
        <f t="shared" si="44"/>
        <v>33240.821917808222</v>
      </c>
      <c r="S77" s="118"/>
      <c r="T77" s="118">
        <f t="shared" si="45"/>
        <v>0</v>
      </c>
      <c r="U77" s="118">
        <f t="shared" si="46"/>
        <v>3900</v>
      </c>
      <c r="V77" s="118">
        <f t="shared" si="47"/>
        <v>3900</v>
      </c>
      <c r="W77" s="118">
        <f t="shared" si="48"/>
        <v>0</v>
      </c>
      <c r="X77" s="118">
        <f t="shared" si="49"/>
        <v>0</v>
      </c>
      <c r="Y77" s="119">
        <v>0.1</v>
      </c>
      <c r="Z77" s="118">
        <f t="shared" si="50"/>
        <v>-78000</v>
      </c>
      <c r="AA77" s="118">
        <f t="shared" si="51"/>
        <v>-78000</v>
      </c>
      <c r="AB77" s="119">
        <v>0.02</v>
      </c>
      <c r="AC77" s="118">
        <f t="shared" si="41"/>
        <v>-15600</v>
      </c>
      <c r="AD77" s="118">
        <f t="shared" si="42"/>
        <v>-15600</v>
      </c>
      <c r="AM77" s="118"/>
      <c r="AN77" s="118"/>
      <c r="AO77" s="118"/>
      <c r="AP77" s="118"/>
      <c r="AQ77" s="117">
        <v>0.2</v>
      </c>
      <c r="AR77" s="117">
        <v>0.15</v>
      </c>
    </row>
    <row r="78" spans="1:44" s="68" customFormat="1">
      <c r="A78" s="3" t="s">
        <v>12</v>
      </c>
      <c r="B78" s="115">
        <v>44377</v>
      </c>
      <c r="C78" s="116">
        <v>1</v>
      </c>
      <c r="D78" s="117">
        <v>8.5000000000000006E-2</v>
      </c>
      <c r="E78" s="117">
        <v>5.0000000000000001E-3</v>
      </c>
      <c r="F78" s="117">
        <v>0</v>
      </c>
      <c r="G78" s="117"/>
      <c r="H78" s="118"/>
      <c r="M78" s="118">
        <f>1300000/5</f>
        <v>260000</v>
      </c>
      <c r="N78" s="118">
        <f t="shared" si="52"/>
        <v>520000</v>
      </c>
      <c r="O78" s="118">
        <f t="shared" si="39"/>
        <v>260000</v>
      </c>
      <c r="P78" s="118">
        <f t="shared" si="40"/>
        <v>520000</v>
      </c>
      <c r="Q78" s="118">
        <f t="shared" si="43"/>
        <v>0</v>
      </c>
      <c r="R78" s="118">
        <f t="shared" si="44"/>
        <v>0</v>
      </c>
      <c r="S78" s="118">
        <f>N77*D77/365*(B78-B76)</f>
        <v>66300</v>
      </c>
      <c r="T78" s="118">
        <f t="shared" si="45"/>
        <v>66300</v>
      </c>
      <c r="U78" s="118">
        <f t="shared" si="46"/>
        <v>2600</v>
      </c>
      <c r="V78" s="118">
        <f t="shared" si="47"/>
        <v>2600</v>
      </c>
      <c r="W78" s="118">
        <f t="shared" si="48"/>
        <v>0</v>
      </c>
      <c r="X78" s="118">
        <f t="shared" si="49"/>
        <v>0</v>
      </c>
      <c r="Y78" s="119">
        <v>0.1</v>
      </c>
      <c r="Z78" s="118">
        <f t="shared" si="50"/>
        <v>-52000</v>
      </c>
      <c r="AA78" s="118">
        <f t="shared" si="51"/>
        <v>-52000</v>
      </c>
      <c r="AB78" s="119">
        <v>0.02</v>
      </c>
      <c r="AC78" s="118">
        <f t="shared" si="41"/>
        <v>-10400</v>
      </c>
      <c r="AD78" s="118">
        <f t="shared" si="42"/>
        <v>-10400</v>
      </c>
      <c r="AM78" s="118"/>
      <c r="AN78" s="118"/>
      <c r="AO78" s="118"/>
      <c r="AP78" s="118"/>
      <c r="AQ78" s="117">
        <v>0.2</v>
      </c>
      <c r="AR78" s="117">
        <v>0.15</v>
      </c>
    </row>
    <row r="79" spans="1:44" s="68" customFormat="1">
      <c r="A79" s="3" t="s">
        <v>12</v>
      </c>
      <c r="B79" s="115">
        <v>44560</v>
      </c>
      <c r="C79" s="116">
        <v>1</v>
      </c>
      <c r="D79" s="117">
        <v>8.5000000000000006E-2</v>
      </c>
      <c r="E79" s="117">
        <v>5.0000000000000001E-3</v>
      </c>
      <c r="F79" s="117">
        <v>0</v>
      </c>
      <c r="G79" s="117"/>
      <c r="H79" s="118"/>
      <c r="M79" s="118">
        <v>0</v>
      </c>
      <c r="N79" s="118">
        <f t="shared" si="52"/>
        <v>520000</v>
      </c>
      <c r="O79" s="118">
        <f t="shared" si="39"/>
        <v>0</v>
      </c>
      <c r="P79" s="118">
        <f t="shared" si="40"/>
        <v>520000</v>
      </c>
      <c r="Q79" s="118">
        <f t="shared" si="43"/>
        <v>22160.547945205479</v>
      </c>
      <c r="R79" s="118">
        <f t="shared" si="44"/>
        <v>22160.547945205479</v>
      </c>
      <c r="S79" s="118"/>
      <c r="T79" s="118">
        <f t="shared" si="45"/>
        <v>0</v>
      </c>
      <c r="U79" s="118">
        <f t="shared" si="46"/>
        <v>2600</v>
      </c>
      <c r="V79" s="118">
        <f t="shared" si="47"/>
        <v>2600</v>
      </c>
      <c r="W79" s="118">
        <f t="shared" si="48"/>
        <v>0</v>
      </c>
      <c r="X79" s="118">
        <f t="shared" si="49"/>
        <v>0</v>
      </c>
      <c r="Y79" s="119">
        <v>0.1</v>
      </c>
      <c r="Z79" s="118">
        <f t="shared" si="50"/>
        <v>-52000</v>
      </c>
      <c r="AA79" s="118">
        <f t="shared" si="51"/>
        <v>-52000</v>
      </c>
      <c r="AB79" s="119">
        <v>0.02</v>
      </c>
      <c r="AC79" s="118">
        <f t="shared" si="41"/>
        <v>-10400</v>
      </c>
      <c r="AD79" s="118">
        <f t="shared" si="42"/>
        <v>-10400</v>
      </c>
      <c r="AM79" s="118"/>
      <c r="AN79" s="118"/>
      <c r="AO79" s="118"/>
      <c r="AP79" s="118"/>
      <c r="AQ79" s="117">
        <v>0.2</v>
      </c>
      <c r="AR79" s="117">
        <v>0.15</v>
      </c>
    </row>
    <row r="80" spans="1:44" s="68" customFormat="1">
      <c r="A80" s="3" t="s">
        <v>12</v>
      </c>
      <c r="B80" s="115">
        <v>44742</v>
      </c>
      <c r="C80" s="116">
        <v>1</v>
      </c>
      <c r="D80" s="117">
        <v>8.5000000000000006E-2</v>
      </c>
      <c r="E80" s="117">
        <v>5.0000000000000001E-3</v>
      </c>
      <c r="F80" s="117">
        <v>0</v>
      </c>
      <c r="G80" s="117"/>
      <c r="H80" s="118"/>
      <c r="M80" s="118">
        <f>1300000/5</f>
        <v>260000</v>
      </c>
      <c r="N80" s="118">
        <f t="shared" si="52"/>
        <v>260000</v>
      </c>
      <c r="O80" s="118">
        <f t="shared" si="39"/>
        <v>260000</v>
      </c>
      <c r="P80" s="118">
        <f t="shared" si="40"/>
        <v>260000</v>
      </c>
      <c r="Q80" s="118">
        <f t="shared" si="43"/>
        <v>0</v>
      </c>
      <c r="R80" s="118">
        <f t="shared" si="44"/>
        <v>0</v>
      </c>
      <c r="S80" s="118">
        <f>N79*D79/365*(B80-B78)</f>
        <v>44200</v>
      </c>
      <c r="T80" s="118">
        <f t="shared" si="45"/>
        <v>44200</v>
      </c>
      <c r="U80" s="118">
        <f t="shared" si="46"/>
        <v>1300</v>
      </c>
      <c r="V80" s="118">
        <f t="shared" si="47"/>
        <v>1300</v>
      </c>
      <c r="W80" s="118">
        <f t="shared" si="48"/>
        <v>0</v>
      </c>
      <c r="X80" s="118">
        <f t="shared" si="49"/>
        <v>0</v>
      </c>
      <c r="Y80" s="119">
        <v>0.1</v>
      </c>
      <c r="Z80" s="118">
        <f t="shared" si="50"/>
        <v>-26000</v>
      </c>
      <c r="AA80" s="118">
        <f t="shared" si="51"/>
        <v>-26000</v>
      </c>
      <c r="AB80" s="119">
        <v>0.02</v>
      </c>
      <c r="AC80" s="118">
        <f t="shared" si="41"/>
        <v>-5200</v>
      </c>
      <c r="AD80" s="118">
        <f t="shared" si="42"/>
        <v>-5200</v>
      </c>
      <c r="AM80" s="118"/>
      <c r="AN80" s="118"/>
      <c r="AO80" s="118"/>
      <c r="AP80" s="118"/>
      <c r="AQ80" s="117">
        <v>0.2</v>
      </c>
      <c r="AR80" s="117">
        <v>0.15</v>
      </c>
    </row>
    <row r="81" spans="1:44" s="68" customFormat="1">
      <c r="A81" s="3" t="s">
        <v>12</v>
      </c>
      <c r="B81" s="115">
        <v>44925</v>
      </c>
      <c r="C81" s="116">
        <v>1</v>
      </c>
      <c r="D81" s="117">
        <v>8.5000000000000006E-2</v>
      </c>
      <c r="E81" s="117">
        <v>5.0000000000000001E-3</v>
      </c>
      <c r="F81" s="117">
        <v>0</v>
      </c>
      <c r="G81" s="117"/>
      <c r="H81" s="118"/>
      <c r="M81" s="118">
        <v>0</v>
      </c>
      <c r="N81" s="118">
        <f t="shared" si="52"/>
        <v>260000</v>
      </c>
      <c r="O81" s="118">
        <f t="shared" si="39"/>
        <v>0</v>
      </c>
      <c r="P81" s="118">
        <f t="shared" si="40"/>
        <v>260000</v>
      </c>
      <c r="Q81" s="118">
        <f t="shared" si="43"/>
        <v>11080.273972602739</v>
      </c>
      <c r="R81" s="118">
        <f t="shared" si="44"/>
        <v>11080.273972602739</v>
      </c>
      <c r="S81" s="118"/>
      <c r="T81" s="118">
        <f t="shared" si="45"/>
        <v>0</v>
      </c>
      <c r="U81" s="118">
        <f t="shared" si="46"/>
        <v>1300</v>
      </c>
      <c r="V81" s="118">
        <f t="shared" si="47"/>
        <v>1300</v>
      </c>
      <c r="W81" s="118">
        <f t="shared" si="48"/>
        <v>0</v>
      </c>
      <c r="X81" s="118">
        <f t="shared" si="49"/>
        <v>0</v>
      </c>
      <c r="Y81" s="119">
        <v>0.1</v>
      </c>
      <c r="Z81" s="118">
        <f t="shared" si="50"/>
        <v>-26000</v>
      </c>
      <c r="AA81" s="118">
        <f t="shared" si="51"/>
        <v>-26000</v>
      </c>
      <c r="AB81" s="119">
        <v>0.02</v>
      </c>
      <c r="AC81" s="118">
        <f t="shared" si="41"/>
        <v>-5200</v>
      </c>
      <c r="AD81" s="118">
        <f t="shared" si="42"/>
        <v>-5200</v>
      </c>
      <c r="AM81" s="118"/>
      <c r="AN81" s="118"/>
      <c r="AO81" s="118"/>
      <c r="AP81" s="118"/>
      <c r="AQ81" s="117">
        <v>0.2</v>
      </c>
      <c r="AR81" s="117">
        <v>0.15</v>
      </c>
    </row>
    <row r="82" spans="1:44" s="68" customFormat="1">
      <c r="A82" s="3" t="s">
        <v>12</v>
      </c>
      <c r="B82" s="115">
        <v>45107</v>
      </c>
      <c r="C82" s="116">
        <v>1</v>
      </c>
      <c r="D82" s="117">
        <v>8.5000000000000006E-2</v>
      </c>
      <c r="E82" s="117">
        <v>5.0000000000000001E-3</v>
      </c>
      <c r="F82" s="117">
        <v>0</v>
      </c>
      <c r="G82" s="117"/>
      <c r="H82" s="118"/>
      <c r="M82" s="118">
        <f>1300000/5</f>
        <v>260000</v>
      </c>
      <c r="N82" s="118">
        <f t="shared" si="52"/>
        <v>0</v>
      </c>
      <c r="O82" s="118">
        <f t="shared" si="39"/>
        <v>260000</v>
      </c>
      <c r="P82" s="118">
        <f t="shared" si="40"/>
        <v>0</v>
      </c>
      <c r="Q82" s="118">
        <f t="shared" si="43"/>
        <v>0</v>
      </c>
      <c r="R82" s="118">
        <f t="shared" si="44"/>
        <v>0</v>
      </c>
      <c r="S82" s="118">
        <f>N81*D81/365*(B82-B80)</f>
        <v>22100</v>
      </c>
      <c r="T82" s="118">
        <f t="shared" si="45"/>
        <v>22100</v>
      </c>
      <c r="U82" s="118">
        <f t="shared" si="46"/>
        <v>0</v>
      </c>
      <c r="V82" s="118">
        <f t="shared" si="47"/>
        <v>0</v>
      </c>
      <c r="W82" s="118">
        <f>-F82*N82</f>
        <v>0</v>
      </c>
      <c r="X82" s="118">
        <f t="shared" si="49"/>
        <v>0</v>
      </c>
      <c r="Y82" s="119">
        <v>0.1</v>
      </c>
      <c r="Z82" s="118">
        <f t="shared" si="50"/>
        <v>0</v>
      </c>
      <c r="AA82" s="118">
        <f t="shared" si="51"/>
        <v>0</v>
      </c>
      <c r="AB82" s="119">
        <v>0.02</v>
      </c>
      <c r="AC82" s="118">
        <f t="shared" si="41"/>
        <v>0</v>
      </c>
      <c r="AD82" s="118">
        <f t="shared" si="42"/>
        <v>0</v>
      </c>
      <c r="AM82" s="118"/>
      <c r="AN82" s="118"/>
      <c r="AO82" s="118"/>
      <c r="AP82" s="118"/>
      <c r="AQ82" s="117">
        <v>0.2</v>
      </c>
      <c r="AR82" s="117">
        <v>0.15</v>
      </c>
    </row>
    <row r="83" spans="1:44" s="70" customFormat="1">
      <c r="A83" s="4" t="s">
        <v>13</v>
      </c>
      <c r="B83" s="125">
        <v>43275</v>
      </c>
      <c r="C83" s="126">
        <f>VLOOKUP(CF_ож!B83,USD!A:B,2,TRUE)</f>
        <v>63.239600000000003</v>
      </c>
      <c r="D83" s="127">
        <v>3.2000000000000001E-2</v>
      </c>
      <c r="E83" s="127">
        <v>0</v>
      </c>
      <c r="F83" s="127">
        <v>0</v>
      </c>
      <c r="G83" s="127"/>
      <c r="H83" s="128"/>
      <c r="M83" s="128">
        <v>-55000</v>
      </c>
      <c r="N83" s="128">
        <f>-M83</f>
        <v>55000</v>
      </c>
      <c r="O83" s="128">
        <f t="shared" si="39"/>
        <v>-3478178</v>
      </c>
      <c r="P83" s="128">
        <f t="shared" si="40"/>
        <v>3478178</v>
      </c>
      <c r="Q83" s="128"/>
      <c r="R83" s="128"/>
      <c r="S83" s="128">
        <v>0</v>
      </c>
      <c r="T83" s="128">
        <f t="shared" si="45"/>
        <v>0</v>
      </c>
      <c r="U83" s="128">
        <f t="shared" si="46"/>
        <v>0</v>
      </c>
      <c r="V83" s="128"/>
      <c r="W83" s="128">
        <f t="shared" ref="W83:W146" si="53">-P83*F83</f>
        <v>0</v>
      </c>
      <c r="X83" s="128">
        <f t="shared" si="49"/>
        <v>0</v>
      </c>
      <c r="Y83" s="129">
        <v>0.05</v>
      </c>
      <c r="Z83" s="128">
        <f t="shared" si="50"/>
        <v>-2750</v>
      </c>
      <c r="AA83" s="128">
        <f t="shared" si="51"/>
        <v>-173908.9</v>
      </c>
      <c r="AB83" s="129">
        <v>0.02</v>
      </c>
      <c r="AC83" s="128">
        <f t="shared" si="41"/>
        <v>-1100</v>
      </c>
      <c r="AD83" s="128">
        <f t="shared" si="42"/>
        <v>-69563.56</v>
      </c>
      <c r="AM83" s="128"/>
      <c r="AN83" s="128"/>
      <c r="AO83" s="128"/>
      <c r="AP83" s="128"/>
      <c r="AQ83" s="127">
        <v>0.1</v>
      </c>
      <c r="AR83" s="127">
        <v>0.5</v>
      </c>
    </row>
    <row r="84" spans="1:44" s="70" customFormat="1">
      <c r="A84" s="4" t="s">
        <v>13</v>
      </c>
      <c r="B84" s="125">
        <v>43281</v>
      </c>
      <c r="C84" s="126">
        <f>VLOOKUP(CF_ож!B84,USD!A:B,2,TRUE)</f>
        <v>62.756500000000003</v>
      </c>
      <c r="D84" s="127">
        <v>3.2000000000000001E-2</v>
      </c>
      <c r="E84" s="127">
        <v>0</v>
      </c>
      <c r="F84" s="127">
        <v>0</v>
      </c>
      <c r="G84" s="127"/>
      <c r="H84" s="128"/>
      <c r="M84" s="128">
        <v>0</v>
      </c>
      <c r="N84" s="128">
        <f>N83-M84</f>
        <v>55000</v>
      </c>
      <c r="O84" s="128">
        <f t="shared" si="39"/>
        <v>0</v>
      </c>
      <c r="P84" s="128">
        <f t="shared" si="40"/>
        <v>3451607.5</v>
      </c>
      <c r="Q84" s="128">
        <f t="shared" ref="Q84:Q103" si="54">N83*D83/365*(B84-B83)+Q83-S84</f>
        <v>28.931506849315067</v>
      </c>
      <c r="R84" s="128">
        <f t="shared" ref="R84:R103" si="55">Q84*C84</f>
        <v>1815.640109589041</v>
      </c>
      <c r="S84" s="128"/>
      <c r="T84" s="128">
        <f t="shared" si="45"/>
        <v>0</v>
      </c>
      <c r="U84" s="128">
        <f t="shared" ref="U84:U104" si="56">E84*N83</f>
        <v>0</v>
      </c>
      <c r="V84" s="128">
        <f t="shared" ref="V84:V103" si="57">U84*C84</f>
        <v>0</v>
      </c>
      <c r="W84" s="128">
        <f t="shared" si="53"/>
        <v>0</v>
      </c>
      <c r="X84" s="128">
        <f t="shared" si="49"/>
        <v>0</v>
      </c>
      <c r="Y84" s="129">
        <v>0.05</v>
      </c>
      <c r="Z84" s="128">
        <f t="shared" si="50"/>
        <v>-2750</v>
      </c>
      <c r="AA84" s="128">
        <f t="shared" si="51"/>
        <v>-172580.375</v>
      </c>
      <c r="AB84" s="129">
        <v>0.02</v>
      </c>
      <c r="AC84" s="128">
        <f t="shared" si="41"/>
        <v>-1100</v>
      </c>
      <c r="AD84" s="128">
        <f t="shared" si="42"/>
        <v>-69032.150000000009</v>
      </c>
      <c r="AM84" s="128"/>
      <c r="AN84" s="128"/>
      <c r="AO84" s="128"/>
      <c r="AP84" s="128"/>
      <c r="AQ84" s="127">
        <v>0.1</v>
      </c>
      <c r="AR84" s="127">
        <v>0.5</v>
      </c>
    </row>
    <row r="85" spans="1:44" s="70" customFormat="1">
      <c r="A85" s="4" t="s">
        <v>13</v>
      </c>
      <c r="B85" s="125">
        <v>43373</v>
      </c>
      <c r="C85" s="126">
        <f>VLOOKUP(CF_ож!B85,USD!A:B,2,TRUE)</f>
        <v>65.590599999999995</v>
      </c>
      <c r="D85" s="127">
        <v>3.2000000000000001E-2</v>
      </c>
      <c r="E85" s="127">
        <v>0</v>
      </c>
      <c r="F85" s="127">
        <v>0</v>
      </c>
      <c r="G85" s="127"/>
      <c r="H85" s="128"/>
      <c r="M85" s="128">
        <v>0</v>
      </c>
      <c r="N85" s="128">
        <f t="shared" ref="N85:N103" si="58">N84-M85</f>
        <v>55000</v>
      </c>
      <c r="O85" s="128">
        <f t="shared" si="39"/>
        <v>0</v>
      </c>
      <c r="P85" s="128">
        <f t="shared" si="40"/>
        <v>3607482.9999999995</v>
      </c>
      <c r="Q85" s="128">
        <f t="shared" si="54"/>
        <v>472.54794520547938</v>
      </c>
      <c r="R85" s="128">
        <f t="shared" si="55"/>
        <v>30994.703254794513</v>
      </c>
      <c r="S85" s="128"/>
      <c r="T85" s="128">
        <f t="shared" si="45"/>
        <v>0</v>
      </c>
      <c r="U85" s="128">
        <f>E85*N83</f>
        <v>0</v>
      </c>
      <c r="V85" s="128">
        <f t="shared" si="57"/>
        <v>0</v>
      </c>
      <c r="W85" s="128">
        <f t="shared" si="53"/>
        <v>0</v>
      </c>
      <c r="X85" s="128">
        <f t="shared" si="49"/>
        <v>0</v>
      </c>
      <c r="Y85" s="129">
        <v>0.05</v>
      </c>
      <c r="Z85" s="128">
        <f t="shared" si="50"/>
        <v>-2750</v>
      </c>
      <c r="AA85" s="128">
        <f t="shared" si="51"/>
        <v>-180374.15</v>
      </c>
      <c r="AB85" s="129">
        <v>0.02</v>
      </c>
      <c r="AC85" s="128">
        <f t="shared" si="41"/>
        <v>-1100</v>
      </c>
      <c r="AD85" s="128">
        <f t="shared" si="42"/>
        <v>-72149.659999999989</v>
      </c>
      <c r="AM85" s="128"/>
      <c r="AN85" s="128"/>
      <c r="AO85" s="128"/>
      <c r="AP85" s="128"/>
      <c r="AQ85" s="127">
        <v>0.1</v>
      </c>
      <c r="AR85" s="127">
        <v>0.5</v>
      </c>
    </row>
    <row r="86" spans="1:44" s="70" customFormat="1">
      <c r="A86" s="4" t="s">
        <v>13</v>
      </c>
      <c r="B86" s="125">
        <v>43465</v>
      </c>
      <c r="C86" s="126">
        <f>VLOOKUP(CF_ож!B86,USD!A:B,2,TRUE)</f>
        <v>69.470600000000005</v>
      </c>
      <c r="D86" s="127">
        <v>3.2000000000000001E-2</v>
      </c>
      <c r="E86" s="127">
        <v>0</v>
      </c>
      <c r="F86" s="127">
        <v>0</v>
      </c>
      <c r="G86" s="127"/>
      <c r="H86" s="128"/>
      <c r="M86" s="128">
        <v>0</v>
      </c>
      <c r="N86" s="128">
        <f t="shared" si="58"/>
        <v>55000</v>
      </c>
      <c r="O86" s="128">
        <f>M86*C86</f>
        <v>0</v>
      </c>
      <c r="P86" s="128">
        <f>N86*C86</f>
        <v>3820883.0000000005</v>
      </c>
      <c r="Q86" s="128">
        <f t="shared" si="54"/>
        <v>916.16438356164372</v>
      </c>
      <c r="R86" s="128">
        <f>Q86*C86</f>
        <v>63646.489424657528</v>
      </c>
      <c r="S86" s="128"/>
      <c r="T86" s="128">
        <f>S86*C86</f>
        <v>0</v>
      </c>
      <c r="U86" s="128">
        <f>E86*N84</f>
        <v>0</v>
      </c>
      <c r="V86" s="128">
        <f>U86*C86</f>
        <v>0</v>
      </c>
      <c r="W86" s="128">
        <f>-P86*F86</f>
        <v>0</v>
      </c>
      <c r="X86" s="128">
        <f>W86*C86</f>
        <v>0</v>
      </c>
      <c r="Y86" s="129">
        <v>0.05</v>
      </c>
      <c r="Z86" s="128">
        <f t="shared" si="50"/>
        <v>-2750</v>
      </c>
      <c r="AA86" s="128">
        <f t="shared" si="51"/>
        <v>-191044.15000000002</v>
      </c>
      <c r="AB86" s="129">
        <v>0.02</v>
      </c>
      <c r="AC86" s="128">
        <f t="shared" si="41"/>
        <v>-1100</v>
      </c>
      <c r="AD86" s="128">
        <f t="shared" si="42"/>
        <v>-76417.66</v>
      </c>
      <c r="AM86" s="128"/>
      <c r="AN86" s="128"/>
      <c r="AO86" s="128"/>
      <c r="AP86" s="128"/>
      <c r="AQ86" s="127">
        <v>0.1</v>
      </c>
      <c r="AR86" s="127">
        <v>0.5</v>
      </c>
    </row>
    <row r="87" spans="1:44" s="70" customFormat="1">
      <c r="A87" s="4" t="s">
        <v>13</v>
      </c>
      <c r="B87" s="125">
        <v>43640</v>
      </c>
      <c r="C87" s="126">
        <f>VLOOKUP(CF_ож!B87,USD!A:B,2,TRUE)</f>
        <v>63.1295</v>
      </c>
      <c r="D87" s="127">
        <v>3.2000000000000001E-2</v>
      </c>
      <c r="E87" s="127">
        <v>0</v>
      </c>
      <c r="F87" s="127">
        <v>0</v>
      </c>
      <c r="G87" s="127"/>
      <c r="H87" s="128"/>
      <c r="M87" s="128">
        <v>0</v>
      </c>
      <c r="N87" s="128">
        <f t="shared" si="58"/>
        <v>55000</v>
      </c>
      <c r="O87" s="128">
        <f t="shared" si="39"/>
        <v>0</v>
      </c>
      <c r="P87" s="128">
        <f t="shared" si="40"/>
        <v>3472122.5</v>
      </c>
      <c r="Q87" s="128">
        <f t="shared" si="54"/>
        <v>0</v>
      </c>
      <c r="R87" s="128">
        <f t="shared" si="55"/>
        <v>0</v>
      </c>
      <c r="S87" s="128">
        <f>N84*D84/365*(B87-B83)</f>
        <v>1760</v>
      </c>
      <c r="T87" s="128">
        <f t="shared" si="45"/>
        <v>111107.92</v>
      </c>
      <c r="U87" s="128">
        <f>E87*N84</f>
        <v>0</v>
      </c>
      <c r="V87" s="128">
        <f t="shared" si="57"/>
        <v>0</v>
      </c>
      <c r="W87" s="128">
        <f t="shared" si="53"/>
        <v>0</v>
      </c>
      <c r="X87" s="128">
        <f t="shared" si="49"/>
        <v>0</v>
      </c>
      <c r="Y87" s="129">
        <v>0.05</v>
      </c>
      <c r="Z87" s="128">
        <f t="shared" si="50"/>
        <v>-2750</v>
      </c>
      <c r="AA87" s="128">
        <f t="shared" si="51"/>
        <v>-173606.125</v>
      </c>
      <c r="AB87" s="129">
        <v>0.02</v>
      </c>
      <c r="AC87" s="128">
        <f t="shared" si="41"/>
        <v>-1100</v>
      </c>
      <c r="AD87" s="128">
        <f t="shared" si="42"/>
        <v>-69442.45</v>
      </c>
      <c r="AM87" s="128"/>
      <c r="AN87" s="128"/>
      <c r="AO87" s="128"/>
      <c r="AP87" s="128"/>
      <c r="AQ87" s="127">
        <v>0.1</v>
      </c>
      <c r="AR87" s="127">
        <v>0.5</v>
      </c>
    </row>
    <row r="88" spans="1:44" s="70" customFormat="1">
      <c r="A88" s="4" t="s">
        <v>13</v>
      </c>
      <c r="B88" s="125">
        <v>43830</v>
      </c>
      <c r="C88" s="126">
        <f>VLOOKUP(CF_ож!B88,USD!A:B,2,TRUE)</f>
        <v>61.905700000000003</v>
      </c>
      <c r="D88" s="127">
        <v>3.2000000000000001E-2</v>
      </c>
      <c r="E88" s="127">
        <v>0</v>
      </c>
      <c r="F88" s="127">
        <v>0</v>
      </c>
      <c r="G88" s="127"/>
      <c r="H88" s="128"/>
      <c r="M88" s="128">
        <v>0</v>
      </c>
      <c r="N88" s="128">
        <f t="shared" si="58"/>
        <v>55000</v>
      </c>
      <c r="O88" s="128">
        <f t="shared" si="39"/>
        <v>0</v>
      </c>
      <c r="P88" s="128">
        <f t="shared" si="40"/>
        <v>3404813.5</v>
      </c>
      <c r="Q88" s="128">
        <f t="shared" si="54"/>
        <v>916.16438356164383</v>
      </c>
      <c r="R88" s="128">
        <f t="shared" si="55"/>
        <v>56715.797479452056</v>
      </c>
      <c r="S88" s="128"/>
      <c r="T88" s="128">
        <f t="shared" si="45"/>
        <v>0</v>
      </c>
      <c r="U88" s="128">
        <f t="shared" si="56"/>
        <v>0</v>
      </c>
      <c r="V88" s="128">
        <f t="shared" si="57"/>
        <v>0</v>
      </c>
      <c r="W88" s="128">
        <f t="shared" si="53"/>
        <v>0</v>
      </c>
      <c r="X88" s="128">
        <f t="shared" si="49"/>
        <v>0</v>
      </c>
      <c r="Y88" s="129">
        <v>0.05</v>
      </c>
      <c r="Z88" s="128">
        <f t="shared" si="50"/>
        <v>-2750</v>
      </c>
      <c r="AA88" s="128">
        <f t="shared" si="51"/>
        <v>-170240.67500000002</v>
      </c>
      <c r="AB88" s="129">
        <v>0.02</v>
      </c>
      <c r="AC88" s="128">
        <f t="shared" si="41"/>
        <v>-1100</v>
      </c>
      <c r="AD88" s="128">
        <f t="shared" si="42"/>
        <v>-68096.27</v>
      </c>
      <c r="AM88" s="128"/>
      <c r="AN88" s="128"/>
      <c r="AO88" s="128"/>
      <c r="AP88" s="128"/>
      <c r="AQ88" s="127">
        <v>0.1</v>
      </c>
      <c r="AR88" s="127">
        <v>0.5</v>
      </c>
    </row>
    <row r="89" spans="1:44" s="70" customFormat="1">
      <c r="A89" s="4" t="s">
        <v>13</v>
      </c>
      <c r="B89" s="125">
        <v>44006</v>
      </c>
      <c r="C89" s="126">
        <f>VLOOKUP(CF_ож!B89,USD!A:B,2,TRUE)</f>
        <v>68.837599999999995</v>
      </c>
      <c r="D89" s="127">
        <v>3.2000000000000001E-2</v>
      </c>
      <c r="E89" s="127">
        <v>0</v>
      </c>
      <c r="F89" s="127">
        <v>0</v>
      </c>
      <c r="G89" s="127"/>
      <c r="H89" s="128"/>
      <c r="M89" s="128">
        <v>0</v>
      </c>
      <c r="N89" s="128">
        <f t="shared" si="58"/>
        <v>55000</v>
      </c>
      <c r="O89" s="128">
        <f t="shared" si="39"/>
        <v>0</v>
      </c>
      <c r="P89" s="128">
        <f t="shared" si="40"/>
        <v>3786067.9999999995</v>
      </c>
      <c r="Q89" s="128">
        <f t="shared" si="54"/>
        <v>1764.821917808219</v>
      </c>
      <c r="R89" s="128">
        <f t="shared" si="55"/>
        <v>121486.10524931505</v>
      </c>
      <c r="S89" s="128"/>
      <c r="T89" s="128">
        <f t="shared" si="45"/>
        <v>0</v>
      </c>
      <c r="U89" s="128">
        <f t="shared" si="56"/>
        <v>0</v>
      </c>
      <c r="V89" s="128">
        <f t="shared" si="57"/>
        <v>0</v>
      </c>
      <c r="W89" s="128">
        <f t="shared" si="53"/>
        <v>0</v>
      </c>
      <c r="X89" s="128">
        <f t="shared" si="49"/>
        <v>0</v>
      </c>
      <c r="Y89" s="129">
        <v>0.05</v>
      </c>
      <c r="Z89" s="128">
        <f t="shared" si="50"/>
        <v>-2750</v>
      </c>
      <c r="AA89" s="128">
        <f t="shared" si="51"/>
        <v>-189303.4</v>
      </c>
      <c r="AB89" s="129">
        <v>0.02</v>
      </c>
      <c r="AC89" s="128">
        <f t="shared" si="41"/>
        <v>-1100</v>
      </c>
      <c r="AD89" s="128">
        <f t="shared" si="42"/>
        <v>-75721.36</v>
      </c>
      <c r="AM89" s="128"/>
      <c r="AN89" s="128"/>
      <c r="AO89" s="128"/>
      <c r="AP89" s="128"/>
      <c r="AQ89" s="127">
        <v>0.1</v>
      </c>
      <c r="AR89" s="127">
        <v>0.5</v>
      </c>
    </row>
    <row r="90" spans="1:44" s="70" customFormat="1">
      <c r="A90" s="4" t="s">
        <v>13</v>
      </c>
      <c r="B90" s="125">
        <v>44196</v>
      </c>
      <c r="C90" s="126">
        <f>VLOOKUP(CF_ож!B90,USD!A:B,2,TRUE)</f>
        <v>77</v>
      </c>
      <c r="D90" s="127">
        <v>3.2000000000000001E-2</v>
      </c>
      <c r="E90" s="127">
        <v>0</v>
      </c>
      <c r="F90" s="127">
        <v>0</v>
      </c>
      <c r="G90" s="127"/>
      <c r="H90" s="128"/>
      <c r="M90" s="128">
        <v>0</v>
      </c>
      <c r="N90" s="128">
        <f t="shared" si="58"/>
        <v>55000</v>
      </c>
      <c r="O90" s="128">
        <f t="shared" si="39"/>
        <v>0</v>
      </c>
      <c r="P90" s="128">
        <f t="shared" si="40"/>
        <v>4235000</v>
      </c>
      <c r="Q90" s="128">
        <f t="shared" si="54"/>
        <v>2680.9863013698628</v>
      </c>
      <c r="R90" s="128">
        <f t="shared" si="55"/>
        <v>206435.94520547942</v>
      </c>
      <c r="S90" s="128"/>
      <c r="T90" s="128">
        <f t="shared" si="45"/>
        <v>0</v>
      </c>
      <c r="U90" s="128">
        <f t="shared" si="56"/>
        <v>0</v>
      </c>
      <c r="V90" s="128">
        <f t="shared" si="57"/>
        <v>0</v>
      </c>
      <c r="W90" s="128">
        <f t="shared" si="53"/>
        <v>0</v>
      </c>
      <c r="X90" s="128">
        <f t="shared" si="49"/>
        <v>0</v>
      </c>
      <c r="Y90" s="129">
        <v>0.05</v>
      </c>
      <c r="Z90" s="128">
        <f t="shared" si="50"/>
        <v>-2750</v>
      </c>
      <c r="AA90" s="128">
        <f t="shared" si="51"/>
        <v>-211750</v>
      </c>
      <c r="AB90" s="129">
        <v>0.02</v>
      </c>
      <c r="AC90" s="128">
        <f t="shared" si="41"/>
        <v>-1100</v>
      </c>
      <c r="AD90" s="128">
        <f t="shared" si="42"/>
        <v>-84700</v>
      </c>
      <c r="AM90" s="128"/>
      <c r="AN90" s="128"/>
      <c r="AO90" s="128"/>
      <c r="AP90" s="128"/>
      <c r="AQ90" s="127">
        <v>0.1</v>
      </c>
      <c r="AR90" s="127">
        <v>0.5</v>
      </c>
    </row>
    <row r="91" spans="1:44" s="70" customFormat="1">
      <c r="A91" s="4" t="s">
        <v>13</v>
      </c>
      <c r="B91" s="125">
        <v>44371</v>
      </c>
      <c r="C91" s="126">
        <f>VLOOKUP(CF_ож!B91,USD!A:B,2,TRUE)</f>
        <v>81.794520547945211</v>
      </c>
      <c r="D91" s="127">
        <v>3.2000000000000001E-2</v>
      </c>
      <c r="E91" s="127">
        <v>0</v>
      </c>
      <c r="F91" s="127">
        <v>0</v>
      </c>
      <c r="G91" s="127"/>
      <c r="H91" s="128"/>
      <c r="M91" s="128">
        <v>0</v>
      </c>
      <c r="N91" s="128">
        <f t="shared" si="58"/>
        <v>55000</v>
      </c>
      <c r="O91" s="128">
        <f t="shared" si="39"/>
        <v>0</v>
      </c>
      <c r="P91" s="128">
        <f t="shared" si="40"/>
        <v>4498698.6301369863</v>
      </c>
      <c r="Q91" s="128">
        <f t="shared" si="54"/>
        <v>3524.821917808219</v>
      </c>
      <c r="R91" s="128">
        <f t="shared" si="55"/>
        <v>288311.11878401204</v>
      </c>
      <c r="S91" s="128"/>
      <c r="T91" s="128">
        <f t="shared" si="45"/>
        <v>0</v>
      </c>
      <c r="U91" s="128">
        <f t="shared" si="56"/>
        <v>0</v>
      </c>
      <c r="V91" s="128">
        <f t="shared" si="57"/>
        <v>0</v>
      </c>
      <c r="W91" s="128">
        <f t="shared" si="53"/>
        <v>0</v>
      </c>
      <c r="X91" s="128">
        <f t="shared" si="49"/>
        <v>0</v>
      </c>
      <c r="Y91" s="129">
        <v>0.05</v>
      </c>
      <c r="Z91" s="128">
        <f t="shared" si="50"/>
        <v>-2750</v>
      </c>
      <c r="AA91" s="128">
        <f t="shared" si="51"/>
        <v>-224934.93150684933</v>
      </c>
      <c r="AB91" s="129">
        <v>0.02</v>
      </c>
      <c r="AC91" s="128">
        <f t="shared" si="41"/>
        <v>-1100</v>
      </c>
      <c r="AD91" s="128">
        <f t="shared" si="42"/>
        <v>-89973.972602739726</v>
      </c>
      <c r="AM91" s="128"/>
      <c r="AN91" s="128"/>
      <c r="AO91" s="128"/>
      <c r="AP91" s="128"/>
      <c r="AQ91" s="127">
        <v>0.1</v>
      </c>
      <c r="AR91" s="127">
        <v>0.5</v>
      </c>
    </row>
    <row r="92" spans="1:44" s="70" customFormat="1">
      <c r="A92" s="4" t="s">
        <v>13</v>
      </c>
      <c r="B92" s="125">
        <v>44561</v>
      </c>
      <c r="C92" s="126">
        <f>VLOOKUP(CF_ож!B92,USD!A:B,2,TRUE)</f>
        <v>87</v>
      </c>
      <c r="D92" s="127">
        <v>3.2000000000000001E-2</v>
      </c>
      <c r="E92" s="127">
        <v>0</v>
      </c>
      <c r="F92" s="127">
        <v>0</v>
      </c>
      <c r="G92" s="127"/>
      <c r="H92" s="128"/>
      <c r="M92" s="128">
        <v>0</v>
      </c>
      <c r="N92" s="128">
        <f t="shared" si="58"/>
        <v>55000</v>
      </c>
      <c r="O92" s="128">
        <f t="shared" si="39"/>
        <v>0</v>
      </c>
      <c r="P92" s="128">
        <f t="shared" si="40"/>
        <v>4785000</v>
      </c>
      <c r="Q92" s="128">
        <f t="shared" si="54"/>
        <v>4440.9863013698632</v>
      </c>
      <c r="R92" s="128">
        <f t="shared" si="55"/>
        <v>386365.80821917811</v>
      </c>
      <c r="S92" s="128"/>
      <c r="T92" s="128">
        <f t="shared" si="45"/>
        <v>0</v>
      </c>
      <c r="U92" s="128">
        <f t="shared" si="56"/>
        <v>0</v>
      </c>
      <c r="V92" s="128">
        <f t="shared" si="57"/>
        <v>0</v>
      </c>
      <c r="W92" s="128">
        <f t="shared" si="53"/>
        <v>0</v>
      </c>
      <c r="X92" s="128">
        <f t="shared" si="49"/>
        <v>0</v>
      </c>
      <c r="Y92" s="129">
        <v>0.05</v>
      </c>
      <c r="Z92" s="128">
        <f t="shared" si="50"/>
        <v>-2750</v>
      </c>
      <c r="AA92" s="128">
        <f t="shared" si="51"/>
        <v>-239250</v>
      </c>
      <c r="AB92" s="129">
        <v>0.02</v>
      </c>
      <c r="AC92" s="128">
        <f t="shared" si="41"/>
        <v>-1100</v>
      </c>
      <c r="AD92" s="128">
        <f t="shared" si="42"/>
        <v>-95700</v>
      </c>
      <c r="AM92" s="128"/>
      <c r="AN92" s="128"/>
      <c r="AO92" s="128"/>
      <c r="AP92" s="128"/>
      <c r="AQ92" s="127">
        <v>0.1</v>
      </c>
      <c r="AR92" s="127">
        <v>0.5</v>
      </c>
    </row>
    <row r="93" spans="1:44" s="70" customFormat="1">
      <c r="A93" s="4" t="s">
        <v>13</v>
      </c>
      <c r="B93" s="125">
        <v>44736</v>
      </c>
      <c r="C93" s="126">
        <f>VLOOKUP(CF_ож!B93,USD!A:B,2,TRUE)</f>
        <v>89.06849315068493</v>
      </c>
      <c r="D93" s="127">
        <v>3.2000000000000001E-2</v>
      </c>
      <c r="E93" s="127">
        <v>0</v>
      </c>
      <c r="F93" s="127">
        <v>0</v>
      </c>
      <c r="G93" s="127"/>
      <c r="H93" s="128"/>
      <c r="M93" s="128">
        <v>0</v>
      </c>
      <c r="N93" s="128">
        <f t="shared" si="58"/>
        <v>55000</v>
      </c>
      <c r="O93" s="128">
        <f t="shared" si="39"/>
        <v>0</v>
      </c>
      <c r="P93" s="128">
        <f t="shared" si="40"/>
        <v>4898767.1232876712</v>
      </c>
      <c r="Q93" s="128">
        <f t="shared" si="54"/>
        <v>5284.821917808219</v>
      </c>
      <c r="R93" s="128">
        <f t="shared" si="55"/>
        <v>470711.12478889094</v>
      </c>
      <c r="S93" s="128"/>
      <c r="T93" s="128">
        <f t="shared" si="45"/>
        <v>0</v>
      </c>
      <c r="U93" s="128">
        <f t="shared" si="56"/>
        <v>0</v>
      </c>
      <c r="V93" s="128">
        <f t="shared" si="57"/>
        <v>0</v>
      </c>
      <c r="W93" s="128">
        <f t="shared" si="53"/>
        <v>0</v>
      </c>
      <c r="X93" s="128">
        <f t="shared" si="49"/>
        <v>0</v>
      </c>
      <c r="Y93" s="129">
        <v>0.05</v>
      </c>
      <c r="Z93" s="128">
        <f t="shared" si="50"/>
        <v>-2750</v>
      </c>
      <c r="AA93" s="128">
        <f t="shared" si="51"/>
        <v>-244938.35616438356</v>
      </c>
      <c r="AB93" s="129">
        <v>0.02</v>
      </c>
      <c r="AC93" s="128">
        <f t="shared" si="41"/>
        <v>-1100</v>
      </c>
      <c r="AD93" s="128">
        <f t="shared" si="42"/>
        <v>-97975.34246575342</v>
      </c>
      <c r="AM93" s="128"/>
      <c r="AN93" s="128"/>
      <c r="AO93" s="128"/>
      <c r="AP93" s="128"/>
      <c r="AQ93" s="127">
        <v>0.1</v>
      </c>
      <c r="AR93" s="127">
        <v>0.5</v>
      </c>
    </row>
    <row r="94" spans="1:44" s="70" customFormat="1">
      <c r="A94" s="4" t="s">
        <v>13</v>
      </c>
      <c r="B94" s="125">
        <v>44926</v>
      </c>
      <c r="C94" s="126">
        <f>VLOOKUP(CF_ож!B94,USD!A:B,2,TRUE)</f>
        <v>92</v>
      </c>
      <c r="D94" s="127">
        <v>3.2000000000000001E-2</v>
      </c>
      <c r="E94" s="127">
        <v>0</v>
      </c>
      <c r="F94" s="127">
        <v>0</v>
      </c>
      <c r="G94" s="127"/>
      <c r="H94" s="128"/>
      <c r="M94" s="128">
        <v>0</v>
      </c>
      <c r="N94" s="128">
        <f t="shared" si="58"/>
        <v>55000</v>
      </c>
      <c r="O94" s="128">
        <f t="shared" si="39"/>
        <v>0</v>
      </c>
      <c r="P94" s="128">
        <f t="shared" si="40"/>
        <v>5060000</v>
      </c>
      <c r="Q94" s="128">
        <f t="shared" si="54"/>
        <v>6200.9863013698632</v>
      </c>
      <c r="R94" s="128">
        <f t="shared" si="55"/>
        <v>570490.73972602747</v>
      </c>
      <c r="S94" s="128"/>
      <c r="T94" s="128">
        <f t="shared" si="45"/>
        <v>0</v>
      </c>
      <c r="U94" s="128">
        <f t="shared" si="56"/>
        <v>0</v>
      </c>
      <c r="V94" s="128">
        <f t="shared" si="57"/>
        <v>0</v>
      </c>
      <c r="W94" s="128">
        <f t="shared" si="53"/>
        <v>0</v>
      </c>
      <c r="X94" s="128">
        <f t="shared" si="49"/>
        <v>0</v>
      </c>
      <c r="Y94" s="129">
        <v>0.05</v>
      </c>
      <c r="Z94" s="128">
        <f t="shared" si="50"/>
        <v>-2750</v>
      </c>
      <c r="AA94" s="128">
        <f t="shared" si="51"/>
        <v>-253000</v>
      </c>
      <c r="AB94" s="129">
        <v>0.02</v>
      </c>
      <c r="AC94" s="128">
        <f t="shared" si="41"/>
        <v>-1100</v>
      </c>
      <c r="AD94" s="128">
        <f t="shared" si="42"/>
        <v>-101200</v>
      </c>
      <c r="AM94" s="128"/>
      <c r="AN94" s="128"/>
      <c r="AO94" s="128"/>
      <c r="AP94" s="128"/>
      <c r="AQ94" s="127">
        <v>0.1</v>
      </c>
      <c r="AR94" s="127">
        <v>0.5</v>
      </c>
    </row>
    <row r="95" spans="1:44" s="70" customFormat="1">
      <c r="A95" s="4" t="s">
        <v>13</v>
      </c>
      <c r="B95" s="125">
        <v>45101</v>
      </c>
      <c r="C95" s="126">
        <f>VLOOKUP(CF_ож!B95,USD!A:B,2,TRUE)</f>
        <v>94.06849315068493</v>
      </c>
      <c r="D95" s="127">
        <v>3.2000000000000001E-2</v>
      </c>
      <c r="E95" s="127">
        <v>0</v>
      </c>
      <c r="F95" s="127">
        <v>0</v>
      </c>
      <c r="G95" s="127"/>
      <c r="H95" s="128"/>
      <c r="M95" s="128">
        <v>0</v>
      </c>
      <c r="N95" s="128">
        <f t="shared" si="58"/>
        <v>55000</v>
      </c>
      <c r="O95" s="128">
        <f t="shared" si="39"/>
        <v>0</v>
      </c>
      <c r="P95" s="128">
        <f t="shared" si="40"/>
        <v>5173767.1232876712</v>
      </c>
      <c r="Q95" s="128">
        <f t="shared" si="54"/>
        <v>7044.821917808219</v>
      </c>
      <c r="R95" s="128">
        <f t="shared" si="55"/>
        <v>662695.78232313751</v>
      </c>
      <c r="S95" s="128"/>
      <c r="T95" s="128">
        <f t="shared" si="45"/>
        <v>0</v>
      </c>
      <c r="U95" s="128">
        <f t="shared" si="56"/>
        <v>0</v>
      </c>
      <c r="V95" s="128">
        <f t="shared" si="57"/>
        <v>0</v>
      </c>
      <c r="W95" s="128">
        <f t="shared" si="53"/>
        <v>0</v>
      </c>
      <c r="X95" s="128">
        <f t="shared" si="49"/>
        <v>0</v>
      </c>
      <c r="Y95" s="129">
        <v>0.05</v>
      </c>
      <c r="Z95" s="128">
        <f t="shared" si="50"/>
        <v>-2750</v>
      </c>
      <c r="AA95" s="128">
        <f t="shared" si="51"/>
        <v>-258688.35616438356</v>
      </c>
      <c r="AB95" s="129">
        <v>0.02</v>
      </c>
      <c r="AC95" s="128">
        <f t="shared" si="41"/>
        <v>-1100</v>
      </c>
      <c r="AD95" s="128">
        <f t="shared" si="42"/>
        <v>-103475.34246575342</v>
      </c>
      <c r="AM95" s="128"/>
      <c r="AN95" s="128"/>
      <c r="AO95" s="128"/>
      <c r="AP95" s="128"/>
      <c r="AQ95" s="127">
        <v>0.1</v>
      </c>
      <c r="AR95" s="127">
        <v>0.5</v>
      </c>
    </row>
    <row r="96" spans="1:44" s="70" customFormat="1">
      <c r="A96" s="4" t="s">
        <v>13</v>
      </c>
      <c r="B96" s="125">
        <v>45291</v>
      </c>
      <c r="C96" s="126">
        <f>VLOOKUP(CF_ож!B96,USD!A:B,2,TRUE)</f>
        <v>97</v>
      </c>
      <c r="D96" s="127">
        <v>3.2000000000000001E-2</v>
      </c>
      <c r="E96" s="127">
        <v>0</v>
      </c>
      <c r="F96" s="127">
        <v>0</v>
      </c>
      <c r="G96" s="127"/>
      <c r="H96" s="128"/>
      <c r="M96" s="128">
        <v>0</v>
      </c>
      <c r="N96" s="128">
        <f t="shared" si="58"/>
        <v>55000</v>
      </c>
      <c r="O96" s="128">
        <f t="shared" si="39"/>
        <v>0</v>
      </c>
      <c r="P96" s="128">
        <f t="shared" si="40"/>
        <v>5335000</v>
      </c>
      <c r="Q96" s="128">
        <f t="shared" si="54"/>
        <v>7960.9863013698632</v>
      </c>
      <c r="R96" s="128">
        <f t="shared" si="55"/>
        <v>772215.67123287672</v>
      </c>
      <c r="S96" s="128"/>
      <c r="T96" s="128">
        <f t="shared" si="45"/>
        <v>0</v>
      </c>
      <c r="U96" s="128">
        <f t="shared" si="56"/>
        <v>0</v>
      </c>
      <c r="V96" s="128">
        <f t="shared" si="57"/>
        <v>0</v>
      </c>
      <c r="W96" s="128">
        <f t="shared" si="53"/>
        <v>0</v>
      </c>
      <c r="X96" s="128">
        <f t="shared" si="49"/>
        <v>0</v>
      </c>
      <c r="Y96" s="129">
        <v>0.05</v>
      </c>
      <c r="Z96" s="128">
        <f t="shared" si="50"/>
        <v>-2750</v>
      </c>
      <c r="AA96" s="128">
        <f t="shared" si="51"/>
        <v>-266750</v>
      </c>
      <c r="AB96" s="129">
        <v>0.02</v>
      </c>
      <c r="AC96" s="128">
        <f t="shared" si="41"/>
        <v>-1100</v>
      </c>
      <c r="AD96" s="128">
        <f t="shared" si="42"/>
        <v>-106700</v>
      </c>
      <c r="AM96" s="128"/>
      <c r="AN96" s="128"/>
      <c r="AO96" s="128"/>
      <c r="AP96" s="128"/>
      <c r="AQ96" s="127">
        <v>0.1</v>
      </c>
      <c r="AR96" s="127">
        <v>0.5</v>
      </c>
    </row>
    <row r="97" spans="1:44" s="70" customFormat="1">
      <c r="A97" s="4" t="s">
        <v>13</v>
      </c>
      <c r="B97" s="125">
        <v>45467</v>
      </c>
      <c r="C97" s="126">
        <f>VLOOKUP(CF_ож!B97,USD!A:B,2,TRUE)</f>
        <v>99.082191780821915</v>
      </c>
      <c r="D97" s="127">
        <v>3.2000000000000001E-2</v>
      </c>
      <c r="E97" s="127">
        <v>0</v>
      </c>
      <c r="F97" s="127">
        <v>0</v>
      </c>
      <c r="G97" s="127"/>
      <c r="H97" s="128"/>
      <c r="M97" s="128">
        <v>0</v>
      </c>
      <c r="N97" s="128">
        <f t="shared" si="58"/>
        <v>55000</v>
      </c>
      <c r="O97" s="128">
        <f t="shared" si="39"/>
        <v>0</v>
      </c>
      <c r="P97" s="128">
        <f t="shared" si="40"/>
        <v>5449520.5479452051</v>
      </c>
      <c r="Q97" s="128">
        <f t="shared" si="54"/>
        <v>8809.6438356164381</v>
      </c>
      <c r="R97" s="128">
        <f t="shared" si="55"/>
        <v>872878.8200412835</v>
      </c>
      <c r="S97" s="128"/>
      <c r="T97" s="128">
        <f t="shared" si="45"/>
        <v>0</v>
      </c>
      <c r="U97" s="128">
        <f t="shared" si="56"/>
        <v>0</v>
      </c>
      <c r="V97" s="128">
        <f t="shared" si="57"/>
        <v>0</v>
      </c>
      <c r="W97" s="128">
        <f t="shared" si="53"/>
        <v>0</v>
      </c>
      <c r="X97" s="128">
        <f t="shared" si="49"/>
        <v>0</v>
      </c>
      <c r="Y97" s="129">
        <v>0.05</v>
      </c>
      <c r="Z97" s="128">
        <f t="shared" si="50"/>
        <v>-2750</v>
      </c>
      <c r="AA97" s="128">
        <f t="shared" si="51"/>
        <v>-272476.02739726024</v>
      </c>
      <c r="AB97" s="129">
        <v>0.02</v>
      </c>
      <c r="AC97" s="128">
        <f t="shared" si="41"/>
        <v>-1100</v>
      </c>
      <c r="AD97" s="128">
        <f t="shared" si="42"/>
        <v>-108990.4109589041</v>
      </c>
      <c r="AM97" s="128"/>
      <c r="AN97" s="128"/>
      <c r="AO97" s="128"/>
      <c r="AP97" s="128"/>
      <c r="AQ97" s="127">
        <v>0.1</v>
      </c>
      <c r="AR97" s="127">
        <v>0.5</v>
      </c>
    </row>
    <row r="98" spans="1:44" s="70" customFormat="1">
      <c r="A98" s="4" t="s">
        <v>13</v>
      </c>
      <c r="B98" s="125">
        <v>45657</v>
      </c>
      <c r="C98" s="126">
        <f>VLOOKUP(CF_ож!B98,USD!A:B,2,TRUE)</f>
        <v>102</v>
      </c>
      <c r="D98" s="127">
        <v>3.2000000000000001E-2</v>
      </c>
      <c r="E98" s="127">
        <v>0</v>
      </c>
      <c r="F98" s="127">
        <v>0</v>
      </c>
      <c r="G98" s="127"/>
      <c r="H98" s="128"/>
      <c r="M98" s="128">
        <v>0</v>
      </c>
      <c r="N98" s="128">
        <f t="shared" si="58"/>
        <v>55000</v>
      </c>
      <c r="O98" s="128">
        <f t="shared" si="39"/>
        <v>0</v>
      </c>
      <c r="P98" s="128">
        <f t="shared" si="40"/>
        <v>5610000</v>
      </c>
      <c r="Q98" s="128">
        <f t="shared" si="54"/>
        <v>9725.8082191780813</v>
      </c>
      <c r="R98" s="128">
        <f t="shared" si="55"/>
        <v>992032.43835616426</v>
      </c>
      <c r="S98" s="128"/>
      <c r="T98" s="128">
        <f t="shared" si="45"/>
        <v>0</v>
      </c>
      <c r="U98" s="128">
        <f t="shared" si="56"/>
        <v>0</v>
      </c>
      <c r="V98" s="128">
        <f t="shared" si="57"/>
        <v>0</v>
      </c>
      <c r="W98" s="128">
        <f t="shared" si="53"/>
        <v>0</v>
      </c>
      <c r="X98" s="128">
        <f t="shared" si="49"/>
        <v>0</v>
      </c>
      <c r="Y98" s="129">
        <v>0.05</v>
      </c>
      <c r="Z98" s="128">
        <f t="shared" si="50"/>
        <v>-2750</v>
      </c>
      <c r="AA98" s="128">
        <f t="shared" si="51"/>
        <v>-280500</v>
      </c>
      <c r="AB98" s="129">
        <v>0.02</v>
      </c>
      <c r="AC98" s="128">
        <f t="shared" si="41"/>
        <v>-1100</v>
      </c>
      <c r="AD98" s="128">
        <f t="shared" si="42"/>
        <v>-112200</v>
      </c>
      <c r="AM98" s="128"/>
      <c r="AN98" s="128"/>
      <c r="AO98" s="128"/>
      <c r="AP98" s="128"/>
      <c r="AQ98" s="127">
        <v>0.1</v>
      </c>
      <c r="AR98" s="127">
        <v>0.5</v>
      </c>
    </row>
    <row r="99" spans="1:44" s="70" customFormat="1">
      <c r="A99" s="4" t="s">
        <v>13</v>
      </c>
      <c r="B99" s="125">
        <v>45832</v>
      </c>
      <c r="C99" s="126">
        <f>VLOOKUP(CF_ож!B99,USD!A:B,2,TRUE)</f>
        <v>102.82739726027397</v>
      </c>
      <c r="D99" s="127">
        <v>3.2000000000000001E-2</v>
      </c>
      <c r="E99" s="127">
        <v>0</v>
      </c>
      <c r="F99" s="127">
        <v>0</v>
      </c>
      <c r="G99" s="127"/>
      <c r="H99" s="128"/>
      <c r="M99" s="128">
        <v>0</v>
      </c>
      <c r="N99" s="128">
        <f t="shared" si="58"/>
        <v>55000</v>
      </c>
      <c r="O99" s="128">
        <f t="shared" si="39"/>
        <v>0</v>
      </c>
      <c r="P99" s="128">
        <f t="shared" si="40"/>
        <v>5655506.8493150687</v>
      </c>
      <c r="Q99" s="128">
        <f t="shared" si="54"/>
        <v>10569.643835616438</v>
      </c>
      <c r="R99" s="128">
        <f t="shared" si="55"/>
        <v>1086848.9655845375</v>
      </c>
      <c r="S99" s="128"/>
      <c r="T99" s="128">
        <f t="shared" si="45"/>
        <v>0</v>
      </c>
      <c r="U99" s="128">
        <f t="shared" si="56"/>
        <v>0</v>
      </c>
      <c r="V99" s="128">
        <f t="shared" si="57"/>
        <v>0</v>
      </c>
      <c r="W99" s="128">
        <f t="shared" si="53"/>
        <v>0</v>
      </c>
      <c r="X99" s="128">
        <f t="shared" si="49"/>
        <v>0</v>
      </c>
      <c r="Y99" s="129">
        <v>0.05</v>
      </c>
      <c r="Z99" s="128">
        <f t="shared" si="50"/>
        <v>-2750</v>
      </c>
      <c r="AA99" s="128">
        <f t="shared" si="51"/>
        <v>-282775.34246575343</v>
      </c>
      <c r="AB99" s="129">
        <v>0.02</v>
      </c>
      <c r="AC99" s="128">
        <f t="shared" si="41"/>
        <v>-1100</v>
      </c>
      <c r="AD99" s="128">
        <f t="shared" si="42"/>
        <v>-113110.13698630137</v>
      </c>
      <c r="AM99" s="128"/>
      <c r="AN99" s="128"/>
      <c r="AO99" s="128"/>
      <c r="AP99" s="128"/>
      <c r="AQ99" s="127">
        <v>0.1</v>
      </c>
      <c r="AR99" s="127">
        <v>0.5</v>
      </c>
    </row>
    <row r="100" spans="1:44" s="70" customFormat="1">
      <c r="A100" s="4" t="s">
        <v>13</v>
      </c>
      <c r="B100" s="125">
        <v>46022</v>
      </c>
      <c r="C100" s="126">
        <f>VLOOKUP(CF_ож!B100,USD!A:B,2,TRUE)</f>
        <v>104</v>
      </c>
      <c r="D100" s="127">
        <v>3.2000000000000001E-2</v>
      </c>
      <c r="E100" s="127">
        <v>0</v>
      </c>
      <c r="F100" s="127">
        <v>0</v>
      </c>
      <c r="G100" s="127"/>
      <c r="H100" s="128"/>
      <c r="M100" s="128">
        <v>0</v>
      </c>
      <c r="N100" s="128">
        <f t="shared" si="58"/>
        <v>55000</v>
      </c>
      <c r="O100" s="128">
        <f t="shared" si="39"/>
        <v>0</v>
      </c>
      <c r="P100" s="128">
        <f t="shared" si="40"/>
        <v>5720000</v>
      </c>
      <c r="Q100" s="128">
        <f t="shared" si="54"/>
        <v>11485.808219178081</v>
      </c>
      <c r="R100" s="128">
        <f t="shared" si="55"/>
        <v>1194524.0547945204</v>
      </c>
      <c r="S100" s="128"/>
      <c r="T100" s="128">
        <f t="shared" si="45"/>
        <v>0</v>
      </c>
      <c r="U100" s="128">
        <f t="shared" si="56"/>
        <v>0</v>
      </c>
      <c r="V100" s="128">
        <f t="shared" si="57"/>
        <v>0</v>
      </c>
      <c r="W100" s="128">
        <f t="shared" si="53"/>
        <v>0</v>
      </c>
      <c r="X100" s="128">
        <f t="shared" si="49"/>
        <v>0</v>
      </c>
      <c r="Y100" s="129">
        <v>0.05</v>
      </c>
      <c r="Z100" s="128">
        <f t="shared" si="50"/>
        <v>-2750</v>
      </c>
      <c r="AA100" s="128">
        <f t="shared" si="51"/>
        <v>-286000</v>
      </c>
      <c r="AB100" s="129">
        <v>0.02</v>
      </c>
      <c r="AC100" s="128">
        <f t="shared" si="41"/>
        <v>-1100</v>
      </c>
      <c r="AD100" s="128">
        <f t="shared" si="42"/>
        <v>-114400</v>
      </c>
      <c r="AM100" s="128"/>
      <c r="AN100" s="128"/>
      <c r="AO100" s="128"/>
      <c r="AP100" s="128"/>
      <c r="AQ100" s="127">
        <v>0.1</v>
      </c>
      <c r="AR100" s="127">
        <v>0.5</v>
      </c>
    </row>
    <row r="101" spans="1:44" s="70" customFormat="1">
      <c r="A101" s="4" t="s">
        <v>13</v>
      </c>
      <c r="B101" s="125">
        <v>46197</v>
      </c>
      <c r="C101" s="126">
        <f>VLOOKUP(CF_ож!B101,USD!A:B,2,TRUE)</f>
        <v>104.82739726027397</v>
      </c>
      <c r="D101" s="127">
        <v>3.2000000000000001E-2</v>
      </c>
      <c r="E101" s="127">
        <v>0</v>
      </c>
      <c r="F101" s="127">
        <v>0</v>
      </c>
      <c r="G101" s="127"/>
      <c r="H101" s="128"/>
      <c r="M101" s="128">
        <v>0</v>
      </c>
      <c r="N101" s="128">
        <f t="shared" si="58"/>
        <v>55000</v>
      </c>
      <c r="O101" s="128">
        <f t="shared" si="39"/>
        <v>0</v>
      </c>
      <c r="P101" s="128">
        <f t="shared" si="40"/>
        <v>5765506.8493150687</v>
      </c>
      <c r="Q101" s="128">
        <f t="shared" si="54"/>
        <v>12329.643835616438</v>
      </c>
      <c r="R101" s="128">
        <f t="shared" si="55"/>
        <v>1292484.4724338525</v>
      </c>
      <c r="S101" s="128"/>
      <c r="T101" s="128">
        <f t="shared" si="45"/>
        <v>0</v>
      </c>
      <c r="U101" s="128">
        <f t="shared" si="56"/>
        <v>0</v>
      </c>
      <c r="V101" s="128">
        <f t="shared" si="57"/>
        <v>0</v>
      </c>
      <c r="W101" s="128">
        <f t="shared" si="53"/>
        <v>0</v>
      </c>
      <c r="X101" s="128">
        <f t="shared" si="49"/>
        <v>0</v>
      </c>
      <c r="Y101" s="129">
        <v>0.05</v>
      </c>
      <c r="Z101" s="128">
        <f t="shared" si="50"/>
        <v>-2750</v>
      </c>
      <c r="AA101" s="128">
        <f t="shared" si="51"/>
        <v>-288275.34246575343</v>
      </c>
      <c r="AB101" s="129">
        <v>0.02</v>
      </c>
      <c r="AC101" s="128">
        <f t="shared" si="41"/>
        <v>-1100</v>
      </c>
      <c r="AD101" s="128">
        <f t="shared" si="42"/>
        <v>-115310.13698630137</v>
      </c>
      <c r="AM101" s="128"/>
      <c r="AN101" s="128"/>
      <c r="AO101" s="128"/>
      <c r="AP101" s="128"/>
      <c r="AQ101" s="127">
        <v>0.1</v>
      </c>
      <c r="AR101" s="127">
        <v>0.5</v>
      </c>
    </row>
    <row r="102" spans="1:44" s="70" customFormat="1">
      <c r="A102" s="4" t="s">
        <v>13</v>
      </c>
      <c r="B102" s="125">
        <v>46387</v>
      </c>
      <c r="C102" s="126">
        <f>VLOOKUP(CF_ож!B102,USD!A:B,2,TRUE)</f>
        <v>106</v>
      </c>
      <c r="D102" s="127">
        <v>3.2000000000000001E-2</v>
      </c>
      <c r="E102" s="127">
        <v>0</v>
      </c>
      <c r="F102" s="127">
        <v>0</v>
      </c>
      <c r="G102" s="127"/>
      <c r="H102" s="128"/>
      <c r="M102" s="128">
        <v>0</v>
      </c>
      <c r="N102" s="128">
        <f t="shared" si="58"/>
        <v>55000</v>
      </c>
      <c r="O102" s="128">
        <f t="shared" si="39"/>
        <v>0</v>
      </c>
      <c r="P102" s="128">
        <f t="shared" si="40"/>
        <v>5830000</v>
      </c>
      <c r="Q102" s="128">
        <f t="shared" si="54"/>
        <v>13245.808219178081</v>
      </c>
      <c r="R102" s="128">
        <f t="shared" si="55"/>
        <v>1404055.6712328766</v>
      </c>
      <c r="S102" s="128"/>
      <c r="T102" s="128">
        <f t="shared" si="45"/>
        <v>0</v>
      </c>
      <c r="U102" s="128">
        <f t="shared" si="56"/>
        <v>0</v>
      </c>
      <c r="V102" s="128">
        <f t="shared" si="57"/>
        <v>0</v>
      </c>
      <c r="W102" s="128">
        <f t="shared" si="53"/>
        <v>0</v>
      </c>
      <c r="X102" s="128">
        <f t="shared" si="49"/>
        <v>0</v>
      </c>
      <c r="Y102" s="129">
        <v>0.05</v>
      </c>
      <c r="Z102" s="128">
        <f t="shared" si="50"/>
        <v>-2750</v>
      </c>
      <c r="AA102" s="128">
        <f t="shared" si="51"/>
        <v>-291500</v>
      </c>
      <c r="AB102" s="129">
        <v>0.02</v>
      </c>
      <c r="AC102" s="128">
        <f t="shared" si="41"/>
        <v>-1100</v>
      </c>
      <c r="AD102" s="128">
        <f t="shared" si="42"/>
        <v>-116600</v>
      </c>
      <c r="AM102" s="128"/>
      <c r="AN102" s="128"/>
      <c r="AO102" s="128"/>
      <c r="AP102" s="128"/>
      <c r="AQ102" s="127">
        <v>0.1</v>
      </c>
      <c r="AR102" s="127">
        <v>0.5</v>
      </c>
    </row>
    <row r="103" spans="1:44" s="70" customFormat="1">
      <c r="A103" s="4" t="s">
        <v>13</v>
      </c>
      <c r="B103" s="125">
        <v>46562</v>
      </c>
      <c r="C103" s="126">
        <f>VLOOKUP(CF_ож!B103,USD!A:B,2,TRUE)</f>
        <v>106.82739726027397</v>
      </c>
      <c r="D103" s="127">
        <v>3.2000000000000001E-2</v>
      </c>
      <c r="E103" s="127">
        <v>0</v>
      </c>
      <c r="F103" s="127">
        <v>0</v>
      </c>
      <c r="G103" s="127"/>
      <c r="H103" s="128"/>
      <c r="M103" s="128">
        <v>55000</v>
      </c>
      <c r="N103" s="128">
        <f t="shared" si="58"/>
        <v>0</v>
      </c>
      <c r="O103" s="128">
        <f t="shared" si="39"/>
        <v>5875506.8493150687</v>
      </c>
      <c r="P103" s="128">
        <f t="shared" si="40"/>
        <v>0</v>
      </c>
      <c r="Q103" s="128">
        <f t="shared" si="54"/>
        <v>14089.643835616438</v>
      </c>
      <c r="R103" s="128">
        <f t="shared" si="55"/>
        <v>1505159.9792831675</v>
      </c>
      <c r="S103" s="128"/>
      <c r="T103" s="128">
        <f t="shared" si="45"/>
        <v>0</v>
      </c>
      <c r="U103" s="128">
        <f t="shared" si="56"/>
        <v>0</v>
      </c>
      <c r="V103" s="128">
        <f t="shared" si="57"/>
        <v>0</v>
      </c>
      <c r="W103" s="128">
        <f t="shared" si="53"/>
        <v>0</v>
      </c>
      <c r="X103" s="128">
        <f t="shared" si="49"/>
        <v>0</v>
      </c>
      <c r="Y103" s="129">
        <v>0.05</v>
      </c>
      <c r="Z103" s="128">
        <f t="shared" si="50"/>
        <v>0</v>
      </c>
      <c r="AA103" s="128">
        <f t="shared" si="51"/>
        <v>0</v>
      </c>
      <c r="AB103" s="129">
        <v>0.02</v>
      </c>
      <c r="AC103" s="128">
        <f t="shared" si="41"/>
        <v>0</v>
      </c>
      <c r="AD103" s="128">
        <f t="shared" si="42"/>
        <v>0</v>
      </c>
      <c r="AM103" s="128"/>
      <c r="AN103" s="128"/>
      <c r="AO103" s="128"/>
      <c r="AP103" s="128"/>
      <c r="AQ103" s="127">
        <v>0.1</v>
      </c>
      <c r="AR103" s="127">
        <v>0.5</v>
      </c>
    </row>
    <row r="104" spans="1:44" s="68" customFormat="1">
      <c r="A104" s="3" t="s">
        <v>14</v>
      </c>
      <c r="B104" s="130" t="s">
        <v>20</v>
      </c>
      <c r="C104" s="116">
        <v>1</v>
      </c>
      <c r="D104" s="117">
        <v>6.5000000000000002E-2</v>
      </c>
      <c r="E104" s="117">
        <v>0</v>
      </c>
      <c r="F104" s="117">
        <v>0</v>
      </c>
      <c r="G104" s="117"/>
      <c r="H104" s="118"/>
      <c r="M104" s="118">
        <v>-72000</v>
      </c>
      <c r="N104" s="118">
        <f>-M104</f>
        <v>72000</v>
      </c>
      <c r="O104" s="118">
        <f t="shared" si="39"/>
        <v>-72000</v>
      </c>
      <c r="P104" s="118">
        <f t="shared" si="40"/>
        <v>72000</v>
      </c>
      <c r="Q104" s="118"/>
      <c r="R104" s="118"/>
      <c r="S104" s="118"/>
      <c r="T104" s="118">
        <f t="shared" si="45"/>
        <v>0</v>
      </c>
      <c r="U104" s="118">
        <f t="shared" si="56"/>
        <v>0</v>
      </c>
      <c r="V104" s="118"/>
      <c r="W104" s="118">
        <f t="shared" si="53"/>
        <v>0</v>
      </c>
      <c r="X104" s="118">
        <f t="shared" si="49"/>
        <v>0</v>
      </c>
      <c r="Y104" s="119">
        <v>0.02</v>
      </c>
      <c r="Z104" s="118">
        <f t="shared" si="50"/>
        <v>-1440</v>
      </c>
      <c r="AA104" s="118">
        <f t="shared" si="51"/>
        <v>-1440</v>
      </c>
      <c r="AB104" s="119">
        <v>0</v>
      </c>
      <c r="AC104" s="118">
        <f t="shared" si="41"/>
        <v>0</v>
      </c>
      <c r="AD104" s="118">
        <f t="shared" si="42"/>
        <v>0</v>
      </c>
      <c r="AM104" s="118"/>
      <c r="AN104" s="118"/>
      <c r="AO104" s="118"/>
      <c r="AP104" s="118"/>
      <c r="AQ104" s="117">
        <v>0.05</v>
      </c>
      <c r="AR104" s="117">
        <v>0.1</v>
      </c>
    </row>
    <row r="105" spans="1:44" s="68" customFormat="1">
      <c r="A105" s="3" t="s">
        <v>14</v>
      </c>
      <c r="B105" s="130" t="s">
        <v>21</v>
      </c>
      <c r="C105" s="116">
        <v>1</v>
      </c>
      <c r="D105" s="117">
        <v>6.5000000000000002E-2</v>
      </c>
      <c r="E105" s="117">
        <v>0</v>
      </c>
      <c r="F105" s="117">
        <v>0</v>
      </c>
      <c r="G105" s="117"/>
      <c r="H105" s="118"/>
      <c r="M105" s="118">
        <v>0</v>
      </c>
      <c r="N105" s="118">
        <f>N104-M105</f>
        <v>72000</v>
      </c>
      <c r="O105" s="118">
        <f t="shared" si="39"/>
        <v>0</v>
      </c>
      <c r="P105" s="118">
        <f t="shared" si="40"/>
        <v>72000</v>
      </c>
      <c r="Q105" s="118">
        <f t="shared" ref="Q105:Q128" si="59">N104*D104/365*(B105-B104)+Q104-S105</f>
        <v>141.04109589041096</v>
      </c>
      <c r="R105" s="118">
        <f t="shared" ref="R105:R128" si="60">Q105*C105</f>
        <v>141.04109589041096</v>
      </c>
      <c r="S105" s="118"/>
      <c r="T105" s="118">
        <f t="shared" si="45"/>
        <v>0</v>
      </c>
      <c r="U105" s="118">
        <f t="shared" ref="U105:U129" si="61">E105*N105</f>
        <v>0</v>
      </c>
      <c r="V105" s="118">
        <f t="shared" ref="V105:V135" si="62">U105*C105</f>
        <v>0</v>
      </c>
      <c r="W105" s="118">
        <f t="shared" si="53"/>
        <v>0</v>
      </c>
      <c r="X105" s="118">
        <f t="shared" si="49"/>
        <v>0</v>
      </c>
      <c r="Y105" s="119">
        <v>0.02</v>
      </c>
      <c r="Z105" s="118">
        <f t="shared" si="50"/>
        <v>-1440</v>
      </c>
      <c r="AA105" s="118">
        <f t="shared" si="51"/>
        <v>-1440</v>
      </c>
      <c r="AB105" s="119">
        <v>0</v>
      </c>
      <c r="AC105" s="118">
        <f t="shared" si="41"/>
        <v>0</v>
      </c>
      <c r="AD105" s="118">
        <f t="shared" si="42"/>
        <v>0</v>
      </c>
      <c r="AM105" s="118"/>
      <c r="AN105" s="118"/>
      <c r="AO105" s="118"/>
      <c r="AP105" s="118"/>
      <c r="AQ105" s="117">
        <v>0.05</v>
      </c>
      <c r="AR105" s="117">
        <v>0.1</v>
      </c>
    </row>
    <row r="106" spans="1:44" s="68" customFormat="1">
      <c r="A106" s="3" t="s">
        <v>14</v>
      </c>
      <c r="B106" s="130">
        <v>43363</v>
      </c>
      <c r="C106" s="116">
        <v>1</v>
      </c>
      <c r="D106" s="117">
        <v>6.5000000000000002E-2</v>
      </c>
      <c r="E106" s="117">
        <v>0</v>
      </c>
      <c r="F106" s="117">
        <v>0</v>
      </c>
      <c r="G106" s="117"/>
      <c r="H106" s="118"/>
      <c r="M106" s="118">
        <v>6000</v>
      </c>
      <c r="N106" s="118">
        <f t="shared" ref="N106:N128" si="63">N105-M106</f>
        <v>66000</v>
      </c>
      <c r="O106" s="118">
        <f t="shared" si="39"/>
        <v>6000</v>
      </c>
      <c r="P106" s="118">
        <f t="shared" si="40"/>
        <v>66000</v>
      </c>
      <c r="Q106" s="118">
        <f t="shared" si="59"/>
        <v>0</v>
      </c>
      <c r="R106" s="118">
        <f t="shared" si="60"/>
        <v>0</v>
      </c>
      <c r="S106" s="118">
        <f>N105*D105/365*(B106-B104)</f>
        <v>397.47945205479454</v>
      </c>
      <c r="T106" s="118">
        <f t="shared" si="45"/>
        <v>397.47945205479454</v>
      </c>
      <c r="U106" s="118">
        <f t="shared" si="61"/>
        <v>0</v>
      </c>
      <c r="V106" s="118">
        <f t="shared" si="62"/>
        <v>0</v>
      </c>
      <c r="W106" s="118">
        <f t="shared" si="53"/>
        <v>0</v>
      </c>
      <c r="X106" s="118">
        <f t="shared" si="49"/>
        <v>0</v>
      </c>
      <c r="Y106" s="119">
        <v>0.02</v>
      </c>
      <c r="Z106" s="118">
        <f t="shared" si="50"/>
        <v>-1320</v>
      </c>
      <c r="AA106" s="118">
        <f t="shared" si="51"/>
        <v>-1320</v>
      </c>
      <c r="AB106" s="119">
        <v>0</v>
      </c>
      <c r="AC106" s="118">
        <f t="shared" si="41"/>
        <v>0</v>
      </c>
      <c r="AD106" s="118">
        <f t="shared" si="42"/>
        <v>0</v>
      </c>
      <c r="AM106" s="118"/>
      <c r="AN106" s="118"/>
      <c r="AO106" s="118"/>
      <c r="AP106" s="118"/>
      <c r="AQ106" s="117">
        <v>0.05</v>
      </c>
      <c r="AR106" s="117">
        <v>0.1</v>
      </c>
    </row>
    <row r="107" spans="1:44" s="68" customFormat="1">
      <c r="A107" s="3" t="s">
        <v>14</v>
      </c>
      <c r="B107" s="130" t="s">
        <v>22</v>
      </c>
      <c r="C107" s="116">
        <v>1</v>
      </c>
      <c r="D107" s="117">
        <v>6.5000000000000002E-2</v>
      </c>
      <c r="E107" s="117">
        <v>0</v>
      </c>
      <c r="F107" s="117">
        <v>0</v>
      </c>
      <c r="G107" s="117"/>
      <c r="H107" s="118"/>
      <c r="M107" s="118">
        <v>0</v>
      </c>
      <c r="N107" s="118">
        <f t="shared" si="63"/>
        <v>66000</v>
      </c>
      <c r="O107" s="118">
        <f t="shared" si="39"/>
        <v>0</v>
      </c>
      <c r="P107" s="118">
        <f t="shared" si="40"/>
        <v>66000</v>
      </c>
      <c r="Q107" s="118">
        <f t="shared" si="59"/>
        <v>117.53424657534246</v>
      </c>
      <c r="R107" s="118">
        <f t="shared" si="60"/>
        <v>117.53424657534246</v>
      </c>
      <c r="S107" s="118"/>
      <c r="T107" s="118">
        <f t="shared" si="45"/>
        <v>0</v>
      </c>
      <c r="U107" s="118">
        <f t="shared" si="61"/>
        <v>0</v>
      </c>
      <c r="V107" s="118">
        <f t="shared" si="62"/>
        <v>0</v>
      </c>
      <c r="W107" s="118">
        <f t="shared" si="53"/>
        <v>0</v>
      </c>
      <c r="X107" s="118">
        <f t="shared" si="49"/>
        <v>0</v>
      </c>
      <c r="Y107" s="119">
        <v>0.02</v>
      </c>
      <c r="Z107" s="118">
        <f t="shared" si="50"/>
        <v>-1320</v>
      </c>
      <c r="AA107" s="118">
        <f t="shared" si="51"/>
        <v>-1320</v>
      </c>
      <c r="AB107" s="119">
        <v>0</v>
      </c>
      <c r="AC107" s="118">
        <f t="shared" si="41"/>
        <v>0</v>
      </c>
      <c r="AD107" s="118">
        <f t="shared" si="42"/>
        <v>0</v>
      </c>
      <c r="AM107" s="118"/>
      <c r="AN107" s="118"/>
      <c r="AO107" s="118"/>
      <c r="AP107" s="118"/>
      <c r="AQ107" s="117">
        <v>0.05</v>
      </c>
      <c r="AR107" s="117">
        <v>0.1</v>
      </c>
    </row>
    <row r="108" spans="1:44" s="68" customFormat="1">
      <c r="A108" s="3" t="s">
        <v>14</v>
      </c>
      <c r="B108" s="130">
        <v>43393</v>
      </c>
      <c r="C108" s="116">
        <v>1</v>
      </c>
      <c r="D108" s="117">
        <v>6.5000000000000002E-2</v>
      </c>
      <c r="E108" s="117">
        <v>0</v>
      </c>
      <c r="F108" s="117">
        <v>0</v>
      </c>
      <c r="G108" s="117"/>
      <c r="H108" s="118"/>
      <c r="M108" s="118">
        <v>6000</v>
      </c>
      <c r="N108" s="118">
        <f t="shared" si="63"/>
        <v>60000</v>
      </c>
      <c r="O108" s="118">
        <f t="shared" si="39"/>
        <v>6000</v>
      </c>
      <c r="P108" s="118">
        <f t="shared" si="40"/>
        <v>60000</v>
      </c>
      <c r="Q108" s="118">
        <f t="shared" si="59"/>
        <v>0</v>
      </c>
      <c r="R108" s="118">
        <f t="shared" si="60"/>
        <v>0</v>
      </c>
      <c r="S108" s="118">
        <f>N107*D107/365*(B108-B106)</f>
        <v>352.60273972602738</v>
      </c>
      <c r="T108" s="118">
        <f t="shared" si="45"/>
        <v>352.60273972602738</v>
      </c>
      <c r="U108" s="118">
        <f t="shared" si="61"/>
        <v>0</v>
      </c>
      <c r="V108" s="118">
        <f t="shared" si="62"/>
        <v>0</v>
      </c>
      <c r="W108" s="118">
        <f t="shared" si="53"/>
        <v>0</v>
      </c>
      <c r="X108" s="118">
        <f t="shared" si="49"/>
        <v>0</v>
      </c>
      <c r="Y108" s="119">
        <v>0.02</v>
      </c>
      <c r="Z108" s="118">
        <f t="shared" si="50"/>
        <v>-1200</v>
      </c>
      <c r="AA108" s="118">
        <f t="shared" si="51"/>
        <v>-1200</v>
      </c>
      <c r="AB108" s="119">
        <v>0</v>
      </c>
      <c r="AC108" s="118">
        <f t="shared" si="41"/>
        <v>0</v>
      </c>
      <c r="AD108" s="118">
        <f t="shared" si="42"/>
        <v>0</v>
      </c>
      <c r="AM108" s="118"/>
      <c r="AN108" s="118"/>
      <c r="AO108" s="118"/>
      <c r="AP108" s="118"/>
      <c r="AQ108" s="117">
        <v>0.05</v>
      </c>
      <c r="AR108" s="117">
        <v>0.1</v>
      </c>
    </row>
    <row r="109" spans="1:44" s="68" customFormat="1">
      <c r="A109" s="3" t="s">
        <v>14</v>
      </c>
      <c r="B109" s="130" t="s">
        <v>23</v>
      </c>
      <c r="C109" s="116">
        <v>1</v>
      </c>
      <c r="D109" s="117">
        <v>6.5000000000000002E-2</v>
      </c>
      <c r="E109" s="117">
        <v>0</v>
      </c>
      <c r="F109" s="117">
        <v>0</v>
      </c>
      <c r="G109" s="117"/>
      <c r="H109" s="118"/>
      <c r="M109" s="118">
        <v>0</v>
      </c>
      <c r="N109" s="118">
        <f t="shared" si="63"/>
        <v>60000</v>
      </c>
      <c r="O109" s="118">
        <f t="shared" si="39"/>
        <v>0</v>
      </c>
      <c r="P109" s="118">
        <f t="shared" si="40"/>
        <v>60000</v>
      </c>
      <c r="Q109" s="118">
        <f t="shared" si="59"/>
        <v>117.53424657534246</v>
      </c>
      <c r="R109" s="118">
        <f t="shared" si="60"/>
        <v>117.53424657534246</v>
      </c>
      <c r="S109" s="118"/>
      <c r="T109" s="118">
        <f t="shared" si="45"/>
        <v>0</v>
      </c>
      <c r="U109" s="118">
        <f t="shared" si="61"/>
        <v>0</v>
      </c>
      <c r="V109" s="118">
        <f t="shared" si="62"/>
        <v>0</v>
      </c>
      <c r="W109" s="118">
        <f t="shared" si="53"/>
        <v>0</v>
      </c>
      <c r="X109" s="118">
        <f t="shared" si="49"/>
        <v>0</v>
      </c>
      <c r="Y109" s="119">
        <v>0.02</v>
      </c>
      <c r="Z109" s="118">
        <f t="shared" si="50"/>
        <v>-1200</v>
      </c>
      <c r="AA109" s="118">
        <f t="shared" si="51"/>
        <v>-1200</v>
      </c>
      <c r="AB109" s="119">
        <v>0</v>
      </c>
      <c r="AC109" s="118">
        <f t="shared" si="41"/>
        <v>0</v>
      </c>
      <c r="AD109" s="118">
        <f t="shared" si="42"/>
        <v>0</v>
      </c>
      <c r="AM109" s="118"/>
      <c r="AN109" s="118"/>
      <c r="AO109" s="118"/>
      <c r="AP109" s="118"/>
      <c r="AQ109" s="117">
        <v>0.05</v>
      </c>
      <c r="AR109" s="117">
        <v>0.1</v>
      </c>
    </row>
    <row r="110" spans="1:44" s="68" customFormat="1">
      <c r="A110" s="3" t="s">
        <v>14</v>
      </c>
      <c r="B110" s="130">
        <v>43424</v>
      </c>
      <c r="C110" s="116">
        <v>1</v>
      </c>
      <c r="D110" s="117">
        <v>6.5000000000000002E-2</v>
      </c>
      <c r="E110" s="117">
        <v>0</v>
      </c>
      <c r="F110" s="117">
        <v>0</v>
      </c>
      <c r="G110" s="117"/>
      <c r="H110" s="118"/>
      <c r="M110" s="118">
        <v>6000</v>
      </c>
      <c r="N110" s="118">
        <f t="shared" si="63"/>
        <v>54000</v>
      </c>
      <c r="O110" s="118">
        <f t="shared" si="39"/>
        <v>6000</v>
      </c>
      <c r="P110" s="118">
        <f t="shared" si="40"/>
        <v>54000</v>
      </c>
      <c r="Q110" s="118">
        <f t="shared" si="59"/>
        <v>0</v>
      </c>
      <c r="R110" s="118">
        <f t="shared" si="60"/>
        <v>0</v>
      </c>
      <c r="S110" s="118">
        <f>N109*D109/365*(B110-B108)</f>
        <v>331.23287671232879</v>
      </c>
      <c r="T110" s="118">
        <f t="shared" si="45"/>
        <v>331.23287671232879</v>
      </c>
      <c r="U110" s="118">
        <f t="shared" si="61"/>
        <v>0</v>
      </c>
      <c r="V110" s="118">
        <f t="shared" si="62"/>
        <v>0</v>
      </c>
      <c r="W110" s="118">
        <f t="shared" si="53"/>
        <v>0</v>
      </c>
      <c r="X110" s="118">
        <f t="shared" si="49"/>
        <v>0</v>
      </c>
      <c r="Y110" s="119">
        <v>0.02</v>
      </c>
      <c r="Z110" s="118">
        <f t="shared" si="50"/>
        <v>-1080</v>
      </c>
      <c r="AA110" s="118">
        <f t="shared" si="51"/>
        <v>-1080</v>
      </c>
      <c r="AB110" s="119">
        <v>0</v>
      </c>
      <c r="AC110" s="118">
        <f t="shared" si="41"/>
        <v>0</v>
      </c>
      <c r="AD110" s="118">
        <f t="shared" si="42"/>
        <v>0</v>
      </c>
      <c r="AM110" s="118"/>
      <c r="AN110" s="118"/>
      <c r="AO110" s="118"/>
      <c r="AP110" s="118"/>
      <c r="AQ110" s="117">
        <v>0.05</v>
      </c>
      <c r="AR110" s="117">
        <v>0.1</v>
      </c>
    </row>
    <row r="111" spans="1:44" s="68" customFormat="1">
      <c r="A111" s="3" t="s">
        <v>14</v>
      </c>
      <c r="B111" s="130" t="s">
        <v>24</v>
      </c>
      <c r="C111" s="116">
        <v>1</v>
      </c>
      <c r="D111" s="117">
        <v>6.5000000000000002E-2</v>
      </c>
      <c r="E111" s="117">
        <v>0</v>
      </c>
      <c r="F111" s="117">
        <v>0</v>
      </c>
      <c r="G111" s="117"/>
      <c r="H111" s="118"/>
      <c r="M111" s="118">
        <v>0</v>
      </c>
      <c r="N111" s="118">
        <f t="shared" si="63"/>
        <v>54000</v>
      </c>
      <c r="O111" s="118">
        <f t="shared" si="39"/>
        <v>0</v>
      </c>
      <c r="P111" s="118">
        <f t="shared" si="40"/>
        <v>54000</v>
      </c>
      <c r="Q111" s="118">
        <f t="shared" si="59"/>
        <v>96.164383561643831</v>
      </c>
      <c r="R111" s="118">
        <f t="shared" si="60"/>
        <v>96.164383561643831</v>
      </c>
      <c r="S111" s="118"/>
      <c r="T111" s="118">
        <f t="shared" si="45"/>
        <v>0</v>
      </c>
      <c r="U111" s="118">
        <f t="shared" si="61"/>
        <v>0</v>
      </c>
      <c r="V111" s="118">
        <f t="shared" si="62"/>
        <v>0</v>
      </c>
      <c r="W111" s="118">
        <f t="shared" si="53"/>
        <v>0</v>
      </c>
      <c r="X111" s="118">
        <f t="shared" si="49"/>
        <v>0</v>
      </c>
      <c r="Y111" s="119">
        <v>0.02</v>
      </c>
      <c r="Z111" s="118">
        <f t="shared" si="50"/>
        <v>-1080</v>
      </c>
      <c r="AA111" s="118">
        <f t="shared" si="51"/>
        <v>-1080</v>
      </c>
      <c r="AB111" s="119">
        <v>0</v>
      </c>
      <c r="AC111" s="118">
        <f t="shared" si="41"/>
        <v>0</v>
      </c>
      <c r="AD111" s="118">
        <f t="shared" si="42"/>
        <v>0</v>
      </c>
      <c r="AM111" s="118"/>
      <c r="AN111" s="118"/>
      <c r="AO111" s="118"/>
      <c r="AP111" s="118"/>
      <c r="AQ111" s="117">
        <v>0.05</v>
      </c>
      <c r="AR111" s="117">
        <v>0.1</v>
      </c>
    </row>
    <row r="112" spans="1:44" s="68" customFormat="1">
      <c r="A112" s="3" t="s">
        <v>14</v>
      </c>
      <c r="B112" s="130">
        <v>43454</v>
      </c>
      <c r="C112" s="116">
        <v>1</v>
      </c>
      <c r="D112" s="117">
        <v>6.5000000000000002E-2</v>
      </c>
      <c r="E112" s="117">
        <v>0</v>
      </c>
      <c r="F112" s="117">
        <v>0</v>
      </c>
      <c r="G112" s="117"/>
      <c r="H112" s="118"/>
      <c r="M112" s="118">
        <v>6000</v>
      </c>
      <c r="N112" s="118">
        <f t="shared" si="63"/>
        <v>48000</v>
      </c>
      <c r="O112" s="118">
        <f t="shared" si="39"/>
        <v>6000</v>
      </c>
      <c r="P112" s="118">
        <f t="shared" si="40"/>
        <v>48000</v>
      </c>
      <c r="Q112" s="118">
        <f t="shared" si="59"/>
        <v>0</v>
      </c>
      <c r="R112" s="118">
        <f t="shared" si="60"/>
        <v>0</v>
      </c>
      <c r="S112" s="118">
        <f>N111*D111/365*(B112-B110)</f>
        <v>288.49315068493149</v>
      </c>
      <c r="T112" s="118">
        <f t="shared" si="45"/>
        <v>288.49315068493149</v>
      </c>
      <c r="U112" s="118">
        <f t="shared" si="61"/>
        <v>0</v>
      </c>
      <c r="V112" s="118">
        <f t="shared" si="62"/>
        <v>0</v>
      </c>
      <c r="W112" s="118">
        <f t="shared" si="53"/>
        <v>0</v>
      </c>
      <c r="X112" s="118">
        <f t="shared" si="49"/>
        <v>0</v>
      </c>
      <c r="Y112" s="119">
        <v>0.02</v>
      </c>
      <c r="Z112" s="118">
        <f t="shared" si="50"/>
        <v>-960</v>
      </c>
      <c r="AA112" s="118">
        <f t="shared" si="51"/>
        <v>-960</v>
      </c>
      <c r="AB112" s="119">
        <v>0</v>
      </c>
      <c r="AC112" s="118">
        <f t="shared" si="41"/>
        <v>0</v>
      </c>
      <c r="AD112" s="118">
        <f t="shared" si="42"/>
        <v>0</v>
      </c>
      <c r="AM112" s="118"/>
      <c r="AN112" s="118"/>
      <c r="AO112" s="118"/>
      <c r="AP112" s="118"/>
      <c r="AQ112" s="117">
        <v>0.05</v>
      </c>
      <c r="AR112" s="117">
        <v>0.1</v>
      </c>
    </row>
    <row r="113" spans="1:44" s="68" customFormat="1">
      <c r="A113" s="3" t="s">
        <v>14</v>
      </c>
      <c r="B113" s="130" t="s">
        <v>19</v>
      </c>
      <c r="C113" s="116">
        <v>1</v>
      </c>
      <c r="D113" s="117">
        <v>6.5000000000000002E-2</v>
      </c>
      <c r="E113" s="117">
        <v>0</v>
      </c>
      <c r="F113" s="117">
        <v>0</v>
      </c>
      <c r="G113" s="117"/>
      <c r="H113" s="118"/>
      <c r="M113" s="118">
        <v>0</v>
      </c>
      <c r="N113" s="118">
        <f t="shared" si="63"/>
        <v>48000</v>
      </c>
      <c r="O113" s="118">
        <f t="shared" si="39"/>
        <v>0</v>
      </c>
      <c r="P113" s="118">
        <f t="shared" si="40"/>
        <v>48000</v>
      </c>
      <c r="Q113" s="118">
        <f t="shared" si="59"/>
        <v>94.027397260273972</v>
      </c>
      <c r="R113" s="118">
        <f t="shared" si="60"/>
        <v>94.027397260273972</v>
      </c>
      <c r="S113" s="118"/>
      <c r="T113" s="118">
        <f t="shared" si="45"/>
        <v>0</v>
      </c>
      <c r="U113" s="118">
        <f t="shared" si="61"/>
        <v>0</v>
      </c>
      <c r="V113" s="118">
        <f t="shared" si="62"/>
        <v>0</v>
      </c>
      <c r="W113" s="118">
        <f t="shared" si="53"/>
        <v>0</v>
      </c>
      <c r="X113" s="118">
        <f t="shared" si="49"/>
        <v>0</v>
      </c>
      <c r="Y113" s="119">
        <v>0.02</v>
      </c>
      <c r="Z113" s="118">
        <f t="shared" si="50"/>
        <v>-960</v>
      </c>
      <c r="AA113" s="118">
        <f t="shared" si="51"/>
        <v>-960</v>
      </c>
      <c r="AB113" s="119">
        <v>0</v>
      </c>
      <c r="AC113" s="118">
        <f t="shared" si="41"/>
        <v>0</v>
      </c>
      <c r="AD113" s="118">
        <f t="shared" si="42"/>
        <v>0</v>
      </c>
      <c r="AM113" s="118"/>
      <c r="AN113" s="118"/>
      <c r="AO113" s="118"/>
      <c r="AP113" s="118"/>
      <c r="AQ113" s="117">
        <v>0.05</v>
      </c>
      <c r="AR113" s="117">
        <v>0.1</v>
      </c>
    </row>
    <row r="114" spans="1:44" s="68" customFormat="1">
      <c r="A114" s="3" t="s">
        <v>14</v>
      </c>
      <c r="B114" s="130">
        <v>43485</v>
      </c>
      <c r="C114" s="116">
        <v>1</v>
      </c>
      <c r="D114" s="117">
        <v>6.5000000000000002E-2</v>
      </c>
      <c r="E114" s="117">
        <v>0</v>
      </c>
      <c r="F114" s="117">
        <v>0</v>
      </c>
      <c r="G114" s="117"/>
      <c r="H114" s="118"/>
      <c r="M114" s="118">
        <v>6000</v>
      </c>
      <c r="N114" s="118">
        <f t="shared" si="63"/>
        <v>42000</v>
      </c>
      <c r="O114" s="118">
        <f t="shared" si="39"/>
        <v>6000</v>
      </c>
      <c r="P114" s="118">
        <f t="shared" si="40"/>
        <v>42000</v>
      </c>
      <c r="Q114" s="118">
        <f t="shared" si="59"/>
        <v>0</v>
      </c>
      <c r="R114" s="118">
        <f t="shared" si="60"/>
        <v>0</v>
      </c>
      <c r="S114" s="118">
        <f>N113*D113/365*(B114-B112)</f>
        <v>264.98630136986304</v>
      </c>
      <c r="T114" s="118">
        <f t="shared" si="45"/>
        <v>264.98630136986304</v>
      </c>
      <c r="U114" s="118">
        <f t="shared" si="61"/>
        <v>0</v>
      </c>
      <c r="V114" s="118">
        <f t="shared" si="62"/>
        <v>0</v>
      </c>
      <c r="W114" s="118">
        <f t="shared" si="53"/>
        <v>0</v>
      </c>
      <c r="X114" s="118">
        <f t="shared" si="49"/>
        <v>0</v>
      </c>
      <c r="Y114" s="119">
        <v>0.02</v>
      </c>
      <c r="Z114" s="118">
        <f t="shared" si="50"/>
        <v>-840</v>
      </c>
      <c r="AA114" s="118">
        <f t="shared" si="51"/>
        <v>-840</v>
      </c>
      <c r="AB114" s="119">
        <v>0</v>
      </c>
      <c r="AC114" s="118">
        <f t="shared" si="41"/>
        <v>0</v>
      </c>
      <c r="AD114" s="118">
        <f t="shared" si="42"/>
        <v>0</v>
      </c>
      <c r="AM114" s="118"/>
      <c r="AN114" s="118"/>
      <c r="AO114" s="118"/>
      <c r="AP114" s="118"/>
      <c r="AQ114" s="117">
        <v>0.05</v>
      </c>
      <c r="AR114" s="117">
        <v>0.1</v>
      </c>
    </row>
    <row r="115" spans="1:44" s="68" customFormat="1">
      <c r="A115" s="3" t="s">
        <v>14</v>
      </c>
      <c r="B115" s="130" t="s">
        <v>25</v>
      </c>
      <c r="C115" s="116">
        <v>1</v>
      </c>
      <c r="D115" s="117">
        <v>6.5000000000000002E-2</v>
      </c>
      <c r="E115" s="117">
        <v>0</v>
      </c>
      <c r="F115" s="117">
        <v>0</v>
      </c>
      <c r="G115" s="117"/>
      <c r="H115" s="118"/>
      <c r="M115" s="118">
        <v>0</v>
      </c>
      <c r="N115" s="118">
        <f t="shared" si="63"/>
        <v>42000</v>
      </c>
      <c r="O115" s="118">
        <f t="shared" si="39"/>
        <v>0</v>
      </c>
      <c r="P115" s="118">
        <f t="shared" si="40"/>
        <v>42000</v>
      </c>
      <c r="Q115" s="118">
        <f t="shared" si="59"/>
        <v>82.273972602739718</v>
      </c>
      <c r="R115" s="118">
        <f t="shared" si="60"/>
        <v>82.273972602739718</v>
      </c>
      <c r="S115" s="118"/>
      <c r="T115" s="118">
        <f t="shared" si="45"/>
        <v>0</v>
      </c>
      <c r="U115" s="118">
        <f t="shared" si="61"/>
        <v>0</v>
      </c>
      <c r="V115" s="118">
        <f t="shared" si="62"/>
        <v>0</v>
      </c>
      <c r="W115" s="118">
        <f t="shared" si="53"/>
        <v>0</v>
      </c>
      <c r="X115" s="118">
        <f t="shared" si="49"/>
        <v>0</v>
      </c>
      <c r="Y115" s="119">
        <v>0.02</v>
      </c>
      <c r="Z115" s="118">
        <f t="shared" si="50"/>
        <v>-840</v>
      </c>
      <c r="AA115" s="118">
        <f t="shared" si="51"/>
        <v>-840</v>
      </c>
      <c r="AB115" s="119">
        <v>0</v>
      </c>
      <c r="AC115" s="118">
        <f t="shared" si="41"/>
        <v>0</v>
      </c>
      <c r="AD115" s="118">
        <f t="shared" si="42"/>
        <v>0</v>
      </c>
      <c r="AM115" s="118"/>
      <c r="AN115" s="118"/>
      <c r="AO115" s="118"/>
      <c r="AP115" s="118"/>
      <c r="AQ115" s="117">
        <v>0.05</v>
      </c>
      <c r="AR115" s="117">
        <v>0.1</v>
      </c>
    </row>
    <row r="116" spans="1:44" s="68" customFormat="1">
      <c r="A116" s="3" t="s">
        <v>14</v>
      </c>
      <c r="B116" s="130">
        <v>43516</v>
      </c>
      <c r="C116" s="116">
        <v>1</v>
      </c>
      <c r="D116" s="117">
        <v>6.5000000000000002E-2</v>
      </c>
      <c r="E116" s="117">
        <v>0</v>
      </c>
      <c r="F116" s="117">
        <v>0</v>
      </c>
      <c r="G116" s="117"/>
      <c r="H116" s="118"/>
      <c r="M116" s="118">
        <v>6000</v>
      </c>
      <c r="N116" s="118">
        <f t="shared" si="63"/>
        <v>36000</v>
      </c>
      <c r="O116" s="118">
        <f t="shared" si="39"/>
        <v>6000</v>
      </c>
      <c r="P116" s="118">
        <f t="shared" si="40"/>
        <v>36000</v>
      </c>
      <c r="Q116" s="118">
        <f t="shared" si="59"/>
        <v>0</v>
      </c>
      <c r="R116" s="118">
        <f t="shared" si="60"/>
        <v>0</v>
      </c>
      <c r="S116" s="118">
        <f>N115*D115/365*(B116-B114)</f>
        <v>231.86301369863014</v>
      </c>
      <c r="T116" s="118">
        <f t="shared" si="45"/>
        <v>231.86301369863014</v>
      </c>
      <c r="U116" s="118">
        <f t="shared" si="61"/>
        <v>0</v>
      </c>
      <c r="V116" s="118">
        <f t="shared" si="62"/>
        <v>0</v>
      </c>
      <c r="W116" s="118">
        <f t="shared" si="53"/>
        <v>0</v>
      </c>
      <c r="X116" s="118">
        <f t="shared" si="49"/>
        <v>0</v>
      </c>
      <c r="Y116" s="119">
        <v>0.02</v>
      </c>
      <c r="Z116" s="118">
        <f t="shared" si="50"/>
        <v>-720</v>
      </c>
      <c r="AA116" s="118">
        <f t="shared" si="51"/>
        <v>-720</v>
      </c>
      <c r="AB116" s="119">
        <v>0</v>
      </c>
      <c r="AC116" s="118">
        <f t="shared" si="41"/>
        <v>0</v>
      </c>
      <c r="AD116" s="118">
        <f t="shared" si="42"/>
        <v>0</v>
      </c>
      <c r="AM116" s="118"/>
      <c r="AN116" s="118"/>
      <c r="AO116" s="118"/>
      <c r="AP116" s="118"/>
      <c r="AQ116" s="117">
        <v>0.05</v>
      </c>
      <c r="AR116" s="117">
        <v>0.1</v>
      </c>
    </row>
    <row r="117" spans="1:44" s="68" customFormat="1">
      <c r="A117" s="3" t="s">
        <v>14</v>
      </c>
      <c r="B117" s="130" t="s">
        <v>26</v>
      </c>
      <c r="C117" s="116">
        <v>1</v>
      </c>
      <c r="D117" s="117">
        <v>6.5000000000000002E-2</v>
      </c>
      <c r="E117" s="117">
        <v>0</v>
      </c>
      <c r="F117" s="117">
        <v>0</v>
      </c>
      <c r="G117" s="117"/>
      <c r="H117" s="118"/>
      <c r="M117" s="118">
        <v>0</v>
      </c>
      <c r="N117" s="118">
        <f t="shared" si="63"/>
        <v>36000</v>
      </c>
      <c r="O117" s="118">
        <f t="shared" si="39"/>
        <v>0</v>
      </c>
      <c r="P117" s="118">
        <f t="shared" si="40"/>
        <v>36000</v>
      </c>
      <c r="Q117" s="118">
        <f t="shared" si="59"/>
        <v>51.287671232876711</v>
      </c>
      <c r="R117" s="118">
        <f t="shared" si="60"/>
        <v>51.287671232876711</v>
      </c>
      <c r="S117" s="118"/>
      <c r="T117" s="118">
        <f t="shared" si="45"/>
        <v>0</v>
      </c>
      <c r="U117" s="118">
        <f t="shared" si="61"/>
        <v>0</v>
      </c>
      <c r="V117" s="118">
        <f t="shared" si="62"/>
        <v>0</v>
      </c>
      <c r="W117" s="118">
        <f t="shared" si="53"/>
        <v>0</v>
      </c>
      <c r="X117" s="118">
        <f t="shared" si="49"/>
        <v>0</v>
      </c>
      <c r="Y117" s="119">
        <v>0.02</v>
      </c>
      <c r="Z117" s="118">
        <f t="shared" si="50"/>
        <v>-720</v>
      </c>
      <c r="AA117" s="118">
        <f t="shared" si="51"/>
        <v>-720</v>
      </c>
      <c r="AB117" s="119">
        <v>0</v>
      </c>
      <c r="AC117" s="118">
        <f t="shared" si="41"/>
        <v>0</v>
      </c>
      <c r="AD117" s="118">
        <f t="shared" si="42"/>
        <v>0</v>
      </c>
      <c r="AM117" s="118"/>
      <c r="AN117" s="118"/>
      <c r="AO117" s="118"/>
      <c r="AP117" s="118"/>
      <c r="AQ117" s="117">
        <v>0.05</v>
      </c>
      <c r="AR117" s="117">
        <v>0.1</v>
      </c>
    </row>
    <row r="118" spans="1:44" s="68" customFormat="1">
      <c r="A118" s="3" t="s">
        <v>14</v>
      </c>
      <c r="B118" s="130">
        <v>43544</v>
      </c>
      <c r="C118" s="116">
        <v>1</v>
      </c>
      <c r="D118" s="117">
        <v>6.5000000000000002E-2</v>
      </c>
      <c r="E118" s="117">
        <v>0</v>
      </c>
      <c r="F118" s="117">
        <v>0</v>
      </c>
      <c r="G118" s="117"/>
      <c r="H118" s="118"/>
      <c r="M118" s="118">
        <v>6000</v>
      </c>
      <c r="N118" s="118">
        <f t="shared" si="63"/>
        <v>30000</v>
      </c>
      <c r="O118" s="118">
        <f t="shared" si="39"/>
        <v>6000</v>
      </c>
      <c r="P118" s="118">
        <f t="shared" si="40"/>
        <v>30000</v>
      </c>
      <c r="Q118" s="118">
        <f t="shared" si="59"/>
        <v>0</v>
      </c>
      <c r="R118" s="118">
        <f t="shared" si="60"/>
        <v>0</v>
      </c>
      <c r="S118" s="118">
        <f>N117*D117/365*(B118-B116)</f>
        <v>179.50684931506848</v>
      </c>
      <c r="T118" s="118">
        <f t="shared" si="45"/>
        <v>179.50684931506848</v>
      </c>
      <c r="U118" s="118">
        <f t="shared" si="61"/>
        <v>0</v>
      </c>
      <c r="V118" s="118">
        <f t="shared" si="62"/>
        <v>0</v>
      </c>
      <c r="W118" s="118">
        <f t="shared" si="53"/>
        <v>0</v>
      </c>
      <c r="X118" s="118">
        <f t="shared" si="49"/>
        <v>0</v>
      </c>
      <c r="Y118" s="119">
        <v>0.02</v>
      </c>
      <c r="Z118" s="118">
        <f t="shared" si="50"/>
        <v>-600</v>
      </c>
      <c r="AA118" s="118">
        <f t="shared" si="51"/>
        <v>-600</v>
      </c>
      <c r="AB118" s="119">
        <v>0</v>
      </c>
      <c r="AC118" s="118">
        <f t="shared" si="41"/>
        <v>0</v>
      </c>
      <c r="AD118" s="118">
        <f t="shared" si="42"/>
        <v>0</v>
      </c>
      <c r="AM118" s="118"/>
      <c r="AN118" s="118"/>
      <c r="AO118" s="118"/>
      <c r="AP118" s="118"/>
      <c r="AQ118" s="117">
        <v>0.05</v>
      </c>
      <c r="AR118" s="117">
        <v>0.1</v>
      </c>
    </row>
    <row r="119" spans="1:44" s="68" customFormat="1">
      <c r="A119" s="3" t="s">
        <v>14</v>
      </c>
      <c r="B119" s="130" t="s">
        <v>27</v>
      </c>
      <c r="C119" s="116">
        <v>1</v>
      </c>
      <c r="D119" s="117">
        <v>6.5000000000000002E-2</v>
      </c>
      <c r="E119" s="117">
        <v>0</v>
      </c>
      <c r="F119" s="117">
        <v>0</v>
      </c>
      <c r="G119" s="117"/>
      <c r="H119" s="118"/>
      <c r="M119" s="118">
        <v>0</v>
      </c>
      <c r="N119" s="118">
        <f t="shared" si="63"/>
        <v>30000</v>
      </c>
      <c r="O119" s="118">
        <f t="shared" si="39"/>
        <v>0</v>
      </c>
      <c r="P119" s="118">
        <f t="shared" si="40"/>
        <v>30000</v>
      </c>
      <c r="Q119" s="118">
        <f t="shared" si="59"/>
        <v>58.767123287671232</v>
      </c>
      <c r="R119" s="118">
        <f t="shared" si="60"/>
        <v>58.767123287671232</v>
      </c>
      <c r="S119" s="118"/>
      <c r="T119" s="118">
        <f t="shared" si="45"/>
        <v>0</v>
      </c>
      <c r="U119" s="118">
        <f t="shared" si="61"/>
        <v>0</v>
      </c>
      <c r="V119" s="118">
        <f t="shared" si="62"/>
        <v>0</v>
      </c>
      <c r="W119" s="118">
        <f t="shared" si="53"/>
        <v>0</v>
      </c>
      <c r="X119" s="118">
        <f t="shared" si="49"/>
        <v>0</v>
      </c>
      <c r="Y119" s="119">
        <v>0.02</v>
      </c>
      <c r="Z119" s="118">
        <f t="shared" si="50"/>
        <v>-600</v>
      </c>
      <c r="AA119" s="118">
        <f t="shared" si="51"/>
        <v>-600</v>
      </c>
      <c r="AB119" s="119">
        <v>0</v>
      </c>
      <c r="AC119" s="118">
        <f t="shared" si="41"/>
        <v>0</v>
      </c>
      <c r="AD119" s="118">
        <f t="shared" si="42"/>
        <v>0</v>
      </c>
      <c r="AM119" s="118"/>
      <c r="AN119" s="118"/>
      <c r="AO119" s="118"/>
      <c r="AP119" s="118"/>
      <c r="AQ119" s="117">
        <v>0.05</v>
      </c>
      <c r="AR119" s="117">
        <v>0.1</v>
      </c>
    </row>
    <row r="120" spans="1:44" s="68" customFormat="1">
      <c r="A120" s="3" t="s">
        <v>14</v>
      </c>
      <c r="B120" s="130">
        <v>43575</v>
      </c>
      <c r="C120" s="116">
        <v>1</v>
      </c>
      <c r="D120" s="117">
        <v>6.5000000000000002E-2</v>
      </c>
      <c r="E120" s="117">
        <v>0</v>
      </c>
      <c r="F120" s="117">
        <v>0</v>
      </c>
      <c r="G120" s="117"/>
      <c r="H120" s="118"/>
      <c r="M120" s="118">
        <v>6000</v>
      </c>
      <c r="N120" s="118">
        <f t="shared" si="63"/>
        <v>24000</v>
      </c>
      <c r="O120" s="118">
        <f t="shared" si="39"/>
        <v>6000</v>
      </c>
      <c r="P120" s="118">
        <f t="shared" si="40"/>
        <v>24000</v>
      </c>
      <c r="Q120" s="118">
        <f t="shared" si="59"/>
        <v>0</v>
      </c>
      <c r="R120" s="118">
        <f t="shared" si="60"/>
        <v>0</v>
      </c>
      <c r="S120" s="118">
        <f>N119*D119/365*(B120-B118)</f>
        <v>165.61643835616439</v>
      </c>
      <c r="T120" s="118">
        <f t="shared" si="45"/>
        <v>165.61643835616439</v>
      </c>
      <c r="U120" s="118">
        <f t="shared" si="61"/>
        <v>0</v>
      </c>
      <c r="V120" s="118">
        <f t="shared" si="62"/>
        <v>0</v>
      </c>
      <c r="W120" s="118">
        <f t="shared" si="53"/>
        <v>0</v>
      </c>
      <c r="X120" s="118">
        <f t="shared" si="49"/>
        <v>0</v>
      </c>
      <c r="Y120" s="119">
        <v>0.02</v>
      </c>
      <c r="Z120" s="118">
        <f t="shared" si="50"/>
        <v>-480</v>
      </c>
      <c r="AA120" s="118">
        <f t="shared" si="51"/>
        <v>-480</v>
      </c>
      <c r="AB120" s="119">
        <v>0</v>
      </c>
      <c r="AC120" s="118">
        <f t="shared" si="41"/>
        <v>0</v>
      </c>
      <c r="AD120" s="118">
        <f t="shared" si="42"/>
        <v>0</v>
      </c>
      <c r="AM120" s="118"/>
      <c r="AN120" s="118"/>
      <c r="AO120" s="118"/>
      <c r="AP120" s="118"/>
      <c r="AQ120" s="117">
        <v>0.05</v>
      </c>
      <c r="AR120" s="117">
        <v>0.1</v>
      </c>
    </row>
    <row r="121" spans="1:44" s="68" customFormat="1">
      <c r="A121" s="3" t="s">
        <v>14</v>
      </c>
      <c r="B121" s="130" t="s">
        <v>28</v>
      </c>
      <c r="C121" s="116">
        <v>1</v>
      </c>
      <c r="D121" s="117">
        <v>6.5000000000000002E-2</v>
      </c>
      <c r="E121" s="117">
        <v>0</v>
      </c>
      <c r="F121" s="117">
        <v>0</v>
      </c>
      <c r="G121" s="117"/>
      <c r="H121" s="118"/>
      <c r="M121" s="118">
        <v>0</v>
      </c>
      <c r="N121" s="118">
        <f t="shared" si="63"/>
        <v>24000</v>
      </c>
      <c r="O121" s="118">
        <f t="shared" si="39"/>
        <v>0</v>
      </c>
      <c r="P121" s="118">
        <f t="shared" si="40"/>
        <v>24000</v>
      </c>
      <c r="Q121" s="118">
        <f t="shared" si="59"/>
        <v>42.739726027397261</v>
      </c>
      <c r="R121" s="118">
        <f t="shared" si="60"/>
        <v>42.739726027397261</v>
      </c>
      <c r="S121" s="118"/>
      <c r="T121" s="118">
        <f t="shared" si="45"/>
        <v>0</v>
      </c>
      <c r="U121" s="118">
        <f t="shared" si="61"/>
        <v>0</v>
      </c>
      <c r="V121" s="118">
        <f t="shared" si="62"/>
        <v>0</v>
      </c>
      <c r="W121" s="118">
        <f t="shared" si="53"/>
        <v>0</v>
      </c>
      <c r="X121" s="118">
        <f t="shared" si="49"/>
        <v>0</v>
      </c>
      <c r="Y121" s="119">
        <v>0.02</v>
      </c>
      <c r="Z121" s="118">
        <f t="shared" si="50"/>
        <v>-480</v>
      </c>
      <c r="AA121" s="118">
        <f t="shared" si="51"/>
        <v>-480</v>
      </c>
      <c r="AB121" s="119">
        <v>0</v>
      </c>
      <c r="AC121" s="118">
        <f t="shared" si="41"/>
        <v>0</v>
      </c>
      <c r="AD121" s="118">
        <f t="shared" si="42"/>
        <v>0</v>
      </c>
      <c r="AM121" s="118"/>
      <c r="AN121" s="118"/>
      <c r="AO121" s="118"/>
      <c r="AP121" s="118"/>
      <c r="AQ121" s="117">
        <v>0.05</v>
      </c>
      <c r="AR121" s="117">
        <v>0.1</v>
      </c>
    </row>
    <row r="122" spans="1:44" s="68" customFormat="1">
      <c r="A122" s="3" t="s">
        <v>14</v>
      </c>
      <c r="B122" s="130">
        <v>43605</v>
      </c>
      <c r="C122" s="116">
        <v>1</v>
      </c>
      <c r="D122" s="117">
        <v>6.5000000000000002E-2</v>
      </c>
      <c r="E122" s="117">
        <v>0</v>
      </c>
      <c r="F122" s="117">
        <v>0</v>
      </c>
      <c r="G122" s="117"/>
      <c r="H122" s="118"/>
      <c r="M122" s="118">
        <v>6000</v>
      </c>
      <c r="N122" s="118">
        <f t="shared" si="63"/>
        <v>18000</v>
      </c>
      <c r="O122" s="118">
        <f t="shared" si="39"/>
        <v>6000</v>
      </c>
      <c r="P122" s="118">
        <f t="shared" si="40"/>
        <v>18000</v>
      </c>
      <c r="Q122" s="118">
        <f t="shared" si="59"/>
        <v>0</v>
      </c>
      <c r="R122" s="118">
        <f t="shared" si="60"/>
        <v>0</v>
      </c>
      <c r="S122" s="118">
        <f>N121*D121/365*(B122-B120)</f>
        <v>128.21917808219177</v>
      </c>
      <c r="T122" s="118">
        <f t="shared" si="45"/>
        <v>128.21917808219177</v>
      </c>
      <c r="U122" s="118">
        <f t="shared" si="61"/>
        <v>0</v>
      </c>
      <c r="V122" s="118">
        <f t="shared" si="62"/>
        <v>0</v>
      </c>
      <c r="W122" s="118">
        <f t="shared" si="53"/>
        <v>0</v>
      </c>
      <c r="X122" s="118">
        <f t="shared" si="49"/>
        <v>0</v>
      </c>
      <c r="Y122" s="119">
        <v>0.02</v>
      </c>
      <c r="Z122" s="118">
        <f t="shared" si="50"/>
        <v>-360</v>
      </c>
      <c r="AA122" s="118">
        <f t="shared" si="51"/>
        <v>-360</v>
      </c>
      <c r="AB122" s="119">
        <v>0</v>
      </c>
      <c r="AC122" s="118">
        <f t="shared" si="41"/>
        <v>0</v>
      </c>
      <c r="AD122" s="118">
        <f t="shared" si="42"/>
        <v>0</v>
      </c>
      <c r="AM122" s="118"/>
      <c r="AN122" s="118"/>
      <c r="AO122" s="118"/>
      <c r="AP122" s="118"/>
      <c r="AQ122" s="117">
        <v>0.05</v>
      </c>
      <c r="AR122" s="117">
        <v>0.1</v>
      </c>
    </row>
    <row r="123" spans="1:44" s="68" customFormat="1">
      <c r="A123" s="3" t="s">
        <v>14</v>
      </c>
      <c r="B123" s="130" t="s">
        <v>29</v>
      </c>
      <c r="C123" s="116">
        <v>1</v>
      </c>
      <c r="D123" s="117">
        <v>6.5000000000000002E-2</v>
      </c>
      <c r="E123" s="117">
        <v>0</v>
      </c>
      <c r="F123" s="117">
        <v>0</v>
      </c>
      <c r="G123" s="117"/>
      <c r="H123" s="118"/>
      <c r="M123" s="118">
        <v>0</v>
      </c>
      <c r="N123" s="118">
        <f t="shared" si="63"/>
        <v>18000</v>
      </c>
      <c r="O123" s="118">
        <f t="shared" si="39"/>
        <v>0</v>
      </c>
      <c r="P123" s="118">
        <f t="shared" si="40"/>
        <v>18000</v>
      </c>
      <c r="Q123" s="118">
        <f t="shared" si="59"/>
        <v>35.260273972602739</v>
      </c>
      <c r="R123" s="118">
        <f t="shared" si="60"/>
        <v>35.260273972602739</v>
      </c>
      <c r="S123" s="118"/>
      <c r="T123" s="118">
        <f t="shared" si="45"/>
        <v>0</v>
      </c>
      <c r="U123" s="118">
        <f t="shared" si="61"/>
        <v>0</v>
      </c>
      <c r="V123" s="118">
        <f t="shared" si="62"/>
        <v>0</v>
      </c>
      <c r="W123" s="118">
        <f t="shared" si="53"/>
        <v>0</v>
      </c>
      <c r="X123" s="118">
        <f t="shared" si="49"/>
        <v>0</v>
      </c>
      <c r="Y123" s="119">
        <v>0.02</v>
      </c>
      <c r="Z123" s="118">
        <f t="shared" si="50"/>
        <v>-360</v>
      </c>
      <c r="AA123" s="118">
        <f t="shared" si="51"/>
        <v>-360</v>
      </c>
      <c r="AB123" s="119">
        <v>0</v>
      </c>
      <c r="AC123" s="118">
        <f t="shared" si="41"/>
        <v>0</v>
      </c>
      <c r="AD123" s="118">
        <f t="shared" si="42"/>
        <v>0</v>
      </c>
      <c r="AM123" s="118"/>
      <c r="AN123" s="118"/>
      <c r="AO123" s="118"/>
      <c r="AP123" s="118"/>
      <c r="AQ123" s="117">
        <v>0.05</v>
      </c>
      <c r="AR123" s="117">
        <v>0.1</v>
      </c>
    </row>
    <row r="124" spans="1:44" s="68" customFormat="1">
      <c r="A124" s="3" t="s">
        <v>14</v>
      </c>
      <c r="B124" s="130">
        <v>43636</v>
      </c>
      <c r="C124" s="116">
        <v>1</v>
      </c>
      <c r="D124" s="117">
        <v>6.5000000000000002E-2</v>
      </c>
      <c r="E124" s="117">
        <v>0</v>
      </c>
      <c r="F124" s="117">
        <v>0</v>
      </c>
      <c r="G124" s="117"/>
      <c r="H124" s="118"/>
      <c r="M124" s="118">
        <v>6000</v>
      </c>
      <c r="N124" s="118">
        <f t="shared" si="63"/>
        <v>12000</v>
      </c>
      <c r="O124" s="118">
        <f t="shared" si="39"/>
        <v>6000</v>
      </c>
      <c r="P124" s="118">
        <f t="shared" si="40"/>
        <v>12000</v>
      </c>
      <c r="Q124" s="118">
        <f t="shared" si="59"/>
        <v>0</v>
      </c>
      <c r="R124" s="118">
        <f t="shared" si="60"/>
        <v>0</v>
      </c>
      <c r="S124" s="118">
        <f>N123*D123/365*(B124-B122)</f>
        <v>99.369863013698634</v>
      </c>
      <c r="T124" s="118">
        <f t="shared" si="45"/>
        <v>99.369863013698634</v>
      </c>
      <c r="U124" s="118">
        <f t="shared" si="61"/>
        <v>0</v>
      </c>
      <c r="V124" s="118">
        <f t="shared" si="62"/>
        <v>0</v>
      </c>
      <c r="W124" s="118">
        <f t="shared" si="53"/>
        <v>0</v>
      </c>
      <c r="X124" s="118">
        <f t="shared" si="49"/>
        <v>0</v>
      </c>
      <c r="Y124" s="119">
        <v>0.02</v>
      </c>
      <c r="Z124" s="118">
        <f t="shared" si="50"/>
        <v>-240</v>
      </c>
      <c r="AA124" s="118">
        <f t="shared" si="51"/>
        <v>-240</v>
      </c>
      <c r="AB124" s="119">
        <v>0</v>
      </c>
      <c r="AC124" s="118">
        <f t="shared" si="41"/>
        <v>0</v>
      </c>
      <c r="AD124" s="118">
        <f t="shared" si="42"/>
        <v>0</v>
      </c>
      <c r="AM124" s="118"/>
      <c r="AN124" s="118"/>
      <c r="AO124" s="118"/>
      <c r="AP124" s="118"/>
      <c r="AQ124" s="117">
        <v>0.05</v>
      </c>
      <c r="AR124" s="117">
        <v>0.1</v>
      </c>
    </row>
    <row r="125" spans="1:44" s="68" customFormat="1">
      <c r="A125" s="3" t="s">
        <v>14</v>
      </c>
      <c r="B125" s="130" t="s">
        <v>30</v>
      </c>
      <c r="C125" s="116">
        <v>1</v>
      </c>
      <c r="D125" s="117">
        <v>6.5000000000000002E-2</v>
      </c>
      <c r="E125" s="117">
        <v>0</v>
      </c>
      <c r="F125" s="117">
        <v>0</v>
      </c>
      <c r="G125" s="117"/>
      <c r="H125" s="118"/>
      <c r="M125" s="118">
        <v>0</v>
      </c>
      <c r="N125" s="118">
        <f t="shared" si="63"/>
        <v>12000</v>
      </c>
      <c r="O125" s="118">
        <f t="shared" si="39"/>
        <v>0</v>
      </c>
      <c r="P125" s="118">
        <f t="shared" si="40"/>
        <v>12000</v>
      </c>
      <c r="Q125" s="118">
        <f t="shared" si="59"/>
        <v>21.36986301369863</v>
      </c>
      <c r="R125" s="118">
        <f t="shared" si="60"/>
        <v>21.36986301369863</v>
      </c>
      <c r="S125" s="118"/>
      <c r="T125" s="118">
        <f t="shared" si="45"/>
        <v>0</v>
      </c>
      <c r="U125" s="118">
        <f t="shared" si="61"/>
        <v>0</v>
      </c>
      <c r="V125" s="118">
        <f t="shared" si="62"/>
        <v>0</v>
      </c>
      <c r="W125" s="118">
        <f t="shared" si="53"/>
        <v>0</v>
      </c>
      <c r="X125" s="118">
        <f t="shared" si="49"/>
        <v>0</v>
      </c>
      <c r="Y125" s="119">
        <v>0.02</v>
      </c>
      <c r="Z125" s="118">
        <f t="shared" si="50"/>
        <v>-240</v>
      </c>
      <c r="AA125" s="118">
        <f t="shared" si="51"/>
        <v>-240</v>
      </c>
      <c r="AB125" s="119">
        <v>0</v>
      </c>
      <c r="AC125" s="118">
        <f t="shared" si="41"/>
        <v>0</v>
      </c>
      <c r="AD125" s="118">
        <f t="shared" si="42"/>
        <v>0</v>
      </c>
      <c r="AM125" s="118"/>
      <c r="AN125" s="118"/>
      <c r="AO125" s="118"/>
      <c r="AP125" s="118"/>
      <c r="AQ125" s="117">
        <v>0.05</v>
      </c>
      <c r="AR125" s="117">
        <v>0.1</v>
      </c>
    </row>
    <row r="126" spans="1:44" s="68" customFormat="1">
      <c r="A126" s="3" t="s">
        <v>14</v>
      </c>
      <c r="B126" s="130">
        <v>43666</v>
      </c>
      <c r="C126" s="116">
        <v>1</v>
      </c>
      <c r="D126" s="117">
        <v>6.5000000000000002E-2</v>
      </c>
      <c r="E126" s="117">
        <v>0</v>
      </c>
      <c r="F126" s="117">
        <v>0</v>
      </c>
      <c r="G126" s="117"/>
      <c r="H126" s="118"/>
      <c r="M126" s="118">
        <v>6000</v>
      </c>
      <c r="N126" s="118">
        <f t="shared" si="63"/>
        <v>6000</v>
      </c>
      <c r="O126" s="118">
        <f t="shared" si="39"/>
        <v>6000</v>
      </c>
      <c r="P126" s="118">
        <f t="shared" si="40"/>
        <v>6000</v>
      </c>
      <c r="Q126" s="118">
        <f t="shared" si="59"/>
        <v>0</v>
      </c>
      <c r="R126" s="118">
        <f t="shared" si="60"/>
        <v>0</v>
      </c>
      <c r="S126" s="118">
        <f>N125*D125/365*(B126-B124)</f>
        <v>64.109589041095887</v>
      </c>
      <c r="T126" s="118">
        <f t="shared" si="45"/>
        <v>64.109589041095887</v>
      </c>
      <c r="U126" s="118">
        <f t="shared" si="61"/>
        <v>0</v>
      </c>
      <c r="V126" s="118">
        <f t="shared" si="62"/>
        <v>0</v>
      </c>
      <c r="W126" s="118">
        <f t="shared" si="53"/>
        <v>0</v>
      </c>
      <c r="X126" s="118">
        <f t="shared" si="49"/>
        <v>0</v>
      </c>
      <c r="Y126" s="119">
        <v>0.02</v>
      </c>
      <c r="Z126" s="118">
        <f t="shared" si="50"/>
        <v>-120</v>
      </c>
      <c r="AA126" s="118">
        <f t="shared" si="51"/>
        <v>-120</v>
      </c>
      <c r="AB126" s="119">
        <v>0</v>
      </c>
      <c r="AC126" s="118">
        <f t="shared" si="41"/>
        <v>0</v>
      </c>
      <c r="AD126" s="118">
        <f t="shared" si="42"/>
        <v>0</v>
      </c>
      <c r="AM126" s="118"/>
      <c r="AN126" s="118"/>
      <c r="AO126" s="118"/>
      <c r="AP126" s="118"/>
      <c r="AQ126" s="117">
        <v>0.05</v>
      </c>
      <c r="AR126" s="117">
        <v>0.1</v>
      </c>
    </row>
    <row r="127" spans="1:44" s="68" customFormat="1">
      <c r="A127" s="3" t="s">
        <v>14</v>
      </c>
      <c r="B127" s="130" t="s">
        <v>31</v>
      </c>
      <c r="C127" s="116">
        <v>1</v>
      </c>
      <c r="D127" s="117">
        <v>6.5000000000000002E-2</v>
      </c>
      <c r="E127" s="117">
        <v>0</v>
      </c>
      <c r="F127" s="117">
        <v>0</v>
      </c>
      <c r="G127" s="117"/>
      <c r="H127" s="118"/>
      <c r="M127" s="118">
        <v>0</v>
      </c>
      <c r="N127" s="118">
        <f t="shared" si="63"/>
        <v>6000</v>
      </c>
      <c r="O127" s="118">
        <f t="shared" si="39"/>
        <v>0</v>
      </c>
      <c r="P127" s="118">
        <f t="shared" si="40"/>
        <v>6000</v>
      </c>
      <c r="Q127" s="118">
        <f t="shared" si="59"/>
        <v>11.753424657534246</v>
      </c>
      <c r="R127" s="118">
        <f t="shared" si="60"/>
        <v>11.753424657534246</v>
      </c>
      <c r="S127" s="118"/>
      <c r="T127" s="118">
        <f t="shared" si="45"/>
        <v>0</v>
      </c>
      <c r="U127" s="118">
        <f t="shared" si="61"/>
        <v>0</v>
      </c>
      <c r="V127" s="118">
        <f t="shared" si="62"/>
        <v>0</v>
      </c>
      <c r="W127" s="118">
        <f t="shared" si="53"/>
        <v>0</v>
      </c>
      <c r="X127" s="118">
        <f t="shared" si="49"/>
        <v>0</v>
      </c>
      <c r="Y127" s="119">
        <v>0.02</v>
      </c>
      <c r="Z127" s="118">
        <f t="shared" si="50"/>
        <v>-120</v>
      </c>
      <c r="AA127" s="118">
        <f t="shared" si="51"/>
        <v>-120</v>
      </c>
      <c r="AB127" s="119">
        <v>0</v>
      </c>
      <c r="AC127" s="118">
        <f t="shared" si="41"/>
        <v>0</v>
      </c>
      <c r="AD127" s="118">
        <f t="shared" si="42"/>
        <v>0</v>
      </c>
      <c r="AM127" s="118"/>
      <c r="AN127" s="118"/>
      <c r="AO127" s="118"/>
      <c r="AP127" s="118"/>
      <c r="AQ127" s="117">
        <v>0.05</v>
      </c>
      <c r="AR127" s="117">
        <v>0.1</v>
      </c>
    </row>
    <row r="128" spans="1:44" s="68" customFormat="1">
      <c r="A128" s="3" t="s">
        <v>14</v>
      </c>
      <c r="B128" s="130" t="s">
        <v>32</v>
      </c>
      <c r="C128" s="116">
        <v>1</v>
      </c>
      <c r="D128" s="117">
        <v>6.5000000000000002E-2</v>
      </c>
      <c r="E128" s="117">
        <v>0</v>
      </c>
      <c r="F128" s="117">
        <v>0</v>
      </c>
      <c r="G128" s="117"/>
      <c r="H128" s="118"/>
      <c r="M128" s="118">
        <v>6000</v>
      </c>
      <c r="N128" s="118">
        <f t="shared" si="63"/>
        <v>0</v>
      </c>
      <c r="O128" s="118">
        <f t="shared" si="39"/>
        <v>6000</v>
      </c>
      <c r="P128" s="118">
        <f t="shared" si="40"/>
        <v>0</v>
      </c>
      <c r="Q128" s="118">
        <f t="shared" si="59"/>
        <v>0</v>
      </c>
      <c r="R128" s="118">
        <f t="shared" si="60"/>
        <v>0</v>
      </c>
      <c r="S128" s="118">
        <f>N127*D127/365*(B128-B126)</f>
        <v>33.12328767123288</v>
      </c>
      <c r="T128" s="118">
        <f t="shared" si="45"/>
        <v>33.12328767123288</v>
      </c>
      <c r="U128" s="118">
        <f t="shared" si="61"/>
        <v>0</v>
      </c>
      <c r="V128" s="118">
        <f t="shared" si="62"/>
        <v>0</v>
      </c>
      <c r="W128" s="118">
        <f t="shared" si="53"/>
        <v>0</v>
      </c>
      <c r="X128" s="118">
        <f t="shared" si="49"/>
        <v>0</v>
      </c>
      <c r="Y128" s="119">
        <v>0.02</v>
      </c>
      <c r="Z128" s="118">
        <f t="shared" si="50"/>
        <v>0</v>
      </c>
      <c r="AA128" s="118">
        <f t="shared" si="51"/>
        <v>0</v>
      </c>
      <c r="AB128" s="119">
        <v>0</v>
      </c>
      <c r="AC128" s="118">
        <f t="shared" si="41"/>
        <v>0</v>
      </c>
      <c r="AD128" s="118">
        <f t="shared" si="42"/>
        <v>0</v>
      </c>
      <c r="AM128" s="118"/>
      <c r="AN128" s="118"/>
      <c r="AO128" s="118"/>
      <c r="AP128" s="118"/>
      <c r="AQ128" s="117">
        <v>0.05</v>
      </c>
      <c r="AR128" s="117">
        <v>0.1</v>
      </c>
    </row>
    <row r="129" spans="1:44" s="70" customFormat="1">
      <c r="A129" s="4" t="s">
        <v>15</v>
      </c>
      <c r="B129" s="125">
        <v>43432</v>
      </c>
      <c r="C129" s="131">
        <v>1</v>
      </c>
      <c r="D129" s="127">
        <v>5.5E-2</v>
      </c>
      <c r="E129" s="127">
        <v>0</v>
      </c>
      <c r="F129" s="127">
        <v>0</v>
      </c>
      <c r="G129" s="127"/>
      <c r="H129" s="128"/>
      <c r="M129" s="128">
        <v>-309900</v>
      </c>
      <c r="N129" s="128">
        <f>-M129</f>
        <v>309900</v>
      </c>
      <c r="O129" s="128">
        <f t="shared" si="39"/>
        <v>-309900</v>
      </c>
      <c r="P129" s="128">
        <f t="shared" si="40"/>
        <v>309900</v>
      </c>
      <c r="Q129" s="128"/>
      <c r="R129" s="128"/>
      <c r="S129" s="128">
        <v>0</v>
      </c>
      <c r="T129" s="128">
        <f t="shared" si="45"/>
        <v>0</v>
      </c>
      <c r="U129" s="128">
        <f t="shared" si="61"/>
        <v>0</v>
      </c>
      <c r="V129" s="128">
        <f t="shared" si="62"/>
        <v>0</v>
      </c>
      <c r="W129" s="128">
        <f t="shared" si="53"/>
        <v>0</v>
      </c>
      <c r="X129" s="128">
        <f t="shared" si="49"/>
        <v>0</v>
      </c>
      <c r="Y129" s="129">
        <v>0.02</v>
      </c>
      <c r="Z129" s="128">
        <f t="shared" si="50"/>
        <v>-6198</v>
      </c>
      <c r="AA129" s="128">
        <f t="shared" si="51"/>
        <v>-6198</v>
      </c>
      <c r="AB129" s="129">
        <v>0</v>
      </c>
      <c r="AC129" s="128">
        <f t="shared" si="41"/>
        <v>0</v>
      </c>
      <c r="AD129" s="128">
        <f t="shared" si="42"/>
        <v>0</v>
      </c>
      <c r="AM129" s="128"/>
      <c r="AN129" s="128"/>
      <c r="AO129" s="128"/>
      <c r="AP129" s="128"/>
      <c r="AQ129" s="127">
        <v>0.05</v>
      </c>
      <c r="AR129" s="127">
        <v>0.2</v>
      </c>
    </row>
    <row r="130" spans="1:44" s="70" customFormat="1">
      <c r="A130" s="4" t="s">
        <v>15</v>
      </c>
      <c r="B130" s="125">
        <v>43434</v>
      </c>
      <c r="C130" s="131">
        <v>1</v>
      </c>
      <c r="D130" s="127">
        <v>5.5E-2</v>
      </c>
      <c r="E130" s="127">
        <v>0</v>
      </c>
      <c r="F130" s="127">
        <v>0</v>
      </c>
      <c r="G130" s="127"/>
      <c r="H130" s="128"/>
      <c r="M130" s="128">
        <v>0</v>
      </c>
      <c r="N130" s="128">
        <f t="shared" ref="N130:N135" si="64">N129-M130</f>
        <v>309900</v>
      </c>
      <c r="O130" s="128">
        <f t="shared" si="39"/>
        <v>0</v>
      </c>
      <c r="P130" s="128">
        <f t="shared" si="40"/>
        <v>309900</v>
      </c>
      <c r="Q130" s="128">
        <f t="shared" ref="Q130:Q135" si="65">N129*D129/365*(B130-B129)+Q129-S130</f>
        <v>93.394520547945206</v>
      </c>
      <c r="R130" s="128">
        <f t="shared" ref="R130:R135" si="66">Q130*C130</f>
        <v>93.394520547945206</v>
      </c>
      <c r="S130" s="128"/>
      <c r="T130" s="128"/>
      <c r="U130" s="128">
        <f t="shared" ref="U130:U136" si="67">E130*N129</f>
        <v>0</v>
      </c>
      <c r="V130" s="128">
        <f t="shared" si="62"/>
        <v>0</v>
      </c>
      <c r="W130" s="128">
        <f t="shared" si="53"/>
        <v>0</v>
      </c>
      <c r="X130" s="128">
        <f t="shared" si="49"/>
        <v>0</v>
      </c>
      <c r="Y130" s="129">
        <v>0.02</v>
      </c>
      <c r="Z130" s="128">
        <f t="shared" si="50"/>
        <v>-6198</v>
      </c>
      <c r="AA130" s="128">
        <f t="shared" si="51"/>
        <v>-6198</v>
      </c>
      <c r="AB130" s="129">
        <v>0</v>
      </c>
      <c r="AC130" s="128">
        <f t="shared" si="41"/>
        <v>0</v>
      </c>
      <c r="AD130" s="128">
        <f t="shared" si="42"/>
        <v>0</v>
      </c>
      <c r="AM130" s="128"/>
      <c r="AN130" s="128"/>
      <c r="AO130" s="128"/>
      <c r="AP130" s="128"/>
      <c r="AQ130" s="127">
        <v>0.05</v>
      </c>
      <c r="AR130" s="127">
        <v>0.2</v>
      </c>
    </row>
    <row r="131" spans="1:44" s="70" customFormat="1">
      <c r="A131" s="4" t="s">
        <v>15</v>
      </c>
      <c r="B131" s="125">
        <v>43462</v>
      </c>
      <c r="C131" s="131">
        <v>1</v>
      </c>
      <c r="D131" s="127">
        <v>5.5E-2</v>
      </c>
      <c r="E131" s="127">
        <v>0</v>
      </c>
      <c r="F131" s="127">
        <v>0</v>
      </c>
      <c r="G131" s="127"/>
      <c r="H131" s="128"/>
      <c r="M131" s="128">
        <v>0</v>
      </c>
      <c r="N131" s="128">
        <f t="shared" si="64"/>
        <v>309900</v>
      </c>
      <c r="O131" s="128">
        <f t="shared" si="39"/>
        <v>0</v>
      </c>
      <c r="P131" s="128">
        <f t="shared" si="40"/>
        <v>309900</v>
      </c>
      <c r="Q131" s="128">
        <f t="shared" si="65"/>
        <v>0</v>
      </c>
      <c r="R131" s="128">
        <f t="shared" si="66"/>
        <v>0</v>
      </c>
      <c r="S131" s="128">
        <f>N130*D130/365*(B131-B129)</f>
        <v>1400.9178082191781</v>
      </c>
      <c r="T131" s="128"/>
      <c r="U131" s="128">
        <f t="shared" si="67"/>
        <v>0</v>
      </c>
      <c r="V131" s="128">
        <f t="shared" si="62"/>
        <v>0</v>
      </c>
      <c r="W131" s="128">
        <f t="shared" si="53"/>
        <v>0</v>
      </c>
      <c r="X131" s="128">
        <f t="shared" si="49"/>
        <v>0</v>
      </c>
      <c r="Y131" s="129">
        <v>0.02</v>
      </c>
      <c r="Z131" s="128">
        <f t="shared" si="50"/>
        <v>-6198</v>
      </c>
      <c r="AA131" s="128">
        <f t="shared" si="51"/>
        <v>-6198</v>
      </c>
      <c r="AB131" s="129">
        <v>0</v>
      </c>
      <c r="AC131" s="128">
        <f t="shared" si="41"/>
        <v>0</v>
      </c>
      <c r="AD131" s="128">
        <f t="shared" si="42"/>
        <v>0</v>
      </c>
      <c r="AM131" s="128"/>
      <c r="AN131" s="128"/>
      <c r="AO131" s="128"/>
      <c r="AP131" s="128"/>
      <c r="AQ131" s="127">
        <v>0.05</v>
      </c>
      <c r="AR131" s="127">
        <v>0.2</v>
      </c>
    </row>
    <row r="132" spans="1:44" s="70" customFormat="1">
      <c r="A132" s="4" t="s">
        <v>15</v>
      </c>
      <c r="B132" s="125">
        <v>43465</v>
      </c>
      <c r="C132" s="131">
        <v>1</v>
      </c>
      <c r="D132" s="127">
        <v>5.5E-2</v>
      </c>
      <c r="E132" s="127">
        <v>0</v>
      </c>
      <c r="F132" s="127">
        <v>0</v>
      </c>
      <c r="G132" s="127"/>
      <c r="H132" s="128"/>
      <c r="M132" s="128">
        <v>0</v>
      </c>
      <c r="N132" s="128">
        <f t="shared" si="64"/>
        <v>309900</v>
      </c>
      <c r="O132" s="128">
        <f t="shared" si="39"/>
        <v>0</v>
      </c>
      <c r="P132" s="128">
        <f t="shared" si="40"/>
        <v>309900</v>
      </c>
      <c r="Q132" s="128">
        <f t="shared" si="65"/>
        <v>140.09178082191781</v>
      </c>
      <c r="R132" s="128">
        <f t="shared" si="66"/>
        <v>140.09178082191781</v>
      </c>
      <c r="S132" s="128"/>
      <c r="T132" s="128"/>
      <c r="U132" s="128">
        <f t="shared" si="67"/>
        <v>0</v>
      </c>
      <c r="V132" s="128">
        <f t="shared" si="62"/>
        <v>0</v>
      </c>
      <c r="W132" s="128">
        <f t="shared" si="53"/>
        <v>0</v>
      </c>
      <c r="X132" s="128">
        <f t="shared" si="49"/>
        <v>0</v>
      </c>
      <c r="Y132" s="129">
        <v>0.02</v>
      </c>
      <c r="Z132" s="128">
        <f t="shared" si="50"/>
        <v>-6198</v>
      </c>
      <c r="AA132" s="128">
        <f t="shared" si="51"/>
        <v>-6198</v>
      </c>
      <c r="AB132" s="129">
        <v>0</v>
      </c>
      <c r="AC132" s="128">
        <f t="shared" si="41"/>
        <v>0</v>
      </c>
      <c r="AD132" s="128">
        <f t="shared" si="42"/>
        <v>0</v>
      </c>
      <c r="AM132" s="128"/>
      <c r="AN132" s="128"/>
      <c r="AO132" s="128"/>
      <c r="AP132" s="128"/>
      <c r="AQ132" s="127">
        <v>0.05</v>
      </c>
      <c r="AR132" s="127">
        <v>0.2</v>
      </c>
    </row>
    <row r="133" spans="1:44" s="70" customFormat="1">
      <c r="A133" s="4" t="s">
        <v>15</v>
      </c>
      <c r="B133" s="125">
        <v>43493</v>
      </c>
      <c r="C133" s="131">
        <v>1</v>
      </c>
      <c r="D133" s="127">
        <v>5.5E-2</v>
      </c>
      <c r="E133" s="127">
        <v>0</v>
      </c>
      <c r="F133" s="127">
        <v>0</v>
      </c>
      <c r="G133" s="127"/>
      <c r="H133" s="128"/>
      <c r="M133" s="128">
        <v>0</v>
      </c>
      <c r="N133" s="128">
        <f t="shared" si="64"/>
        <v>309900</v>
      </c>
      <c r="O133" s="128">
        <f t="shared" si="39"/>
        <v>0</v>
      </c>
      <c r="P133" s="128">
        <f t="shared" si="40"/>
        <v>309900</v>
      </c>
      <c r="Q133" s="128">
        <f t="shared" si="65"/>
        <v>0</v>
      </c>
      <c r="R133" s="128">
        <f t="shared" si="66"/>
        <v>0</v>
      </c>
      <c r="S133" s="128">
        <f>N132*D132/365*(B133-B131)</f>
        <v>1447.6150684931506</v>
      </c>
      <c r="T133" s="128"/>
      <c r="U133" s="128">
        <f t="shared" si="67"/>
        <v>0</v>
      </c>
      <c r="V133" s="128">
        <f t="shared" si="62"/>
        <v>0</v>
      </c>
      <c r="W133" s="128">
        <f t="shared" si="53"/>
        <v>0</v>
      </c>
      <c r="X133" s="128">
        <f t="shared" si="49"/>
        <v>0</v>
      </c>
      <c r="Y133" s="129">
        <v>0.02</v>
      </c>
      <c r="Z133" s="128">
        <f t="shared" si="50"/>
        <v>-6198</v>
      </c>
      <c r="AA133" s="128">
        <f t="shared" si="51"/>
        <v>-6198</v>
      </c>
      <c r="AB133" s="129">
        <v>0</v>
      </c>
      <c r="AC133" s="128">
        <f t="shared" ref="AC133:AC196" si="68">-AB133*N133</f>
        <v>0</v>
      </c>
      <c r="AD133" s="128">
        <f t="shared" ref="AD133:AD196" si="69">AC133*C133</f>
        <v>0</v>
      </c>
      <c r="AM133" s="128"/>
      <c r="AN133" s="128"/>
      <c r="AO133" s="128"/>
      <c r="AP133" s="128"/>
      <c r="AQ133" s="127">
        <v>0.05</v>
      </c>
      <c r="AR133" s="127">
        <v>0.2</v>
      </c>
    </row>
    <row r="134" spans="1:44" s="70" customFormat="1">
      <c r="A134" s="4" t="s">
        <v>15</v>
      </c>
      <c r="B134" s="125">
        <v>43496</v>
      </c>
      <c r="C134" s="131">
        <v>1</v>
      </c>
      <c r="D134" s="127">
        <v>5.5E-2</v>
      </c>
      <c r="E134" s="127">
        <v>0</v>
      </c>
      <c r="F134" s="127">
        <v>0</v>
      </c>
      <c r="G134" s="127"/>
      <c r="H134" s="128"/>
      <c r="M134" s="128">
        <v>0</v>
      </c>
      <c r="N134" s="128">
        <f t="shared" si="64"/>
        <v>309900</v>
      </c>
      <c r="O134" s="128">
        <f t="shared" si="39"/>
        <v>0</v>
      </c>
      <c r="P134" s="128">
        <f t="shared" si="40"/>
        <v>309900</v>
      </c>
      <c r="Q134" s="128">
        <f t="shared" si="65"/>
        <v>140.09178082191781</v>
      </c>
      <c r="R134" s="128">
        <f t="shared" si="66"/>
        <v>140.09178082191781</v>
      </c>
      <c r="S134" s="128"/>
      <c r="T134" s="128"/>
      <c r="U134" s="128">
        <f t="shared" si="67"/>
        <v>0</v>
      </c>
      <c r="V134" s="128">
        <f t="shared" si="62"/>
        <v>0</v>
      </c>
      <c r="W134" s="128">
        <f t="shared" si="53"/>
        <v>0</v>
      </c>
      <c r="X134" s="128">
        <f t="shared" si="49"/>
        <v>0</v>
      </c>
      <c r="Y134" s="129">
        <v>0.02</v>
      </c>
      <c r="Z134" s="128">
        <f t="shared" si="50"/>
        <v>-6198</v>
      </c>
      <c r="AA134" s="128">
        <f t="shared" si="51"/>
        <v>-6198</v>
      </c>
      <c r="AB134" s="129">
        <v>0</v>
      </c>
      <c r="AC134" s="128">
        <f t="shared" si="68"/>
        <v>0</v>
      </c>
      <c r="AD134" s="128">
        <f t="shared" si="69"/>
        <v>0</v>
      </c>
      <c r="AM134" s="128"/>
      <c r="AN134" s="128"/>
      <c r="AO134" s="128"/>
      <c r="AP134" s="128"/>
      <c r="AQ134" s="127">
        <v>0.05</v>
      </c>
      <c r="AR134" s="127">
        <v>0.2</v>
      </c>
    </row>
    <row r="135" spans="1:44" s="70" customFormat="1">
      <c r="A135" s="4" t="s">
        <v>15</v>
      </c>
      <c r="B135" s="125">
        <v>43524</v>
      </c>
      <c r="C135" s="131">
        <v>1</v>
      </c>
      <c r="D135" s="127">
        <v>5.5E-2</v>
      </c>
      <c r="E135" s="127">
        <v>0</v>
      </c>
      <c r="F135" s="127">
        <v>0</v>
      </c>
      <c r="G135" s="127"/>
      <c r="H135" s="128"/>
      <c r="M135" s="128">
        <v>309900</v>
      </c>
      <c r="N135" s="128">
        <f t="shared" si="64"/>
        <v>0</v>
      </c>
      <c r="O135" s="128">
        <f t="shared" si="39"/>
        <v>309900</v>
      </c>
      <c r="P135" s="128">
        <f t="shared" si="40"/>
        <v>0</v>
      </c>
      <c r="Q135" s="128">
        <f t="shared" si="65"/>
        <v>0</v>
      </c>
      <c r="R135" s="128">
        <f t="shared" si="66"/>
        <v>0</v>
      </c>
      <c r="S135" s="128">
        <f>N134*D134/365*(B135-B133)</f>
        <v>1447.6150684931506</v>
      </c>
      <c r="T135" s="128">
        <f>S135*C135</f>
        <v>1447.6150684931506</v>
      </c>
      <c r="U135" s="128">
        <f t="shared" si="67"/>
        <v>0</v>
      </c>
      <c r="V135" s="128">
        <f t="shared" si="62"/>
        <v>0</v>
      </c>
      <c r="W135" s="128">
        <f t="shared" si="53"/>
        <v>0</v>
      </c>
      <c r="X135" s="128">
        <f t="shared" si="49"/>
        <v>0</v>
      </c>
      <c r="Y135" s="129">
        <v>0.02</v>
      </c>
      <c r="Z135" s="128">
        <f t="shared" si="50"/>
        <v>0</v>
      </c>
      <c r="AA135" s="128">
        <f t="shared" si="51"/>
        <v>0</v>
      </c>
      <c r="AB135" s="129">
        <v>0</v>
      </c>
      <c r="AC135" s="128">
        <f t="shared" si="68"/>
        <v>0</v>
      </c>
      <c r="AD135" s="128">
        <f t="shared" si="69"/>
        <v>0</v>
      </c>
      <c r="AM135" s="128"/>
      <c r="AN135" s="128"/>
      <c r="AO135" s="128"/>
      <c r="AP135" s="128"/>
      <c r="AQ135" s="127">
        <v>0.05</v>
      </c>
      <c r="AR135" s="127">
        <v>0.2</v>
      </c>
    </row>
    <row r="136" spans="1:44" s="68" customFormat="1">
      <c r="A136" s="3" t="s">
        <v>16</v>
      </c>
      <c r="B136" s="130">
        <v>43428</v>
      </c>
      <c r="C136" s="132">
        <f>VLOOKUP(CF_ож!B136,USD!A:B,2,TRUE)</f>
        <v>65.666399999999996</v>
      </c>
      <c r="D136" s="117">
        <v>5.5E-2</v>
      </c>
      <c r="E136" s="117">
        <v>0</v>
      </c>
      <c r="F136" s="117">
        <v>0</v>
      </c>
      <c r="G136" s="117"/>
      <c r="H136" s="118"/>
      <c r="M136" s="118">
        <v>-10000</v>
      </c>
      <c r="N136" s="118">
        <f>-M136</f>
        <v>10000</v>
      </c>
      <c r="O136" s="118">
        <f t="shared" si="39"/>
        <v>-656664</v>
      </c>
      <c r="P136" s="118">
        <f t="shared" si="40"/>
        <v>656664</v>
      </c>
      <c r="Q136" s="118"/>
      <c r="R136" s="118"/>
      <c r="S136" s="118">
        <v>0</v>
      </c>
      <c r="T136" s="118">
        <f>S136*C136</f>
        <v>0</v>
      </c>
      <c r="U136" s="118">
        <f t="shared" si="67"/>
        <v>0</v>
      </c>
      <c r="V136" s="118"/>
      <c r="W136" s="118">
        <f t="shared" si="53"/>
        <v>0</v>
      </c>
      <c r="X136" s="118">
        <f t="shared" ref="X136:X199" si="70">W136*C136</f>
        <v>0</v>
      </c>
      <c r="Y136" s="119">
        <v>0.2</v>
      </c>
      <c r="Z136" s="118">
        <f t="shared" ref="Z136:Z199" si="71">-Y136*N136</f>
        <v>-2000</v>
      </c>
      <c r="AA136" s="118">
        <f t="shared" ref="AA136:AA199" si="72">Z136*C136</f>
        <v>-131332.79999999999</v>
      </c>
      <c r="AB136" s="119">
        <v>0</v>
      </c>
      <c r="AC136" s="118">
        <f t="shared" si="68"/>
        <v>0</v>
      </c>
      <c r="AD136" s="118">
        <f t="shared" si="69"/>
        <v>0</v>
      </c>
      <c r="AM136" s="118"/>
      <c r="AN136" s="118"/>
      <c r="AO136" s="118"/>
      <c r="AP136" s="118"/>
      <c r="AQ136" s="117">
        <v>0.5</v>
      </c>
      <c r="AR136" s="117">
        <v>1</v>
      </c>
    </row>
    <row r="137" spans="1:44" s="68" customFormat="1">
      <c r="A137" s="3" t="s">
        <v>16</v>
      </c>
      <c r="B137" s="130">
        <v>43465</v>
      </c>
      <c r="C137" s="132">
        <f>VLOOKUP(CF_ож!B137,USD!A:B,2,TRUE)</f>
        <v>69.470600000000005</v>
      </c>
      <c r="D137" s="117">
        <v>5.5E-2</v>
      </c>
      <c r="E137" s="117">
        <v>0</v>
      </c>
      <c r="F137" s="117">
        <v>0</v>
      </c>
      <c r="G137" s="117"/>
      <c r="H137" s="118"/>
      <c r="M137" s="118">
        <v>0</v>
      </c>
      <c r="N137" s="118">
        <f>N136-M137</f>
        <v>10000</v>
      </c>
      <c r="O137" s="118">
        <f t="shared" si="39"/>
        <v>0</v>
      </c>
      <c r="P137" s="118">
        <f t="shared" si="40"/>
        <v>694706</v>
      </c>
      <c r="Q137" s="118">
        <f t="shared" ref="Q137:Q147" si="73">N136*D136/365*(B137-B136)+Q136-S137</f>
        <v>55.753424657534246</v>
      </c>
      <c r="R137" s="118">
        <f t="shared" ref="R137:R147" si="74">Q137*C137</f>
        <v>3873.223863013699</v>
      </c>
      <c r="S137" s="118"/>
      <c r="T137" s="118"/>
      <c r="U137" s="118">
        <f t="shared" ref="U137:U148" si="75">E137*N137</f>
        <v>0</v>
      </c>
      <c r="V137" s="118">
        <f t="shared" ref="V137:V147" si="76">U137*C137</f>
        <v>0</v>
      </c>
      <c r="W137" s="118">
        <f t="shared" si="53"/>
        <v>0</v>
      </c>
      <c r="X137" s="118">
        <f t="shared" si="70"/>
        <v>0</v>
      </c>
      <c r="Y137" s="119">
        <v>0.2</v>
      </c>
      <c r="Z137" s="118">
        <f t="shared" si="71"/>
        <v>-2000</v>
      </c>
      <c r="AA137" s="118">
        <f t="shared" si="72"/>
        <v>-138941.20000000001</v>
      </c>
      <c r="AB137" s="119">
        <v>0</v>
      </c>
      <c r="AC137" s="118">
        <f t="shared" si="68"/>
        <v>0</v>
      </c>
      <c r="AD137" s="118">
        <f t="shared" si="69"/>
        <v>0</v>
      </c>
      <c r="AM137" s="118"/>
      <c r="AN137" s="118"/>
      <c r="AO137" s="118"/>
      <c r="AP137" s="118"/>
      <c r="AQ137" s="117">
        <v>0.5</v>
      </c>
      <c r="AR137" s="117">
        <v>1</v>
      </c>
    </row>
    <row r="138" spans="1:44" s="68" customFormat="1">
      <c r="A138" s="3" t="s">
        <v>16</v>
      </c>
      <c r="B138" s="130">
        <v>43830</v>
      </c>
      <c r="C138" s="132">
        <f>VLOOKUP(CF_ож!B138,USD!A:B,2,TRUE)</f>
        <v>61.905700000000003</v>
      </c>
      <c r="D138" s="117">
        <v>5.5E-2</v>
      </c>
      <c r="E138" s="117">
        <v>0</v>
      </c>
      <c r="F138" s="117">
        <v>0</v>
      </c>
      <c r="G138" s="117"/>
      <c r="H138" s="118"/>
      <c r="M138" s="118">
        <v>0</v>
      </c>
      <c r="N138" s="118">
        <f t="shared" ref="N138:N147" si="77">N137-M138</f>
        <v>10000</v>
      </c>
      <c r="O138" s="118">
        <f t="shared" si="39"/>
        <v>0</v>
      </c>
      <c r="P138" s="118">
        <f t="shared" si="40"/>
        <v>619057</v>
      </c>
      <c r="Q138" s="118">
        <f t="shared" si="73"/>
        <v>605.7534246575342</v>
      </c>
      <c r="R138" s="118">
        <f t="shared" si="74"/>
        <v>37499.589780821916</v>
      </c>
      <c r="S138" s="118"/>
      <c r="T138" s="118"/>
      <c r="U138" s="118">
        <f t="shared" si="75"/>
        <v>0</v>
      </c>
      <c r="V138" s="118">
        <f t="shared" si="76"/>
        <v>0</v>
      </c>
      <c r="W138" s="118">
        <f t="shared" si="53"/>
        <v>0</v>
      </c>
      <c r="X138" s="118">
        <f t="shared" si="70"/>
        <v>0</v>
      </c>
      <c r="Y138" s="119">
        <v>0.2</v>
      </c>
      <c r="Z138" s="118">
        <f t="shared" si="71"/>
        <v>-2000</v>
      </c>
      <c r="AA138" s="118">
        <f t="shared" si="72"/>
        <v>-123811.40000000001</v>
      </c>
      <c r="AB138" s="119">
        <v>0</v>
      </c>
      <c r="AC138" s="118">
        <f t="shared" si="68"/>
        <v>0</v>
      </c>
      <c r="AD138" s="118">
        <f t="shared" si="69"/>
        <v>0</v>
      </c>
      <c r="AM138" s="118"/>
      <c r="AN138" s="118"/>
      <c r="AO138" s="118"/>
      <c r="AP138" s="118"/>
      <c r="AQ138" s="117">
        <v>0.5</v>
      </c>
      <c r="AR138" s="117">
        <v>1</v>
      </c>
    </row>
    <row r="139" spans="1:44" s="68" customFormat="1">
      <c r="A139" s="3" t="s">
        <v>16</v>
      </c>
      <c r="B139" s="130">
        <v>44196</v>
      </c>
      <c r="C139" s="132">
        <f>VLOOKUP(CF_ож!B139,USD!A:B,2,TRUE)</f>
        <v>77</v>
      </c>
      <c r="D139" s="117">
        <v>5.5E-2</v>
      </c>
      <c r="E139" s="117">
        <v>0</v>
      </c>
      <c r="F139" s="117">
        <v>0</v>
      </c>
      <c r="G139" s="117"/>
      <c r="H139" s="118"/>
      <c r="M139" s="118">
        <v>0</v>
      </c>
      <c r="N139" s="118">
        <f t="shared" si="77"/>
        <v>10000</v>
      </c>
      <c r="O139" s="118">
        <f t="shared" si="39"/>
        <v>0</v>
      </c>
      <c r="P139" s="118">
        <f t="shared" si="40"/>
        <v>770000</v>
      </c>
      <c r="Q139" s="118">
        <f t="shared" si="73"/>
        <v>1157.2602739726026</v>
      </c>
      <c r="R139" s="118">
        <f t="shared" si="74"/>
        <v>89109.041095890396</v>
      </c>
      <c r="S139" s="118"/>
      <c r="T139" s="118"/>
      <c r="U139" s="118">
        <f t="shared" si="75"/>
        <v>0</v>
      </c>
      <c r="V139" s="118">
        <f t="shared" si="76"/>
        <v>0</v>
      </c>
      <c r="W139" s="118">
        <f t="shared" si="53"/>
        <v>0</v>
      </c>
      <c r="X139" s="118">
        <f t="shared" si="70"/>
        <v>0</v>
      </c>
      <c r="Y139" s="119">
        <v>0.2</v>
      </c>
      <c r="Z139" s="118">
        <f t="shared" si="71"/>
        <v>-2000</v>
      </c>
      <c r="AA139" s="118">
        <f t="shared" si="72"/>
        <v>-154000</v>
      </c>
      <c r="AB139" s="119">
        <v>0</v>
      </c>
      <c r="AC139" s="118">
        <f t="shared" si="68"/>
        <v>0</v>
      </c>
      <c r="AD139" s="118">
        <f t="shared" si="69"/>
        <v>0</v>
      </c>
      <c r="AM139" s="118"/>
      <c r="AN139" s="118"/>
      <c r="AO139" s="118"/>
      <c r="AP139" s="118"/>
      <c r="AQ139" s="117">
        <v>0.5</v>
      </c>
      <c r="AR139" s="117">
        <v>1</v>
      </c>
    </row>
    <row r="140" spans="1:44" s="68" customFormat="1">
      <c r="A140" s="3" t="s">
        <v>16</v>
      </c>
      <c r="B140" s="130">
        <v>44561</v>
      </c>
      <c r="C140" s="132">
        <f>VLOOKUP(CF_ож!B140,USD!A:B,2,TRUE)</f>
        <v>87</v>
      </c>
      <c r="D140" s="117">
        <v>5.5E-2</v>
      </c>
      <c r="E140" s="117">
        <v>0</v>
      </c>
      <c r="F140" s="117">
        <v>0</v>
      </c>
      <c r="G140" s="117"/>
      <c r="H140" s="118"/>
      <c r="M140" s="118">
        <v>0</v>
      </c>
      <c r="N140" s="118">
        <f t="shared" si="77"/>
        <v>10000</v>
      </c>
      <c r="O140" s="118">
        <f t="shared" si="39"/>
        <v>0</v>
      </c>
      <c r="P140" s="118">
        <f t="shared" si="40"/>
        <v>870000</v>
      </c>
      <c r="Q140" s="118">
        <f t="shared" si="73"/>
        <v>1707.2602739726026</v>
      </c>
      <c r="R140" s="118">
        <f t="shared" si="74"/>
        <v>148531.64383561641</v>
      </c>
      <c r="S140" s="118"/>
      <c r="T140" s="118"/>
      <c r="U140" s="118">
        <f t="shared" si="75"/>
        <v>0</v>
      </c>
      <c r="V140" s="118">
        <f t="shared" si="76"/>
        <v>0</v>
      </c>
      <c r="W140" s="118">
        <f t="shared" si="53"/>
        <v>0</v>
      </c>
      <c r="X140" s="118">
        <f t="shared" si="70"/>
        <v>0</v>
      </c>
      <c r="Y140" s="119">
        <v>0.2</v>
      </c>
      <c r="Z140" s="118">
        <f t="shared" si="71"/>
        <v>-2000</v>
      </c>
      <c r="AA140" s="118">
        <f t="shared" si="72"/>
        <v>-174000</v>
      </c>
      <c r="AB140" s="119">
        <v>0</v>
      </c>
      <c r="AC140" s="118">
        <f t="shared" si="68"/>
        <v>0</v>
      </c>
      <c r="AD140" s="118">
        <f t="shared" si="69"/>
        <v>0</v>
      </c>
      <c r="AM140" s="118"/>
      <c r="AN140" s="118"/>
      <c r="AO140" s="118"/>
      <c r="AP140" s="118"/>
      <c r="AQ140" s="117">
        <v>0.5</v>
      </c>
      <c r="AR140" s="117">
        <v>1</v>
      </c>
    </row>
    <row r="141" spans="1:44" s="68" customFormat="1">
      <c r="A141" s="3" t="s">
        <v>16</v>
      </c>
      <c r="B141" s="130">
        <v>44926</v>
      </c>
      <c r="C141" s="132">
        <f>VLOOKUP(CF_ож!B141,USD!A:B,2,TRUE)</f>
        <v>92</v>
      </c>
      <c r="D141" s="117">
        <v>5.5E-2</v>
      </c>
      <c r="E141" s="117">
        <v>0</v>
      </c>
      <c r="F141" s="117">
        <v>0</v>
      </c>
      <c r="G141" s="117"/>
      <c r="H141" s="118"/>
      <c r="M141" s="118">
        <v>0</v>
      </c>
      <c r="N141" s="118">
        <f t="shared" si="77"/>
        <v>10000</v>
      </c>
      <c r="O141" s="118">
        <f t="shared" si="39"/>
        <v>0</v>
      </c>
      <c r="P141" s="118">
        <f t="shared" si="40"/>
        <v>920000</v>
      </c>
      <c r="Q141" s="118">
        <f t="shared" si="73"/>
        <v>2257.2602739726026</v>
      </c>
      <c r="R141" s="118">
        <f t="shared" si="74"/>
        <v>207667.94520547945</v>
      </c>
      <c r="S141" s="118"/>
      <c r="T141" s="118"/>
      <c r="U141" s="118">
        <f t="shared" si="75"/>
        <v>0</v>
      </c>
      <c r="V141" s="118">
        <f t="shared" si="76"/>
        <v>0</v>
      </c>
      <c r="W141" s="118">
        <f t="shared" si="53"/>
        <v>0</v>
      </c>
      <c r="X141" s="118">
        <f t="shared" si="70"/>
        <v>0</v>
      </c>
      <c r="Y141" s="119">
        <v>0.2</v>
      </c>
      <c r="Z141" s="118">
        <f t="shared" si="71"/>
        <v>-2000</v>
      </c>
      <c r="AA141" s="118">
        <f t="shared" si="72"/>
        <v>-184000</v>
      </c>
      <c r="AB141" s="119">
        <v>0</v>
      </c>
      <c r="AC141" s="118">
        <f t="shared" si="68"/>
        <v>0</v>
      </c>
      <c r="AD141" s="118">
        <f t="shared" si="69"/>
        <v>0</v>
      </c>
      <c r="AM141" s="118"/>
      <c r="AN141" s="118"/>
      <c r="AO141" s="118"/>
      <c r="AP141" s="118"/>
      <c r="AQ141" s="117">
        <v>0.5</v>
      </c>
      <c r="AR141" s="117">
        <v>1</v>
      </c>
    </row>
    <row r="142" spans="1:44" s="68" customFormat="1">
      <c r="A142" s="3" t="s">
        <v>16</v>
      </c>
      <c r="B142" s="130">
        <v>45291</v>
      </c>
      <c r="C142" s="132">
        <f>VLOOKUP(CF_ож!B142,USD!A:B,2,TRUE)</f>
        <v>97</v>
      </c>
      <c r="D142" s="117">
        <v>5.5E-2</v>
      </c>
      <c r="E142" s="117">
        <v>0</v>
      </c>
      <c r="F142" s="117">
        <v>0</v>
      </c>
      <c r="G142" s="117"/>
      <c r="H142" s="118"/>
      <c r="M142" s="118">
        <v>0</v>
      </c>
      <c r="N142" s="118">
        <f t="shared" si="77"/>
        <v>10000</v>
      </c>
      <c r="O142" s="118">
        <f t="shared" si="39"/>
        <v>0</v>
      </c>
      <c r="P142" s="118">
        <f t="shared" si="40"/>
        <v>970000</v>
      </c>
      <c r="Q142" s="118">
        <f t="shared" si="73"/>
        <v>2807.2602739726026</v>
      </c>
      <c r="R142" s="118">
        <f t="shared" si="74"/>
        <v>272304.24657534243</v>
      </c>
      <c r="S142" s="118"/>
      <c r="T142" s="118"/>
      <c r="U142" s="118">
        <f t="shared" si="75"/>
        <v>0</v>
      </c>
      <c r="V142" s="118">
        <f t="shared" si="76"/>
        <v>0</v>
      </c>
      <c r="W142" s="118">
        <f t="shared" si="53"/>
        <v>0</v>
      </c>
      <c r="X142" s="118">
        <f t="shared" si="70"/>
        <v>0</v>
      </c>
      <c r="Y142" s="119">
        <v>0.2</v>
      </c>
      <c r="Z142" s="118">
        <f t="shared" si="71"/>
        <v>-2000</v>
      </c>
      <c r="AA142" s="118">
        <f t="shared" si="72"/>
        <v>-194000</v>
      </c>
      <c r="AB142" s="119">
        <v>0</v>
      </c>
      <c r="AC142" s="118">
        <f t="shared" si="68"/>
        <v>0</v>
      </c>
      <c r="AD142" s="118">
        <f t="shared" si="69"/>
        <v>0</v>
      </c>
      <c r="AM142" s="118"/>
      <c r="AN142" s="118"/>
      <c r="AO142" s="118"/>
      <c r="AP142" s="118"/>
      <c r="AQ142" s="117">
        <v>0.5</v>
      </c>
      <c r="AR142" s="117">
        <v>1</v>
      </c>
    </row>
    <row r="143" spans="1:44" s="68" customFormat="1">
      <c r="A143" s="3" t="s">
        <v>16</v>
      </c>
      <c r="B143" s="130">
        <v>45657</v>
      </c>
      <c r="C143" s="132">
        <f>VLOOKUP(CF_ож!B143,USD!A:B,2,TRUE)</f>
        <v>102</v>
      </c>
      <c r="D143" s="117">
        <v>5.5E-2</v>
      </c>
      <c r="E143" s="117">
        <v>0</v>
      </c>
      <c r="F143" s="117">
        <v>0</v>
      </c>
      <c r="G143" s="117"/>
      <c r="H143" s="118"/>
      <c r="M143" s="118">
        <v>0</v>
      </c>
      <c r="N143" s="118">
        <f t="shared" si="77"/>
        <v>10000</v>
      </c>
      <c r="O143" s="118">
        <f t="shared" si="39"/>
        <v>0</v>
      </c>
      <c r="P143" s="118">
        <f t="shared" si="40"/>
        <v>1020000</v>
      </c>
      <c r="Q143" s="118">
        <f t="shared" si="73"/>
        <v>3358.767123287671</v>
      </c>
      <c r="R143" s="118">
        <f t="shared" si="74"/>
        <v>342594.24657534243</v>
      </c>
      <c r="S143" s="118"/>
      <c r="T143" s="118"/>
      <c r="U143" s="118">
        <f t="shared" si="75"/>
        <v>0</v>
      </c>
      <c r="V143" s="118">
        <f t="shared" si="76"/>
        <v>0</v>
      </c>
      <c r="W143" s="118">
        <f t="shared" si="53"/>
        <v>0</v>
      </c>
      <c r="X143" s="118">
        <f t="shared" si="70"/>
        <v>0</v>
      </c>
      <c r="Y143" s="119">
        <v>0.2</v>
      </c>
      <c r="Z143" s="118">
        <f t="shared" si="71"/>
        <v>-2000</v>
      </c>
      <c r="AA143" s="118">
        <f t="shared" si="72"/>
        <v>-204000</v>
      </c>
      <c r="AB143" s="119">
        <v>0</v>
      </c>
      <c r="AC143" s="118">
        <f t="shared" si="68"/>
        <v>0</v>
      </c>
      <c r="AD143" s="118">
        <f t="shared" si="69"/>
        <v>0</v>
      </c>
      <c r="AM143" s="118"/>
      <c r="AN143" s="118"/>
      <c r="AO143" s="118"/>
      <c r="AP143" s="118"/>
      <c r="AQ143" s="117">
        <v>0.5</v>
      </c>
      <c r="AR143" s="117">
        <v>1</v>
      </c>
    </row>
    <row r="144" spans="1:44" s="68" customFormat="1">
      <c r="A144" s="3" t="s">
        <v>16</v>
      </c>
      <c r="B144" s="130">
        <v>46022</v>
      </c>
      <c r="C144" s="132">
        <f>VLOOKUP(CF_ож!B144,USD!A:B,2,TRUE)</f>
        <v>104</v>
      </c>
      <c r="D144" s="117">
        <v>5.5E-2</v>
      </c>
      <c r="E144" s="117">
        <v>0</v>
      </c>
      <c r="F144" s="117">
        <v>0</v>
      </c>
      <c r="G144" s="117"/>
      <c r="H144" s="118"/>
      <c r="M144" s="118">
        <v>0</v>
      </c>
      <c r="N144" s="118">
        <f t="shared" si="77"/>
        <v>10000</v>
      </c>
      <c r="O144" s="118">
        <f t="shared" ref="O144:O207" si="78">M144*C144</f>
        <v>0</v>
      </c>
      <c r="P144" s="118">
        <f t="shared" ref="P144:P207" si="79">N144*C144</f>
        <v>1040000</v>
      </c>
      <c r="Q144" s="118">
        <f t="shared" si="73"/>
        <v>3908.767123287671</v>
      </c>
      <c r="R144" s="118">
        <f t="shared" si="74"/>
        <v>406511.78082191781</v>
      </c>
      <c r="S144" s="118"/>
      <c r="T144" s="118"/>
      <c r="U144" s="118">
        <f t="shared" si="75"/>
        <v>0</v>
      </c>
      <c r="V144" s="118">
        <f t="shared" si="76"/>
        <v>0</v>
      </c>
      <c r="W144" s="118">
        <f t="shared" si="53"/>
        <v>0</v>
      </c>
      <c r="X144" s="118">
        <f t="shared" si="70"/>
        <v>0</v>
      </c>
      <c r="Y144" s="119">
        <v>0.2</v>
      </c>
      <c r="Z144" s="118">
        <f t="shared" si="71"/>
        <v>-2000</v>
      </c>
      <c r="AA144" s="118">
        <f t="shared" si="72"/>
        <v>-208000</v>
      </c>
      <c r="AB144" s="119">
        <v>0</v>
      </c>
      <c r="AC144" s="118">
        <f t="shared" si="68"/>
        <v>0</v>
      </c>
      <c r="AD144" s="118">
        <f t="shared" si="69"/>
        <v>0</v>
      </c>
      <c r="AM144" s="118"/>
      <c r="AN144" s="118"/>
      <c r="AO144" s="118"/>
      <c r="AP144" s="118"/>
      <c r="AQ144" s="117">
        <v>0.5</v>
      </c>
      <c r="AR144" s="117">
        <v>1</v>
      </c>
    </row>
    <row r="145" spans="1:44" s="68" customFormat="1">
      <c r="A145" s="3" t="s">
        <v>16</v>
      </c>
      <c r="B145" s="130">
        <v>46387</v>
      </c>
      <c r="C145" s="132">
        <f>VLOOKUP(CF_ож!B145,USD!A:B,2,TRUE)</f>
        <v>106</v>
      </c>
      <c r="D145" s="117">
        <v>5.5E-2</v>
      </c>
      <c r="E145" s="117">
        <v>0</v>
      </c>
      <c r="F145" s="117">
        <v>0</v>
      </c>
      <c r="G145" s="117"/>
      <c r="H145" s="118"/>
      <c r="M145" s="118">
        <v>0</v>
      </c>
      <c r="N145" s="118">
        <f t="shared" si="77"/>
        <v>10000</v>
      </c>
      <c r="O145" s="118">
        <f t="shared" si="78"/>
        <v>0</v>
      </c>
      <c r="P145" s="118">
        <f t="shared" si="79"/>
        <v>1060000</v>
      </c>
      <c r="Q145" s="118">
        <f t="shared" si="73"/>
        <v>4458.767123287671</v>
      </c>
      <c r="R145" s="118">
        <f t="shared" si="74"/>
        <v>472629.31506849313</v>
      </c>
      <c r="S145" s="118"/>
      <c r="T145" s="118"/>
      <c r="U145" s="118">
        <f t="shared" si="75"/>
        <v>0</v>
      </c>
      <c r="V145" s="118">
        <f t="shared" si="76"/>
        <v>0</v>
      </c>
      <c r="W145" s="118">
        <f t="shared" si="53"/>
        <v>0</v>
      </c>
      <c r="X145" s="118">
        <f t="shared" si="70"/>
        <v>0</v>
      </c>
      <c r="Y145" s="119">
        <v>0.2</v>
      </c>
      <c r="Z145" s="118">
        <f t="shared" si="71"/>
        <v>-2000</v>
      </c>
      <c r="AA145" s="118">
        <f t="shared" si="72"/>
        <v>-212000</v>
      </c>
      <c r="AB145" s="119">
        <v>0</v>
      </c>
      <c r="AC145" s="118">
        <f t="shared" si="68"/>
        <v>0</v>
      </c>
      <c r="AD145" s="118">
        <f t="shared" si="69"/>
        <v>0</v>
      </c>
      <c r="AM145" s="118"/>
      <c r="AN145" s="118"/>
      <c r="AO145" s="118"/>
      <c r="AP145" s="118"/>
      <c r="AQ145" s="117">
        <v>0.5</v>
      </c>
      <c r="AR145" s="117">
        <v>1</v>
      </c>
    </row>
    <row r="146" spans="1:44" s="68" customFormat="1">
      <c r="A146" s="3" t="s">
        <v>16</v>
      </c>
      <c r="B146" s="130">
        <v>46752</v>
      </c>
      <c r="C146" s="132">
        <f>VLOOKUP(CF_ож!B146,USD!A:B,2,TRUE)</f>
        <v>108</v>
      </c>
      <c r="D146" s="117">
        <v>5.5E-2</v>
      </c>
      <c r="E146" s="117">
        <v>0</v>
      </c>
      <c r="F146" s="117">
        <v>0</v>
      </c>
      <c r="G146" s="117"/>
      <c r="H146" s="118"/>
      <c r="M146" s="118">
        <v>0</v>
      </c>
      <c r="N146" s="118">
        <f t="shared" si="77"/>
        <v>10000</v>
      </c>
      <c r="O146" s="118">
        <f t="shared" si="78"/>
        <v>0</v>
      </c>
      <c r="P146" s="118">
        <f t="shared" si="79"/>
        <v>1080000</v>
      </c>
      <c r="Q146" s="118">
        <f t="shared" si="73"/>
        <v>5008.767123287671</v>
      </c>
      <c r="R146" s="118">
        <f t="shared" si="74"/>
        <v>540946.84931506845</v>
      </c>
      <c r="S146" s="118"/>
      <c r="T146" s="118"/>
      <c r="U146" s="118">
        <f t="shared" si="75"/>
        <v>0</v>
      </c>
      <c r="V146" s="118">
        <f t="shared" si="76"/>
        <v>0</v>
      </c>
      <c r="W146" s="118">
        <f t="shared" si="53"/>
        <v>0</v>
      </c>
      <c r="X146" s="118">
        <f t="shared" si="70"/>
        <v>0</v>
      </c>
      <c r="Y146" s="119">
        <v>0.2</v>
      </c>
      <c r="Z146" s="118">
        <f t="shared" si="71"/>
        <v>-2000</v>
      </c>
      <c r="AA146" s="118">
        <f t="shared" si="72"/>
        <v>-216000</v>
      </c>
      <c r="AB146" s="119">
        <v>0</v>
      </c>
      <c r="AC146" s="118">
        <f t="shared" si="68"/>
        <v>0</v>
      </c>
      <c r="AD146" s="118">
        <f t="shared" si="69"/>
        <v>0</v>
      </c>
      <c r="AM146" s="118"/>
      <c r="AN146" s="118"/>
      <c r="AO146" s="118"/>
      <c r="AP146" s="118"/>
      <c r="AQ146" s="117">
        <v>0.5</v>
      </c>
      <c r="AR146" s="117">
        <v>1</v>
      </c>
    </row>
    <row r="147" spans="1:44" s="68" customFormat="1">
      <c r="A147" s="3" t="s">
        <v>16</v>
      </c>
      <c r="B147" s="130">
        <v>47081</v>
      </c>
      <c r="C147" s="132">
        <f>VLOOKUP(CF_ож!B147,USD!A:B,2,TRUE)</f>
        <v>109.67123287671232</v>
      </c>
      <c r="D147" s="117">
        <v>5.5E-2</v>
      </c>
      <c r="E147" s="117">
        <v>0</v>
      </c>
      <c r="F147" s="117">
        <v>0</v>
      </c>
      <c r="G147" s="117"/>
      <c r="H147" s="118"/>
      <c r="M147" s="118"/>
      <c r="N147" s="118">
        <f t="shared" si="77"/>
        <v>10000</v>
      </c>
      <c r="O147" s="118">
        <f t="shared" si="78"/>
        <v>0</v>
      </c>
      <c r="P147" s="118">
        <f t="shared" si="79"/>
        <v>1096712.3287671232</v>
      </c>
      <c r="Q147" s="118">
        <f t="shared" si="73"/>
        <v>5504.5205479452052</v>
      </c>
      <c r="R147" s="118">
        <f t="shared" si="74"/>
        <v>603687.5548883467</v>
      </c>
      <c r="S147" s="118"/>
      <c r="T147" s="118"/>
      <c r="U147" s="118">
        <f t="shared" si="75"/>
        <v>0</v>
      </c>
      <c r="V147" s="118">
        <f t="shared" si="76"/>
        <v>0</v>
      </c>
      <c r="W147" s="118">
        <f t="shared" ref="W147:W210" si="80">-P147*F147</f>
        <v>0</v>
      </c>
      <c r="X147" s="118">
        <f t="shared" si="70"/>
        <v>0</v>
      </c>
      <c r="Y147" s="119">
        <v>0.2</v>
      </c>
      <c r="Z147" s="118">
        <f t="shared" si="71"/>
        <v>-2000</v>
      </c>
      <c r="AA147" s="118">
        <f t="shared" si="72"/>
        <v>-219342.46575342465</v>
      </c>
      <c r="AB147" s="119">
        <v>0</v>
      </c>
      <c r="AC147" s="118">
        <f t="shared" si="68"/>
        <v>0</v>
      </c>
      <c r="AD147" s="118">
        <f t="shared" si="69"/>
        <v>0</v>
      </c>
      <c r="AM147" s="118"/>
      <c r="AN147" s="118"/>
      <c r="AO147" s="118"/>
      <c r="AP147" s="118"/>
      <c r="AQ147" s="117">
        <v>0.5</v>
      </c>
      <c r="AR147" s="117">
        <v>1</v>
      </c>
    </row>
    <row r="148" spans="1:44" s="70" customFormat="1">
      <c r="A148" s="4" t="s">
        <v>17</v>
      </c>
      <c r="B148" s="133" t="s">
        <v>33</v>
      </c>
      <c r="C148" s="131">
        <v>1</v>
      </c>
      <c r="D148" s="127">
        <v>0.1</v>
      </c>
      <c r="E148" s="127">
        <v>0</v>
      </c>
      <c r="F148" s="127">
        <v>0</v>
      </c>
      <c r="G148" s="127"/>
      <c r="H148" s="128"/>
      <c r="M148" s="128">
        <v>-150000</v>
      </c>
      <c r="N148" s="128">
        <f>-M148</f>
        <v>150000</v>
      </c>
      <c r="O148" s="128">
        <f t="shared" si="78"/>
        <v>-150000</v>
      </c>
      <c r="P148" s="128">
        <f t="shared" si="79"/>
        <v>150000</v>
      </c>
      <c r="Q148" s="128"/>
      <c r="R148" s="128"/>
      <c r="S148" s="128">
        <v>0</v>
      </c>
      <c r="T148" s="128">
        <f>S148*C148</f>
        <v>0</v>
      </c>
      <c r="U148" s="128">
        <f t="shared" si="75"/>
        <v>0</v>
      </c>
      <c r="V148" s="128"/>
      <c r="W148" s="128">
        <f t="shared" si="80"/>
        <v>0</v>
      </c>
      <c r="X148" s="128">
        <f t="shared" si="70"/>
        <v>0</v>
      </c>
      <c r="Y148" s="129">
        <v>0.1</v>
      </c>
      <c r="Z148" s="128">
        <f t="shared" si="71"/>
        <v>-15000</v>
      </c>
      <c r="AA148" s="128">
        <f t="shared" si="72"/>
        <v>-15000</v>
      </c>
      <c r="AB148" s="129">
        <v>0.02</v>
      </c>
      <c r="AC148" s="128">
        <f t="shared" si="68"/>
        <v>-3000</v>
      </c>
      <c r="AD148" s="128">
        <f t="shared" si="69"/>
        <v>-3000</v>
      </c>
      <c r="AM148" s="128"/>
      <c r="AN148" s="128"/>
      <c r="AO148" s="128"/>
      <c r="AP148" s="128"/>
      <c r="AQ148" s="127">
        <v>0.15</v>
      </c>
      <c r="AR148" s="127">
        <v>0.3</v>
      </c>
    </row>
    <row r="149" spans="1:44" s="70" customFormat="1">
      <c r="A149" s="4" t="s">
        <v>17</v>
      </c>
      <c r="B149" s="133" t="s">
        <v>34</v>
      </c>
      <c r="C149" s="131">
        <v>1</v>
      </c>
      <c r="D149" s="127">
        <v>0.1</v>
      </c>
      <c r="E149" s="127">
        <v>0</v>
      </c>
      <c r="F149" s="127">
        <v>0</v>
      </c>
      <c r="G149" s="127"/>
      <c r="H149" s="128"/>
      <c r="M149" s="128">
        <v>0</v>
      </c>
      <c r="N149" s="128">
        <f>N148-M149</f>
        <v>150000</v>
      </c>
      <c r="O149" s="128">
        <f t="shared" si="78"/>
        <v>0</v>
      </c>
      <c r="P149" s="128">
        <f t="shared" si="79"/>
        <v>150000</v>
      </c>
      <c r="Q149" s="128">
        <f t="shared" ref="Q149:Q164" si="81">N148*D148/365*(B149-B148)+Q148-S149</f>
        <v>3041.0958904109589</v>
      </c>
      <c r="R149" s="128">
        <f t="shared" ref="R149:R164" si="82">Q149*C149</f>
        <v>3041.0958904109589</v>
      </c>
      <c r="S149" s="128"/>
      <c r="T149" s="128">
        <f>S149*C149</f>
        <v>0</v>
      </c>
      <c r="U149" s="128">
        <f t="shared" ref="U149:U164" si="83">E149*N148</f>
        <v>0</v>
      </c>
      <c r="V149" s="128">
        <f t="shared" ref="V149:V164" si="84">U149*C149</f>
        <v>0</v>
      </c>
      <c r="W149" s="128">
        <f t="shared" si="80"/>
        <v>0</v>
      </c>
      <c r="X149" s="128">
        <f t="shared" si="70"/>
        <v>0</v>
      </c>
      <c r="Y149" s="129">
        <v>0.1</v>
      </c>
      <c r="Z149" s="128">
        <f t="shared" si="71"/>
        <v>-15000</v>
      </c>
      <c r="AA149" s="128">
        <f t="shared" si="72"/>
        <v>-15000</v>
      </c>
      <c r="AB149" s="129">
        <v>0.02</v>
      </c>
      <c r="AC149" s="128">
        <f t="shared" si="68"/>
        <v>-3000</v>
      </c>
      <c r="AD149" s="128">
        <f t="shared" si="69"/>
        <v>-3000</v>
      </c>
      <c r="AM149" s="128"/>
      <c r="AN149" s="128"/>
      <c r="AO149" s="128"/>
      <c r="AP149" s="128"/>
      <c r="AQ149" s="127">
        <v>0.15</v>
      </c>
      <c r="AR149" s="127">
        <v>0.3</v>
      </c>
    </row>
    <row r="150" spans="1:44" s="70" customFormat="1">
      <c r="A150" s="4" t="s">
        <v>17</v>
      </c>
      <c r="B150" s="133">
        <v>43206</v>
      </c>
      <c r="C150" s="131">
        <v>1</v>
      </c>
      <c r="D150" s="127">
        <v>0.1</v>
      </c>
      <c r="E150" s="127">
        <v>0</v>
      </c>
      <c r="F150" s="127">
        <v>0</v>
      </c>
      <c r="G150" s="127"/>
      <c r="H150" s="128"/>
      <c r="M150" s="128">
        <f>150000/8</f>
        <v>18750</v>
      </c>
      <c r="N150" s="128">
        <f t="shared" ref="N150:N164" si="85">N149-M150</f>
        <v>131250</v>
      </c>
      <c r="O150" s="128">
        <f t="shared" si="78"/>
        <v>18750</v>
      </c>
      <c r="P150" s="128">
        <f t="shared" si="79"/>
        <v>131250</v>
      </c>
      <c r="Q150" s="128">
        <f t="shared" si="81"/>
        <v>0</v>
      </c>
      <c r="R150" s="128">
        <f t="shared" si="82"/>
        <v>0</v>
      </c>
      <c r="S150" s="128">
        <f>N149*D149/365*(B150-B148)</f>
        <v>3698.6301369863013</v>
      </c>
      <c r="T150" s="128">
        <f>S150*C150</f>
        <v>3698.6301369863013</v>
      </c>
      <c r="U150" s="128">
        <f t="shared" si="83"/>
        <v>0</v>
      </c>
      <c r="V150" s="128">
        <f t="shared" si="84"/>
        <v>0</v>
      </c>
      <c r="W150" s="128">
        <f t="shared" si="80"/>
        <v>0</v>
      </c>
      <c r="X150" s="128">
        <f t="shared" si="70"/>
        <v>0</v>
      </c>
      <c r="Y150" s="129">
        <v>0.1</v>
      </c>
      <c r="Z150" s="128">
        <f t="shared" si="71"/>
        <v>-13125</v>
      </c>
      <c r="AA150" s="128">
        <f t="shared" si="72"/>
        <v>-13125</v>
      </c>
      <c r="AB150" s="129">
        <v>0.02</v>
      </c>
      <c r="AC150" s="128">
        <f t="shared" si="68"/>
        <v>-2625</v>
      </c>
      <c r="AD150" s="128">
        <f t="shared" si="69"/>
        <v>-2625</v>
      </c>
      <c r="AM150" s="128"/>
      <c r="AN150" s="128"/>
      <c r="AO150" s="128"/>
      <c r="AP150" s="128"/>
      <c r="AQ150" s="127">
        <v>0.15</v>
      </c>
      <c r="AR150" s="127">
        <v>0.3</v>
      </c>
    </row>
    <row r="151" spans="1:44" s="70" customFormat="1">
      <c r="A151" s="4" t="s">
        <v>17</v>
      </c>
      <c r="B151" s="133" t="s">
        <v>35</v>
      </c>
      <c r="C151" s="131">
        <v>1</v>
      </c>
      <c r="D151" s="127">
        <v>0.1</v>
      </c>
      <c r="E151" s="127">
        <v>0</v>
      </c>
      <c r="F151" s="127">
        <v>0</v>
      </c>
      <c r="G151" s="127"/>
      <c r="H151" s="128"/>
      <c r="M151" s="128">
        <v>0</v>
      </c>
      <c r="N151" s="128">
        <f t="shared" si="85"/>
        <v>131250</v>
      </c>
      <c r="O151" s="128">
        <f t="shared" si="78"/>
        <v>0</v>
      </c>
      <c r="P151" s="128">
        <f t="shared" si="79"/>
        <v>131250</v>
      </c>
      <c r="Q151" s="128">
        <f t="shared" si="81"/>
        <v>2696.9178082191784</v>
      </c>
      <c r="R151" s="128">
        <f t="shared" si="82"/>
        <v>2696.9178082191784</v>
      </c>
      <c r="S151" s="128"/>
      <c r="T151" s="128"/>
      <c r="U151" s="128">
        <f t="shared" si="83"/>
        <v>0</v>
      </c>
      <c r="V151" s="128">
        <f t="shared" si="84"/>
        <v>0</v>
      </c>
      <c r="W151" s="128">
        <f t="shared" si="80"/>
        <v>0</v>
      </c>
      <c r="X151" s="128">
        <f t="shared" si="70"/>
        <v>0</v>
      </c>
      <c r="Y151" s="129">
        <v>0.1</v>
      </c>
      <c r="Z151" s="128">
        <f t="shared" si="71"/>
        <v>-13125</v>
      </c>
      <c r="AA151" s="128">
        <f t="shared" si="72"/>
        <v>-13125</v>
      </c>
      <c r="AB151" s="129">
        <v>0.02</v>
      </c>
      <c r="AC151" s="128">
        <f t="shared" si="68"/>
        <v>-2625</v>
      </c>
      <c r="AD151" s="128">
        <f t="shared" si="69"/>
        <v>-2625</v>
      </c>
      <c r="AM151" s="128"/>
      <c r="AN151" s="128"/>
      <c r="AO151" s="128"/>
      <c r="AP151" s="128"/>
      <c r="AQ151" s="127">
        <v>0.15</v>
      </c>
      <c r="AR151" s="127">
        <v>0.3</v>
      </c>
    </row>
    <row r="152" spans="1:44" s="70" customFormat="1">
      <c r="A152" s="4" t="s">
        <v>17</v>
      </c>
      <c r="B152" s="133">
        <v>43297</v>
      </c>
      <c r="C152" s="131">
        <v>1</v>
      </c>
      <c r="D152" s="127">
        <v>0.1</v>
      </c>
      <c r="E152" s="127">
        <v>0</v>
      </c>
      <c r="F152" s="127">
        <v>0</v>
      </c>
      <c r="G152" s="127"/>
      <c r="H152" s="128"/>
      <c r="M152" s="128">
        <f>150000/8</f>
        <v>18750</v>
      </c>
      <c r="N152" s="128">
        <f t="shared" si="85"/>
        <v>112500</v>
      </c>
      <c r="O152" s="128">
        <f t="shared" si="78"/>
        <v>18750</v>
      </c>
      <c r="P152" s="128">
        <f t="shared" si="79"/>
        <v>112500</v>
      </c>
      <c r="Q152" s="128">
        <f t="shared" si="81"/>
        <v>0</v>
      </c>
      <c r="R152" s="128">
        <f t="shared" si="82"/>
        <v>0</v>
      </c>
      <c r="S152" s="128">
        <f>N151*D151/365*(B152-B150)</f>
        <v>3272.260273972603</v>
      </c>
      <c r="T152" s="128">
        <f>S152*C152</f>
        <v>3272.260273972603</v>
      </c>
      <c r="U152" s="128">
        <f t="shared" si="83"/>
        <v>0</v>
      </c>
      <c r="V152" s="128">
        <f t="shared" si="84"/>
        <v>0</v>
      </c>
      <c r="W152" s="128">
        <f t="shared" si="80"/>
        <v>0</v>
      </c>
      <c r="X152" s="128">
        <f t="shared" si="70"/>
        <v>0</v>
      </c>
      <c r="Y152" s="129">
        <v>0.1</v>
      </c>
      <c r="Z152" s="128">
        <f t="shared" si="71"/>
        <v>-11250</v>
      </c>
      <c r="AA152" s="128">
        <f t="shared" si="72"/>
        <v>-11250</v>
      </c>
      <c r="AB152" s="129">
        <v>0.02</v>
      </c>
      <c r="AC152" s="128">
        <f t="shared" si="68"/>
        <v>-2250</v>
      </c>
      <c r="AD152" s="128">
        <f t="shared" si="69"/>
        <v>-2250</v>
      </c>
      <c r="AM152" s="128"/>
      <c r="AN152" s="128"/>
      <c r="AO152" s="128"/>
      <c r="AP152" s="128"/>
      <c r="AQ152" s="127">
        <v>0.15</v>
      </c>
      <c r="AR152" s="127">
        <v>0.3</v>
      </c>
    </row>
    <row r="153" spans="1:44" s="70" customFormat="1">
      <c r="A153" s="4" t="s">
        <v>17</v>
      </c>
      <c r="B153" s="133" t="s">
        <v>22</v>
      </c>
      <c r="C153" s="131">
        <v>1</v>
      </c>
      <c r="D153" s="127">
        <v>0.1</v>
      </c>
      <c r="E153" s="127">
        <v>0</v>
      </c>
      <c r="F153" s="127">
        <v>0</v>
      </c>
      <c r="G153" s="127"/>
      <c r="H153" s="128"/>
      <c r="M153" s="128">
        <v>0</v>
      </c>
      <c r="N153" s="128">
        <f t="shared" si="85"/>
        <v>112500</v>
      </c>
      <c r="O153" s="128">
        <f t="shared" si="78"/>
        <v>0</v>
      </c>
      <c r="P153" s="128">
        <f t="shared" si="79"/>
        <v>112500</v>
      </c>
      <c r="Q153" s="128">
        <f t="shared" si="81"/>
        <v>2342.4657534246576</v>
      </c>
      <c r="R153" s="128">
        <f t="shared" si="82"/>
        <v>2342.4657534246576</v>
      </c>
      <c r="S153" s="128"/>
      <c r="T153" s="128"/>
      <c r="U153" s="128">
        <f t="shared" si="83"/>
        <v>0</v>
      </c>
      <c r="V153" s="128">
        <f t="shared" si="84"/>
        <v>0</v>
      </c>
      <c r="W153" s="128">
        <f t="shared" si="80"/>
        <v>0</v>
      </c>
      <c r="X153" s="128">
        <f t="shared" si="70"/>
        <v>0</v>
      </c>
      <c r="Y153" s="129">
        <v>0.1</v>
      </c>
      <c r="Z153" s="128">
        <f t="shared" si="71"/>
        <v>-11250</v>
      </c>
      <c r="AA153" s="128">
        <f t="shared" si="72"/>
        <v>-11250</v>
      </c>
      <c r="AB153" s="129">
        <v>0.02</v>
      </c>
      <c r="AC153" s="128">
        <f t="shared" si="68"/>
        <v>-2250</v>
      </c>
      <c r="AD153" s="128">
        <f t="shared" si="69"/>
        <v>-2250</v>
      </c>
      <c r="AM153" s="128"/>
      <c r="AN153" s="128"/>
      <c r="AO153" s="128"/>
      <c r="AP153" s="128"/>
      <c r="AQ153" s="127">
        <v>0.15</v>
      </c>
      <c r="AR153" s="127">
        <v>0.3</v>
      </c>
    </row>
    <row r="154" spans="1:44" s="70" customFormat="1">
      <c r="A154" s="4" t="s">
        <v>17</v>
      </c>
      <c r="B154" s="133">
        <v>43389</v>
      </c>
      <c r="C154" s="131">
        <v>1</v>
      </c>
      <c r="D154" s="127">
        <v>0.1</v>
      </c>
      <c r="E154" s="127">
        <v>0</v>
      </c>
      <c r="F154" s="127">
        <v>0</v>
      </c>
      <c r="G154" s="127"/>
      <c r="H154" s="128"/>
      <c r="M154" s="128">
        <f>150000/8</f>
        <v>18750</v>
      </c>
      <c r="N154" s="128">
        <f t="shared" si="85"/>
        <v>93750</v>
      </c>
      <c r="O154" s="128">
        <f t="shared" si="78"/>
        <v>18750</v>
      </c>
      <c r="P154" s="128">
        <f t="shared" si="79"/>
        <v>93750</v>
      </c>
      <c r="Q154" s="128">
        <f t="shared" si="81"/>
        <v>0</v>
      </c>
      <c r="R154" s="128">
        <f t="shared" si="82"/>
        <v>0</v>
      </c>
      <c r="S154" s="128">
        <f>N153*D153/365*(B154-B152)</f>
        <v>2835.6164383561645</v>
      </c>
      <c r="T154" s="128">
        <f>S154*C154</f>
        <v>2835.6164383561645</v>
      </c>
      <c r="U154" s="128">
        <f t="shared" si="83"/>
        <v>0</v>
      </c>
      <c r="V154" s="128">
        <f t="shared" si="84"/>
        <v>0</v>
      </c>
      <c r="W154" s="128">
        <f t="shared" si="80"/>
        <v>0</v>
      </c>
      <c r="X154" s="128">
        <f t="shared" si="70"/>
        <v>0</v>
      </c>
      <c r="Y154" s="129">
        <v>0.1</v>
      </c>
      <c r="Z154" s="128">
        <f t="shared" si="71"/>
        <v>-9375</v>
      </c>
      <c r="AA154" s="128">
        <f t="shared" si="72"/>
        <v>-9375</v>
      </c>
      <c r="AB154" s="129">
        <v>0.02</v>
      </c>
      <c r="AC154" s="128">
        <f t="shared" si="68"/>
        <v>-1875</v>
      </c>
      <c r="AD154" s="128">
        <f t="shared" si="69"/>
        <v>-1875</v>
      </c>
      <c r="AM154" s="128"/>
      <c r="AN154" s="128"/>
      <c r="AO154" s="128"/>
      <c r="AP154" s="128"/>
      <c r="AQ154" s="127">
        <v>0.15</v>
      </c>
      <c r="AR154" s="127">
        <v>0.3</v>
      </c>
    </row>
    <row r="155" spans="1:44" s="70" customFormat="1">
      <c r="A155" s="4" t="s">
        <v>17</v>
      </c>
      <c r="B155" s="133" t="s">
        <v>19</v>
      </c>
      <c r="C155" s="131">
        <v>1</v>
      </c>
      <c r="D155" s="127">
        <v>0.1</v>
      </c>
      <c r="E155" s="127">
        <v>0</v>
      </c>
      <c r="F155" s="127">
        <v>0</v>
      </c>
      <c r="G155" s="127"/>
      <c r="H155" s="128"/>
      <c r="M155" s="128">
        <v>0</v>
      </c>
      <c r="N155" s="128">
        <f t="shared" si="85"/>
        <v>93750</v>
      </c>
      <c r="O155" s="128">
        <f t="shared" si="78"/>
        <v>0</v>
      </c>
      <c r="P155" s="128">
        <f t="shared" si="79"/>
        <v>93750</v>
      </c>
      <c r="Q155" s="128">
        <f t="shared" si="81"/>
        <v>1952.0547945205478</v>
      </c>
      <c r="R155" s="128">
        <f t="shared" si="82"/>
        <v>1952.0547945205478</v>
      </c>
      <c r="S155" s="128"/>
      <c r="T155" s="128"/>
      <c r="U155" s="128">
        <f t="shared" si="83"/>
        <v>0</v>
      </c>
      <c r="V155" s="128">
        <f t="shared" si="84"/>
        <v>0</v>
      </c>
      <c r="W155" s="128">
        <f t="shared" si="80"/>
        <v>0</v>
      </c>
      <c r="X155" s="128">
        <f t="shared" si="70"/>
        <v>0</v>
      </c>
      <c r="Y155" s="129">
        <v>0.1</v>
      </c>
      <c r="Z155" s="128">
        <f t="shared" si="71"/>
        <v>-9375</v>
      </c>
      <c r="AA155" s="128">
        <f t="shared" si="72"/>
        <v>-9375</v>
      </c>
      <c r="AB155" s="129">
        <v>0.02</v>
      </c>
      <c r="AC155" s="128">
        <f t="shared" si="68"/>
        <v>-1875</v>
      </c>
      <c r="AD155" s="128">
        <f t="shared" si="69"/>
        <v>-1875</v>
      </c>
      <c r="AM155" s="128"/>
      <c r="AN155" s="128"/>
      <c r="AO155" s="128"/>
      <c r="AP155" s="128"/>
      <c r="AQ155" s="127">
        <v>0.15</v>
      </c>
      <c r="AR155" s="127">
        <v>0.3</v>
      </c>
    </row>
    <row r="156" spans="1:44" s="70" customFormat="1">
      <c r="A156" s="4" t="s">
        <v>17</v>
      </c>
      <c r="B156" s="133">
        <v>43481</v>
      </c>
      <c r="C156" s="131">
        <v>1</v>
      </c>
      <c r="D156" s="127">
        <v>0.1</v>
      </c>
      <c r="E156" s="127">
        <v>0</v>
      </c>
      <c r="F156" s="127">
        <v>0</v>
      </c>
      <c r="G156" s="127"/>
      <c r="H156" s="128"/>
      <c r="M156" s="128">
        <f>150000/8</f>
        <v>18750</v>
      </c>
      <c r="N156" s="128">
        <f t="shared" si="85"/>
        <v>75000</v>
      </c>
      <c r="O156" s="128">
        <f t="shared" si="78"/>
        <v>18750</v>
      </c>
      <c r="P156" s="128">
        <f t="shared" si="79"/>
        <v>75000</v>
      </c>
      <c r="Q156" s="128">
        <f t="shared" si="81"/>
        <v>0</v>
      </c>
      <c r="R156" s="128">
        <f t="shared" si="82"/>
        <v>0</v>
      </c>
      <c r="S156" s="128">
        <f>N155*D155/365*(B156-B154)</f>
        <v>2363.0136986301368</v>
      </c>
      <c r="T156" s="128">
        <f>S156*C156</f>
        <v>2363.0136986301368</v>
      </c>
      <c r="U156" s="128">
        <f t="shared" si="83"/>
        <v>0</v>
      </c>
      <c r="V156" s="128">
        <f t="shared" si="84"/>
        <v>0</v>
      </c>
      <c r="W156" s="128">
        <f t="shared" si="80"/>
        <v>0</v>
      </c>
      <c r="X156" s="128">
        <f t="shared" si="70"/>
        <v>0</v>
      </c>
      <c r="Y156" s="129">
        <v>0.1</v>
      </c>
      <c r="Z156" s="128">
        <f t="shared" si="71"/>
        <v>-7500</v>
      </c>
      <c r="AA156" s="128">
        <f t="shared" si="72"/>
        <v>-7500</v>
      </c>
      <c r="AB156" s="129">
        <v>0.02</v>
      </c>
      <c r="AC156" s="128">
        <f t="shared" si="68"/>
        <v>-1500</v>
      </c>
      <c r="AD156" s="128">
        <f t="shared" si="69"/>
        <v>-1500</v>
      </c>
      <c r="AM156" s="128"/>
      <c r="AN156" s="128"/>
      <c r="AO156" s="128"/>
      <c r="AP156" s="128"/>
      <c r="AQ156" s="127">
        <v>0.15</v>
      </c>
      <c r="AR156" s="127">
        <v>0.3</v>
      </c>
    </row>
    <row r="157" spans="1:44" s="70" customFormat="1">
      <c r="A157" s="4" t="s">
        <v>17</v>
      </c>
      <c r="B157" s="133" t="s">
        <v>27</v>
      </c>
      <c r="C157" s="131">
        <v>1</v>
      </c>
      <c r="D157" s="127">
        <v>0.1</v>
      </c>
      <c r="E157" s="127">
        <v>0</v>
      </c>
      <c r="F157" s="127">
        <v>0</v>
      </c>
      <c r="G157" s="127"/>
      <c r="H157" s="128"/>
      <c r="M157" s="128">
        <v>0</v>
      </c>
      <c r="N157" s="128">
        <f t="shared" si="85"/>
        <v>75000</v>
      </c>
      <c r="O157" s="128">
        <f t="shared" si="78"/>
        <v>0</v>
      </c>
      <c r="P157" s="128">
        <f t="shared" si="79"/>
        <v>75000</v>
      </c>
      <c r="Q157" s="128">
        <f t="shared" si="81"/>
        <v>1520.5479452054794</v>
      </c>
      <c r="R157" s="128">
        <f t="shared" si="82"/>
        <v>1520.5479452054794</v>
      </c>
      <c r="S157" s="128"/>
      <c r="T157" s="128"/>
      <c r="U157" s="128">
        <f t="shared" si="83"/>
        <v>0</v>
      </c>
      <c r="V157" s="128">
        <f t="shared" si="84"/>
        <v>0</v>
      </c>
      <c r="W157" s="128">
        <f t="shared" si="80"/>
        <v>0</v>
      </c>
      <c r="X157" s="128">
        <f t="shared" si="70"/>
        <v>0</v>
      </c>
      <c r="Y157" s="129">
        <v>0.1</v>
      </c>
      <c r="Z157" s="128">
        <f t="shared" si="71"/>
        <v>-7500</v>
      </c>
      <c r="AA157" s="128">
        <f t="shared" si="72"/>
        <v>-7500</v>
      </c>
      <c r="AB157" s="129">
        <v>0.02</v>
      </c>
      <c r="AC157" s="128">
        <f t="shared" si="68"/>
        <v>-1500</v>
      </c>
      <c r="AD157" s="128">
        <f t="shared" si="69"/>
        <v>-1500</v>
      </c>
      <c r="AM157" s="128"/>
      <c r="AN157" s="128"/>
      <c r="AO157" s="128"/>
      <c r="AP157" s="128"/>
      <c r="AQ157" s="127">
        <v>0.15</v>
      </c>
      <c r="AR157" s="127">
        <v>0.3</v>
      </c>
    </row>
    <row r="158" spans="1:44" s="70" customFormat="1">
      <c r="A158" s="4" t="s">
        <v>17</v>
      </c>
      <c r="B158" s="133">
        <v>43571</v>
      </c>
      <c r="C158" s="131">
        <v>1</v>
      </c>
      <c r="D158" s="127">
        <v>0.1</v>
      </c>
      <c r="E158" s="127">
        <v>0</v>
      </c>
      <c r="F158" s="127">
        <v>0</v>
      </c>
      <c r="G158" s="127"/>
      <c r="H158" s="128"/>
      <c r="M158" s="128">
        <f>150000/8</f>
        <v>18750</v>
      </c>
      <c r="N158" s="128">
        <f t="shared" si="85"/>
        <v>56250</v>
      </c>
      <c r="O158" s="128">
        <f t="shared" si="78"/>
        <v>18750</v>
      </c>
      <c r="P158" s="128">
        <f t="shared" si="79"/>
        <v>56250</v>
      </c>
      <c r="Q158" s="128">
        <f t="shared" si="81"/>
        <v>0</v>
      </c>
      <c r="R158" s="128">
        <f t="shared" si="82"/>
        <v>0</v>
      </c>
      <c r="S158" s="128">
        <f>N157*D157/365*(B158-B156)</f>
        <v>1849.3150684931506</v>
      </c>
      <c r="T158" s="128">
        <f>S158*C158</f>
        <v>1849.3150684931506</v>
      </c>
      <c r="U158" s="128">
        <f t="shared" si="83"/>
        <v>0</v>
      </c>
      <c r="V158" s="128">
        <f t="shared" si="84"/>
        <v>0</v>
      </c>
      <c r="W158" s="128">
        <f t="shared" si="80"/>
        <v>0</v>
      </c>
      <c r="X158" s="128">
        <f t="shared" si="70"/>
        <v>0</v>
      </c>
      <c r="Y158" s="129">
        <v>0.1</v>
      </c>
      <c r="Z158" s="128">
        <f t="shared" si="71"/>
        <v>-5625</v>
      </c>
      <c r="AA158" s="128">
        <f t="shared" si="72"/>
        <v>-5625</v>
      </c>
      <c r="AB158" s="129">
        <v>0.02</v>
      </c>
      <c r="AC158" s="128">
        <f t="shared" si="68"/>
        <v>-1125</v>
      </c>
      <c r="AD158" s="128">
        <f t="shared" si="69"/>
        <v>-1125</v>
      </c>
      <c r="AM158" s="128"/>
      <c r="AN158" s="128"/>
      <c r="AO158" s="128"/>
      <c r="AP158" s="128"/>
      <c r="AQ158" s="127">
        <v>0.15</v>
      </c>
      <c r="AR158" s="127">
        <v>0.3</v>
      </c>
    </row>
    <row r="159" spans="1:44" s="70" customFormat="1">
      <c r="A159" s="4" t="s">
        <v>17</v>
      </c>
      <c r="B159" s="133" t="s">
        <v>30</v>
      </c>
      <c r="C159" s="131">
        <v>1</v>
      </c>
      <c r="D159" s="127">
        <v>0.1</v>
      </c>
      <c r="E159" s="127">
        <v>0</v>
      </c>
      <c r="F159" s="127">
        <v>0</v>
      </c>
      <c r="G159" s="127"/>
      <c r="H159" s="128"/>
      <c r="M159" s="128">
        <v>0</v>
      </c>
      <c r="N159" s="128">
        <f t="shared" si="85"/>
        <v>56250</v>
      </c>
      <c r="O159" s="128">
        <f t="shared" si="78"/>
        <v>0</v>
      </c>
      <c r="P159" s="128">
        <f t="shared" si="79"/>
        <v>56250</v>
      </c>
      <c r="Q159" s="128">
        <f t="shared" si="81"/>
        <v>1155.8219178082193</v>
      </c>
      <c r="R159" s="128">
        <f t="shared" si="82"/>
        <v>1155.8219178082193</v>
      </c>
      <c r="S159" s="128"/>
      <c r="T159" s="128"/>
      <c r="U159" s="128">
        <f t="shared" si="83"/>
        <v>0</v>
      </c>
      <c r="V159" s="128">
        <f t="shared" si="84"/>
        <v>0</v>
      </c>
      <c r="W159" s="128">
        <f t="shared" si="80"/>
        <v>0</v>
      </c>
      <c r="X159" s="128">
        <f t="shared" si="70"/>
        <v>0</v>
      </c>
      <c r="Y159" s="129">
        <v>0.1</v>
      </c>
      <c r="Z159" s="128">
        <f t="shared" si="71"/>
        <v>-5625</v>
      </c>
      <c r="AA159" s="128">
        <f t="shared" si="72"/>
        <v>-5625</v>
      </c>
      <c r="AB159" s="129">
        <v>0.02</v>
      </c>
      <c r="AC159" s="128">
        <f t="shared" si="68"/>
        <v>-1125</v>
      </c>
      <c r="AD159" s="128">
        <f t="shared" si="69"/>
        <v>-1125</v>
      </c>
      <c r="AM159" s="128"/>
      <c r="AN159" s="128"/>
      <c r="AO159" s="128"/>
      <c r="AP159" s="128"/>
      <c r="AQ159" s="127">
        <v>0.15</v>
      </c>
      <c r="AR159" s="127">
        <v>0.3</v>
      </c>
    </row>
    <row r="160" spans="1:44" s="70" customFormat="1">
      <c r="A160" s="4" t="s">
        <v>17</v>
      </c>
      <c r="B160" s="133">
        <v>43662</v>
      </c>
      <c r="C160" s="131">
        <v>1</v>
      </c>
      <c r="D160" s="127">
        <v>0.1</v>
      </c>
      <c r="E160" s="127">
        <v>0</v>
      </c>
      <c r="F160" s="127">
        <v>0</v>
      </c>
      <c r="G160" s="127"/>
      <c r="H160" s="128"/>
      <c r="M160" s="128">
        <f>150000/8</f>
        <v>18750</v>
      </c>
      <c r="N160" s="128">
        <f t="shared" si="85"/>
        <v>37500</v>
      </c>
      <c r="O160" s="128">
        <f t="shared" si="78"/>
        <v>18750</v>
      </c>
      <c r="P160" s="128">
        <f t="shared" si="79"/>
        <v>37500</v>
      </c>
      <c r="Q160" s="128">
        <f t="shared" si="81"/>
        <v>0</v>
      </c>
      <c r="R160" s="128">
        <f t="shared" si="82"/>
        <v>0</v>
      </c>
      <c r="S160" s="128">
        <f>N159*D159/365*(B160-B158)</f>
        <v>1402.3972602739727</v>
      </c>
      <c r="T160" s="128">
        <f>S160*C160</f>
        <v>1402.3972602739727</v>
      </c>
      <c r="U160" s="128">
        <f t="shared" si="83"/>
        <v>0</v>
      </c>
      <c r="V160" s="128">
        <f t="shared" si="84"/>
        <v>0</v>
      </c>
      <c r="W160" s="128">
        <f t="shared" si="80"/>
        <v>0</v>
      </c>
      <c r="X160" s="128">
        <f t="shared" si="70"/>
        <v>0</v>
      </c>
      <c r="Y160" s="129">
        <v>0.1</v>
      </c>
      <c r="Z160" s="128">
        <f t="shared" si="71"/>
        <v>-3750</v>
      </c>
      <c r="AA160" s="128">
        <f t="shared" si="72"/>
        <v>-3750</v>
      </c>
      <c r="AB160" s="129">
        <v>0.02</v>
      </c>
      <c r="AC160" s="128">
        <f t="shared" si="68"/>
        <v>-750</v>
      </c>
      <c r="AD160" s="128">
        <f t="shared" si="69"/>
        <v>-750</v>
      </c>
      <c r="AM160" s="128"/>
      <c r="AN160" s="128"/>
      <c r="AO160" s="128"/>
      <c r="AP160" s="128"/>
      <c r="AQ160" s="127">
        <v>0.15</v>
      </c>
      <c r="AR160" s="127">
        <v>0.3</v>
      </c>
    </row>
    <row r="161" spans="1:44" s="70" customFormat="1">
      <c r="A161" s="4" t="s">
        <v>17</v>
      </c>
      <c r="B161" s="133" t="s">
        <v>36</v>
      </c>
      <c r="C161" s="131">
        <v>1</v>
      </c>
      <c r="D161" s="127">
        <v>0.1</v>
      </c>
      <c r="E161" s="127">
        <v>0</v>
      </c>
      <c r="F161" s="127">
        <v>0</v>
      </c>
      <c r="G161" s="127"/>
      <c r="H161" s="128"/>
      <c r="M161" s="128">
        <v>0</v>
      </c>
      <c r="N161" s="128">
        <f t="shared" si="85"/>
        <v>37500</v>
      </c>
      <c r="O161" s="128">
        <f t="shared" si="78"/>
        <v>0</v>
      </c>
      <c r="P161" s="128">
        <f t="shared" si="79"/>
        <v>37500</v>
      </c>
      <c r="Q161" s="128">
        <f t="shared" si="81"/>
        <v>780.82191780821915</v>
      </c>
      <c r="R161" s="128">
        <f t="shared" si="82"/>
        <v>780.82191780821915</v>
      </c>
      <c r="S161" s="128"/>
      <c r="T161" s="128"/>
      <c r="U161" s="128">
        <f t="shared" si="83"/>
        <v>0</v>
      </c>
      <c r="V161" s="128">
        <f t="shared" si="84"/>
        <v>0</v>
      </c>
      <c r="W161" s="128">
        <f t="shared" si="80"/>
        <v>0</v>
      </c>
      <c r="X161" s="128">
        <f t="shared" si="70"/>
        <v>0</v>
      </c>
      <c r="Y161" s="129">
        <v>0.1</v>
      </c>
      <c r="Z161" s="128">
        <f t="shared" si="71"/>
        <v>-3750</v>
      </c>
      <c r="AA161" s="128">
        <f t="shared" si="72"/>
        <v>-3750</v>
      </c>
      <c r="AB161" s="129">
        <v>0.02</v>
      </c>
      <c r="AC161" s="128">
        <f t="shared" si="68"/>
        <v>-750</v>
      </c>
      <c r="AD161" s="128">
        <f t="shared" si="69"/>
        <v>-750</v>
      </c>
      <c r="AM161" s="128"/>
      <c r="AN161" s="128"/>
      <c r="AO161" s="128"/>
      <c r="AP161" s="128"/>
      <c r="AQ161" s="127">
        <v>0.15</v>
      </c>
      <c r="AR161" s="127">
        <v>0.3</v>
      </c>
    </row>
    <row r="162" spans="1:44" s="70" customFormat="1">
      <c r="A162" s="4" t="s">
        <v>17</v>
      </c>
      <c r="B162" s="133">
        <v>43754</v>
      </c>
      <c r="C162" s="131">
        <v>1</v>
      </c>
      <c r="D162" s="127">
        <v>0.1</v>
      </c>
      <c r="E162" s="127">
        <v>0</v>
      </c>
      <c r="F162" s="127">
        <v>0</v>
      </c>
      <c r="G162" s="127"/>
      <c r="H162" s="128"/>
      <c r="M162" s="128">
        <f>150000/8</f>
        <v>18750</v>
      </c>
      <c r="N162" s="128">
        <f t="shared" si="85"/>
        <v>18750</v>
      </c>
      <c r="O162" s="128">
        <f t="shared" si="78"/>
        <v>18750</v>
      </c>
      <c r="P162" s="128">
        <f t="shared" si="79"/>
        <v>18750</v>
      </c>
      <c r="Q162" s="128">
        <f t="shared" si="81"/>
        <v>0</v>
      </c>
      <c r="R162" s="128">
        <f t="shared" si="82"/>
        <v>0</v>
      </c>
      <c r="S162" s="128">
        <f>N161*D161/365*(B162-B160)</f>
        <v>945.20547945205476</v>
      </c>
      <c r="T162" s="128">
        <f>S162*C162</f>
        <v>945.20547945205476</v>
      </c>
      <c r="U162" s="128">
        <f t="shared" si="83"/>
        <v>0</v>
      </c>
      <c r="V162" s="128">
        <f t="shared" si="84"/>
        <v>0</v>
      </c>
      <c r="W162" s="128">
        <f t="shared" si="80"/>
        <v>0</v>
      </c>
      <c r="X162" s="128">
        <f t="shared" si="70"/>
        <v>0</v>
      </c>
      <c r="Y162" s="129">
        <v>0.1</v>
      </c>
      <c r="Z162" s="128">
        <f t="shared" si="71"/>
        <v>-1875</v>
      </c>
      <c r="AA162" s="128">
        <f t="shared" si="72"/>
        <v>-1875</v>
      </c>
      <c r="AB162" s="129">
        <v>0.02</v>
      </c>
      <c r="AC162" s="128">
        <f t="shared" si="68"/>
        <v>-375</v>
      </c>
      <c r="AD162" s="128">
        <f t="shared" si="69"/>
        <v>-375</v>
      </c>
      <c r="AM162" s="128"/>
      <c r="AN162" s="128"/>
      <c r="AO162" s="128"/>
      <c r="AP162" s="128"/>
      <c r="AQ162" s="127">
        <v>0.15</v>
      </c>
      <c r="AR162" s="127">
        <v>0.3</v>
      </c>
    </row>
    <row r="163" spans="1:44" s="70" customFormat="1">
      <c r="A163" s="4" t="s">
        <v>17</v>
      </c>
      <c r="B163" s="133" t="s">
        <v>18</v>
      </c>
      <c r="C163" s="131">
        <v>1</v>
      </c>
      <c r="D163" s="127">
        <v>0.1</v>
      </c>
      <c r="E163" s="127">
        <v>0</v>
      </c>
      <c r="F163" s="127">
        <v>0</v>
      </c>
      <c r="G163" s="127"/>
      <c r="H163" s="128"/>
      <c r="M163" s="128">
        <v>0</v>
      </c>
      <c r="N163" s="128">
        <f t="shared" si="85"/>
        <v>18750</v>
      </c>
      <c r="O163" s="128">
        <f t="shared" si="78"/>
        <v>0</v>
      </c>
      <c r="P163" s="128">
        <f t="shared" si="79"/>
        <v>18750</v>
      </c>
      <c r="Q163" s="128">
        <f t="shared" si="81"/>
        <v>390.41095890410958</v>
      </c>
      <c r="R163" s="128">
        <f t="shared" si="82"/>
        <v>390.41095890410958</v>
      </c>
      <c r="S163" s="128"/>
      <c r="T163" s="128"/>
      <c r="U163" s="128">
        <f t="shared" si="83"/>
        <v>0</v>
      </c>
      <c r="V163" s="128">
        <f t="shared" si="84"/>
        <v>0</v>
      </c>
      <c r="W163" s="128">
        <f t="shared" si="80"/>
        <v>0</v>
      </c>
      <c r="X163" s="128">
        <f t="shared" si="70"/>
        <v>0</v>
      </c>
      <c r="Y163" s="129">
        <v>0.1</v>
      </c>
      <c r="Z163" s="128">
        <f t="shared" si="71"/>
        <v>-1875</v>
      </c>
      <c r="AA163" s="128">
        <f t="shared" si="72"/>
        <v>-1875</v>
      </c>
      <c r="AB163" s="129">
        <v>0.02</v>
      </c>
      <c r="AC163" s="128">
        <f t="shared" si="68"/>
        <v>-375</v>
      </c>
      <c r="AD163" s="128">
        <f t="shared" si="69"/>
        <v>-375</v>
      </c>
      <c r="AM163" s="128"/>
      <c r="AN163" s="128"/>
      <c r="AO163" s="128"/>
      <c r="AP163" s="128"/>
      <c r="AQ163" s="127">
        <v>0.15</v>
      </c>
      <c r="AR163" s="127">
        <v>0.3</v>
      </c>
    </row>
    <row r="164" spans="1:44" s="70" customFormat="1">
      <c r="A164" s="4" t="s">
        <v>17</v>
      </c>
      <c r="B164" s="133" t="s">
        <v>37</v>
      </c>
      <c r="C164" s="131">
        <v>1</v>
      </c>
      <c r="D164" s="127">
        <v>0.1</v>
      </c>
      <c r="E164" s="127">
        <v>0</v>
      </c>
      <c r="F164" s="127">
        <v>0</v>
      </c>
      <c r="G164" s="127"/>
      <c r="H164" s="128"/>
      <c r="M164" s="128">
        <f>150000/8</f>
        <v>18750</v>
      </c>
      <c r="N164" s="128">
        <f t="shared" si="85"/>
        <v>0</v>
      </c>
      <c r="O164" s="128">
        <f t="shared" si="78"/>
        <v>18750</v>
      </c>
      <c r="P164" s="128">
        <f t="shared" si="79"/>
        <v>0</v>
      </c>
      <c r="Q164" s="128">
        <f t="shared" si="81"/>
        <v>0</v>
      </c>
      <c r="R164" s="128">
        <f t="shared" si="82"/>
        <v>0</v>
      </c>
      <c r="S164" s="128">
        <f>N163*D163/365*(B164-B162)</f>
        <v>472.60273972602738</v>
      </c>
      <c r="T164" s="128">
        <f t="shared" ref="T164:T227" si="86">S164*C164</f>
        <v>472.60273972602738</v>
      </c>
      <c r="U164" s="128">
        <f t="shared" si="83"/>
        <v>0</v>
      </c>
      <c r="V164" s="128">
        <f t="shared" si="84"/>
        <v>0</v>
      </c>
      <c r="W164" s="128">
        <f t="shared" si="80"/>
        <v>0</v>
      </c>
      <c r="X164" s="128">
        <f t="shared" si="70"/>
        <v>0</v>
      </c>
      <c r="Y164" s="129">
        <v>0.1</v>
      </c>
      <c r="Z164" s="128">
        <f t="shared" si="71"/>
        <v>0</v>
      </c>
      <c r="AA164" s="128">
        <f t="shared" si="72"/>
        <v>0</v>
      </c>
      <c r="AB164" s="129">
        <v>0.02</v>
      </c>
      <c r="AC164" s="128">
        <f t="shared" si="68"/>
        <v>0</v>
      </c>
      <c r="AD164" s="128">
        <f t="shared" si="69"/>
        <v>0</v>
      </c>
      <c r="AM164" s="128"/>
      <c r="AN164" s="128"/>
      <c r="AO164" s="128"/>
      <c r="AP164" s="128"/>
      <c r="AQ164" s="127">
        <v>0.15</v>
      </c>
      <c r="AR164" s="127">
        <v>0.3</v>
      </c>
    </row>
    <row r="165" spans="1:44" s="68" customFormat="1">
      <c r="A165" s="3" t="s">
        <v>1454</v>
      </c>
      <c r="B165" s="130">
        <v>43281</v>
      </c>
      <c r="C165" s="116">
        <v>1</v>
      </c>
      <c r="D165" s="117">
        <v>0.22</v>
      </c>
      <c r="E165" s="117">
        <v>5.0000000000000001E-3</v>
      </c>
      <c r="F165" s="117">
        <v>0</v>
      </c>
      <c r="G165" s="117"/>
      <c r="H165" s="118"/>
      <c r="M165" s="118">
        <v>-5000</v>
      </c>
      <c r="N165" s="118">
        <f>-M165</f>
        <v>5000</v>
      </c>
      <c r="O165" s="118">
        <f t="shared" si="78"/>
        <v>-5000</v>
      </c>
      <c r="P165" s="118">
        <f t="shared" si="79"/>
        <v>5000</v>
      </c>
      <c r="Q165" s="118"/>
      <c r="R165" s="118"/>
      <c r="S165" s="118">
        <v>0</v>
      </c>
      <c r="T165" s="118">
        <f t="shared" si="86"/>
        <v>0</v>
      </c>
      <c r="U165" s="118"/>
      <c r="V165" s="118"/>
      <c r="W165" s="118">
        <f t="shared" si="80"/>
        <v>0</v>
      </c>
      <c r="X165" s="118">
        <f t="shared" si="70"/>
        <v>0</v>
      </c>
      <c r="Y165" s="119">
        <v>0.05</v>
      </c>
      <c r="Z165" s="118">
        <f t="shared" si="71"/>
        <v>-250</v>
      </c>
      <c r="AA165" s="118">
        <f t="shared" si="72"/>
        <v>-250</v>
      </c>
      <c r="AB165" s="119">
        <v>0.02</v>
      </c>
      <c r="AC165" s="118">
        <f t="shared" si="68"/>
        <v>-100</v>
      </c>
      <c r="AD165" s="118">
        <f t="shared" si="69"/>
        <v>-100</v>
      </c>
      <c r="AM165" s="118"/>
      <c r="AN165" s="118"/>
      <c r="AO165" s="118"/>
      <c r="AP165" s="118"/>
      <c r="AQ165" s="117">
        <v>0.1</v>
      </c>
      <c r="AR165" s="117">
        <v>0.4</v>
      </c>
    </row>
    <row r="166" spans="1:44" s="68" customFormat="1">
      <c r="A166" s="3" t="s">
        <v>1454</v>
      </c>
      <c r="B166" s="130">
        <f>B165+31</f>
        <v>43312</v>
      </c>
      <c r="C166" s="116">
        <v>1</v>
      </c>
      <c r="D166" s="117">
        <v>0.22</v>
      </c>
      <c r="E166" s="117">
        <v>5.0000000000000001E-3</v>
      </c>
      <c r="F166" s="117">
        <v>0</v>
      </c>
      <c r="G166" s="117"/>
      <c r="H166" s="118"/>
      <c r="M166" s="118">
        <v>-5000</v>
      </c>
      <c r="N166" s="118">
        <f>N165-M166</f>
        <v>10000</v>
      </c>
      <c r="O166" s="118">
        <f t="shared" si="78"/>
        <v>-5000</v>
      </c>
      <c r="P166" s="118">
        <f t="shared" si="79"/>
        <v>10000</v>
      </c>
      <c r="Q166" s="118">
        <f t="shared" ref="Q166:Q229" si="87">N165*D165/365*(B166-B165)+Q165-S166</f>
        <v>14.013698630136986</v>
      </c>
      <c r="R166" s="118">
        <f t="shared" ref="R166:R229" si="88">Q166*C166</f>
        <v>14.013698630136986</v>
      </c>
      <c r="S166" s="118">
        <f>N165*D165/365*(B166-B165)*0.85</f>
        <v>79.410958904109592</v>
      </c>
      <c r="T166" s="118">
        <f t="shared" si="86"/>
        <v>79.410958904109592</v>
      </c>
      <c r="U166" s="134">
        <f>E166*N166</f>
        <v>50</v>
      </c>
      <c r="V166" s="118">
        <f t="shared" ref="V166:V229" si="89">U166*C166</f>
        <v>50</v>
      </c>
      <c r="W166" s="118">
        <f t="shared" si="80"/>
        <v>0</v>
      </c>
      <c r="X166" s="118">
        <f t="shared" si="70"/>
        <v>0</v>
      </c>
      <c r="Y166" s="119">
        <v>0.05</v>
      </c>
      <c r="Z166" s="118">
        <f t="shared" si="71"/>
        <v>-500</v>
      </c>
      <c r="AA166" s="118">
        <f t="shared" si="72"/>
        <v>-500</v>
      </c>
      <c r="AB166" s="119">
        <v>0.02</v>
      </c>
      <c r="AC166" s="118">
        <f t="shared" si="68"/>
        <v>-200</v>
      </c>
      <c r="AD166" s="118">
        <f t="shared" si="69"/>
        <v>-200</v>
      </c>
      <c r="AM166" s="134"/>
      <c r="AN166" s="118"/>
      <c r="AO166" s="118"/>
      <c r="AP166" s="118"/>
      <c r="AQ166" s="117">
        <v>0.1</v>
      </c>
      <c r="AR166" s="117">
        <v>0.4</v>
      </c>
    </row>
    <row r="167" spans="1:44" s="68" customFormat="1">
      <c r="A167" s="3" t="s">
        <v>1454</v>
      </c>
      <c r="B167" s="130">
        <f>B166+31</f>
        <v>43343</v>
      </c>
      <c r="C167" s="116">
        <v>1</v>
      </c>
      <c r="D167" s="117">
        <v>0.22</v>
      </c>
      <c r="E167" s="117">
        <v>5.0000000000000001E-3</v>
      </c>
      <c r="F167" s="117">
        <v>0</v>
      </c>
      <c r="G167" s="117"/>
      <c r="H167" s="118"/>
      <c r="M167" s="118">
        <v>-5000</v>
      </c>
      <c r="N167" s="118">
        <f t="shared" ref="N167:N230" si="90">N166-M167</f>
        <v>15000</v>
      </c>
      <c r="O167" s="118">
        <f t="shared" si="78"/>
        <v>-5000</v>
      </c>
      <c r="P167" s="118">
        <f t="shared" si="79"/>
        <v>15000</v>
      </c>
      <c r="Q167" s="118">
        <f t="shared" si="87"/>
        <v>14.013698630136986</v>
      </c>
      <c r="R167" s="118">
        <f t="shared" si="88"/>
        <v>14.013698630136986</v>
      </c>
      <c r="S167" s="118">
        <f t="shared" ref="S167:S230" si="91">N166*D166/365*(B167-B166)</f>
        <v>186.84931506849315</v>
      </c>
      <c r="T167" s="118">
        <f t="shared" si="86"/>
        <v>186.84931506849315</v>
      </c>
      <c r="U167" s="118">
        <f t="shared" ref="U167:U230" si="92">E167*N167</f>
        <v>75</v>
      </c>
      <c r="V167" s="118">
        <f t="shared" si="89"/>
        <v>75</v>
      </c>
      <c r="W167" s="118">
        <f t="shared" si="80"/>
        <v>0</v>
      </c>
      <c r="X167" s="118">
        <f t="shared" si="70"/>
        <v>0</v>
      </c>
      <c r="Y167" s="119">
        <v>0.05</v>
      </c>
      <c r="Z167" s="118">
        <f t="shared" si="71"/>
        <v>-750</v>
      </c>
      <c r="AA167" s="118">
        <f t="shared" si="72"/>
        <v>-750</v>
      </c>
      <c r="AB167" s="119">
        <v>0.02</v>
      </c>
      <c r="AC167" s="118">
        <f t="shared" si="68"/>
        <v>-300</v>
      </c>
      <c r="AD167" s="118">
        <f t="shared" si="69"/>
        <v>-300</v>
      </c>
      <c r="AM167" s="118"/>
      <c r="AN167" s="118"/>
      <c r="AO167" s="118"/>
      <c r="AP167" s="118"/>
      <c r="AQ167" s="117">
        <v>0.1</v>
      </c>
      <c r="AR167" s="117">
        <v>0.4</v>
      </c>
    </row>
    <row r="168" spans="1:44" s="68" customFormat="1">
      <c r="A168" s="3" t="s">
        <v>1454</v>
      </c>
      <c r="B168" s="130">
        <f>B167+30</f>
        <v>43373</v>
      </c>
      <c r="C168" s="116">
        <v>1</v>
      </c>
      <c r="D168" s="117">
        <v>0.22</v>
      </c>
      <c r="E168" s="117">
        <v>5.0000000000000001E-3</v>
      </c>
      <c r="F168" s="117">
        <v>0</v>
      </c>
      <c r="G168" s="117"/>
      <c r="H168" s="118"/>
      <c r="M168" s="118">
        <v>-5000</v>
      </c>
      <c r="N168" s="118">
        <f t="shared" si="90"/>
        <v>20000</v>
      </c>
      <c r="O168" s="118">
        <f t="shared" si="78"/>
        <v>-5000</v>
      </c>
      <c r="P168" s="118">
        <f t="shared" si="79"/>
        <v>20000</v>
      </c>
      <c r="Q168" s="118">
        <f t="shared" si="87"/>
        <v>14.013698630137014</v>
      </c>
      <c r="R168" s="118">
        <f t="shared" si="88"/>
        <v>14.013698630137014</v>
      </c>
      <c r="S168" s="118">
        <f t="shared" si="91"/>
        <v>271.23287671232879</v>
      </c>
      <c r="T168" s="118">
        <f t="shared" si="86"/>
        <v>271.23287671232879</v>
      </c>
      <c r="U168" s="118">
        <f t="shared" si="92"/>
        <v>100</v>
      </c>
      <c r="V168" s="118">
        <f t="shared" si="89"/>
        <v>100</v>
      </c>
      <c r="W168" s="118">
        <f t="shared" si="80"/>
        <v>0</v>
      </c>
      <c r="X168" s="118">
        <f t="shared" si="70"/>
        <v>0</v>
      </c>
      <c r="Y168" s="119">
        <v>0.05</v>
      </c>
      <c r="Z168" s="118">
        <f t="shared" si="71"/>
        <v>-1000</v>
      </c>
      <c r="AA168" s="118">
        <f t="shared" si="72"/>
        <v>-1000</v>
      </c>
      <c r="AB168" s="119">
        <v>0.02</v>
      </c>
      <c r="AC168" s="118">
        <f t="shared" si="68"/>
        <v>-400</v>
      </c>
      <c r="AD168" s="118">
        <f t="shared" si="69"/>
        <v>-400</v>
      </c>
      <c r="AM168" s="118"/>
      <c r="AN168" s="118"/>
      <c r="AO168" s="118"/>
      <c r="AP168" s="118"/>
      <c r="AQ168" s="117">
        <v>0.1</v>
      </c>
      <c r="AR168" s="117">
        <v>0.4</v>
      </c>
    </row>
    <row r="169" spans="1:44" s="68" customFormat="1">
      <c r="A169" s="3" t="s">
        <v>1454</v>
      </c>
      <c r="B169" s="130">
        <f>B168+31</f>
        <v>43404</v>
      </c>
      <c r="C169" s="116">
        <v>1</v>
      </c>
      <c r="D169" s="117">
        <v>0.22</v>
      </c>
      <c r="E169" s="117">
        <v>5.0000000000000001E-3</v>
      </c>
      <c r="F169" s="117">
        <v>0</v>
      </c>
      <c r="G169" s="117"/>
      <c r="H169" s="118"/>
      <c r="M169" s="118">
        <v>-5000</v>
      </c>
      <c r="N169" s="118">
        <f t="shared" si="90"/>
        <v>25000</v>
      </c>
      <c r="O169" s="118">
        <f t="shared" si="78"/>
        <v>-5000</v>
      </c>
      <c r="P169" s="118">
        <f t="shared" si="79"/>
        <v>25000</v>
      </c>
      <c r="Q169" s="118">
        <f t="shared" si="87"/>
        <v>14.013698630137014</v>
      </c>
      <c r="R169" s="118">
        <f t="shared" si="88"/>
        <v>14.013698630137014</v>
      </c>
      <c r="S169" s="118">
        <f t="shared" si="91"/>
        <v>373.69863013698631</v>
      </c>
      <c r="T169" s="118">
        <f t="shared" si="86"/>
        <v>373.69863013698631</v>
      </c>
      <c r="U169" s="118">
        <f t="shared" si="92"/>
        <v>125</v>
      </c>
      <c r="V169" s="118">
        <f t="shared" si="89"/>
        <v>125</v>
      </c>
      <c r="W169" s="118">
        <f t="shared" si="80"/>
        <v>0</v>
      </c>
      <c r="X169" s="118">
        <f t="shared" si="70"/>
        <v>0</v>
      </c>
      <c r="Y169" s="119">
        <v>0.05</v>
      </c>
      <c r="Z169" s="118">
        <f t="shared" si="71"/>
        <v>-1250</v>
      </c>
      <c r="AA169" s="118">
        <f t="shared" si="72"/>
        <v>-1250</v>
      </c>
      <c r="AB169" s="119">
        <v>0.02</v>
      </c>
      <c r="AC169" s="118">
        <f t="shared" si="68"/>
        <v>-500</v>
      </c>
      <c r="AD169" s="118">
        <f t="shared" si="69"/>
        <v>-500</v>
      </c>
      <c r="AM169" s="118"/>
      <c r="AN169" s="118"/>
      <c r="AO169" s="118"/>
      <c r="AP169" s="118"/>
      <c r="AQ169" s="117">
        <v>0.1</v>
      </c>
      <c r="AR169" s="117">
        <v>0.4</v>
      </c>
    </row>
    <row r="170" spans="1:44" s="68" customFormat="1">
      <c r="A170" s="3" t="s">
        <v>1454</v>
      </c>
      <c r="B170" s="130">
        <f>B169+30</f>
        <v>43434</v>
      </c>
      <c r="C170" s="116">
        <v>1</v>
      </c>
      <c r="D170" s="117">
        <v>0.2</v>
      </c>
      <c r="E170" s="117">
        <v>5.0000000000000001E-3</v>
      </c>
      <c r="F170" s="117">
        <v>0</v>
      </c>
      <c r="G170" s="117"/>
      <c r="H170" s="118"/>
      <c r="M170" s="118">
        <v>-5000</v>
      </c>
      <c r="N170" s="118">
        <f t="shared" si="90"/>
        <v>30000</v>
      </c>
      <c r="O170" s="118">
        <f t="shared" si="78"/>
        <v>-5000</v>
      </c>
      <c r="P170" s="118">
        <f t="shared" si="79"/>
        <v>30000</v>
      </c>
      <c r="Q170" s="118">
        <f t="shared" si="87"/>
        <v>14.013698630137014</v>
      </c>
      <c r="R170" s="118">
        <f t="shared" si="88"/>
        <v>14.013698630137014</v>
      </c>
      <c r="S170" s="118">
        <f t="shared" si="91"/>
        <v>452.05479452054794</v>
      </c>
      <c r="T170" s="118">
        <f t="shared" si="86"/>
        <v>452.05479452054794</v>
      </c>
      <c r="U170" s="118">
        <f t="shared" si="92"/>
        <v>150</v>
      </c>
      <c r="V170" s="118">
        <f t="shared" si="89"/>
        <v>150</v>
      </c>
      <c r="W170" s="118">
        <f t="shared" si="80"/>
        <v>0</v>
      </c>
      <c r="X170" s="118">
        <f t="shared" si="70"/>
        <v>0</v>
      </c>
      <c r="Y170" s="119">
        <v>0.05</v>
      </c>
      <c r="Z170" s="118">
        <f t="shared" si="71"/>
        <v>-1500</v>
      </c>
      <c r="AA170" s="118">
        <f t="shared" si="72"/>
        <v>-1500</v>
      </c>
      <c r="AB170" s="119">
        <v>0.02</v>
      </c>
      <c r="AC170" s="118">
        <f t="shared" si="68"/>
        <v>-600</v>
      </c>
      <c r="AD170" s="118">
        <f t="shared" si="69"/>
        <v>-600</v>
      </c>
      <c r="AM170" s="118"/>
      <c r="AN170" s="118"/>
      <c r="AO170" s="118"/>
      <c r="AP170" s="118"/>
      <c r="AQ170" s="117">
        <v>0.1</v>
      </c>
      <c r="AR170" s="117">
        <v>0.4</v>
      </c>
    </row>
    <row r="171" spans="1:44" s="68" customFormat="1">
      <c r="A171" s="3" t="s">
        <v>1454</v>
      </c>
      <c r="B171" s="130">
        <f>B170+31</f>
        <v>43465</v>
      </c>
      <c r="C171" s="116">
        <v>1</v>
      </c>
      <c r="D171" s="117">
        <v>0.2</v>
      </c>
      <c r="E171" s="117">
        <v>5.0000000000000001E-3</v>
      </c>
      <c r="F171" s="117">
        <v>0</v>
      </c>
      <c r="G171" s="117"/>
      <c r="H171" s="118"/>
      <c r="M171" s="118">
        <v>-5000</v>
      </c>
      <c r="N171" s="118">
        <f t="shared" si="90"/>
        <v>35000</v>
      </c>
      <c r="O171" s="118">
        <f t="shared" si="78"/>
        <v>-5000</v>
      </c>
      <c r="P171" s="118">
        <f t="shared" si="79"/>
        <v>35000</v>
      </c>
      <c r="Q171" s="118">
        <f t="shared" si="87"/>
        <v>14.013698630137014</v>
      </c>
      <c r="R171" s="118">
        <f t="shared" si="88"/>
        <v>14.013698630137014</v>
      </c>
      <c r="S171" s="118">
        <f t="shared" si="91"/>
        <v>509.58904109589048</v>
      </c>
      <c r="T171" s="118">
        <f t="shared" si="86"/>
        <v>509.58904109589048</v>
      </c>
      <c r="U171" s="118">
        <f t="shared" si="92"/>
        <v>175</v>
      </c>
      <c r="V171" s="118">
        <f t="shared" si="89"/>
        <v>175</v>
      </c>
      <c r="W171" s="118">
        <f t="shared" si="80"/>
        <v>0</v>
      </c>
      <c r="X171" s="118">
        <f t="shared" si="70"/>
        <v>0</v>
      </c>
      <c r="Y171" s="119">
        <v>0.05</v>
      </c>
      <c r="Z171" s="118">
        <f t="shared" si="71"/>
        <v>-1750</v>
      </c>
      <c r="AA171" s="118">
        <f t="shared" si="72"/>
        <v>-1750</v>
      </c>
      <c r="AB171" s="119">
        <v>0.02</v>
      </c>
      <c r="AC171" s="118">
        <f t="shared" si="68"/>
        <v>-700</v>
      </c>
      <c r="AD171" s="118">
        <f t="shared" si="69"/>
        <v>-700</v>
      </c>
      <c r="AM171" s="118"/>
      <c r="AN171" s="118"/>
      <c r="AO171" s="118"/>
      <c r="AP171" s="118"/>
      <c r="AQ171" s="117">
        <v>0.1</v>
      </c>
      <c r="AR171" s="117">
        <v>0.4</v>
      </c>
    </row>
    <row r="172" spans="1:44" s="68" customFormat="1">
      <c r="A172" s="3" t="s">
        <v>1454</v>
      </c>
      <c r="B172" s="130">
        <f>B171+31</f>
        <v>43496</v>
      </c>
      <c r="C172" s="116">
        <v>1</v>
      </c>
      <c r="D172" s="117">
        <v>0.18</v>
      </c>
      <c r="E172" s="117">
        <v>5.0000000000000001E-3</v>
      </c>
      <c r="F172" s="117">
        <v>0</v>
      </c>
      <c r="G172" s="117"/>
      <c r="H172" s="118"/>
      <c r="M172" s="118">
        <v>-2000</v>
      </c>
      <c r="N172" s="118">
        <f t="shared" si="90"/>
        <v>37000</v>
      </c>
      <c r="O172" s="118">
        <f t="shared" si="78"/>
        <v>-2000</v>
      </c>
      <c r="P172" s="118">
        <f t="shared" si="79"/>
        <v>37000</v>
      </c>
      <c r="Q172" s="118">
        <f t="shared" si="87"/>
        <v>14.013698630137014</v>
      </c>
      <c r="R172" s="118">
        <f t="shared" si="88"/>
        <v>14.013698630137014</v>
      </c>
      <c r="S172" s="118">
        <f t="shared" si="91"/>
        <v>594.52054794520541</v>
      </c>
      <c r="T172" s="118">
        <f t="shared" si="86"/>
        <v>594.52054794520541</v>
      </c>
      <c r="U172" s="118">
        <f t="shared" si="92"/>
        <v>185</v>
      </c>
      <c r="V172" s="118">
        <f t="shared" si="89"/>
        <v>185</v>
      </c>
      <c r="W172" s="118">
        <f t="shared" si="80"/>
        <v>0</v>
      </c>
      <c r="X172" s="118">
        <f t="shared" si="70"/>
        <v>0</v>
      </c>
      <c r="Y172" s="119">
        <v>0.05</v>
      </c>
      <c r="Z172" s="118">
        <f t="shared" si="71"/>
        <v>-1850</v>
      </c>
      <c r="AA172" s="118">
        <f t="shared" si="72"/>
        <v>-1850</v>
      </c>
      <c r="AB172" s="119">
        <v>0.02</v>
      </c>
      <c r="AC172" s="118">
        <f t="shared" si="68"/>
        <v>-740</v>
      </c>
      <c r="AD172" s="118">
        <f t="shared" si="69"/>
        <v>-740</v>
      </c>
      <c r="AM172" s="118"/>
      <c r="AN172" s="118"/>
      <c r="AO172" s="118"/>
      <c r="AP172" s="118"/>
      <c r="AQ172" s="117">
        <v>0.1</v>
      </c>
      <c r="AR172" s="117">
        <v>0.4</v>
      </c>
    </row>
    <row r="173" spans="1:44" s="68" customFormat="1">
      <c r="A173" s="3" t="s">
        <v>1454</v>
      </c>
      <c r="B173" s="130">
        <f>B172+28</f>
        <v>43524</v>
      </c>
      <c r="C173" s="116">
        <v>1</v>
      </c>
      <c r="D173" s="117">
        <v>0.18</v>
      </c>
      <c r="E173" s="117">
        <v>5.0000000000000001E-3</v>
      </c>
      <c r="F173" s="117">
        <v>0</v>
      </c>
      <c r="G173" s="117"/>
      <c r="H173" s="118"/>
      <c r="M173" s="118">
        <v>-2000</v>
      </c>
      <c r="N173" s="118">
        <f t="shared" si="90"/>
        <v>39000</v>
      </c>
      <c r="O173" s="118">
        <f t="shared" si="78"/>
        <v>-2000</v>
      </c>
      <c r="P173" s="118">
        <f t="shared" si="79"/>
        <v>39000</v>
      </c>
      <c r="Q173" s="118">
        <f t="shared" si="87"/>
        <v>14.013698630137014</v>
      </c>
      <c r="R173" s="118">
        <f t="shared" si="88"/>
        <v>14.013698630137014</v>
      </c>
      <c r="S173" s="118">
        <f t="shared" si="91"/>
        <v>510.90410958904113</v>
      </c>
      <c r="T173" s="118">
        <f t="shared" si="86"/>
        <v>510.90410958904113</v>
      </c>
      <c r="U173" s="118">
        <f t="shared" si="92"/>
        <v>195</v>
      </c>
      <c r="V173" s="118">
        <f t="shared" si="89"/>
        <v>195</v>
      </c>
      <c r="W173" s="118">
        <f t="shared" si="80"/>
        <v>0</v>
      </c>
      <c r="X173" s="118">
        <f t="shared" si="70"/>
        <v>0</v>
      </c>
      <c r="Y173" s="119">
        <v>0.05</v>
      </c>
      <c r="Z173" s="118">
        <f t="shared" si="71"/>
        <v>-1950</v>
      </c>
      <c r="AA173" s="118">
        <f t="shared" si="72"/>
        <v>-1950</v>
      </c>
      <c r="AB173" s="119">
        <v>0.02</v>
      </c>
      <c r="AC173" s="118">
        <f t="shared" si="68"/>
        <v>-780</v>
      </c>
      <c r="AD173" s="118">
        <f t="shared" si="69"/>
        <v>-780</v>
      </c>
      <c r="AM173" s="118"/>
      <c r="AN173" s="118"/>
      <c r="AO173" s="118"/>
      <c r="AP173" s="118"/>
      <c r="AQ173" s="117">
        <v>0.1</v>
      </c>
      <c r="AR173" s="117">
        <v>0.4</v>
      </c>
    </row>
    <row r="174" spans="1:44" s="68" customFormat="1">
      <c r="A174" s="3" t="s">
        <v>1454</v>
      </c>
      <c r="B174" s="130">
        <f>B173+31</f>
        <v>43555</v>
      </c>
      <c r="C174" s="116">
        <v>1</v>
      </c>
      <c r="D174" s="117">
        <v>0.18</v>
      </c>
      <c r="E174" s="117">
        <v>5.0000000000000001E-3</v>
      </c>
      <c r="F174" s="117">
        <v>0</v>
      </c>
      <c r="G174" s="117"/>
      <c r="H174" s="118"/>
      <c r="M174" s="118">
        <v>-2000</v>
      </c>
      <c r="N174" s="118">
        <f t="shared" si="90"/>
        <v>41000</v>
      </c>
      <c r="O174" s="118">
        <f t="shared" si="78"/>
        <v>-2000</v>
      </c>
      <c r="P174" s="118">
        <f t="shared" si="79"/>
        <v>41000</v>
      </c>
      <c r="Q174" s="118">
        <f t="shared" si="87"/>
        <v>14.013698630137014</v>
      </c>
      <c r="R174" s="118">
        <f t="shared" si="88"/>
        <v>14.013698630137014</v>
      </c>
      <c r="S174" s="118">
        <f t="shared" si="91"/>
        <v>596.21917808219177</v>
      </c>
      <c r="T174" s="118">
        <f t="shared" si="86"/>
        <v>596.21917808219177</v>
      </c>
      <c r="U174" s="118">
        <f t="shared" si="92"/>
        <v>205</v>
      </c>
      <c r="V174" s="118">
        <f t="shared" si="89"/>
        <v>205</v>
      </c>
      <c r="W174" s="118">
        <f t="shared" si="80"/>
        <v>0</v>
      </c>
      <c r="X174" s="118">
        <f t="shared" si="70"/>
        <v>0</v>
      </c>
      <c r="Y174" s="119">
        <v>0.05</v>
      </c>
      <c r="Z174" s="118">
        <f t="shared" si="71"/>
        <v>-2050</v>
      </c>
      <c r="AA174" s="118">
        <f t="shared" si="72"/>
        <v>-2050</v>
      </c>
      <c r="AB174" s="119">
        <v>0.02</v>
      </c>
      <c r="AC174" s="118">
        <f t="shared" si="68"/>
        <v>-820</v>
      </c>
      <c r="AD174" s="118">
        <f t="shared" si="69"/>
        <v>-820</v>
      </c>
      <c r="AM174" s="118"/>
      <c r="AN174" s="118"/>
      <c r="AO174" s="118"/>
      <c r="AP174" s="118"/>
      <c r="AQ174" s="117">
        <v>0.1</v>
      </c>
      <c r="AR174" s="117">
        <v>0.4</v>
      </c>
    </row>
    <row r="175" spans="1:44" s="68" customFormat="1">
      <c r="A175" s="3" t="s">
        <v>1454</v>
      </c>
      <c r="B175" s="130">
        <f>B174+30</f>
        <v>43585</v>
      </c>
      <c r="C175" s="116">
        <v>1</v>
      </c>
      <c r="D175" s="117">
        <v>0.18</v>
      </c>
      <c r="E175" s="117">
        <v>5.0000000000000001E-3</v>
      </c>
      <c r="F175" s="117">
        <v>0</v>
      </c>
      <c r="G175" s="117"/>
      <c r="H175" s="118"/>
      <c r="M175" s="118">
        <v>-2000</v>
      </c>
      <c r="N175" s="118">
        <f t="shared" si="90"/>
        <v>43000</v>
      </c>
      <c r="O175" s="118">
        <f t="shared" si="78"/>
        <v>-2000</v>
      </c>
      <c r="P175" s="118">
        <f t="shared" si="79"/>
        <v>43000</v>
      </c>
      <c r="Q175" s="118">
        <f t="shared" si="87"/>
        <v>14.013698630137014</v>
      </c>
      <c r="R175" s="118">
        <f t="shared" si="88"/>
        <v>14.013698630137014</v>
      </c>
      <c r="S175" s="118">
        <f t="shared" si="91"/>
        <v>606.57534246575347</v>
      </c>
      <c r="T175" s="118">
        <f t="shared" si="86"/>
        <v>606.57534246575347</v>
      </c>
      <c r="U175" s="118">
        <f t="shared" si="92"/>
        <v>215</v>
      </c>
      <c r="V175" s="118">
        <f t="shared" si="89"/>
        <v>215</v>
      </c>
      <c r="W175" s="118">
        <f t="shared" si="80"/>
        <v>0</v>
      </c>
      <c r="X175" s="118">
        <f t="shared" si="70"/>
        <v>0</v>
      </c>
      <c r="Y175" s="119">
        <v>0.05</v>
      </c>
      <c r="Z175" s="118">
        <f t="shared" si="71"/>
        <v>-2150</v>
      </c>
      <c r="AA175" s="118">
        <f t="shared" si="72"/>
        <v>-2150</v>
      </c>
      <c r="AB175" s="119">
        <v>0.02</v>
      </c>
      <c r="AC175" s="118">
        <f t="shared" si="68"/>
        <v>-860</v>
      </c>
      <c r="AD175" s="118">
        <f t="shared" si="69"/>
        <v>-860</v>
      </c>
      <c r="AM175" s="118"/>
      <c r="AN175" s="118"/>
      <c r="AO175" s="118"/>
      <c r="AP175" s="118"/>
      <c r="AQ175" s="117">
        <v>0.1</v>
      </c>
      <c r="AR175" s="117">
        <v>0.4</v>
      </c>
    </row>
    <row r="176" spans="1:44" s="68" customFormat="1">
      <c r="A176" s="3" t="s">
        <v>1454</v>
      </c>
      <c r="B176" s="130">
        <f>B175+31</f>
        <v>43616</v>
      </c>
      <c r="C176" s="116">
        <v>1</v>
      </c>
      <c r="D176" s="117">
        <v>0.16</v>
      </c>
      <c r="E176" s="117">
        <v>5.0000000000000001E-3</v>
      </c>
      <c r="F176" s="117">
        <v>0</v>
      </c>
      <c r="G176" s="117"/>
      <c r="H176" s="118"/>
      <c r="M176" s="118">
        <v>-2000</v>
      </c>
      <c r="N176" s="118">
        <f t="shared" si="90"/>
        <v>45000</v>
      </c>
      <c r="O176" s="118">
        <f t="shared" si="78"/>
        <v>-2000</v>
      </c>
      <c r="P176" s="118">
        <f t="shared" si="79"/>
        <v>45000</v>
      </c>
      <c r="Q176" s="118">
        <f t="shared" si="87"/>
        <v>14.013698630137014</v>
      </c>
      <c r="R176" s="118">
        <f t="shared" si="88"/>
        <v>14.013698630137014</v>
      </c>
      <c r="S176" s="118">
        <f t="shared" si="91"/>
        <v>657.3698630136987</v>
      </c>
      <c r="T176" s="118">
        <f t="shared" si="86"/>
        <v>657.3698630136987</v>
      </c>
      <c r="U176" s="118">
        <f t="shared" si="92"/>
        <v>225</v>
      </c>
      <c r="V176" s="118">
        <f t="shared" si="89"/>
        <v>225</v>
      </c>
      <c r="W176" s="118">
        <f t="shared" si="80"/>
        <v>0</v>
      </c>
      <c r="X176" s="118">
        <f t="shared" si="70"/>
        <v>0</v>
      </c>
      <c r="Y176" s="119">
        <v>0.05</v>
      </c>
      <c r="Z176" s="118">
        <f t="shared" si="71"/>
        <v>-2250</v>
      </c>
      <c r="AA176" s="118">
        <f t="shared" si="72"/>
        <v>-2250</v>
      </c>
      <c r="AB176" s="119">
        <v>0.02</v>
      </c>
      <c r="AC176" s="118">
        <f t="shared" si="68"/>
        <v>-900</v>
      </c>
      <c r="AD176" s="118">
        <f t="shared" si="69"/>
        <v>-900</v>
      </c>
      <c r="AM176" s="118"/>
      <c r="AN176" s="118"/>
      <c r="AO176" s="118"/>
      <c r="AP176" s="118"/>
      <c r="AQ176" s="117">
        <v>0.1</v>
      </c>
      <c r="AR176" s="117">
        <v>0.4</v>
      </c>
    </row>
    <row r="177" spans="1:44" s="68" customFormat="1">
      <c r="A177" s="3" t="s">
        <v>1454</v>
      </c>
      <c r="B177" s="130">
        <f>B176+30</f>
        <v>43646</v>
      </c>
      <c r="C177" s="116">
        <v>1</v>
      </c>
      <c r="D177" s="117">
        <v>0.16</v>
      </c>
      <c r="E177" s="117">
        <v>5.0000000000000001E-3</v>
      </c>
      <c r="F177" s="117">
        <v>0</v>
      </c>
      <c r="G177" s="117"/>
      <c r="H177" s="118"/>
      <c r="M177" s="118">
        <v>-2000</v>
      </c>
      <c r="N177" s="118">
        <f t="shared" si="90"/>
        <v>47000</v>
      </c>
      <c r="O177" s="118">
        <f t="shared" si="78"/>
        <v>-2000</v>
      </c>
      <c r="P177" s="118">
        <f t="shared" si="79"/>
        <v>47000</v>
      </c>
      <c r="Q177" s="118">
        <f t="shared" si="87"/>
        <v>14.013698630137014</v>
      </c>
      <c r="R177" s="118">
        <f t="shared" si="88"/>
        <v>14.013698630137014</v>
      </c>
      <c r="S177" s="118">
        <f t="shared" si="91"/>
        <v>591.78082191780823</v>
      </c>
      <c r="T177" s="118">
        <f t="shared" si="86"/>
        <v>591.78082191780823</v>
      </c>
      <c r="U177" s="118">
        <f t="shared" si="92"/>
        <v>235</v>
      </c>
      <c r="V177" s="118">
        <f t="shared" si="89"/>
        <v>235</v>
      </c>
      <c r="W177" s="118">
        <f t="shared" si="80"/>
        <v>0</v>
      </c>
      <c r="X177" s="118">
        <f t="shared" si="70"/>
        <v>0</v>
      </c>
      <c r="Y177" s="119">
        <v>0.05</v>
      </c>
      <c r="Z177" s="118">
        <f t="shared" si="71"/>
        <v>-2350</v>
      </c>
      <c r="AA177" s="118">
        <f t="shared" si="72"/>
        <v>-2350</v>
      </c>
      <c r="AB177" s="119">
        <v>0.02</v>
      </c>
      <c r="AC177" s="118">
        <f t="shared" si="68"/>
        <v>-940</v>
      </c>
      <c r="AD177" s="118">
        <f t="shared" si="69"/>
        <v>-940</v>
      </c>
      <c r="AM177" s="118"/>
      <c r="AN177" s="118"/>
      <c r="AO177" s="118"/>
      <c r="AP177" s="118"/>
      <c r="AQ177" s="117">
        <v>0.1</v>
      </c>
      <c r="AR177" s="117">
        <v>0.4</v>
      </c>
    </row>
    <row r="178" spans="1:44" s="68" customFormat="1">
      <c r="A178" s="3" t="s">
        <v>1454</v>
      </c>
      <c r="B178" s="130">
        <f>B177+31</f>
        <v>43677</v>
      </c>
      <c r="C178" s="116">
        <v>1</v>
      </c>
      <c r="D178" s="117">
        <v>0.16</v>
      </c>
      <c r="E178" s="117">
        <v>5.0000000000000001E-3</v>
      </c>
      <c r="F178" s="117">
        <v>0</v>
      </c>
      <c r="G178" s="117"/>
      <c r="H178" s="118"/>
      <c r="M178" s="118">
        <v>-2000</v>
      </c>
      <c r="N178" s="118">
        <f t="shared" si="90"/>
        <v>49000</v>
      </c>
      <c r="O178" s="118">
        <f t="shared" si="78"/>
        <v>-2000</v>
      </c>
      <c r="P178" s="118">
        <f t="shared" si="79"/>
        <v>49000</v>
      </c>
      <c r="Q178" s="118">
        <f t="shared" si="87"/>
        <v>14.013698630137014</v>
      </c>
      <c r="R178" s="118">
        <f t="shared" si="88"/>
        <v>14.013698630137014</v>
      </c>
      <c r="S178" s="118">
        <f t="shared" si="91"/>
        <v>638.68493150684935</v>
      </c>
      <c r="T178" s="118">
        <f t="shared" si="86"/>
        <v>638.68493150684935</v>
      </c>
      <c r="U178" s="118">
        <f t="shared" si="92"/>
        <v>245</v>
      </c>
      <c r="V178" s="118">
        <f t="shared" si="89"/>
        <v>245</v>
      </c>
      <c r="W178" s="118">
        <f t="shared" si="80"/>
        <v>0</v>
      </c>
      <c r="X178" s="118">
        <f t="shared" si="70"/>
        <v>0</v>
      </c>
      <c r="Y178" s="119">
        <v>0.05</v>
      </c>
      <c r="Z178" s="118">
        <f t="shared" si="71"/>
        <v>-2450</v>
      </c>
      <c r="AA178" s="118">
        <f t="shared" si="72"/>
        <v>-2450</v>
      </c>
      <c r="AB178" s="119">
        <v>0.02</v>
      </c>
      <c r="AC178" s="118">
        <f t="shared" si="68"/>
        <v>-980</v>
      </c>
      <c r="AD178" s="118">
        <f t="shared" si="69"/>
        <v>-980</v>
      </c>
      <c r="AM178" s="118"/>
      <c r="AN178" s="118"/>
      <c r="AO178" s="118"/>
      <c r="AP178" s="118"/>
      <c r="AQ178" s="117">
        <v>0.1</v>
      </c>
      <c r="AR178" s="117">
        <v>0.4</v>
      </c>
    </row>
    <row r="179" spans="1:44" s="68" customFormat="1">
      <c r="A179" s="3" t="s">
        <v>1454</v>
      </c>
      <c r="B179" s="130">
        <f>B178+31</f>
        <v>43708</v>
      </c>
      <c r="C179" s="116">
        <v>1</v>
      </c>
      <c r="D179" s="117">
        <v>0.16</v>
      </c>
      <c r="E179" s="117">
        <v>5.0000000000000001E-3</v>
      </c>
      <c r="F179" s="117">
        <v>0</v>
      </c>
      <c r="G179" s="117"/>
      <c r="H179" s="118"/>
      <c r="M179" s="118">
        <v>-2000</v>
      </c>
      <c r="N179" s="118">
        <f t="shared" si="90"/>
        <v>51000</v>
      </c>
      <c r="O179" s="118">
        <f t="shared" si="78"/>
        <v>-2000</v>
      </c>
      <c r="P179" s="118">
        <f t="shared" si="79"/>
        <v>51000</v>
      </c>
      <c r="Q179" s="118">
        <f t="shared" si="87"/>
        <v>14.013698630137014</v>
      </c>
      <c r="R179" s="118">
        <f t="shared" si="88"/>
        <v>14.013698630137014</v>
      </c>
      <c r="S179" s="118">
        <f t="shared" si="91"/>
        <v>665.8630136986302</v>
      </c>
      <c r="T179" s="118">
        <f t="shared" si="86"/>
        <v>665.8630136986302</v>
      </c>
      <c r="U179" s="118">
        <f t="shared" si="92"/>
        <v>255</v>
      </c>
      <c r="V179" s="118">
        <f t="shared" si="89"/>
        <v>255</v>
      </c>
      <c r="W179" s="118">
        <f t="shared" si="80"/>
        <v>0</v>
      </c>
      <c r="X179" s="118">
        <f t="shared" si="70"/>
        <v>0</v>
      </c>
      <c r="Y179" s="119">
        <v>0.05</v>
      </c>
      <c r="Z179" s="118">
        <f t="shared" si="71"/>
        <v>-2550</v>
      </c>
      <c r="AA179" s="118">
        <f t="shared" si="72"/>
        <v>-2550</v>
      </c>
      <c r="AB179" s="119">
        <v>0.02</v>
      </c>
      <c r="AC179" s="118">
        <f t="shared" si="68"/>
        <v>-1020</v>
      </c>
      <c r="AD179" s="118">
        <f t="shared" si="69"/>
        <v>-1020</v>
      </c>
      <c r="AM179" s="118"/>
      <c r="AN179" s="118"/>
      <c r="AO179" s="118"/>
      <c r="AP179" s="118"/>
      <c r="AQ179" s="117">
        <v>0.1</v>
      </c>
      <c r="AR179" s="117">
        <v>0.4</v>
      </c>
    </row>
    <row r="180" spans="1:44" s="68" customFormat="1">
      <c r="A180" s="3" t="s">
        <v>1454</v>
      </c>
      <c r="B180" s="130">
        <f>B179+30</f>
        <v>43738</v>
      </c>
      <c r="C180" s="116">
        <v>1</v>
      </c>
      <c r="D180" s="117">
        <v>0.15</v>
      </c>
      <c r="E180" s="117">
        <v>5.0000000000000001E-3</v>
      </c>
      <c r="F180" s="117">
        <v>0</v>
      </c>
      <c r="G180" s="117"/>
      <c r="H180" s="118"/>
      <c r="M180" s="118">
        <v>-2000</v>
      </c>
      <c r="N180" s="118">
        <f t="shared" si="90"/>
        <v>53000</v>
      </c>
      <c r="O180" s="118">
        <f t="shared" si="78"/>
        <v>-2000</v>
      </c>
      <c r="P180" s="118">
        <f t="shared" si="79"/>
        <v>53000</v>
      </c>
      <c r="Q180" s="118">
        <f t="shared" si="87"/>
        <v>14.013698630137014</v>
      </c>
      <c r="R180" s="118">
        <f t="shared" si="88"/>
        <v>14.013698630137014</v>
      </c>
      <c r="S180" s="118">
        <f t="shared" si="91"/>
        <v>670.68493150684935</v>
      </c>
      <c r="T180" s="118">
        <f t="shared" si="86"/>
        <v>670.68493150684935</v>
      </c>
      <c r="U180" s="118">
        <f t="shared" si="92"/>
        <v>265</v>
      </c>
      <c r="V180" s="118">
        <f t="shared" si="89"/>
        <v>265</v>
      </c>
      <c r="W180" s="118">
        <f t="shared" si="80"/>
        <v>0</v>
      </c>
      <c r="X180" s="118">
        <f t="shared" si="70"/>
        <v>0</v>
      </c>
      <c r="Y180" s="119">
        <v>0.05</v>
      </c>
      <c r="Z180" s="118">
        <f t="shared" si="71"/>
        <v>-2650</v>
      </c>
      <c r="AA180" s="118">
        <f t="shared" si="72"/>
        <v>-2650</v>
      </c>
      <c r="AB180" s="119">
        <v>0.02</v>
      </c>
      <c r="AC180" s="118">
        <f t="shared" si="68"/>
        <v>-1060</v>
      </c>
      <c r="AD180" s="118">
        <f t="shared" si="69"/>
        <v>-1060</v>
      </c>
      <c r="AM180" s="118"/>
      <c r="AN180" s="118"/>
      <c r="AO180" s="118"/>
      <c r="AP180" s="118"/>
      <c r="AQ180" s="117">
        <v>0.1</v>
      </c>
      <c r="AR180" s="117">
        <v>0.4</v>
      </c>
    </row>
    <row r="181" spans="1:44" s="68" customFormat="1">
      <c r="A181" s="3" t="s">
        <v>1454</v>
      </c>
      <c r="B181" s="130">
        <f>B180+31</f>
        <v>43769</v>
      </c>
      <c r="C181" s="116">
        <v>1</v>
      </c>
      <c r="D181" s="117">
        <v>0.15</v>
      </c>
      <c r="E181" s="117">
        <v>5.0000000000000001E-3</v>
      </c>
      <c r="F181" s="117">
        <v>0</v>
      </c>
      <c r="G181" s="117"/>
      <c r="H181" s="118"/>
      <c r="M181" s="118">
        <v>-2000</v>
      </c>
      <c r="N181" s="118">
        <f t="shared" si="90"/>
        <v>55000</v>
      </c>
      <c r="O181" s="118">
        <f t="shared" si="78"/>
        <v>-2000</v>
      </c>
      <c r="P181" s="118">
        <f t="shared" si="79"/>
        <v>55000</v>
      </c>
      <c r="Q181" s="118">
        <f t="shared" si="87"/>
        <v>14.013698630137014</v>
      </c>
      <c r="R181" s="118">
        <f t="shared" si="88"/>
        <v>14.013698630137014</v>
      </c>
      <c r="S181" s="118">
        <f t="shared" si="91"/>
        <v>675.20547945205476</v>
      </c>
      <c r="T181" s="118">
        <f t="shared" si="86"/>
        <v>675.20547945205476</v>
      </c>
      <c r="U181" s="118">
        <f t="shared" si="92"/>
        <v>275</v>
      </c>
      <c r="V181" s="118">
        <f t="shared" si="89"/>
        <v>275</v>
      </c>
      <c r="W181" s="118">
        <f t="shared" si="80"/>
        <v>0</v>
      </c>
      <c r="X181" s="118">
        <f t="shared" si="70"/>
        <v>0</v>
      </c>
      <c r="Y181" s="119">
        <v>0.05</v>
      </c>
      <c r="Z181" s="118">
        <f t="shared" si="71"/>
        <v>-2750</v>
      </c>
      <c r="AA181" s="118">
        <f t="shared" si="72"/>
        <v>-2750</v>
      </c>
      <c r="AB181" s="119">
        <v>0.02</v>
      </c>
      <c r="AC181" s="118">
        <f t="shared" si="68"/>
        <v>-1100</v>
      </c>
      <c r="AD181" s="118">
        <f t="shared" si="69"/>
        <v>-1100</v>
      </c>
      <c r="AM181" s="118"/>
      <c r="AN181" s="118"/>
      <c r="AO181" s="118"/>
      <c r="AP181" s="118"/>
      <c r="AQ181" s="117">
        <v>0.1</v>
      </c>
      <c r="AR181" s="117">
        <v>0.4</v>
      </c>
    </row>
    <row r="182" spans="1:44" s="68" customFormat="1">
      <c r="A182" s="3" t="s">
        <v>1454</v>
      </c>
      <c r="B182" s="130">
        <f>B181+30</f>
        <v>43799</v>
      </c>
      <c r="C182" s="116">
        <v>1</v>
      </c>
      <c r="D182" s="117">
        <v>0.15</v>
      </c>
      <c r="E182" s="117">
        <v>5.0000000000000001E-3</v>
      </c>
      <c r="F182" s="117">
        <v>0</v>
      </c>
      <c r="G182" s="117"/>
      <c r="H182" s="118"/>
      <c r="M182" s="118">
        <v>-2000</v>
      </c>
      <c r="N182" s="118">
        <f t="shared" si="90"/>
        <v>57000</v>
      </c>
      <c r="O182" s="118">
        <f t="shared" si="78"/>
        <v>-2000</v>
      </c>
      <c r="P182" s="118">
        <f t="shared" si="79"/>
        <v>57000</v>
      </c>
      <c r="Q182" s="118">
        <f t="shared" si="87"/>
        <v>14.013698630137014</v>
      </c>
      <c r="R182" s="118">
        <f t="shared" si="88"/>
        <v>14.013698630137014</v>
      </c>
      <c r="S182" s="118">
        <f t="shared" si="91"/>
        <v>678.08219178082197</v>
      </c>
      <c r="T182" s="118">
        <f t="shared" si="86"/>
        <v>678.08219178082197</v>
      </c>
      <c r="U182" s="118">
        <f t="shared" si="92"/>
        <v>285</v>
      </c>
      <c r="V182" s="118">
        <f t="shared" si="89"/>
        <v>285</v>
      </c>
      <c r="W182" s="118">
        <f t="shared" si="80"/>
        <v>0</v>
      </c>
      <c r="X182" s="118">
        <f t="shared" si="70"/>
        <v>0</v>
      </c>
      <c r="Y182" s="119">
        <v>0.05</v>
      </c>
      <c r="Z182" s="118">
        <f t="shared" si="71"/>
        <v>-2850</v>
      </c>
      <c r="AA182" s="118">
        <f t="shared" si="72"/>
        <v>-2850</v>
      </c>
      <c r="AB182" s="119">
        <v>0.02</v>
      </c>
      <c r="AC182" s="118">
        <f t="shared" si="68"/>
        <v>-1140</v>
      </c>
      <c r="AD182" s="118">
        <f t="shared" si="69"/>
        <v>-1140</v>
      </c>
      <c r="AM182" s="118"/>
      <c r="AN182" s="118"/>
      <c r="AO182" s="118"/>
      <c r="AP182" s="118"/>
      <c r="AQ182" s="117">
        <v>0.1</v>
      </c>
      <c r="AR182" s="117">
        <v>0.4</v>
      </c>
    </row>
    <row r="183" spans="1:44" s="68" customFormat="1">
      <c r="A183" s="3" t="s">
        <v>1454</v>
      </c>
      <c r="B183" s="130">
        <f>B182+31</f>
        <v>43830</v>
      </c>
      <c r="C183" s="116">
        <v>1</v>
      </c>
      <c r="D183" s="117">
        <v>0.15</v>
      </c>
      <c r="E183" s="117">
        <v>5.0000000000000001E-3</v>
      </c>
      <c r="F183" s="117">
        <v>0</v>
      </c>
      <c r="G183" s="117"/>
      <c r="H183" s="118"/>
      <c r="M183" s="118">
        <v>-2000</v>
      </c>
      <c r="N183" s="118">
        <f t="shared" si="90"/>
        <v>59000</v>
      </c>
      <c r="O183" s="118">
        <f t="shared" si="78"/>
        <v>-2000</v>
      </c>
      <c r="P183" s="118">
        <f t="shared" si="79"/>
        <v>59000</v>
      </c>
      <c r="Q183" s="118">
        <f t="shared" si="87"/>
        <v>14.013698630137014</v>
      </c>
      <c r="R183" s="118">
        <f t="shared" si="88"/>
        <v>14.013698630137014</v>
      </c>
      <c r="S183" s="118">
        <f t="shared" si="91"/>
        <v>726.16438356164383</v>
      </c>
      <c r="T183" s="118">
        <f t="shared" si="86"/>
        <v>726.16438356164383</v>
      </c>
      <c r="U183" s="118">
        <f t="shared" si="92"/>
        <v>295</v>
      </c>
      <c r="V183" s="118">
        <f t="shared" si="89"/>
        <v>295</v>
      </c>
      <c r="W183" s="118">
        <f t="shared" si="80"/>
        <v>0</v>
      </c>
      <c r="X183" s="118">
        <f t="shared" si="70"/>
        <v>0</v>
      </c>
      <c r="Y183" s="119">
        <v>0.05</v>
      </c>
      <c r="Z183" s="118">
        <f t="shared" si="71"/>
        <v>-2950</v>
      </c>
      <c r="AA183" s="118">
        <f t="shared" si="72"/>
        <v>-2950</v>
      </c>
      <c r="AB183" s="119">
        <v>0.02</v>
      </c>
      <c r="AC183" s="118">
        <f t="shared" si="68"/>
        <v>-1180</v>
      </c>
      <c r="AD183" s="118">
        <f t="shared" si="69"/>
        <v>-1180</v>
      </c>
      <c r="AM183" s="118"/>
      <c r="AN183" s="118"/>
      <c r="AO183" s="118"/>
      <c r="AP183" s="118"/>
      <c r="AQ183" s="117">
        <v>0.1</v>
      </c>
      <c r="AR183" s="117">
        <v>0.4</v>
      </c>
    </row>
    <row r="184" spans="1:44" s="68" customFormat="1">
      <c r="A184" s="3" t="s">
        <v>1454</v>
      </c>
      <c r="B184" s="130">
        <f>B183+31</f>
        <v>43861</v>
      </c>
      <c r="C184" s="116">
        <v>1</v>
      </c>
      <c r="D184" s="117">
        <v>0.14000000000000001</v>
      </c>
      <c r="E184" s="117">
        <v>5.0000000000000001E-3</v>
      </c>
      <c r="F184" s="117">
        <v>0</v>
      </c>
      <c r="G184" s="117"/>
      <c r="H184" s="118"/>
      <c r="M184" s="118">
        <v>1000</v>
      </c>
      <c r="N184" s="118">
        <f t="shared" si="90"/>
        <v>58000</v>
      </c>
      <c r="O184" s="118">
        <f t="shared" si="78"/>
        <v>1000</v>
      </c>
      <c r="P184" s="118">
        <f t="shared" si="79"/>
        <v>58000</v>
      </c>
      <c r="Q184" s="118">
        <f t="shared" si="87"/>
        <v>14.013698630137014</v>
      </c>
      <c r="R184" s="118">
        <f t="shared" si="88"/>
        <v>14.013698630137014</v>
      </c>
      <c r="S184" s="118">
        <f t="shared" si="91"/>
        <v>751.64383561643831</v>
      </c>
      <c r="T184" s="118">
        <f t="shared" si="86"/>
        <v>751.64383561643831</v>
      </c>
      <c r="U184" s="118">
        <f t="shared" si="92"/>
        <v>290</v>
      </c>
      <c r="V184" s="118">
        <f t="shared" si="89"/>
        <v>290</v>
      </c>
      <c r="W184" s="118">
        <f t="shared" si="80"/>
        <v>0</v>
      </c>
      <c r="X184" s="118">
        <f t="shared" si="70"/>
        <v>0</v>
      </c>
      <c r="Y184" s="119">
        <v>0.05</v>
      </c>
      <c r="Z184" s="118">
        <f t="shared" si="71"/>
        <v>-2900</v>
      </c>
      <c r="AA184" s="118">
        <f t="shared" si="72"/>
        <v>-2900</v>
      </c>
      <c r="AB184" s="119">
        <v>0.02</v>
      </c>
      <c r="AC184" s="118">
        <f t="shared" si="68"/>
        <v>-1160</v>
      </c>
      <c r="AD184" s="118">
        <f t="shared" si="69"/>
        <v>-1160</v>
      </c>
      <c r="AM184" s="118"/>
      <c r="AN184" s="118"/>
      <c r="AO184" s="118"/>
      <c r="AP184" s="118"/>
      <c r="AQ184" s="117">
        <v>0.1</v>
      </c>
      <c r="AR184" s="117">
        <v>0.4</v>
      </c>
    </row>
    <row r="185" spans="1:44" s="68" customFormat="1">
      <c r="A185" s="3" t="s">
        <v>1454</v>
      </c>
      <c r="B185" s="130">
        <f>B184+29</f>
        <v>43890</v>
      </c>
      <c r="C185" s="116">
        <v>1</v>
      </c>
      <c r="D185" s="117">
        <v>0.14000000000000001</v>
      </c>
      <c r="E185" s="117">
        <v>5.0000000000000001E-3</v>
      </c>
      <c r="F185" s="117">
        <v>0</v>
      </c>
      <c r="G185" s="117"/>
      <c r="H185" s="118"/>
      <c r="M185" s="118">
        <v>1000</v>
      </c>
      <c r="N185" s="118">
        <f t="shared" si="90"/>
        <v>57000</v>
      </c>
      <c r="O185" s="118">
        <f t="shared" si="78"/>
        <v>1000</v>
      </c>
      <c r="P185" s="118">
        <f t="shared" si="79"/>
        <v>57000</v>
      </c>
      <c r="Q185" s="118">
        <f t="shared" si="87"/>
        <v>14.013698630137014</v>
      </c>
      <c r="R185" s="118">
        <f t="shared" si="88"/>
        <v>14.013698630137014</v>
      </c>
      <c r="S185" s="118">
        <f t="shared" si="91"/>
        <v>645.15068493150693</v>
      </c>
      <c r="T185" s="118">
        <f t="shared" si="86"/>
        <v>645.15068493150693</v>
      </c>
      <c r="U185" s="118">
        <f t="shared" si="92"/>
        <v>285</v>
      </c>
      <c r="V185" s="118">
        <f t="shared" si="89"/>
        <v>285</v>
      </c>
      <c r="W185" s="118">
        <f t="shared" si="80"/>
        <v>0</v>
      </c>
      <c r="X185" s="118">
        <f t="shared" si="70"/>
        <v>0</v>
      </c>
      <c r="Y185" s="119">
        <v>0.05</v>
      </c>
      <c r="Z185" s="118">
        <f t="shared" si="71"/>
        <v>-2850</v>
      </c>
      <c r="AA185" s="118">
        <f t="shared" si="72"/>
        <v>-2850</v>
      </c>
      <c r="AB185" s="119">
        <v>0.02</v>
      </c>
      <c r="AC185" s="118">
        <f t="shared" si="68"/>
        <v>-1140</v>
      </c>
      <c r="AD185" s="118">
        <f t="shared" si="69"/>
        <v>-1140</v>
      </c>
      <c r="AM185" s="118"/>
      <c r="AN185" s="118"/>
      <c r="AO185" s="118"/>
      <c r="AP185" s="118"/>
      <c r="AQ185" s="117">
        <v>0.1</v>
      </c>
      <c r="AR185" s="117">
        <v>0.4</v>
      </c>
    </row>
    <row r="186" spans="1:44" s="68" customFormat="1">
      <c r="A186" s="3" t="s">
        <v>1454</v>
      </c>
      <c r="B186" s="130">
        <f>B185+31</f>
        <v>43921</v>
      </c>
      <c r="C186" s="116">
        <v>1</v>
      </c>
      <c r="D186" s="117">
        <v>0.14000000000000001</v>
      </c>
      <c r="E186" s="117">
        <v>5.0000000000000001E-3</v>
      </c>
      <c r="F186" s="117">
        <v>0</v>
      </c>
      <c r="G186" s="117"/>
      <c r="H186" s="118"/>
      <c r="M186" s="118">
        <v>1000</v>
      </c>
      <c r="N186" s="118">
        <f t="shared" si="90"/>
        <v>56000</v>
      </c>
      <c r="O186" s="118">
        <f t="shared" si="78"/>
        <v>1000</v>
      </c>
      <c r="P186" s="118">
        <f t="shared" si="79"/>
        <v>56000</v>
      </c>
      <c r="Q186" s="118">
        <f t="shared" si="87"/>
        <v>14.013698630137014</v>
      </c>
      <c r="R186" s="118">
        <f t="shared" si="88"/>
        <v>14.013698630137014</v>
      </c>
      <c r="S186" s="118">
        <f t="shared" si="91"/>
        <v>677.75342465753442</v>
      </c>
      <c r="T186" s="118">
        <f t="shared" si="86"/>
        <v>677.75342465753442</v>
      </c>
      <c r="U186" s="118">
        <f t="shared" si="92"/>
        <v>280</v>
      </c>
      <c r="V186" s="118">
        <f t="shared" si="89"/>
        <v>280</v>
      </c>
      <c r="W186" s="118">
        <f t="shared" si="80"/>
        <v>0</v>
      </c>
      <c r="X186" s="118">
        <f t="shared" si="70"/>
        <v>0</v>
      </c>
      <c r="Y186" s="119">
        <v>0.05</v>
      </c>
      <c r="Z186" s="118">
        <f t="shared" si="71"/>
        <v>-2800</v>
      </c>
      <c r="AA186" s="118">
        <f t="shared" si="72"/>
        <v>-2800</v>
      </c>
      <c r="AB186" s="119">
        <v>0.02</v>
      </c>
      <c r="AC186" s="118">
        <f t="shared" si="68"/>
        <v>-1120</v>
      </c>
      <c r="AD186" s="118">
        <f t="shared" si="69"/>
        <v>-1120</v>
      </c>
      <c r="AM186" s="118"/>
      <c r="AN186" s="118"/>
      <c r="AO186" s="118"/>
      <c r="AP186" s="118"/>
      <c r="AQ186" s="117">
        <v>0.1</v>
      </c>
      <c r="AR186" s="117">
        <v>0.4</v>
      </c>
    </row>
    <row r="187" spans="1:44" s="68" customFormat="1">
      <c r="A187" s="3" t="s">
        <v>1454</v>
      </c>
      <c r="B187" s="130">
        <f>B186+30</f>
        <v>43951</v>
      </c>
      <c r="C187" s="116">
        <v>1</v>
      </c>
      <c r="D187" s="117">
        <v>0.14000000000000001</v>
      </c>
      <c r="E187" s="117">
        <v>5.0000000000000001E-3</v>
      </c>
      <c r="F187" s="117">
        <v>0</v>
      </c>
      <c r="G187" s="117"/>
      <c r="H187" s="118"/>
      <c r="M187" s="118">
        <v>1000</v>
      </c>
      <c r="N187" s="118">
        <f t="shared" si="90"/>
        <v>55000</v>
      </c>
      <c r="O187" s="118">
        <f t="shared" si="78"/>
        <v>1000</v>
      </c>
      <c r="P187" s="118">
        <f t="shared" si="79"/>
        <v>55000</v>
      </c>
      <c r="Q187" s="118">
        <f t="shared" si="87"/>
        <v>14.013698630137014</v>
      </c>
      <c r="R187" s="118">
        <f t="shared" si="88"/>
        <v>14.013698630137014</v>
      </c>
      <c r="S187" s="118">
        <f t="shared" si="91"/>
        <v>644.38356164383572</v>
      </c>
      <c r="T187" s="118">
        <f t="shared" si="86"/>
        <v>644.38356164383572</v>
      </c>
      <c r="U187" s="118">
        <f t="shared" si="92"/>
        <v>275</v>
      </c>
      <c r="V187" s="118">
        <f t="shared" si="89"/>
        <v>275</v>
      </c>
      <c r="W187" s="118">
        <f t="shared" si="80"/>
        <v>0</v>
      </c>
      <c r="X187" s="118">
        <f t="shared" si="70"/>
        <v>0</v>
      </c>
      <c r="Y187" s="119">
        <v>0.05</v>
      </c>
      <c r="Z187" s="118">
        <f t="shared" si="71"/>
        <v>-2750</v>
      </c>
      <c r="AA187" s="118">
        <f t="shared" si="72"/>
        <v>-2750</v>
      </c>
      <c r="AB187" s="119">
        <v>0.02</v>
      </c>
      <c r="AC187" s="118">
        <f t="shared" si="68"/>
        <v>-1100</v>
      </c>
      <c r="AD187" s="118">
        <f t="shared" si="69"/>
        <v>-1100</v>
      </c>
      <c r="AM187" s="118"/>
      <c r="AN187" s="118"/>
      <c r="AO187" s="118"/>
      <c r="AP187" s="118"/>
      <c r="AQ187" s="117">
        <v>0.1</v>
      </c>
      <c r="AR187" s="117">
        <v>0.4</v>
      </c>
    </row>
    <row r="188" spans="1:44" s="68" customFormat="1">
      <c r="A188" s="3" t="s">
        <v>1454</v>
      </c>
      <c r="B188" s="130">
        <f>B187+31</f>
        <v>43982</v>
      </c>
      <c r="C188" s="116">
        <v>1</v>
      </c>
      <c r="D188" s="117">
        <v>0.14000000000000001</v>
      </c>
      <c r="E188" s="117">
        <v>5.0000000000000001E-3</v>
      </c>
      <c r="F188" s="117">
        <v>0</v>
      </c>
      <c r="G188" s="117"/>
      <c r="H188" s="118"/>
      <c r="M188" s="118">
        <v>1000</v>
      </c>
      <c r="N188" s="118">
        <f t="shared" si="90"/>
        <v>54000</v>
      </c>
      <c r="O188" s="118">
        <f t="shared" si="78"/>
        <v>1000</v>
      </c>
      <c r="P188" s="118">
        <f t="shared" si="79"/>
        <v>54000</v>
      </c>
      <c r="Q188" s="118">
        <f t="shared" si="87"/>
        <v>14.013698630137014</v>
      </c>
      <c r="R188" s="118">
        <f t="shared" si="88"/>
        <v>14.013698630137014</v>
      </c>
      <c r="S188" s="118">
        <f t="shared" si="91"/>
        <v>653.97260273972609</v>
      </c>
      <c r="T188" s="118">
        <f t="shared" si="86"/>
        <v>653.97260273972609</v>
      </c>
      <c r="U188" s="118">
        <f t="shared" si="92"/>
        <v>270</v>
      </c>
      <c r="V188" s="118">
        <f t="shared" si="89"/>
        <v>270</v>
      </c>
      <c r="W188" s="118">
        <f t="shared" si="80"/>
        <v>0</v>
      </c>
      <c r="X188" s="118">
        <f t="shared" si="70"/>
        <v>0</v>
      </c>
      <c r="Y188" s="119">
        <v>0.05</v>
      </c>
      <c r="Z188" s="118">
        <f t="shared" si="71"/>
        <v>-2700</v>
      </c>
      <c r="AA188" s="118">
        <f t="shared" si="72"/>
        <v>-2700</v>
      </c>
      <c r="AB188" s="119">
        <v>0.02</v>
      </c>
      <c r="AC188" s="118">
        <f t="shared" si="68"/>
        <v>-1080</v>
      </c>
      <c r="AD188" s="118">
        <f t="shared" si="69"/>
        <v>-1080</v>
      </c>
      <c r="AM188" s="118"/>
      <c r="AN188" s="118"/>
      <c r="AO188" s="118"/>
      <c r="AP188" s="118"/>
      <c r="AQ188" s="117">
        <v>0.1</v>
      </c>
      <c r="AR188" s="117">
        <v>0.4</v>
      </c>
    </row>
    <row r="189" spans="1:44" s="68" customFormat="1">
      <c r="A189" s="3" t="s">
        <v>1454</v>
      </c>
      <c r="B189" s="130">
        <f>B188+30</f>
        <v>44012</v>
      </c>
      <c r="C189" s="116">
        <v>1</v>
      </c>
      <c r="D189" s="117">
        <v>0.14000000000000001</v>
      </c>
      <c r="E189" s="117">
        <v>5.0000000000000001E-3</v>
      </c>
      <c r="F189" s="117">
        <v>0</v>
      </c>
      <c r="G189" s="117"/>
      <c r="H189" s="118"/>
      <c r="M189" s="118">
        <v>1000</v>
      </c>
      <c r="N189" s="118">
        <f t="shared" si="90"/>
        <v>53000</v>
      </c>
      <c r="O189" s="118">
        <f t="shared" si="78"/>
        <v>1000</v>
      </c>
      <c r="P189" s="118">
        <f t="shared" si="79"/>
        <v>53000</v>
      </c>
      <c r="Q189" s="118">
        <f t="shared" si="87"/>
        <v>14.013698630137014</v>
      </c>
      <c r="R189" s="118">
        <f t="shared" si="88"/>
        <v>14.013698630137014</v>
      </c>
      <c r="S189" s="118">
        <f t="shared" si="91"/>
        <v>621.3698630136987</v>
      </c>
      <c r="T189" s="118">
        <f t="shared" si="86"/>
        <v>621.3698630136987</v>
      </c>
      <c r="U189" s="118">
        <f t="shared" si="92"/>
        <v>265</v>
      </c>
      <c r="V189" s="118">
        <f t="shared" si="89"/>
        <v>265</v>
      </c>
      <c r="W189" s="118">
        <f t="shared" si="80"/>
        <v>0</v>
      </c>
      <c r="X189" s="118">
        <f t="shared" si="70"/>
        <v>0</v>
      </c>
      <c r="Y189" s="119">
        <v>0.05</v>
      </c>
      <c r="Z189" s="118">
        <f t="shared" si="71"/>
        <v>-2650</v>
      </c>
      <c r="AA189" s="118">
        <f t="shared" si="72"/>
        <v>-2650</v>
      </c>
      <c r="AB189" s="119">
        <v>0.02</v>
      </c>
      <c r="AC189" s="118">
        <f t="shared" si="68"/>
        <v>-1060</v>
      </c>
      <c r="AD189" s="118">
        <f t="shared" si="69"/>
        <v>-1060</v>
      </c>
      <c r="AM189" s="118"/>
      <c r="AN189" s="118"/>
      <c r="AO189" s="118"/>
      <c r="AP189" s="118"/>
      <c r="AQ189" s="117">
        <v>0.1</v>
      </c>
      <c r="AR189" s="117">
        <v>0.4</v>
      </c>
    </row>
    <row r="190" spans="1:44" s="68" customFormat="1">
      <c r="A190" s="3" t="s">
        <v>1454</v>
      </c>
      <c r="B190" s="130">
        <f>B189+31</f>
        <v>44043</v>
      </c>
      <c r="C190" s="116">
        <v>1</v>
      </c>
      <c r="D190" s="117">
        <v>0.14000000000000001</v>
      </c>
      <c r="E190" s="117">
        <v>5.0000000000000001E-3</v>
      </c>
      <c r="F190" s="117">
        <v>0</v>
      </c>
      <c r="G190" s="117"/>
      <c r="H190" s="118"/>
      <c r="M190" s="118">
        <v>1000</v>
      </c>
      <c r="N190" s="118">
        <f t="shared" si="90"/>
        <v>52000</v>
      </c>
      <c r="O190" s="118">
        <f t="shared" si="78"/>
        <v>1000</v>
      </c>
      <c r="P190" s="118">
        <f t="shared" si="79"/>
        <v>52000</v>
      </c>
      <c r="Q190" s="118">
        <f t="shared" si="87"/>
        <v>14.013698630137014</v>
      </c>
      <c r="R190" s="118">
        <f t="shared" si="88"/>
        <v>14.013698630137014</v>
      </c>
      <c r="S190" s="118">
        <f t="shared" si="91"/>
        <v>630.19178082191786</v>
      </c>
      <c r="T190" s="118">
        <f t="shared" si="86"/>
        <v>630.19178082191786</v>
      </c>
      <c r="U190" s="118">
        <f t="shared" si="92"/>
        <v>260</v>
      </c>
      <c r="V190" s="118">
        <f t="shared" si="89"/>
        <v>260</v>
      </c>
      <c r="W190" s="118">
        <f t="shared" si="80"/>
        <v>0</v>
      </c>
      <c r="X190" s="118">
        <f t="shared" si="70"/>
        <v>0</v>
      </c>
      <c r="Y190" s="119">
        <v>0.05</v>
      </c>
      <c r="Z190" s="118">
        <f t="shared" si="71"/>
        <v>-2600</v>
      </c>
      <c r="AA190" s="118">
        <f t="shared" si="72"/>
        <v>-2600</v>
      </c>
      <c r="AB190" s="119">
        <v>0.02</v>
      </c>
      <c r="AC190" s="118">
        <f t="shared" si="68"/>
        <v>-1040</v>
      </c>
      <c r="AD190" s="118">
        <f t="shared" si="69"/>
        <v>-1040</v>
      </c>
      <c r="AM190" s="118"/>
      <c r="AN190" s="118"/>
      <c r="AO190" s="118"/>
      <c r="AP190" s="118"/>
      <c r="AQ190" s="117">
        <v>0.1</v>
      </c>
      <c r="AR190" s="117">
        <v>0.4</v>
      </c>
    </row>
    <row r="191" spans="1:44" s="68" customFormat="1">
      <c r="A191" s="3" t="s">
        <v>1454</v>
      </c>
      <c r="B191" s="130">
        <f>B190+31</f>
        <v>44074</v>
      </c>
      <c r="C191" s="116">
        <v>1</v>
      </c>
      <c r="D191" s="117">
        <v>0.14000000000000001</v>
      </c>
      <c r="E191" s="117">
        <v>5.0000000000000001E-3</v>
      </c>
      <c r="F191" s="117">
        <v>0</v>
      </c>
      <c r="G191" s="117"/>
      <c r="H191" s="118"/>
      <c r="M191" s="118">
        <v>1000</v>
      </c>
      <c r="N191" s="118">
        <f t="shared" si="90"/>
        <v>51000</v>
      </c>
      <c r="O191" s="118">
        <f t="shared" si="78"/>
        <v>1000</v>
      </c>
      <c r="P191" s="118">
        <f t="shared" si="79"/>
        <v>51000</v>
      </c>
      <c r="Q191" s="118">
        <f t="shared" si="87"/>
        <v>14.013698630137014</v>
      </c>
      <c r="R191" s="118">
        <f t="shared" si="88"/>
        <v>14.013698630137014</v>
      </c>
      <c r="S191" s="118">
        <f t="shared" si="91"/>
        <v>618.30136986301375</v>
      </c>
      <c r="T191" s="118">
        <f t="shared" si="86"/>
        <v>618.30136986301375</v>
      </c>
      <c r="U191" s="118">
        <f t="shared" si="92"/>
        <v>255</v>
      </c>
      <c r="V191" s="118">
        <f t="shared" si="89"/>
        <v>255</v>
      </c>
      <c r="W191" s="118">
        <f t="shared" si="80"/>
        <v>0</v>
      </c>
      <c r="X191" s="118">
        <f t="shared" si="70"/>
        <v>0</v>
      </c>
      <c r="Y191" s="119">
        <v>0.05</v>
      </c>
      <c r="Z191" s="118">
        <f t="shared" si="71"/>
        <v>-2550</v>
      </c>
      <c r="AA191" s="118">
        <f t="shared" si="72"/>
        <v>-2550</v>
      </c>
      <c r="AB191" s="119">
        <v>0.02</v>
      </c>
      <c r="AC191" s="118">
        <f t="shared" si="68"/>
        <v>-1020</v>
      </c>
      <c r="AD191" s="118">
        <f t="shared" si="69"/>
        <v>-1020</v>
      </c>
      <c r="AM191" s="118"/>
      <c r="AN191" s="118"/>
      <c r="AO191" s="118"/>
      <c r="AP191" s="118"/>
      <c r="AQ191" s="117">
        <v>0.1</v>
      </c>
      <c r="AR191" s="117">
        <v>0.4</v>
      </c>
    </row>
    <row r="192" spans="1:44" s="68" customFormat="1">
      <c r="A192" s="3" t="s">
        <v>1454</v>
      </c>
      <c r="B192" s="130">
        <f>B191+30</f>
        <v>44104</v>
      </c>
      <c r="C192" s="116">
        <v>1</v>
      </c>
      <c r="D192" s="117">
        <v>0.14000000000000001</v>
      </c>
      <c r="E192" s="117">
        <v>5.0000000000000001E-3</v>
      </c>
      <c r="F192" s="117">
        <v>0</v>
      </c>
      <c r="G192" s="117"/>
      <c r="H192" s="118"/>
      <c r="M192" s="118">
        <v>1000</v>
      </c>
      <c r="N192" s="118">
        <f t="shared" si="90"/>
        <v>50000</v>
      </c>
      <c r="O192" s="118">
        <f t="shared" si="78"/>
        <v>1000</v>
      </c>
      <c r="P192" s="118">
        <f t="shared" si="79"/>
        <v>50000</v>
      </c>
      <c r="Q192" s="118">
        <f t="shared" si="87"/>
        <v>14.013698630137014</v>
      </c>
      <c r="R192" s="118">
        <f t="shared" si="88"/>
        <v>14.013698630137014</v>
      </c>
      <c r="S192" s="118">
        <f t="shared" si="91"/>
        <v>586.84931506849318</v>
      </c>
      <c r="T192" s="118">
        <f t="shared" si="86"/>
        <v>586.84931506849318</v>
      </c>
      <c r="U192" s="118">
        <f t="shared" si="92"/>
        <v>250</v>
      </c>
      <c r="V192" s="118">
        <f t="shared" si="89"/>
        <v>250</v>
      </c>
      <c r="W192" s="118">
        <f t="shared" si="80"/>
        <v>0</v>
      </c>
      <c r="X192" s="118">
        <f t="shared" si="70"/>
        <v>0</v>
      </c>
      <c r="Y192" s="119">
        <v>0.05</v>
      </c>
      <c r="Z192" s="118">
        <f t="shared" si="71"/>
        <v>-2500</v>
      </c>
      <c r="AA192" s="118">
        <f t="shared" si="72"/>
        <v>-2500</v>
      </c>
      <c r="AB192" s="119">
        <v>0.02</v>
      </c>
      <c r="AC192" s="118">
        <f t="shared" si="68"/>
        <v>-1000</v>
      </c>
      <c r="AD192" s="118">
        <f t="shared" si="69"/>
        <v>-1000</v>
      </c>
      <c r="AM192" s="118"/>
      <c r="AN192" s="118"/>
      <c r="AO192" s="118"/>
      <c r="AP192" s="118"/>
      <c r="AQ192" s="117">
        <v>0.1</v>
      </c>
      <c r="AR192" s="117">
        <v>0.4</v>
      </c>
    </row>
    <row r="193" spans="1:44" s="68" customFormat="1">
      <c r="A193" s="3" t="s">
        <v>1454</v>
      </c>
      <c r="B193" s="130">
        <f>B192+31</f>
        <v>44135</v>
      </c>
      <c r="C193" s="116">
        <v>1</v>
      </c>
      <c r="D193" s="117">
        <v>0.14000000000000001</v>
      </c>
      <c r="E193" s="117">
        <v>5.0000000000000001E-3</v>
      </c>
      <c r="F193" s="117">
        <v>0</v>
      </c>
      <c r="G193" s="117"/>
      <c r="H193" s="118"/>
      <c r="M193" s="118">
        <v>1000</v>
      </c>
      <c r="N193" s="118">
        <f t="shared" si="90"/>
        <v>49000</v>
      </c>
      <c r="O193" s="118">
        <f t="shared" si="78"/>
        <v>1000</v>
      </c>
      <c r="P193" s="118">
        <f t="shared" si="79"/>
        <v>49000</v>
      </c>
      <c r="Q193" s="118">
        <f t="shared" si="87"/>
        <v>14.013698630137014</v>
      </c>
      <c r="R193" s="118">
        <f t="shared" si="88"/>
        <v>14.013698630137014</v>
      </c>
      <c r="S193" s="118">
        <f t="shared" si="91"/>
        <v>594.52054794520552</v>
      </c>
      <c r="T193" s="118">
        <f t="shared" si="86"/>
        <v>594.52054794520552</v>
      </c>
      <c r="U193" s="118">
        <f t="shared" si="92"/>
        <v>245</v>
      </c>
      <c r="V193" s="118">
        <f t="shared" si="89"/>
        <v>245</v>
      </c>
      <c r="W193" s="118">
        <f t="shared" si="80"/>
        <v>0</v>
      </c>
      <c r="X193" s="118">
        <f t="shared" si="70"/>
        <v>0</v>
      </c>
      <c r="Y193" s="119">
        <v>0.05</v>
      </c>
      <c r="Z193" s="118">
        <f t="shared" si="71"/>
        <v>-2450</v>
      </c>
      <c r="AA193" s="118">
        <f t="shared" si="72"/>
        <v>-2450</v>
      </c>
      <c r="AB193" s="119">
        <v>0.02</v>
      </c>
      <c r="AC193" s="118">
        <f t="shared" si="68"/>
        <v>-980</v>
      </c>
      <c r="AD193" s="118">
        <f t="shared" si="69"/>
        <v>-980</v>
      </c>
      <c r="AM193" s="118"/>
      <c r="AN193" s="118"/>
      <c r="AO193" s="118"/>
      <c r="AP193" s="118"/>
      <c r="AQ193" s="117">
        <v>0.1</v>
      </c>
      <c r="AR193" s="117">
        <v>0.4</v>
      </c>
    </row>
    <row r="194" spans="1:44" s="68" customFormat="1">
      <c r="A194" s="3" t="s">
        <v>1454</v>
      </c>
      <c r="B194" s="130">
        <f>B193+30</f>
        <v>44165</v>
      </c>
      <c r="C194" s="116">
        <v>1</v>
      </c>
      <c r="D194" s="117">
        <v>0.14000000000000001</v>
      </c>
      <c r="E194" s="117">
        <v>5.0000000000000001E-3</v>
      </c>
      <c r="F194" s="117">
        <v>0</v>
      </c>
      <c r="G194" s="117"/>
      <c r="H194" s="118"/>
      <c r="M194" s="118">
        <v>1000</v>
      </c>
      <c r="N194" s="118">
        <f t="shared" si="90"/>
        <v>48000</v>
      </c>
      <c r="O194" s="118">
        <f t="shared" si="78"/>
        <v>1000</v>
      </c>
      <c r="P194" s="118">
        <f t="shared" si="79"/>
        <v>48000</v>
      </c>
      <c r="Q194" s="118">
        <f t="shared" si="87"/>
        <v>14.013698630137014</v>
      </c>
      <c r="R194" s="118">
        <f t="shared" si="88"/>
        <v>14.013698630137014</v>
      </c>
      <c r="S194" s="118">
        <f t="shared" si="91"/>
        <v>563.83561643835628</v>
      </c>
      <c r="T194" s="118">
        <f t="shared" si="86"/>
        <v>563.83561643835628</v>
      </c>
      <c r="U194" s="118">
        <f t="shared" si="92"/>
        <v>240</v>
      </c>
      <c r="V194" s="118">
        <f t="shared" si="89"/>
        <v>240</v>
      </c>
      <c r="W194" s="118">
        <f t="shared" si="80"/>
        <v>0</v>
      </c>
      <c r="X194" s="118">
        <f t="shared" si="70"/>
        <v>0</v>
      </c>
      <c r="Y194" s="119">
        <v>0.05</v>
      </c>
      <c r="Z194" s="118">
        <f t="shared" si="71"/>
        <v>-2400</v>
      </c>
      <c r="AA194" s="118">
        <f t="shared" si="72"/>
        <v>-2400</v>
      </c>
      <c r="AB194" s="119">
        <v>0.02</v>
      </c>
      <c r="AC194" s="118">
        <f t="shared" si="68"/>
        <v>-960</v>
      </c>
      <c r="AD194" s="118">
        <f t="shared" si="69"/>
        <v>-960</v>
      </c>
      <c r="AM194" s="118"/>
      <c r="AN194" s="118"/>
      <c r="AO194" s="118"/>
      <c r="AP194" s="118"/>
      <c r="AQ194" s="117">
        <v>0.1</v>
      </c>
      <c r="AR194" s="117">
        <v>0.4</v>
      </c>
    </row>
    <row r="195" spans="1:44" s="68" customFormat="1">
      <c r="A195" s="3" t="s">
        <v>1454</v>
      </c>
      <c r="B195" s="130">
        <f>B194+31</f>
        <v>44196</v>
      </c>
      <c r="C195" s="116">
        <v>1</v>
      </c>
      <c r="D195" s="117">
        <v>0.14000000000000001</v>
      </c>
      <c r="E195" s="117">
        <v>5.0000000000000001E-3</v>
      </c>
      <c r="F195" s="117">
        <v>0</v>
      </c>
      <c r="G195" s="117"/>
      <c r="H195" s="118"/>
      <c r="M195" s="118">
        <v>1000</v>
      </c>
      <c r="N195" s="118">
        <f t="shared" si="90"/>
        <v>47000</v>
      </c>
      <c r="O195" s="118">
        <f t="shared" si="78"/>
        <v>1000</v>
      </c>
      <c r="P195" s="118">
        <f t="shared" si="79"/>
        <v>47000</v>
      </c>
      <c r="Q195" s="118">
        <f t="shared" si="87"/>
        <v>14.013698630137014</v>
      </c>
      <c r="R195" s="118">
        <f t="shared" si="88"/>
        <v>14.013698630137014</v>
      </c>
      <c r="S195" s="118">
        <f t="shared" si="91"/>
        <v>570.7397260273973</v>
      </c>
      <c r="T195" s="118">
        <f t="shared" si="86"/>
        <v>570.7397260273973</v>
      </c>
      <c r="U195" s="118">
        <f t="shared" si="92"/>
        <v>235</v>
      </c>
      <c r="V195" s="118">
        <f t="shared" si="89"/>
        <v>235</v>
      </c>
      <c r="W195" s="118">
        <f t="shared" si="80"/>
        <v>0</v>
      </c>
      <c r="X195" s="118">
        <f t="shared" si="70"/>
        <v>0</v>
      </c>
      <c r="Y195" s="119">
        <v>0.05</v>
      </c>
      <c r="Z195" s="118">
        <f t="shared" si="71"/>
        <v>-2350</v>
      </c>
      <c r="AA195" s="118">
        <f t="shared" si="72"/>
        <v>-2350</v>
      </c>
      <c r="AB195" s="119">
        <v>0.02</v>
      </c>
      <c r="AC195" s="118">
        <f t="shared" si="68"/>
        <v>-940</v>
      </c>
      <c r="AD195" s="118">
        <f t="shared" si="69"/>
        <v>-940</v>
      </c>
      <c r="AM195" s="118"/>
      <c r="AN195" s="118"/>
      <c r="AO195" s="118"/>
      <c r="AP195" s="118"/>
      <c r="AQ195" s="117">
        <v>0.1</v>
      </c>
      <c r="AR195" s="117">
        <v>0.4</v>
      </c>
    </row>
    <row r="196" spans="1:44" s="68" customFormat="1">
      <c r="A196" s="3" t="s">
        <v>1454</v>
      </c>
      <c r="B196" s="130">
        <f>B195+31</f>
        <v>44227</v>
      </c>
      <c r="C196" s="116">
        <v>1</v>
      </c>
      <c r="D196" s="117">
        <v>0.13</v>
      </c>
      <c r="E196" s="117">
        <v>5.0000000000000001E-3</v>
      </c>
      <c r="F196" s="117">
        <v>0</v>
      </c>
      <c r="G196" s="117"/>
      <c r="H196" s="118"/>
      <c r="M196" s="118">
        <v>1000</v>
      </c>
      <c r="N196" s="118">
        <f t="shared" si="90"/>
        <v>46000</v>
      </c>
      <c r="O196" s="118">
        <f t="shared" si="78"/>
        <v>1000</v>
      </c>
      <c r="P196" s="118">
        <f t="shared" si="79"/>
        <v>46000</v>
      </c>
      <c r="Q196" s="118">
        <f t="shared" si="87"/>
        <v>14.013698630137014</v>
      </c>
      <c r="R196" s="118">
        <f t="shared" si="88"/>
        <v>14.013698630137014</v>
      </c>
      <c r="S196" s="118">
        <f t="shared" si="91"/>
        <v>558.84931506849318</v>
      </c>
      <c r="T196" s="118">
        <f t="shared" si="86"/>
        <v>558.84931506849318</v>
      </c>
      <c r="U196" s="118">
        <f t="shared" si="92"/>
        <v>230</v>
      </c>
      <c r="V196" s="118">
        <f t="shared" si="89"/>
        <v>230</v>
      </c>
      <c r="W196" s="118">
        <f t="shared" si="80"/>
        <v>0</v>
      </c>
      <c r="X196" s="118">
        <f t="shared" si="70"/>
        <v>0</v>
      </c>
      <c r="Y196" s="119">
        <v>0.05</v>
      </c>
      <c r="Z196" s="118">
        <f t="shared" si="71"/>
        <v>-2300</v>
      </c>
      <c r="AA196" s="118">
        <f t="shared" si="72"/>
        <v>-2300</v>
      </c>
      <c r="AB196" s="119">
        <v>0.02</v>
      </c>
      <c r="AC196" s="118">
        <f t="shared" si="68"/>
        <v>-920</v>
      </c>
      <c r="AD196" s="118">
        <f t="shared" si="69"/>
        <v>-920</v>
      </c>
      <c r="AM196" s="118"/>
      <c r="AN196" s="118"/>
      <c r="AO196" s="118"/>
      <c r="AP196" s="118"/>
      <c r="AQ196" s="117">
        <v>0.1</v>
      </c>
      <c r="AR196" s="117">
        <v>0.4</v>
      </c>
    </row>
    <row r="197" spans="1:44" s="68" customFormat="1">
      <c r="A197" s="3" t="s">
        <v>1454</v>
      </c>
      <c r="B197" s="130">
        <f>B196+28</f>
        <v>44255</v>
      </c>
      <c r="C197" s="116">
        <v>1</v>
      </c>
      <c r="D197" s="117">
        <v>0.13</v>
      </c>
      <c r="E197" s="117">
        <v>5.0000000000000001E-3</v>
      </c>
      <c r="F197" s="117">
        <v>0</v>
      </c>
      <c r="G197" s="117"/>
      <c r="H197" s="118"/>
      <c r="M197" s="118">
        <v>1000</v>
      </c>
      <c r="N197" s="118">
        <f t="shared" si="90"/>
        <v>45000</v>
      </c>
      <c r="O197" s="118">
        <f t="shared" si="78"/>
        <v>1000</v>
      </c>
      <c r="P197" s="118">
        <f t="shared" si="79"/>
        <v>45000</v>
      </c>
      <c r="Q197" s="118">
        <f t="shared" si="87"/>
        <v>14.013698630137014</v>
      </c>
      <c r="R197" s="118">
        <f t="shared" si="88"/>
        <v>14.013698630137014</v>
      </c>
      <c r="S197" s="118">
        <f t="shared" si="91"/>
        <v>458.73972602739724</v>
      </c>
      <c r="T197" s="118">
        <f t="shared" si="86"/>
        <v>458.73972602739724</v>
      </c>
      <c r="U197" s="118">
        <f t="shared" si="92"/>
        <v>225</v>
      </c>
      <c r="V197" s="118">
        <f t="shared" si="89"/>
        <v>225</v>
      </c>
      <c r="W197" s="118">
        <f t="shared" si="80"/>
        <v>0</v>
      </c>
      <c r="X197" s="118">
        <f t="shared" si="70"/>
        <v>0</v>
      </c>
      <c r="Y197" s="119">
        <v>0.05</v>
      </c>
      <c r="Z197" s="118">
        <f t="shared" si="71"/>
        <v>-2250</v>
      </c>
      <c r="AA197" s="118">
        <f t="shared" si="72"/>
        <v>-2250</v>
      </c>
      <c r="AB197" s="119">
        <v>0.02</v>
      </c>
      <c r="AC197" s="118">
        <f t="shared" ref="AC197:AC260" si="93">-AB197*N197</f>
        <v>-900</v>
      </c>
      <c r="AD197" s="118">
        <f t="shared" ref="AD197:AD260" si="94">AC197*C197</f>
        <v>-900</v>
      </c>
      <c r="AM197" s="118"/>
      <c r="AN197" s="118"/>
      <c r="AO197" s="118"/>
      <c r="AP197" s="118"/>
      <c r="AQ197" s="117">
        <v>0.1</v>
      </c>
      <c r="AR197" s="117">
        <v>0.4</v>
      </c>
    </row>
    <row r="198" spans="1:44" s="68" customFormat="1">
      <c r="A198" s="3" t="s">
        <v>1454</v>
      </c>
      <c r="B198" s="130">
        <f>B197+31</f>
        <v>44286</v>
      </c>
      <c r="C198" s="116">
        <v>1</v>
      </c>
      <c r="D198" s="117">
        <v>0.13</v>
      </c>
      <c r="E198" s="117">
        <v>5.0000000000000001E-3</v>
      </c>
      <c r="F198" s="117">
        <v>0</v>
      </c>
      <c r="G198" s="117"/>
      <c r="H198" s="118"/>
      <c r="M198" s="118">
        <v>1000</v>
      </c>
      <c r="N198" s="118">
        <f t="shared" si="90"/>
        <v>44000</v>
      </c>
      <c r="O198" s="118">
        <f t="shared" si="78"/>
        <v>1000</v>
      </c>
      <c r="P198" s="118">
        <f t="shared" si="79"/>
        <v>44000</v>
      </c>
      <c r="Q198" s="118">
        <f t="shared" si="87"/>
        <v>14.013698630137014</v>
      </c>
      <c r="R198" s="118">
        <f t="shared" si="88"/>
        <v>14.013698630137014</v>
      </c>
      <c r="S198" s="118">
        <f t="shared" si="91"/>
        <v>496.84931506849313</v>
      </c>
      <c r="T198" s="118">
        <f t="shared" si="86"/>
        <v>496.84931506849313</v>
      </c>
      <c r="U198" s="118">
        <f t="shared" si="92"/>
        <v>220</v>
      </c>
      <c r="V198" s="118">
        <f t="shared" si="89"/>
        <v>220</v>
      </c>
      <c r="W198" s="118">
        <f t="shared" si="80"/>
        <v>0</v>
      </c>
      <c r="X198" s="118">
        <f t="shared" si="70"/>
        <v>0</v>
      </c>
      <c r="Y198" s="119">
        <v>0.05</v>
      </c>
      <c r="Z198" s="118">
        <f t="shared" si="71"/>
        <v>-2200</v>
      </c>
      <c r="AA198" s="118">
        <f t="shared" si="72"/>
        <v>-2200</v>
      </c>
      <c r="AB198" s="119">
        <v>0.02</v>
      </c>
      <c r="AC198" s="118">
        <f t="shared" si="93"/>
        <v>-880</v>
      </c>
      <c r="AD198" s="118">
        <f t="shared" si="94"/>
        <v>-880</v>
      </c>
      <c r="AM198" s="118"/>
      <c r="AN198" s="118"/>
      <c r="AO198" s="118"/>
      <c r="AP198" s="118"/>
      <c r="AQ198" s="117">
        <v>0.1</v>
      </c>
      <c r="AR198" s="117">
        <v>0.4</v>
      </c>
    </row>
    <row r="199" spans="1:44" s="68" customFormat="1">
      <c r="A199" s="3" t="s">
        <v>1454</v>
      </c>
      <c r="B199" s="130">
        <f>B198+30</f>
        <v>44316</v>
      </c>
      <c r="C199" s="116">
        <v>1</v>
      </c>
      <c r="D199" s="117">
        <v>0.13</v>
      </c>
      <c r="E199" s="117">
        <v>5.0000000000000001E-3</v>
      </c>
      <c r="F199" s="117">
        <v>0</v>
      </c>
      <c r="G199" s="117"/>
      <c r="H199" s="118"/>
      <c r="M199" s="118">
        <v>1000</v>
      </c>
      <c r="N199" s="118">
        <f t="shared" si="90"/>
        <v>43000</v>
      </c>
      <c r="O199" s="118">
        <f t="shared" si="78"/>
        <v>1000</v>
      </c>
      <c r="P199" s="118">
        <f t="shared" si="79"/>
        <v>43000</v>
      </c>
      <c r="Q199" s="118">
        <f t="shared" si="87"/>
        <v>14.013698630137014</v>
      </c>
      <c r="R199" s="118">
        <f t="shared" si="88"/>
        <v>14.013698630137014</v>
      </c>
      <c r="S199" s="118">
        <f t="shared" si="91"/>
        <v>470.13698630136986</v>
      </c>
      <c r="T199" s="118">
        <f t="shared" si="86"/>
        <v>470.13698630136986</v>
      </c>
      <c r="U199" s="118">
        <f t="shared" si="92"/>
        <v>215</v>
      </c>
      <c r="V199" s="118">
        <f t="shared" si="89"/>
        <v>215</v>
      </c>
      <c r="W199" s="118">
        <f t="shared" si="80"/>
        <v>0</v>
      </c>
      <c r="X199" s="118">
        <f t="shared" si="70"/>
        <v>0</v>
      </c>
      <c r="Y199" s="119">
        <v>0.05</v>
      </c>
      <c r="Z199" s="118">
        <f t="shared" si="71"/>
        <v>-2150</v>
      </c>
      <c r="AA199" s="118">
        <f t="shared" si="72"/>
        <v>-2150</v>
      </c>
      <c r="AB199" s="119">
        <v>0.02</v>
      </c>
      <c r="AC199" s="118">
        <f t="shared" si="93"/>
        <v>-860</v>
      </c>
      <c r="AD199" s="118">
        <f t="shared" si="94"/>
        <v>-860</v>
      </c>
      <c r="AM199" s="118"/>
      <c r="AN199" s="118"/>
      <c r="AO199" s="118"/>
      <c r="AP199" s="118"/>
      <c r="AQ199" s="117">
        <v>0.1</v>
      </c>
      <c r="AR199" s="117">
        <v>0.4</v>
      </c>
    </row>
    <row r="200" spans="1:44" s="68" customFormat="1">
      <c r="A200" s="3" t="s">
        <v>1454</v>
      </c>
      <c r="B200" s="130">
        <f>B199+31</f>
        <v>44347</v>
      </c>
      <c r="C200" s="116">
        <v>1</v>
      </c>
      <c r="D200" s="117">
        <v>0.13</v>
      </c>
      <c r="E200" s="117">
        <v>5.0000000000000001E-3</v>
      </c>
      <c r="F200" s="117">
        <v>0</v>
      </c>
      <c r="G200" s="117"/>
      <c r="H200" s="118"/>
      <c r="M200" s="118">
        <v>1000</v>
      </c>
      <c r="N200" s="118">
        <f t="shared" si="90"/>
        <v>42000</v>
      </c>
      <c r="O200" s="118">
        <f t="shared" si="78"/>
        <v>1000</v>
      </c>
      <c r="P200" s="118">
        <f t="shared" si="79"/>
        <v>42000</v>
      </c>
      <c r="Q200" s="118">
        <f t="shared" si="87"/>
        <v>14.013698630137014</v>
      </c>
      <c r="R200" s="118">
        <f t="shared" si="88"/>
        <v>14.013698630137014</v>
      </c>
      <c r="S200" s="118">
        <f t="shared" si="91"/>
        <v>474.76712328767121</v>
      </c>
      <c r="T200" s="118">
        <f t="shared" si="86"/>
        <v>474.76712328767121</v>
      </c>
      <c r="U200" s="118">
        <f t="shared" si="92"/>
        <v>210</v>
      </c>
      <c r="V200" s="118">
        <f t="shared" si="89"/>
        <v>210</v>
      </c>
      <c r="W200" s="118">
        <f t="shared" si="80"/>
        <v>0</v>
      </c>
      <c r="X200" s="118">
        <f t="shared" ref="X200:X263" si="95">W200*C200</f>
        <v>0</v>
      </c>
      <c r="Y200" s="119">
        <v>0.05</v>
      </c>
      <c r="Z200" s="118">
        <f t="shared" ref="Z200:Z263" si="96">-Y200*N200</f>
        <v>-2100</v>
      </c>
      <c r="AA200" s="118">
        <f t="shared" ref="AA200:AA263" si="97">Z200*C200</f>
        <v>-2100</v>
      </c>
      <c r="AB200" s="119">
        <v>0.02</v>
      </c>
      <c r="AC200" s="118">
        <f t="shared" si="93"/>
        <v>-840</v>
      </c>
      <c r="AD200" s="118">
        <f t="shared" si="94"/>
        <v>-840</v>
      </c>
      <c r="AM200" s="118"/>
      <c r="AN200" s="118"/>
      <c r="AO200" s="118"/>
      <c r="AP200" s="118"/>
      <c r="AQ200" s="117">
        <v>0.1</v>
      </c>
      <c r="AR200" s="117">
        <v>0.4</v>
      </c>
    </row>
    <row r="201" spans="1:44" s="68" customFormat="1">
      <c r="A201" s="3" t="s">
        <v>1454</v>
      </c>
      <c r="B201" s="130">
        <f>B200+30</f>
        <v>44377</v>
      </c>
      <c r="C201" s="116">
        <v>1</v>
      </c>
      <c r="D201" s="117">
        <v>0.13</v>
      </c>
      <c r="E201" s="117">
        <v>5.0000000000000001E-3</v>
      </c>
      <c r="F201" s="117">
        <v>0</v>
      </c>
      <c r="G201" s="117"/>
      <c r="H201" s="118"/>
      <c r="M201" s="118">
        <v>1000</v>
      </c>
      <c r="N201" s="118">
        <f t="shared" si="90"/>
        <v>41000</v>
      </c>
      <c r="O201" s="118">
        <f t="shared" si="78"/>
        <v>1000</v>
      </c>
      <c r="P201" s="118">
        <f t="shared" si="79"/>
        <v>41000</v>
      </c>
      <c r="Q201" s="118">
        <f t="shared" si="87"/>
        <v>14.013698630137014</v>
      </c>
      <c r="R201" s="118">
        <f t="shared" si="88"/>
        <v>14.013698630137014</v>
      </c>
      <c r="S201" s="118">
        <f t="shared" si="91"/>
        <v>448.76712328767121</v>
      </c>
      <c r="T201" s="118">
        <f t="shared" si="86"/>
        <v>448.76712328767121</v>
      </c>
      <c r="U201" s="118">
        <f t="shared" si="92"/>
        <v>205</v>
      </c>
      <c r="V201" s="118">
        <f t="shared" si="89"/>
        <v>205</v>
      </c>
      <c r="W201" s="118">
        <f t="shared" si="80"/>
        <v>0</v>
      </c>
      <c r="X201" s="118">
        <f t="shared" si="95"/>
        <v>0</v>
      </c>
      <c r="Y201" s="119">
        <v>0.05</v>
      </c>
      <c r="Z201" s="118">
        <f t="shared" si="96"/>
        <v>-2050</v>
      </c>
      <c r="AA201" s="118">
        <f t="shared" si="97"/>
        <v>-2050</v>
      </c>
      <c r="AB201" s="119">
        <v>0.02</v>
      </c>
      <c r="AC201" s="118">
        <f t="shared" si="93"/>
        <v>-820</v>
      </c>
      <c r="AD201" s="118">
        <f t="shared" si="94"/>
        <v>-820</v>
      </c>
      <c r="AM201" s="118"/>
      <c r="AN201" s="118"/>
      <c r="AO201" s="118"/>
      <c r="AP201" s="118"/>
      <c r="AQ201" s="117">
        <v>0.1</v>
      </c>
      <c r="AR201" s="117">
        <v>0.4</v>
      </c>
    </row>
    <row r="202" spans="1:44" s="68" customFormat="1">
      <c r="A202" s="3" t="s">
        <v>1454</v>
      </c>
      <c r="B202" s="130">
        <f>B201+31</f>
        <v>44408</v>
      </c>
      <c r="C202" s="116">
        <v>1</v>
      </c>
      <c r="D202" s="117">
        <v>0.13</v>
      </c>
      <c r="E202" s="117">
        <v>5.0000000000000001E-3</v>
      </c>
      <c r="F202" s="117">
        <v>0</v>
      </c>
      <c r="G202" s="117"/>
      <c r="H202" s="118"/>
      <c r="M202" s="118">
        <v>1000</v>
      </c>
      <c r="N202" s="118">
        <f t="shared" si="90"/>
        <v>40000</v>
      </c>
      <c r="O202" s="118">
        <f t="shared" si="78"/>
        <v>1000</v>
      </c>
      <c r="P202" s="118">
        <f t="shared" si="79"/>
        <v>40000</v>
      </c>
      <c r="Q202" s="118">
        <f t="shared" si="87"/>
        <v>14.013698630137014</v>
      </c>
      <c r="R202" s="118">
        <f t="shared" si="88"/>
        <v>14.013698630137014</v>
      </c>
      <c r="S202" s="118">
        <f t="shared" si="91"/>
        <v>452.68493150684935</v>
      </c>
      <c r="T202" s="118">
        <f t="shared" si="86"/>
        <v>452.68493150684935</v>
      </c>
      <c r="U202" s="118">
        <f t="shared" si="92"/>
        <v>200</v>
      </c>
      <c r="V202" s="118">
        <f t="shared" si="89"/>
        <v>200</v>
      </c>
      <c r="W202" s="118">
        <f t="shared" si="80"/>
        <v>0</v>
      </c>
      <c r="X202" s="118">
        <f t="shared" si="95"/>
        <v>0</v>
      </c>
      <c r="Y202" s="119">
        <v>0.05</v>
      </c>
      <c r="Z202" s="118">
        <f t="shared" si="96"/>
        <v>-2000</v>
      </c>
      <c r="AA202" s="118">
        <f t="shared" si="97"/>
        <v>-2000</v>
      </c>
      <c r="AB202" s="119">
        <v>0.02</v>
      </c>
      <c r="AC202" s="118">
        <f t="shared" si="93"/>
        <v>-800</v>
      </c>
      <c r="AD202" s="118">
        <f t="shared" si="94"/>
        <v>-800</v>
      </c>
      <c r="AM202" s="118"/>
      <c r="AN202" s="118"/>
      <c r="AO202" s="118"/>
      <c r="AP202" s="118"/>
      <c r="AQ202" s="117">
        <v>0.1</v>
      </c>
      <c r="AR202" s="117">
        <v>0.4</v>
      </c>
    </row>
    <row r="203" spans="1:44" s="68" customFormat="1">
      <c r="A203" s="3" t="s">
        <v>1454</v>
      </c>
      <c r="B203" s="130">
        <f>B202+31</f>
        <v>44439</v>
      </c>
      <c r="C203" s="116">
        <v>1</v>
      </c>
      <c r="D203" s="117">
        <v>0.13</v>
      </c>
      <c r="E203" s="117">
        <v>5.0000000000000001E-3</v>
      </c>
      <c r="F203" s="117">
        <v>0</v>
      </c>
      <c r="G203" s="117"/>
      <c r="H203" s="118"/>
      <c r="M203" s="118">
        <v>1000</v>
      </c>
      <c r="N203" s="118">
        <f t="shared" si="90"/>
        <v>39000</v>
      </c>
      <c r="O203" s="118">
        <f t="shared" si="78"/>
        <v>1000</v>
      </c>
      <c r="P203" s="118">
        <f t="shared" si="79"/>
        <v>39000</v>
      </c>
      <c r="Q203" s="118">
        <f t="shared" si="87"/>
        <v>14.013698630137014</v>
      </c>
      <c r="R203" s="118">
        <f t="shared" si="88"/>
        <v>14.013698630137014</v>
      </c>
      <c r="S203" s="118">
        <f t="shared" si="91"/>
        <v>441.64383561643837</v>
      </c>
      <c r="T203" s="118">
        <f t="shared" si="86"/>
        <v>441.64383561643837</v>
      </c>
      <c r="U203" s="118">
        <f t="shared" si="92"/>
        <v>195</v>
      </c>
      <c r="V203" s="118">
        <f t="shared" si="89"/>
        <v>195</v>
      </c>
      <c r="W203" s="118">
        <f t="shared" si="80"/>
        <v>0</v>
      </c>
      <c r="X203" s="118">
        <f t="shared" si="95"/>
        <v>0</v>
      </c>
      <c r="Y203" s="119">
        <v>0.05</v>
      </c>
      <c r="Z203" s="118">
        <f t="shared" si="96"/>
        <v>-1950</v>
      </c>
      <c r="AA203" s="118">
        <f t="shared" si="97"/>
        <v>-1950</v>
      </c>
      <c r="AB203" s="119">
        <v>0.02</v>
      </c>
      <c r="AC203" s="118">
        <f t="shared" si="93"/>
        <v>-780</v>
      </c>
      <c r="AD203" s="118">
        <f t="shared" si="94"/>
        <v>-780</v>
      </c>
      <c r="AM203" s="118"/>
      <c r="AN203" s="118"/>
      <c r="AO203" s="118"/>
      <c r="AP203" s="118"/>
      <c r="AQ203" s="117">
        <v>0.1</v>
      </c>
      <c r="AR203" s="117">
        <v>0.4</v>
      </c>
    </row>
    <row r="204" spans="1:44" s="68" customFormat="1">
      <c r="A204" s="3" t="s">
        <v>1454</v>
      </c>
      <c r="B204" s="130">
        <f>B203+30</f>
        <v>44469</v>
      </c>
      <c r="C204" s="116">
        <v>1</v>
      </c>
      <c r="D204" s="117">
        <v>0.13</v>
      </c>
      <c r="E204" s="117">
        <v>5.0000000000000001E-3</v>
      </c>
      <c r="F204" s="117">
        <v>0</v>
      </c>
      <c r="G204" s="117"/>
      <c r="H204" s="118"/>
      <c r="M204" s="118">
        <v>1000</v>
      </c>
      <c r="N204" s="118">
        <f t="shared" si="90"/>
        <v>38000</v>
      </c>
      <c r="O204" s="118">
        <f t="shared" si="78"/>
        <v>1000</v>
      </c>
      <c r="P204" s="118">
        <f t="shared" si="79"/>
        <v>38000</v>
      </c>
      <c r="Q204" s="118">
        <f t="shared" si="87"/>
        <v>14.013698630137014</v>
      </c>
      <c r="R204" s="118">
        <f t="shared" si="88"/>
        <v>14.013698630137014</v>
      </c>
      <c r="S204" s="118">
        <f t="shared" si="91"/>
        <v>416.71232876712327</v>
      </c>
      <c r="T204" s="118">
        <f t="shared" si="86"/>
        <v>416.71232876712327</v>
      </c>
      <c r="U204" s="118">
        <f t="shared" si="92"/>
        <v>190</v>
      </c>
      <c r="V204" s="118">
        <f t="shared" si="89"/>
        <v>190</v>
      </c>
      <c r="W204" s="118">
        <f t="shared" si="80"/>
        <v>0</v>
      </c>
      <c r="X204" s="118">
        <f t="shared" si="95"/>
        <v>0</v>
      </c>
      <c r="Y204" s="119">
        <v>0.05</v>
      </c>
      <c r="Z204" s="118">
        <f t="shared" si="96"/>
        <v>-1900</v>
      </c>
      <c r="AA204" s="118">
        <f t="shared" si="97"/>
        <v>-1900</v>
      </c>
      <c r="AB204" s="119">
        <v>0.02</v>
      </c>
      <c r="AC204" s="118">
        <f t="shared" si="93"/>
        <v>-760</v>
      </c>
      <c r="AD204" s="118">
        <f t="shared" si="94"/>
        <v>-760</v>
      </c>
      <c r="AM204" s="118"/>
      <c r="AN204" s="118"/>
      <c r="AO204" s="118"/>
      <c r="AP204" s="118"/>
      <c r="AQ204" s="117">
        <v>0.1</v>
      </c>
      <c r="AR204" s="117">
        <v>0.4</v>
      </c>
    </row>
    <row r="205" spans="1:44" s="68" customFormat="1">
      <c r="A205" s="3" t="s">
        <v>1454</v>
      </c>
      <c r="B205" s="130">
        <f>B204+31</f>
        <v>44500</v>
      </c>
      <c r="C205" s="116">
        <v>1</v>
      </c>
      <c r="D205" s="117">
        <v>0.13</v>
      </c>
      <c r="E205" s="117">
        <v>5.0000000000000001E-3</v>
      </c>
      <c r="F205" s="117">
        <v>0</v>
      </c>
      <c r="G205" s="117"/>
      <c r="H205" s="118"/>
      <c r="M205" s="118">
        <v>1000</v>
      </c>
      <c r="N205" s="118">
        <f t="shared" si="90"/>
        <v>37000</v>
      </c>
      <c r="O205" s="118">
        <f t="shared" si="78"/>
        <v>1000</v>
      </c>
      <c r="P205" s="118">
        <f t="shared" si="79"/>
        <v>37000</v>
      </c>
      <c r="Q205" s="118">
        <f t="shared" si="87"/>
        <v>14.013698630137014</v>
      </c>
      <c r="R205" s="118">
        <f t="shared" si="88"/>
        <v>14.013698630137014</v>
      </c>
      <c r="S205" s="118">
        <f t="shared" si="91"/>
        <v>419.56164383561645</v>
      </c>
      <c r="T205" s="118">
        <f t="shared" si="86"/>
        <v>419.56164383561645</v>
      </c>
      <c r="U205" s="118">
        <f t="shared" si="92"/>
        <v>185</v>
      </c>
      <c r="V205" s="118">
        <f t="shared" si="89"/>
        <v>185</v>
      </c>
      <c r="W205" s="118">
        <f t="shared" si="80"/>
        <v>0</v>
      </c>
      <c r="X205" s="118">
        <f t="shared" si="95"/>
        <v>0</v>
      </c>
      <c r="Y205" s="119">
        <v>0.05</v>
      </c>
      <c r="Z205" s="118">
        <f t="shared" si="96"/>
        <v>-1850</v>
      </c>
      <c r="AA205" s="118">
        <f t="shared" si="97"/>
        <v>-1850</v>
      </c>
      <c r="AB205" s="119">
        <v>0.02</v>
      </c>
      <c r="AC205" s="118">
        <f t="shared" si="93"/>
        <v>-740</v>
      </c>
      <c r="AD205" s="118">
        <f t="shared" si="94"/>
        <v>-740</v>
      </c>
      <c r="AM205" s="118"/>
      <c r="AN205" s="118"/>
      <c r="AO205" s="118"/>
      <c r="AP205" s="118"/>
      <c r="AQ205" s="117">
        <v>0.1</v>
      </c>
      <c r="AR205" s="117">
        <v>0.4</v>
      </c>
    </row>
    <row r="206" spans="1:44" s="68" customFormat="1">
      <c r="A206" s="3" t="s">
        <v>1454</v>
      </c>
      <c r="B206" s="130">
        <f>B205+30</f>
        <v>44530</v>
      </c>
      <c r="C206" s="116">
        <v>1</v>
      </c>
      <c r="D206" s="117">
        <v>0.13</v>
      </c>
      <c r="E206" s="117">
        <v>5.0000000000000001E-3</v>
      </c>
      <c r="F206" s="117">
        <v>0</v>
      </c>
      <c r="G206" s="117"/>
      <c r="H206" s="118"/>
      <c r="M206" s="118">
        <v>1000</v>
      </c>
      <c r="N206" s="118">
        <f t="shared" si="90"/>
        <v>36000</v>
      </c>
      <c r="O206" s="118">
        <f t="shared" si="78"/>
        <v>1000</v>
      </c>
      <c r="P206" s="118">
        <f t="shared" si="79"/>
        <v>36000</v>
      </c>
      <c r="Q206" s="118">
        <f t="shared" si="87"/>
        <v>14.013698630137014</v>
      </c>
      <c r="R206" s="118">
        <f t="shared" si="88"/>
        <v>14.013698630137014</v>
      </c>
      <c r="S206" s="118">
        <f t="shared" si="91"/>
        <v>395.34246575342468</v>
      </c>
      <c r="T206" s="118">
        <f t="shared" si="86"/>
        <v>395.34246575342468</v>
      </c>
      <c r="U206" s="118">
        <f t="shared" si="92"/>
        <v>180</v>
      </c>
      <c r="V206" s="118">
        <f t="shared" si="89"/>
        <v>180</v>
      </c>
      <c r="W206" s="118">
        <f t="shared" si="80"/>
        <v>0</v>
      </c>
      <c r="X206" s="118">
        <f t="shared" si="95"/>
        <v>0</v>
      </c>
      <c r="Y206" s="119">
        <v>0.05</v>
      </c>
      <c r="Z206" s="118">
        <f t="shared" si="96"/>
        <v>-1800</v>
      </c>
      <c r="AA206" s="118">
        <f t="shared" si="97"/>
        <v>-1800</v>
      </c>
      <c r="AB206" s="119">
        <v>0.02</v>
      </c>
      <c r="AC206" s="118">
        <f t="shared" si="93"/>
        <v>-720</v>
      </c>
      <c r="AD206" s="118">
        <f t="shared" si="94"/>
        <v>-720</v>
      </c>
      <c r="AM206" s="118"/>
      <c r="AN206" s="118"/>
      <c r="AO206" s="118"/>
      <c r="AP206" s="118"/>
      <c r="AQ206" s="117">
        <v>0.1</v>
      </c>
      <c r="AR206" s="117">
        <v>0.4</v>
      </c>
    </row>
    <row r="207" spans="1:44" s="68" customFormat="1">
      <c r="A207" s="3" t="s">
        <v>1454</v>
      </c>
      <c r="B207" s="130">
        <f>B206+31</f>
        <v>44561</v>
      </c>
      <c r="C207" s="116">
        <v>1</v>
      </c>
      <c r="D207" s="117">
        <v>0.13</v>
      </c>
      <c r="E207" s="117">
        <v>5.0000000000000001E-3</v>
      </c>
      <c r="F207" s="117">
        <v>0</v>
      </c>
      <c r="G207" s="117"/>
      <c r="H207" s="118"/>
      <c r="M207" s="118">
        <v>1000</v>
      </c>
      <c r="N207" s="118">
        <f t="shared" si="90"/>
        <v>35000</v>
      </c>
      <c r="O207" s="118">
        <f t="shared" si="78"/>
        <v>1000</v>
      </c>
      <c r="P207" s="118">
        <f t="shared" si="79"/>
        <v>35000</v>
      </c>
      <c r="Q207" s="118">
        <f t="shared" si="87"/>
        <v>14.013698630137014</v>
      </c>
      <c r="R207" s="118">
        <f t="shared" si="88"/>
        <v>14.013698630137014</v>
      </c>
      <c r="S207" s="118">
        <f t="shared" si="91"/>
        <v>397.47945205479454</v>
      </c>
      <c r="T207" s="118">
        <f t="shared" si="86"/>
        <v>397.47945205479454</v>
      </c>
      <c r="U207" s="118">
        <f t="shared" si="92"/>
        <v>175</v>
      </c>
      <c r="V207" s="118">
        <f t="shared" si="89"/>
        <v>175</v>
      </c>
      <c r="W207" s="118">
        <f t="shared" si="80"/>
        <v>0</v>
      </c>
      <c r="X207" s="118">
        <f t="shared" si="95"/>
        <v>0</v>
      </c>
      <c r="Y207" s="119">
        <v>0.05</v>
      </c>
      <c r="Z207" s="118">
        <f t="shared" si="96"/>
        <v>-1750</v>
      </c>
      <c r="AA207" s="118">
        <f t="shared" si="97"/>
        <v>-1750</v>
      </c>
      <c r="AB207" s="119">
        <v>0.02</v>
      </c>
      <c r="AC207" s="118">
        <f t="shared" si="93"/>
        <v>-700</v>
      </c>
      <c r="AD207" s="118">
        <f t="shared" si="94"/>
        <v>-700</v>
      </c>
      <c r="AM207" s="118"/>
      <c r="AN207" s="118"/>
      <c r="AO207" s="118"/>
      <c r="AP207" s="118"/>
      <c r="AQ207" s="117">
        <v>0.1</v>
      </c>
      <c r="AR207" s="117">
        <v>0.4</v>
      </c>
    </row>
    <row r="208" spans="1:44" s="68" customFormat="1">
      <c r="A208" s="3" t="s">
        <v>1454</v>
      </c>
      <c r="B208" s="130">
        <f>B207+31</f>
        <v>44592</v>
      </c>
      <c r="C208" s="116">
        <v>1</v>
      </c>
      <c r="D208" s="117">
        <v>0.12</v>
      </c>
      <c r="E208" s="117">
        <v>5.0000000000000001E-3</v>
      </c>
      <c r="F208" s="117">
        <v>0</v>
      </c>
      <c r="G208" s="117"/>
      <c r="H208" s="118"/>
      <c r="M208" s="118">
        <v>1000</v>
      </c>
      <c r="N208" s="118">
        <f t="shared" si="90"/>
        <v>34000</v>
      </c>
      <c r="O208" s="118">
        <f t="shared" ref="O208:O271" si="98">M208*C208</f>
        <v>1000</v>
      </c>
      <c r="P208" s="118">
        <f t="shared" ref="P208:P271" si="99">N208*C208</f>
        <v>34000</v>
      </c>
      <c r="Q208" s="118">
        <f t="shared" si="87"/>
        <v>14.013698630137014</v>
      </c>
      <c r="R208" s="118">
        <f t="shared" si="88"/>
        <v>14.013698630137014</v>
      </c>
      <c r="S208" s="118">
        <f t="shared" si="91"/>
        <v>386.43835616438355</v>
      </c>
      <c r="T208" s="118">
        <f t="shared" si="86"/>
        <v>386.43835616438355</v>
      </c>
      <c r="U208" s="118">
        <f t="shared" si="92"/>
        <v>170</v>
      </c>
      <c r="V208" s="118">
        <f t="shared" si="89"/>
        <v>170</v>
      </c>
      <c r="W208" s="118">
        <f t="shared" si="80"/>
        <v>0</v>
      </c>
      <c r="X208" s="118">
        <f t="shared" si="95"/>
        <v>0</v>
      </c>
      <c r="Y208" s="119">
        <v>0.05</v>
      </c>
      <c r="Z208" s="118">
        <f t="shared" si="96"/>
        <v>-1700</v>
      </c>
      <c r="AA208" s="118">
        <f t="shared" si="97"/>
        <v>-1700</v>
      </c>
      <c r="AB208" s="119">
        <v>0.02</v>
      </c>
      <c r="AC208" s="118">
        <f t="shared" si="93"/>
        <v>-680</v>
      </c>
      <c r="AD208" s="118">
        <f t="shared" si="94"/>
        <v>-680</v>
      </c>
      <c r="AM208" s="118"/>
      <c r="AN208" s="118"/>
      <c r="AO208" s="118"/>
      <c r="AP208" s="118"/>
      <c r="AQ208" s="117">
        <v>0.1</v>
      </c>
      <c r="AR208" s="117">
        <v>0.4</v>
      </c>
    </row>
    <row r="209" spans="1:44" s="68" customFormat="1">
      <c r="A209" s="3" t="s">
        <v>1454</v>
      </c>
      <c r="B209" s="130">
        <f>B208+28</f>
        <v>44620</v>
      </c>
      <c r="C209" s="116">
        <v>1</v>
      </c>
      <c r="D209" s="117">
        <v>0.12</v>
      </c>
      <c r="E209" s="117">
        <v>5.0000000000000001E-3</v>
      </c>
      <c r="F209" s="117">
        <v>0</v>
      </c>
      <c r="G209" s="117"/>
      <c r="H209" s="118"/>
      <c r="M209" s="118">
        <v>2000</v>
      </c>
      <c r="N209" s="118">
        <f t="shared" si="90"/>
        <v>32000</v>
      </c>
      <c r="O209" s="118">
        <f t="shared" si="98"/>
        <v>2000</v>
      </c>
      <c r="P209" s="118">
        <f t="shared" si="99"/>
        <v>32000</v>
      </c>
      <c r="Q209" s="118">
        <f t="shared" si="87"/>
        <v>14.013698630137014</v>
      </c>
      <c r="R209" s="118">
        <f t="shared" si="88"/>
        <v>14.013698630137014</v>
      </c>
      <c r="S209" s="118">
        <f t="shared" si="91"/>
        <v>312.98630136986304</v>
      </c>
      <c r="T209" s="118">
        <f t="shared" si="86"/>
        <v>312.98630136986304</v>
      </c>
      <c r="U209" s="118">
        <f t="shared" si="92"/>
        <v>160</v>
      </c>
      <c r="V209" s="118">
        <f t="shared" si="89"/>
        <v>160</v>
      </c>
      <c r="W209" s="118">
        <f t="shared" si="80"/>
        <v>0</v>
      </c>
      <c r="X209" s="118">
        <f t="shared" si="95"/>
        <v>0</v>
      </c>
      <c r="Y209" s="119">
        <v>0.05</v>
      </c>
      <c r="Z209" s="118">
        <f t="shared" si="96"/>
        <v>-1600</v>
      </c>
      <c r="AA209" s="118">
        <f t="shared" si="97"/>
        <v>-1600</v>
      </c>
      <c r="AB209" s="119">
        <v>0.02</v>
      </c>
      <c r="AC209" s="118">
        <f t="shared" si="93"/>
        <v>-640</v>
      </c>
      <c r="AD209" s="118">
        <f t="shared" si="94"/>
        <v>-640</v>
      </c>
      <c r="AM209" s="118"/>
      <c r="AN209" s="118"/>
      <c r="AO209" s="118"/>
      <c r="AP209" s="118"/>
      <c r="AQ209" s="117">
        <v>0.1</v>
      </c>
      <c r="AR209" s="117">
        <v>0.4</v>
      </c>
    </row>
    <row r="210" spans="1:44" s="68" customFormat="1">
      <c r="A210" s="3" t="s">
        <v>1454</v>
      </c>
      <c r="B210" s="130">
        <f>B209+31</f>
        <v>44651</v>
      </c>
      <c r="C210" s="116">
        <v>1</v>
      </c>
      <c r="D210" s="117">
        <v>0.12</v>
      </c>
      <c r="E210" s="117">
        <v>5.0000000000000001E-3</v>
      </c>
      <c r="F210" s="117">
        <v>0</v>
      </c>
      <c r="G210" s="117"/>
      <c r="H210" s="118"/>
      <c r="M210" s="118">
        <v>2000</v>
      </c>
      <c r="N210" s="118">
        <f t="shared" si="90"/>
        <v>30000</v>
      </c>
      <c r="O210" s="118">
        <f t="shared" si="98"/>
        <v>2000</v>
      </c>
      <c r="P210" s="118">
        <f t="shared" si="99"/>
        <v>30000</v>
      </c>
      <c r="Q210" s="118">
        <f t="shared" si="87"/>
        <v>14.013698630137014</v>
      </c>
      <c r="R210" s="118">
        <f t="shared" si="88"/>
        <v>14.013698630137014</v>
      </c>
      <c r="S210" s="118">
        <f t="shared" si="91"/>
        <v>326.13698630136986</v>
      </c>
      <c r="T210" s="118">
        <f t="shared" si="86"/>
        <v>326.13698630136986</v>
      </c>
      <c r="U210" s="118">
        <f t="shared" si="92"/>
        <v>150</v>
      </c>
      <c r="V210" s="118">
        <f t="shared" si="89"/>
        <v>150</v>
      </c>
      <c r="W210" s="118">
        <f t="shared" si="80"/>
        <v>0</v>
      </c>
      <c r="X210" s="118">
        <f t="shared" si="95"/>
        <v>0</v>
      </c>
      <c r="Y210" s="119">
        <v>0.05</v>
      </c>
      <c r="Z210" s="118">
        <f t="shared" si="96"/>
        <v>-1500</v>
      </c>
      <c r="AA210" s="118">
        <f t="shared" si="97"/>
        <v>-1500</v>
      </c>
      <c r="AB210" s="119">
        <v>0.02</v>
      </c>
      <c r="AC210" s="118">
        <f t="shared" si="93"/>
        <v>-600</v>
      </c>
      <c r="AD210" s="118">
        <f t="shared" si="94"/>
        <v>-600</v>
      </c>
      <c r="AM210" s="118"/>
      <c r="AN210" s="118"/>
      <c r="AO210" s="118"/>
      <c r="AP210" s="118"/>
      <c r="AQ210" s="117">
        <v>0.1</v>
      </c>
      <c r="AR210" s="117">
        <v>0.4</v>
      </c>
    </row>
    <row r="211" spans="1:44" s="68" customFormat="1">
      <c r="A211" s="3" t="s">
        <v>1454</v>
      </c>
      <c r="B211" s="130">
        <f>B210+30</f>
        <v>44681</v>
      </c>
      <c r="C211" s="116">
        <v>1</v>
      </c>
      <c r="D211" s="117">
        <v>0.12</v>
      </c>
      <c r="E211" s="117">
        <v>5.0000000000000001E-3</v>
      </c>
      <c r="F211" s="117">
        <v>0</v>
      </c>
      <c r="G211" s="117"/>
      <c r="H211" s="118"/>
      <c r="M211" s="118">
        <v>2000</v>
      </c>
      <c r="N211" s="118">
        <f t="shared" si="90"/>
        <v>28000</v>
      </c>
      <c r="O211" s="118">
        <f t="shared" si="98"/>
        <v>2000</v>
      </c>
      <c r="P211" s="118">
        <f t="shared" si="99"/>
        <v>28000</v>
      </c>
      <c r="Q211" s="118">
        <f t="shared" si="87"/>
        <v>14.013698630137014</v>
      </c>
      <c r="R211" s="118">
        <f t="shared" si="88"/>
        <v>14.013698630137014</v>
      </c>
      <c r="S211" s="118">
        <f t="shared" si="91"/>
        <v>295.89041095890411</v>
      </c>
      <c r="T211" s="118">
        <f t="shared" si="86"/>
        <v>295.89041095890411</v>
      </c>
      <c r="U211" s="118">
        <f t="shared" si="92"/>
        <v>140</v>
      </c>
      <c r="V211" s="118">
        <f t="shared" si="89"/>
        <v>140</v>
      </c>
      <c r="W211" s="118">
        <f t="shared" ref="W211:W274" si="100">-P211*F211</f>
        <v>0</v>
      </c>
      <c r="X211" s="118">
        <f t="shared" si="95"/>
        <v>0</v>
      </c>
      <c r="Y211" s="119">
        <v>0.05</v>
      </c>
      <c r="Z211" s="118">
        <f t="shared" si="96"/>
        <v>-1400</v>
      </c>
      <c r="AA211" s="118">
        <f t="shared" si="97"/>
        <v>-1400</v>
      </c>
      <c r="AB211" s="119">
        <v>0.02</v>
      </c>
      <c r="AC211" s="118">
        <f t="shared" si="93"/>
        <v>-560</v>
      </c>
      <c r="AD211" s="118">
        <f t="shared" si="94"/>
        <v>-560</v>
      </c>
      <c r="AM211" s="118"/>
      <c r="AN211" s="118"/>
      <c r="AO211" s="118"/>
      <c r="AP211" s="118"/>
      <c r="AQ211" s="117">
        <v>0.1</v>
      </c>
      <c r="AR211" s="117">
        <v>0.4</v>
      </c>
    </row>
    <row r="212" spans="1:44" s="68" customFormat="1">
      <c r="A212" s="3" t="s">
        <v>1454</v>
      </c>
      <c r="B212" s="130">
        <f>B211+31</f>
        <v>44712</v>
      </c>
      <c r="C212" s="116">
        <v>1</v>
      </c>
      <c r="D212" s="117">
        <v>0.12</v>
      </c>
      <c r="E212" s="117">
        <v>5.0000000000000001E-3</v>
      </c>
      <c r="F212" s="117">
        <v>0</v>
      </c>
      <c r="G212" s="117"/>
      <c r="H212" s="118"/>
      <c r="M212" s="118">
        <v>2000</v>
      </c>
      <c r="N212" s="118">
        <f t="shared" si="90"/>
        <v>26000</v>
      </c>
      <c r="O212" s="118">
        <f t="shared" si="98"/>
        <v>2000</v>
      </c>
      <c r="P212" s="118">
        <f t="shared" si="99"/>
        <v>26000</v>
      </c>
      <c r="Q212" s="118">
        <f t="shared" si="87"/>
        <v>14.013698630137014</v>
      </c>
      <c r="R212" s="118">
        <f t="shared" si="88"/>
        <v>14.013698630137014</v>
      </c>
      <c r="S212" s="118">
        <f t="shared" si="91"/>
        <v>285.36986301369859</v>
      </c>
      <c r="T212" s="118">
        <f t="shared" si="86"/>
        <v>285.36986301369859</v>
      </c>
      <c r="U212" s="118">
        <f t="shared" si="92"/>
        <v>130</v>
      </c>
      <c r="V212" s="118">
        <f t="shared" si="89"/>
        <v>130</v>
      </c>
      <c r="W212" s="118">
        <f t="shared" si="100"/>
        <v>0</v>
      </c>
      <c r="X212" s="118">
        <f t="shared" si="95"/>
        <v>0</v>
      </c>
      <c r="Y212" s="119">
        <v>0.05</v>
      </c>
      <c r="Z212" s="118">
        <f t="shared" si="96"/>
        <v>-1300</v>
      </c>
      <c r="AA212" s="118">
        <f t="shared" si="97"/>
        <v>-1300</v>
      </c>
      <c r="AB212" s="119">
        <v>0.02</v>
      </c>
      <c r="AC212" s="118">
        <f t="shared" si="93"/>
        <v>-520</v>
      </c>
      <c r="AD212" s="118">
        <f t="shared" si="94"/>
        <v>-520</v>
      </c>
      <c r="AM212" s="118"/>
      <c r="AN212" s="118"/>
      <c r="AO212" s="118"/>
      <c r="AP212" s="118"/>
      <c r="AQ212" s="117">
        <v>0.1</v>
      </c>
      <c r="AR212" s="117">
        <v>0.4</v>
      </c>
    </row>
    <row r="213" spans="1:44" s="68" customFormat="1">
      <c r="A213" s="3" t="s">
        <v>1454</v>
      </c>
      <c r="B213" s="130">
        <f>B212+30</f>
        <v>44742</v>
      </c>
      <c r="C213" s="116">
        <v>1</v>
      </c>
      <c r="D213" s="117">
        <v>0.12</v>
      </c>
      <c r="E213" s="117">
        <v>5.0000000000000001E-3</v>
      </c>
      <c r="F213" s="117">
        <v>0</v>
      </c>
      <c r="G213" s="117"/>
      <c r="H213" s="118"/>
      <c r="M213" s="118">
        <v>2000</v>
      </c>
      <c r="N213" s="118">
        <f t="shared" si="90"/>
        <v>24000</v>
      </c>
      <c r="O213" s="118">
        <f t="shared" si="98"/>
        <v>2000</v>
      </c>
      <c r="P213" s="118">
        <f t="shared" si="99"/>
        <v>24000</v>
      </c>
      <c r="Q213" s="118">
        <f t="shared" si="87"/>
        <v>14.013698630137014</v>
      </c>
      <c r="R213" s="118">
        <f t="shared" si="88"/>
        <v>14.013698630137014</v>
      </c>
      <c r="S213" s="118">
        <f t="shared" si="91"/>
        <v>256.43835616438355</v>
      </c>
      <c r="T213" s="118">
        <f t="shared" si="86"/>
        <v>256.43835616438355</v>
      </c>
      <c r="U213" s="118">
        <f t="shared" si="92"/>
        <v>120</v>
      </c>
      <c r="V213" s="118">
        <f t="shared" si="89"/>
        <v>120</v>
      </c>
      <c r="W213" s="118">
        <f t="shared" si="100"/>
        <v>0</v>
      </c>
      <c r="X213" s="118">
        <f t="shared" si="95"/>
        <v>0</v>
      </c>
      <c r="Y213" s="119">
        <v>0.05</v>
      </c>
      <c r="Z213" s="118">
        <f t="shared" si="96"/>
        <v>-1200</v>
      </c>
      <c r="AA213" s="118">
        <f t="shared" si="97"/>
        <v>-1200</v>
      </c>
      <c r="AB213" s="119">
        <v>0.02</v>
      </c>
      <c r="AC213" s="118">
        <f t="shared" si="93"/>
        <v>-480</v>
      </c>
      <c r="AD213" s="118">
        <f t="shared" si="94"/>
        <v>-480</v>
      </c>
      <c r="AM213" s="118"/>
      <c r="AN213" s="118"/>
      <c r="AO213" s="118"/>
      <c r="AP213" s="118"/>
      <c r="AQ213" s="117">
        <v>0.1</v>
      </c>
      <c r="AR213" s="117">
        <v>0.4</v>
      </c>
    </row>
    <row r="214" spans="1:44" s="68" customFormat="1">
      <c r="A214" s="3" t="s">
        <v>1454</v>
      </c>
      <c r="B214" s="130">
        <f>B213+31</f>
        <v>44773</v>
      </c>
      <c r="C214" s="116">
        <v>1</v>
      </c>
      <c r="D214" s="117">
        <v>0.12</v>
      </c>
      <c r="E214" s="117">
        <v>5.0000000000000001E-3</v>
      </c>
      <c r="F214" s="117">
        <v>0</v>
      </c>
      <c r="G214" s="117"/>
      <c r="H214" s="118"/>
      <c r="M214" s="118">
        <v>2000</v>
      </c>
      <c r="N214" s="118">
        <f t="shared" si="90"/>
        <v>22000</v>
      </c>
      <c r="O214" s="118">
        <f t="shared" si="98"/>
        <v>2000</v>
      </c>
      <c r="P214" s="118">
        <f t="shared" si="99"/>
        <v>22000</v>
      </c>
      <c r="Q214" s="118">
        <f t="shared" si="87"/>
        <v>14.013698630137014</v>
      </c>
      <c r="R214" s="118">
        <f t="shared" si="88"/>
        <v>14.013698630137014</v>
      </c>
      <c r="S214" s="118">
        <f t="shared" si="91"/>
        <v>244.60273972602738</v>
      </c>
      <c r="T214" s="118">
        <f t="shared" si="86"/>
        <v>244.60273972602738</v>
      </c>
      <c r="U214" s="118">
        <f t="shared" si="92"/>
        <v>110</v>
      </c>
      <c r="V214" s="118">
        <f t="shared" si="89"/>
        <v>110</v>
      </c>
      <c r="W214" s="118">
        <f t="shared" si="100"/>
        <v>0</v>
      </c>
      <c r="X214" s="118">
        <f t="shared" si="95"/>
        <v>0</v>
      </c>
      <c r="Y214" s="119">
        <v>0.05</v>
      </c>
      <c r="Z214" s="118">
        <f t="shared" si="96"/>
        <v>-1100</v>
      </c>
      <c r="AA214" s="118">
        <f t="shared" si="97"/>
        <v>-1100</v>
      </c>
      <c r="AB214" s="119">
        <v>0.02</v>
      </c>
      <c r="AC214" s="118">
        <f t="shared" si="93"/>
        <v>-440</v>
      </c>
      <c r="AD214" s="118">
        <f t="shared" si="94"/>
        <v>-440</v>
      </c>
      <c r="AM214" s="118"/>
      <c r="AN214" s="118"/>
      <c r="AO214" s="118"/>
      <c r="AP214" s="118"/>
      <c r="AQ214" s="117">
        <v>0.1</v>
      </c>
      <c r="AR214" s="117">
        <v>0.4</v>
      </c>
    </row>
    <row r="215" spans="1:44" s="68" customFormat="1">
      <c r="A215" s="3" t="s">
        <v>1454</v>
      </c>
      <c r="B215" s="130">
        <f>B214+31</f>
        <v>44804</v>
      </c>
      <c r="C215" s="116">
        <v>1</v>
      </c>
      <c r="D215" s="117">
        <v>0.12</v>
      </c>
      <c r="E215" s="117">
        <v>5.0000000000000001E-3</v>
      </c>
      <c r="F215" s="117">
        <v>0</v>
      </c>
      <c r="G215" s="117"/>
      <c r="H215" s="118"/>
      <c r="M215" s="118">
        <v>2000</v>
      </c>
      <c r="N215" s="118">
        <f t="shared" si="90"/>
        <v>20000</v>
      </c>
      <c r="O215" s="118">
        <f t="shared" si="98"/>
        <v>2000</v>
      </c>
      <c r="P215" s="118">
        <f t="shared" si="99"/>
        <v>20000</v>
      </c>
      <c r="Q215" s="118">
        <f t="shared" si="87"/>
        <v>14.013698630137014</v>
      </c>
      <c r="R215" s="118">
        <f t="shared" si="88"/>
        <v>14.013698630137014</v>
      </c>
      <c r="S215" s="118">
        <f t="shared" si="91"/>
        <v>224.21917808219177</v>
      </c>
      <c r="T215" s="118">
        <f t="shared" si="86"/>
        <v>224.21917808219177</v>
      </c>
      <c r="U215" s="118">
        <f t="shared" si="92"/>
        <v>100</v>
      </c>
      <c r="V215" s="118">
        <f t="shared" si="89"/>
        <v>100</v>
      </c>
      <c r="W215" s="118">
        <f t="shared" si="100"/>
        <v>0</v>
      </c>
      <c r="X215" s="118">
        <f t="shared" si="95"/>
        <v>0</v>
      </c>
      <c r="Y215" s="119">
        <v>0.05</v>
      </c>
      <c r="Z215" s="118">
        <f t="shared" si="96"/>
        <v>-1000</v>
      </c>
      <c r="AA215" s="118">
        <f t="shared" si="97"/>
        <v>-1000</v>
      </c>
      <c r="AB215" s="119">
        <v>0.02</v>
      </c>
      <c r="AC215" s="118">
        <f t="shared" si="93"/>
        <v>-400</v>
      </c>
      <c r="AD215" s="118">
        <f t="shared" si="94"/>
        <v>-400</v>
      </c>
      <c r="AM215" s="118"/>
      <c r="AN215" s="118"/>
      <c r="AO215" s="118"/>
      <c r="AP215" s="118"/>
      <c r="AQ215" s="117">
        <v>0.1</v>
      </c>
      <c r="AR215" s="117">
        <v>0.4</v>
      </c>
    </row>
    <row r="216" spans="1:44" s="68" customFormat="1">
      <c r="A216" s="3" t="s">
        <v>1454</v>
      </c>
      <c r="B216" s="130">
        <f>B215+30</f>
        <v>44834</v>
      </c>
      <c r="C216" s="116">
        <v>1</v>
      </c>
      <c r="D216" s="117">
        <v>0.12</v>
      </c>
      <c r="E216" s="117">
        <v>5.0000000000000001E-3</v>
      </c>
      <c r="F216" s="117">
        <v>0</v>
      </c>
      <c r="G216" s="117"/>
      <c r="H216" s="118"/>
      <c r="M216" s="118">
        <v>2000</v>
      </c>
      <c r="N216" s="118">
        <f t="shared" si="90"/>
        <v>18000</v>
      </c>
      <c r="O216" s="118">
        <f t="shared" si="98"/>
        <v>2000</v>
      </c>
      <c r="P216" s="118">
        <f t="shared" si="99"/>
        <v>18000</v>
      </c>
      <c r="Q216" s="118">
        <f t="shared" si="87"/>
        <v>14.013698630137014</v>
      </c>
      <c r="R216" s="118">
        <f t="shared" si="88"/>
        <v>14.013698630137014</v>
      </c>
      <c r="S216" s="118">
        <f t="shared" si="91"/>
        <v>197.26027397260273</v>
      </c>
      <c r="T216" s="118">
        <f t="shared" si="86"/>
        <v>197.26027397260273</v>
      </c>
      <c r="U216" s="118">
        <f t="shared" si="92"/>
        <v>90</v>
      </c>
      <c r="V216" s="118">
        <f t="shared" si="89"/>
        <v>90</v>
      </c>
      <c r="W216" s="118">
        <f t="shared" si="100"/>
        <v>0</v>
      </c>
      <c r="X216" s="118">
        <f t="shared" si="95"/>
        <v>0</v>
      </c>
      <c r="Y216" s="119">
        <v>0.05</v>
      </c>
      <c r="Z216" s="118">
        <f t="shared" si="96"/>
        <v>-900</v>
      </c>
      <c r="AA216" s="118">
        <f t="shared" si="97"/>
        <v>-900</v>
      </c>
      <c r="AB216" s="119">
        <v>0.02</v>
      </c>
      <c r="AC216" s="118">
        <f t="shared" si="93"/>
        <v>-360</v>
      </c>
      <c r="AD216" s="118">
        <f t="shared" si="94"/>
        <v>-360</v>
      </c>
      <c r="AM216" s="118"/>
      <c r="AN216" s="118"/>
      <c r="AO216" s="118"/>
      <c r="AP216" s="118"/>
      <c r="AQ216" s="117">
        <v>0.1</v>
      </c>
      <c r="AR216" s="117">
        <v>0.4</v>
      </c>
    </row>
    <row r="217" spans="1:44" s="68" customFormat="1">
      <c r="A217" s="3" t="s">
        <v>1454</v>
      </c>
      <c r="B217" s="130">
        <f>B216+31</f>
        <v>44865</v>
      </c>
      <c r="C217" s="116">
        <v>1</v>
      </c>
      <c r="D217" s="117">
        <v>0.12</v>
      </c>
      <c r="E217" s="117">
        <v>5.0000000000000001E-3</v>
      </c>
      <c r="F217" s="117">
        <v>0</v>
      </c>
      <c r="G217" s="117"/>
      <c r="H217" s="118"/>
      <c r="M217" s="118">
        <v>2000</v>
      </c>
      <c r="N217" s="118">
        <f t="shared" si="90"/>
        <v>16000</v>
      </c>
      <c r="O217" s="118">
        <f t="shared" si="98"/>
        <v>2000</v>
      </c>
      <c r="P217" s="118">
        <f t="shared" si="99"/>
        <v>16000</v>
      </c>
      <c r="Q217" s="118">
        <f t="shared" si="87"/>
        <v>14.013698630137014</v>
      </c>
      <c r="R217" s="118">
        <f t="shared" si="88"/>
        <v>14.013698630137014</v>
      </c>
      <c r="S217" s="118">
        <f t="shared" si="91"/>
        <v>183.45205479452054</v>
      </c>
      <c r="T217" s="118">
        <f t="shared" si="86"/>
        <v>183.45205479452054</v>
      </c>
      <c r="U217" s="118">
        <f t="shared" si="92"/>
        <v>80</v>
      </c>
      <c r="V217" s="118">
        <f t="shared" si="89"/>
        <v>80</v>
      </c>
      <c r="W217" s="118">
        <f t="shared" si="100"/>
        <v>0</v>
      </c>
      <c r="X217" s="118">
        <f t="shared" si="95"/>
        <v>0</v>
      </c>
      <c r="Y217" s="119">
        <v>0.05</v>
      </c>
      <c r="Z217" s="118">
        <f t="shared" si="96"/>
        <v>-800</v>
      </c>
      <c r="AA217" s="118">
        <f t="shared" si="97"/>
        <v>-800</v>
      </c>
      <c r="AB217" s="119">
        <v>0.02</v>
      </c>
      <c r="AC217" s="118">
        <f t="shared" si="93"/>
        <v>-320</v>
      </c>
      <c r="AD217" s="118">
        <f t="shared" si="94"/>
        <v>-320</v>
      </c>
      <c r="AM217" s="118"/>
      <c r="AN217" s="118"/>
      <c r="AO217" s="118"/>
      <c r="AP217" s="118"/>
      <c r="AQ217" s="117">
        <v>0.1</v>
      </c>
      <c r="AR217" s="117">
        <v>0.4</v>
      </c>
    </row>
    <row r="218" spans="1:44" s="68" customFormat="1">
      <c r="A218" s="3" t="s">
        <v>1454</v>
      </c>
      <c r="B218" s="130">
        <f>B217+30</f>
        <v>44895</v>
      </c>
      <c r="C218" s="116">
        <v>1</v>
      </c>
      <c r="D218" s="117">
        <v>0.12</v>
      </c>
      <c r="E218" s="117">
        <v>5.0000000000000001E-3</v>
      </c>
      <c r="F218" s="117">
        <v>0</v>
      </c>
      <c r="G218" s="117"/>
      <c r="H218" s="118"/>
      <c r="M218" s="118">
        <v>2000</v>
      </c>
      <c r="N218" s="118">
        <f t="shared" si="90"/>
        <v>14000</v>
      </c>
      <c r="O218" s="118">
        <f t="shared" si="98"/>
        <v>2000</v>
      </c>
      <c r="P218" s="118">
        <f t="shared" si="99"/>
        <v>14000</v>
      </c>
      <c r="Q218" s="118">
        <f t="shared" si="87"/>
        <v>14.013698630137014</v>
      </c>
      <c r="R218" s="118">
        <f t="shared" si="88"/>
        <v>14.013698630137014</v>
      </c>
      <c r="S218" s="118">
        <f t="shared" si="91"/>
        <v>157.8082191780822</v>
      </c>
      <c r="T218" s="118">
        <f t="shared" si="86"/>
        <v>157.8082191780822</v>
      </c>
      <c r="U218" s="118">
        <f t="shared" si="92"/>
        <v>70</v>
      </c>
      <c r="V218" s="118">
        <f t="shared" si="89"/>
        <v>70</v>
      </c>
      <c r="W218" s="118">
        <f t="shared" si="100"/>
        <v>0</v>
      </c>
      <c r="X218" s="118">
        <f t="shared" si="95"/>
        <v>0</v>
      </c>
      <c r="Y218" s="119">
        <v>0.05</v>
      </c>
      <c r="Z218" s="118">
        <f t="shared" si="96"/>
        <v>-700</v>
      </c>
      <c r="AA218" s="118">
        <f t="shared" si="97"/>
        <v>-700</v>
      </c>
      <c r="AB218" s="119">
        <v>0.02</v>
      </c>
      <c r="AC218" s="118">
        <f t="shared" si="93"/>
        <v>-280</v>
      </c>
      <c r="AD218" s="118">
        <f t="shared" si="94"/>
        <v>-280</v>
      </c>
      <c r="AM218" s="118"/>
      <c r="AN218" s="118"/>
      <c r="AO218" s="118"/>
      <c r="AP218" s="118"/>
      <c r="AQ218" s="117">
        <v>0.1</v>
      </c>
      <c r="AR218" s="117">
        <v>0.4</v>
      </c>
    </row>
    <row r="219" spans="1:44" s="68" customFormat="1">
      <c r="A219" s="3" t="s">
        <v>1454</v>
      </c>
      <c r="B219" s="130">
        <f>B218+31</f>
        <v>44926</v>
      </c>
      <c r="C219" s="116">
        <v>1</v>
      </c>
      <c r="D219" s="117">
        <v>0.12</v>
      </c>
      <c r="E219" s="117">
        <v>5.0000000000000001E-3</v>
      </c>
      <c r="F219" s="117">
        <v>0</v>
      </c>
      <c r="G219" s="117"/>
      <c r="H219" s="118"/>
      <c r="M219" s="118">
        <v>2000</v>
      </c>
      <c r="N219" s="118">
        <f t="shared" si="90"/>
        <v>12000</v>
      </c>
      <c r="O219" s="118">
        <f t="shared" si="98"/>
        <v>2000</v>
      </c>
      <c r="P219" s="118">
        <f t="shared" si="99"/>
        <v>12000</v>
      </c>
      <c r="Q219" s="118">
        <f t="shared" si="87"/>
        <v>14.013698630137014</v>
      </c>
      <c r="R219" s="118">
        <f t="shared" si="88"/>
        <v>14.013698630137014</v>
      </c>
      <c r="S219" s="118">
        <f t="shared" si="91"/>
        <v>142.6849315068493</v>
      </c>
      <c r="T219" s="118">
        <f t="shared" si="86"/>
        <v>142.6849315068493</v>
      </c>
      <c r="U219" s="118">
        <f t="shared" si="92"/>
        <v>60</v>
      </c>
      <c r="V219" s="118">
        <f t="shared" si="89"/>
        <v>60</v>
      </c>
      <c r="W219" s="118">
        <f t="shared" si="100"/>
        <v>0</v>
      </c>
      <c r="X219" s="118">
        <f t="shared" si="95"/>
        <v>0</v>
      </c>
      <c r="Y219" s="119">
        <v>0.05</v>
      </c>
      <c r="Z219" s="118">
        <f t="shared" si="96"/>
        <v>-600</v>
      </c>
      <c r="AA219" s="118">
        <f t="shared" si="97"/>
        <v>-600</v>
      </c>
      <c r="AB219" s="119">
        <v>0.02</v>
      </c>
      <c r="AC219" s="118">
        <f t="shared" si="93"/>
        <v>-240</v>
      </c>
      <c r="AD219" s="118">
        <f t="shared" si="94"/>
        <v>-240</v>
      </c>
      <c r="AM219" s="118"/>
      <c r="AN219" s="118"/>
      <c r="AO219" s="118"/>
      <c r="AP219" s="118"/>
      <c r="AQ219" s="117">
        <v>0.1</v>
      </c>
      <c r="AR219" s="117">
        <v>0.4</v>
      </c>
    </row>
    <row r="220" spans="1:44" s="68" customFormat="1">
      <c r="A220" s="3" t="s">
        <v>1454</v>
      </c>
      <c r="B220" s="130">
        <f>B219+31</f>
        <v>44957</v>
      </c>
      <c r="C220" s="116">
        <v>1</v>
      </c>
      <c r="D220" s="117">
        <v>0.11</v>
      </c>
      <c r="E220" s="117">
        <v>5.0000000000000001E-3</v>
      </c>
      <c r="F220" s="117">
        <v>0</v>
      </c>
      <c r="G220" s="117"/>
      <c r="H220" s="118"/>
      <c r="M220" s="118">
        <v>2000</v>
      </c>
      <c r="N220" s="118">
        <f t="shared" si="90"/>
        <v>10000</v>
      </c>
      <c r="O220" s="118">
        <f t="shared" si="98"/>
        <v>2000</v>
      </c>
      <c r="P220" s="118">
        <f t="shared" si="99"/>
        <v>10000</v>
      </c>
      <c r="Q220" s="118">
        <f t="shared" si="87"/>
        <v>14.013698630137014</v>
      </c>
      <c r="R220" s="118">
        <f t="shared" si="88"/>
        <v>14.013698630137014</v>
      </c>
      <c r="S220" s="118">
        <f t="shared" si="91"/>
        <v>122.30136986301369</v>
      </c>
      <c r="T220" s="118">
        <f t="shared" si="86"/>
        <v>122.30136986301369</v>
      </c>
      <c r="U220" s="118">
        <f t="shared" si="92"/>
        <v>50</v>
      </c>
      <c r="V220" s="118">
        <f t="shared" si="89"/>
        <v>50</v>
      </c>
      <c r="W220" s="118">
        <f t="shared" si="100"/>
        <v>0</v>
      </c>
      <c r="X220" s="118">
        <f t="shared" si="95"/>
        <v>0</v>
      </c>
      <c r="Y220" s="119">
        <v>0.05</v>
      </c>
      <c r="Z220" s="118">
        <f t="shared" si="96"/>
        <v>-500</v>
      </c>
      <c r="AA220" s="118">
        <f t="shared" si="97"/>
        <v>-500</v>
      </c>
      <c r="AB220" s="119">
        <v>0.02</v>
      </c>
      <c r="AC220" s="118">
        <f t="shared" si="93"/>
        <v>-200</v>
      </c>
      <c r="AD220" s="118">
        <f t="shared" si="94"/>
        <v>-200</v>
      </c>
      <c r="AM220" s="118"/>
      <c r="AN220" s="118"/>
      <c r="AO220" s="118"/>
      <c r="AP220" s="118"/>
      <c r="AQ220" s="117">
        <v>0.1</v>
      </c>
      <c r="AR220" s="117">
        <v>0.4</v>
      </c>
    </row>
    <row r="221" spans="1:44" s="68" customFormat="1">
      <c r="A221" s="3" t="s">
        <v>1454</v>
      </c>
      <c r="B221" s="130">
        <f>B220+28</f>
        <v>44985</v>
      </c>
      <c r="C221" s="116">
        <v>1</v>
      </c>
      <c r="D221" s="117">
        <v>0.11</v>
      </c>
      <c r="E221" s="117">
        <v>5.0000000000000001E-3</v>
      </c>
      <c r="F221" s="117">
        <v>0</v>
      </c>
      <c r="G221" s="117"/>
      <c r="H221" s="118"/>
      <c r="M221" s="118">
        <v>2000</v>
      </c>
      <c r="N221" s="118">
        <f t="shared" si="90"/>
        <v>8000</v>
      </c>
      <c r="O221" s="118">
        <f t="shared" si="98"/>
        <v>2000</v>
      </c>
      <c r="P221" s="118">
        <f t="shared" si="99"/>
        <v>8000</v>
      </c>
      <c r="Q221" s="118">
        <f t="shared" si="87"/>
        <v>14.013698630137014</v>
      </c>
      <c r="R221" s="118">
        <f t="shared" si="88"/>
        <v>14.013698630137014</v>
      </c>
      <c r="S221" s="118">
        <f t="shared" si="91"/>
        <v>84.38356164383562</v>
      </c>
      <c r="T221" s="118">
        <f t="shared" si="86"/>
        <v>84.38356164383562</v>
      </c>
      <c r="U221" s="118">
        <f t="shared" si="92"/>
        <v>40</v>
      </c>
      <c r="V221" s="118">
        <f t="shared" si="89"/>
        <v>40</v>
      </c>
      <c r="W221" s="118">
        <f t="shared" si="100"/>
        <v>0</v>
      </c>
      <c r="X221" s="118">
        <f t="shared" si="95"/>
        <v>0</v>
      </c>
      <c r="Y221" s="119">
        <v>0.05</v>
      </c>
      <c r="Z221" s="118">
        <f t="shared" si="96"/>
        <v>-400</v>
      </c>
      <c r="AA221" s="118">
        <f t="shared" si="97"/>
        <v>-400</v>
      </c>
      <c r="AB221" s="119">
        <v>0.02</v>
      </c>
      <c r="AC221" s="118">
        <f t="shared" si="93"/>
        <v>-160</v>
      </c>
      <c r="AD221" s="118">
        <f t="shared" si="94"/>
        <v>-160</v>
      </c>
      <c r="AM221" s="118"/>
      <c r="AN221" s="118"/>
      <c r="AO221" s="118"/>
      <c r="AP221" s="118"/>
      <c r="AQ221" s="117">
        <v>0.1</v>
      </c>
      <c r="AR221" s="117">
        <v>0.4</v>
      </c>
    </row>
    <row r="222" spans="1:44" s="68" customFormat="1">
      <c r="A222" s="3" t="s">
        <v>1454</v>
      </c>
      <c r="B222" s="130">
        <f>B221+31</f>
        <v>45016</v>
      </c>
      <c r="C222" s="116">
        <v>1</v>
      </c>
      <c r="D222" s="117">
        <v>0.11</v>
      </c>
      <c r="E222" s="117">
        <v>5.0000000000000001E-3</v>
      </c>
      <c r="F222" s="117">
        <v>0</v>
      </c>
      <c r="G222" s="117"/>
      <c r="H222" s="118"/>
      <c r="M222" s="118">
        <v>2000</v>
      </c>
      <c r="N222" s="118">
        <f t="shared" si="90"/>
        <v>6000</v>
      </c>
      <c r="O222" s="118">
        <f t="shared" si="98"/>
        <v>2000</v>
      </c>
      <c r="P222" s="118">
        <f t="shared" si="99"/>
        <v>6000</v>
      </c>
      <c r="Q222" s="118">
        <f t="shared" si="87"/>
        <v>14.013698630137014</v>
      </c>
      <c r="R222" s="118">
        <f t="shared" si="88"/>
        <v>14.013698630137014</v>
      </c>
      <c r="S222" s="118">
        <f t="shared" si="91"/>
        <v>74.739726027397253</v>
      </c>
      <c r="T222" s="118">
        <f t="shared" si="86"/>
        <v>74.739726027397253</v>
      </c>
      <c r="U222" s="118">
        <f t="shared" si="92"/>
        <v>30</v>
      </c>
      <c r="V222" s="118">
        <f t="shared" si="89"/>
        <v>30</v>
      </c>
      <c r="W222" s="118">
        <f t="shared" si="100"/>
        <v>0</v>
      </c>
      <c r="X222" s="118">
        <f t="shared" si="95"/>
        <v>0</v>
      </c>
      <c r="Y222" s="119">
        <v>0.05</v>
      </c>
      <c r="Z222" s="118">
        <f t="shared" si="96"/>
        <v>-300</v>
      </c>
      <c r="AA222" s="118">
        <f t="shared" si="97"/>
        <v>-300</v>
      </c>
      <c r="AB222" s="119">
        <v>0.02</v>
      </c>
      <c r="AC222" s="118">
        <f t="shared" si="93"/>
        <v>-120</v>
      </c>
      <c r="AD222" s="118">
        <f t="shared" si="94"/>
        <v>-120</v>
      </c>
      <c r="AM222" s="118"/>
      <c r="AN222" s="118"/>
      <c r="AO222" s="118"/>
      <c r="AP222" s="118"/>
      <c r="AQ222" s="117">
        <v>0.1</v>
      </c>
      <c r="AR222" s="117">
        <v>0.4</v>
      </c>
    </row>
    <row r="223" spans="1:44" s="68" customFormat="1">
      <c r="A223" s="3" t="s">
        <v>1454</v>
      </c>
      <c r="B223" s="130">
        <f>B222+30</f>
        <v>45046</v>
      </c>
      <c r="C223" s="116">
        <v>1</v>
      </c>
      <c r="D223" s="117">
        <v>0.11</v>
      </c>
      <c r="E223" s="117">
        <v>5.0000000000000001E-3</v>
      </c>
      <c r="F223" s="117">
        <v>0</v>
      </c>
      <c r="G223" s="117"/>
      <c r="H223" s="118"/>
      <c r="M223" s="118">
        <v>2000</v>
      </c>
      <c r="N223" s="118">
        <f t="shared" si="90"/>
        <v>4000</v>
      </c>
      <c r="O223" s="118">
        <f t="shared" si="98"/>
        <v>2000</v>
      </c>
      <c r="P223" s="118">
        <f t="shared" si="99"/>
        <v>4000</v>
      </c>
      <c r="Q223" s="118">
        <f t="shared" si="87"/>
        <v>14.013698630137007</v>
      </c>
      <c r="R223" s="118">
        <f t="shared" si="88"/>
        <v>14.013698630137007</v>
      </c>
      <c r="S223" s="118">
        <f t="shared" si="91"/>
        <v>54.246575342465754</v>
      </c>
      <c r="T223" s="118">
        <f t="shared" si="86"/>
        <v>54.246575342465754</v>
      </c>
      <c r="U223" s="118">
        <f t="shared" si="92"/>
        <v>20</v>
      </c>
      <c r="V223" s="118">
        <f t="shared" si="89"/>
        <v>20</v>
      </c>
      <c r="W223" s="118">
        <f t="shared" si="100"/>
        <v>0</v>
      </c>
      <c r="X223" s="118">
        <f t="shared" si="95"/>
        <v>0</v>
      </c>
      <c r="Y223" s="119">
        <v>0.05</v>
      </c>
      <c r="Z223" s="118">
        <f t="shared" si="96"/>
        <v>-200</v>
      </c>
      <c r="AA223" s="118">
        <f t="shared" si="97"/>
        <v>-200</v>
      </c>
      <c r="AB223" s="119">
        <v>0.02</v>
      </c>
      <c r="AC223" s="118">
        <f t="shared" si="93"/>
        <v>-80</v>
      </c>
      <c r="AD223" s="118">
        <f t="shared" si="94"/>
        <v>-80</v>
      </c>
      <c r="AM223" s="118"/>
      <c r="AN223" s="118"/>
      <c r="AO223" s="118"/>
      <c r="AP223" s="118"/>
      <c r="AQ223" s="117">
        <v>0.1</v>
      </c>
      <c r="AR223" s="117">
        <v>0.4</v>
      </c>
    </row>
    <row r="224" spans="1:44" s="68" customFormat="1">
      <c r="A224" s="3" t="s">
        <v>1454</v>
      </c>
      <c r="B224" s="130">
        <f>B223+31</f>
        <v>45077</v>
      </c>
      <c r="C224" s="116">
        <v>1</v>
      </c>
      <c r="D224" s="117">
        <v>0.11</v>
      </c>
      <c r="E224" s="117">
        <v>5.0000000000000001E-3</v>
      </c>
      <c r="F224" s="117">
        <v>0</v>
      </c>
      <c r="G224" s="117"/>
      <c r="H224" s="118"/>
      <c r="M224" s="118">
        <v>2000</v>
      </c>
      <c r="N224" s="118">
        <f t="shared" si="90"/>
        <v>2000</v>
      </c>
      <c r="O224" s="118">
        <f t="shared" si="98"/>
        <v>2000</v>
      </c>
      <c r="P224" s="118">
        <f t="shared" si="99"/>
        <v>2000</v>
      </c>
      <c r="Q224" s="118">
        <f t="shared" si="87"/>
        <v>14.013698630137007</v>
      </c>
      <c r="R224" s="118">
        <f t="shared" si="88"/>
        <v>14.013698630137007</v>
      </c>
      <c r="S224" s="118">
        <f t="shared" si="91"/>
        <v>37.369863013698627</v>
      </c>
      <c r="T224" s="118">
        <f t="shared" si="86"/>
        <v>37.369863013698627</v>
      </c>
      <c r="U224" s="118">
        <f t="shared" si="92"/>
        <v>10</v>
      </c>
      <c r="V224" s="118">
        <f t="shared" si="89"/>
        <v>10</v>
      </c>
      <c r="W224" s="118">
        <f t="shared" si="100"/>
        <v>0</v>
      </c>
      <c r="X224" s="118">
        <f t="shared" si="95"/>
        <v>0</v>
      </c>
      <c r="Y224" s="119">
        <v>0.05</v>
      </c>
      <c r="Z224" s="118">
        <f t="shared" si="96"/>
        <v>-100</v>
      </c>
      <c r="AA224" s="118">
        <f t="shared" si="97"/>
        <v>-100</v>
      </c>
      <c r="AB224" s="119">
        <v>0.02</v>
      </c>
      <c r="AC224" s="118">
        <f t="shared" si="93"/>
        <v>-40</v>
      </c>
      <c r="AD224" s="118">
        <f t="shared" si="94"/>
        <v>-40</v>
      </c>
      <c r="AM224" s="118"/>
      <c r="AN224" s="118"/>
      <c r="AO224" s="118"/>
      <c r="AP224" s="118"/>
      <c r="AQ224" s="117">
        <v>0.1</v>
      </c>
      <c r="AR224" s="117">
        <v>0.4</v>
      </c>
    </row>
    <row r="225" spans="1:44" s="68" customFormat="1">
      <c r="A225" s="3" t="s">
        <v>1454</v>
      </c>
      <c r="B225" s="130">
        <f>B224+30</f>
        <v>45107</v>
      </c>
      <c r="C225" s="116">
        <v>1</v>
      </c>
      <c r="D225" s="117">
        <v>0.11</v>
      </c>
      <c r="E225" s="117">
        <v>5.0000000000000001E-3</v>
      </c>
      <c r="F225" s="117">
        <v>0</v>
      </c>
      <c r="G225" s="117"/>
      <c r="H225" s="118"/>
      <c r="M225" s="118"/>
      <c r="N225" s="118">
        <f t="shared" si="90"/>
        <v>2000</v>
      </c>
      <c r="O225" s="118">
        <f t="shared" si="98"/>
        <v>0</v>
      </c>
      <c r="P225" s="118">
        <f t="shared" si="99"/>
        <v>2000</v>
      </c>
      <c r="Q225" s="118">
        <f t="shared" si="87"/>
        <v>14.013698630137007</v>
      </c>
      <c r="R225" s="118">
        <f t="shared" si="88"/>
        <v>14.013698630137007</v>
      </c>
      <c r="S225" s="118">
        <f t="shared" si="91"/>
        <v>18.082191780821915</v>
      </c>
      <c r="T225" s="118">
        <f t="shared" si="86"/>
        <v>18.082191780821915</v>
      </c>
      <c r="U225" s="118">
        <f t="shared" si="92"/>
        <v>10</v>
      </c>
      <c r="V225" s="118">
        <f t="shared" si="89"/>
        <v>10</v>
      </c>
      <c r="W225" s="118">
        <f t="shared" si="100"/>
        <v>0</v>
      </c>
      <c r="X225" s="118">
        <f t="shared" si="95"/>
        <v>0</v>
      </c>
      <c r="Y225" s="119">
        <v>0.05</v>
      </c>
      <c r="Z225" s="118">
        <f t="shared" si="96"/>
        <v>-100</v>
      </c>
      <c r="AA225" s="118">
        <f t="shared" si="97"/>
        <v>-100</v>
      </c>
      <c r="AB225" s="119">
        <v>0.02</v>
      </c>
      <c r="AC225" s="118">
        <f t="shared" si="93"/>
        <v>-40</v>
      </c>
      <c r="AD225" s="118">
        <f t="shared" si="94"/>
        <v>-40</v>
      </c>
      <c r="AM225" s="118"/>
      <c r="AN225" s="118"/>
      <c r="AO225" s="118"/>
      <c r="AP225" s="118"/>
      <c r="AQ225" s="117">
        <v>0.1</v>
      </c>
      <c r="AR225" s="117">
        <v>0.4</v>
      </c>
    </row>
    <row r="226" spans="1:44" s="68" customFormat="1">
      <c r="A226" s="3" t="s">
        <v>1454</v>
      </c>
      <c r="B226" s="130">
        <f>B225+31</f>
        <v>45138</v>
      </c>
      <c r="C226" s="116">
        <v>1</v>
      </c>
      <c r="D226" s="117">
        <v>0.11</v>
      </c>
      <c r="E226" s="117">
        <v>5.0000000000000001E-3</v>
      </c>
      <c r="F226" s="117">
        <v>0</v>
      </c>
      <c r="G226" s="117"/>
      <c r="H226" s="118"/>
      <c r="M226" s="118"/>
      <c r="N226" s="118">
        <f t="shared" si="90"/>
        <v>2000</v>
      </c>
      <c r="O226" s="118">
        <f t="shared" si="98"/>
        <v>0</v>
      </c>
      <c r="P226" s="118">
        <f t="shared" si="99"/>
        <v>2000</v>
      </c>
      <c r="Q226" s="118">
        <f t="shared" si="87"/>
        <v>14.013698630137011</v>
      </c>
      <c r="R226" s="118">
        <f t="shared" si="88"/>
        <v>14.013698630137011</v>
      </c>
      <c r="S226" s="118">
        <f t="shared" si="91"/>
        <v>18.684931506849313</v>
      </c>
      <c r="T226" s="118">
        <f t="shared" si="86"/>
        <v>18.684931506849313</v>
      </c>
      <c r="U226" s="118">
        <f t="shared" si="92"/>
        <v>10</v>
      </c>
      <c r="V226" s="118">
        <f t="shared" si="89"/>
        <v>10</v>
      </c>
      <c r="W226" s="118">
        <f t="shared" si="100"/>
        <v>0</v>
      </c>
      <c r="X226" s="118">
        <f t="shared" si="95"/>
        <v>0</v>
      </c>
      <c r="Y226" s="119">
        <v>0.05</v>
      </c>
      <c r="Z226" s="118">
        <f t="shared" si="96"/>
        <v>-100</v>
      </c>
      <c r="AA226" s="118">
        <f t="shared" si="97"/>
        <v>-100</v>
      </c>
      <c r="AB226" s="119">
        <v>0.02</v>
      </c>
      <c r="AC226" s="118">
        <f t="shared" si="93"/>
        <v>-40</v>
      </c>
      <c r="AD226" s="118">
        <f t="shared" si="94"/>
        <v>-40</v>
      </c>
      <c r="AM226" s="118"/>
      <c r="AN226" s="118"/>
      <c r="AO226" s="118"/>
      <c r="AP226" s="118"/>
      <c r="AQ226" s="117">
        <v>0.1</v>
      </c>
      <c r="AR226" s="117">
        <v>0.4</v>
      </c>
    </row>
    <row r="227" spans="1:44" s="68" customFormat="1">
      <c r="A227" s="3" t="s">
        <v>1454</v>
      </c>
      <c r="B227" s="130">
        <f>B226+31</f>
        <v>45169</v>
      </c>
      <c r="C227" s="116">
        <v>1</v>
      </c>
      <c r="D227" s="117">
        <v>0.11</v>
      </c>
      <c r="E227" s="117">
        <v>5.0000000000000001E-3</v>
      </c>
      <c r="F227" s="117">
        <v>0</v>
      </c>
      <c r="G227" s="117"/>
      <c r="H227" s="118"/>
      <c r="M227" s="118"/>
      <c r="N227" s="118">
        <f t="shared" si="90"/>
        <v>2000</v>
      </c>
      <c r="O227" s="118">
        <f t="shared" si="98"/>
        <v>0</v>
      </c>
      <c r="P227" s="118">
        <f t="shared" si="99"/>
        <v>2000</v>
      </c>
      <c r="Q227" s="118">
        <f t="shared" si="87"/>
        <v>14.013698630137011</v>
      </c>
      <c r="R227" s="118">
        <f t="shared" si="88"/>
        <v>14.013698630137011</v>
      </c>
      <c r="S227" s="118">
        <f t="shared" si="91"/>
        <v>18.684931506849313</v>
      </c>
      <c r="T227" s="118">
        <f t="shared" si="86"/>
        <v>18.684931506849313</v>
      </c>
      <c r="U227" s="118">
        <f t="shared" si="92"/>
        <v>10</v>
      </c>
      <c r="V227" s="118">
        <f t="shared" si="89"/>
        <v>10</v>
      </c>
      <c r="W227" s="118">
        <f t="shared" si="100"/>
        <v>0</v>
      </c>
      <c r="X227" s="118">
        <f t="shared" si="95"/>
        <v>0</v>
      </c>
      <c r="Y227" s="119">
        <v>0.05</v>
      </c>
      <c r="Z227" s="118">
        <f t="shared" si="96"/>
        <v>-100</v>
      </c>
      <c r="AA227" s="118">
        <f t="shared" si="97"/>
        <v>-100</v>
      </c>
      <c r="AB227" s="119">
        <v>0.02</v>
      </c>
      <c r="AC227" s="118">
        <f t="shared" si="93"/>
        <v>-40</v>
      </c>
      <c r="AD227" s="118">
        <f t="shared" si="94"/>
        <v>-40</v>
      </c>
      <c r="AM227" s="118"/>
      <c r="AN227" s="118"/>
      <c r="AO227" s="118"/>
      <c r="AP227" s="118"/>
      <c r="AQ227" s="117">
        <v>0.1</v>
      </c>
      <c r="AR227" s="117">
        <v>0.4</v>
      </c>
    </row>
    <row r="228" spans="1:44" s="68" customFormat="1">
      <c r="A228" s="3" t="s">
        <v>1454</v>
      </c>
      <c r="B228" s="130">
        <f>B227+30</f>
        <v>45199</v>
      </c>
      <c r="C228" s="116">
        <v>1</v>
      </c>
      <c r="D228" s="117">
        <v>0.11</v>
      </c>
      <c r="E228" s="117">
        <v>5.0000000000000001E-3</v>
      </c>
      <c r="F228" s="117">
        <v>0</v>
      </c>
      <c r="G228" s="117"/>
      <c r="H228" s="118"/>
      <c r="M228" s="118"/>
      <c r="N228" s="118">
        <f t="shared" si="90"/>
        <v>2000</v>
      </c>
      <c r="O228" s="118">
        <f t="shared" si="98"/>
        <v>0</v>
      </c>
      <c r="P228" s="118">
        <f t="shared" si="99"/>
        <v>2000</v>
      </c>
      <c r="Q228" s="118">
        <f t="shared" si="87"/>
        <v>14.013698630137014</v>
      </c>
      <c r="R228" s="118">
        <f t="shared" si="88"/>
        <v>14.013698630137014</v>
      </c>
      <c r="S228" s="118">
        <f t="shared" si="91"/>
        <v>18.082191780821915</v>
      </c>
      <c r="T228" s="118">
        <f t="shared" ref="T228:T291" si="101">S228*C228</f>
        <v>18.082191780821915</v>
      </c>
      <c r="U228" s="118">
        <f t="shared" si="92"/>
        <v>10</v>
      </c>
      <c r="V228" s="118">
        <f t="shared" si="89"/>
        <v>10</v>
      </c>
      <c r="W228" s="118">
        <f t="shared" si="100"/>
        <v>0</v>
      </c>
      <c r="X228" s="118">
        <f t="shared" si="95"/>
        <v>0</v>
      </c>
      <c r="Y228" s="119">
        <v>0.05</v>
      </c>
      <c r="Z228" s="118">
        <f t="shared" si="96"/>
        <v>-100</v>
      </c>
      <c r="AA228" s="118">
        <f t="shared" si="97"/>
        <v>-100</v>
      </c>
      <c r="AB228" s="119">
        <v>0.02</v>
      </c>
      <c r="AC228" s="118">
        <f t="shared" si="93"/>
        <v>-40</v>
      </c>
      <c r="AD228" s="118">
        <f t="shared" si="94"/>
        <v>-40</v>
      </c>
      <c r="AM228" s="118"/>
      <c r="AN228" s="118"/>
      <c r="AO228" s="118"/>
      <c r="AP228" s="118"/>
      <c r="AQ228" s="117">
        <v>0.1</v>
      </c>
      <c r="AR228" s="117">
        <v>0.4</v>
      </c>
    </row>
    <row r="229" spans="1:44" s="68" customFormat="1">
      <c r="A229" s="3" t="s">
        <v>1454</v>
      </c>
      <c r="B229" s="130">
        <f>B228+31</f>
        <v>45230</v>
      </c>
      <c r="C229" s="116">
        <v>1</v>
      </c>
      <c r="D229" s="117">
        <v>0.11</v>
      </c>
      <c r="E229" s="117">
        <v>5.0000000000000001E-3</v>
      </c>
      <c r="F229" s="117">
        <v>0</v>
      </c>
      <c r="G229" s="117"/>
      <c r="H229" s="118"/>
      <c r="M229" s="118"/>
      <c r="N229" s="118">
        <f t="shared" si="90"/>
        <v>2000</v>
      </c>
      <c r="O229" s="118">
        <f t="shared" si="98"/>
        <v>0</v>
      </c>
      <c r="P229" s="118">
        <f t="shared" si="99"/>
        <v>2000</v>
      </c>
      <c r="Q229" s="118">
        <f t="shared" si="87"/>
        <v>14.013698630137011</v>
      </c>
      <c r="R229" s="118">
        <f t="shared" si="88"/>
        <v>14.013698630137011</v>
      </c>
      <c r="S229" s="118">
        <f t="shared" si="91"/>
        <v>18.684931506849313</v>
      </c>
      <c r="T229" s="118">
        <f t="shared" si="101"/>
        <v>18.684931506849313</v>
      </c>
      <c r="U229" s="118">
        <f t="shared" si="92"/>
        <v>10</v>
      </c>
      <c r="V229" s="118">
        <f t="shared" si="89"/>
        <v>10</v>
      </c>
      <c r="W229" s="118">
        <f t="shared" si="100"/>
        <v>0</v>
      </c>
      <c r="X229" s="118">
        <f t="shared" si="95"/>
        <v>0</v>
      </c>
      <c r="Y229" s="119">
        <v>0.05</v>
      </c>
      <c r="Z229" s="118">
        <f t="shared" si="96"/>
        <v>-100</v>
      </c>
      <c r="AA229" s="118">
        <f t="shared" si="97"/>
        <v>-100</v>
      </c>
      <c r="AB229" s="119">
        <v>0.02</v>
      </c>
      <c r="AC229" s="118">
        <f t="shared" si="93"/>
        <v>-40</v>
      </c>
      <c r="AD229" s="118">
        <f t="shared" si="94"/>
        <v>-40</v>
      </c>
      <c r="AM229" s="118"/>
      <c r="AN229" s="118"/>
      <c r="AO229" s="118"/>
      <c r="AP229" s="118"/>
      <c r="AQ229" s="117">
        <v>0.1</v>
      </c>
      <c r="AR229" s="117">
        <v>0.4</v>
      </c>
    </row>
    <row r="230" spans="1:44" s="68" customFormat="1">
      <c r="A230" s="3" t="s">
        <v>1454</v>
      </c>
      <c r="B230" s="130">
        <f>B229+30</f>
        <v>45260</v>
      </c>
      <c r="C230" s="116">
        <v>1</v>
      </c>
      <c r="D230" s="117">
        <v>0.11</v>
      </c>
      <c r="E230" s="117">
        <v>5.0000000000000001E-3</v>
      </c>
      <c r="F230" s="117">
        <v>0</v>
      </c>
      <c r="G230" s="117"/>
      <c r="H230" s="118"/>
      <c r="M230" s="118"/>
      <c r="N230" s="118">
        <f t="shared" si="90"/>
        <v>2000</v>
      </c>
      <c r="O230" s="118">
        <f t="shared" si="98"/>
        <v>0</v>
      </c>
      <c r="P230" s="118">
        <f t="shared" si="99"/>
        <v>2000</v>
      </c>
      <c r="Q230" s="118">
        <f t="shared" ref="Q230:Q242" si="102">N229*D229/365*(B230-B229)+Q229-S230</f>
        <v>14.013698630137014</v>
      </c>
      <c r="R230" s="118">
        <f t="shared" ref="R230:R242" si="103">Q230*C230</f>
        <v>14.013698630137014</v>
      </c>
      <c r="S230" s="118">
        <f t="shared" si="91"/>
        <v>18.082191780821915</v>
      </c>
      <c r="T230" s="118">
        <f t="shared" si="101"/>
        <v>18.082191780821915</v>
      </c>
      <c r="U230" s="118">
        <f t="shared" si="92"/>
        <v>10</v>
      </c>
      <c r="V230" s="118">
        <f t="shared" ref="V230:V243" si="104">U230*C230</f>
        <v>10</v>
      </c>
      <c r="W230" s="118">
        <f t="shared" si="100"/>
        <v>0</v>
      </c>
      <c r="X230" s="118">
        <f t="shared" si="95"/>
        <v>0</v>
      </c>
      <c r="Y230" s="119">
        <v>0.05</v>
      </c>
      <c r="Z230" s="118">
        <f t="shared" si="96"/>
        <v>-100</v>
      </c>
      <c r="AA230" s="118">
        <f t="shared" si="97"/>
        <v>-100</v>
      </c>
      <c r="AB230" s="119">
        <v>0.02</v>
      </c>
      <c r="AC230" s="118">
        <f t="shared" si="93"/>
        <v>-40</v>
      </c>
      <c r="AD230" s="118">
        <f t="shared" si="94"/>
        <v>-40</v>
      </c>
      <c r="AM230" s="118"/>
      <c r="AN230" s="118"/>
      <c r="AO230" s="118"/>
      <c r="AP230" s="118"/>
      <c r="AQ230" s="117">
        <v>0.1</v>
      </c>
      <c r="AR230" s="117">
        <v>0.4</v>
      </c>
    </row>
    <row r="231" spans="1:44" s="68" customFormat="1">
      <c r="A231" s="3" t="s">
        <v>1454</v>
      </c>
      <c r="B231" s="130">
        <f>B230+31</f>
        <v>45291</v>
      </c>
      <c r="C231" s="116">
        <v>1</v>
      </c>
      <c r="D231" s="117">
        <v>0.11</v>
      </c>
      <c r="E231" s="117">
        <v>5.0000000000000001E-3</v>
      </c>
      <c r="F231" s="117">
        <v>0</v>
      </c>
      <c r="G231" s="117"/>
      <c r="H231" s="118"/>
      <c r="M231" s="118"/>
      <c r="N231" s="118">
        <f t="shared" ref="N231:N243" si="105">N230-M231</f>
        <v>2000</v>
      </c>
      <c r="O231" s="118">
        <f t="shared" si="98"/>
        <v>0</v>
      </c>
      <c r="P231" s="118">
        <f t="shared" si="99"/>
        <v>2000</v>
      </c>
      <c r="Q231" s="118">
        <f t="shared" si="102"/>
        <v>14.013698630137011</v>
      </c>
      <c r="R231" s="118">
        <f t="shared" si="103"/>
        <v>14.013698630137011</v>
      </c>
      <c r="S231" s="118">
        <f t="shared" ref="S231:S243" si="106">N230*D230/365*(B231-B230)</f>
        <v>18.684931506849313</v>
      </c>
      <c r="T231" s="118">
        <f t="shared" si="101"/>
        <v>18.684931506849313</v>
      </c>
      <c r="U231" s="118">
        <f t="shared" ref="U231:U243" si="107">E231*N231</f>
        <v>10</v>
      </c>
      <c r="V231" s="118">
        <f t="shared" si="104"/>
        <v>10</v>
      </c>
      <c r="W231" s="118">
        <f t="shared" si="100"/>
        <v>0</v>
      </c>
      <c r="X231" s="118">
        <f t="shared" si="95"/>
        <v>0</v>
      </c>
      <c r="Y231" s="119">
        <v>0.05</v>
      </c>
      <c r="Z231" s="118">
        <f t="shared" si="96"/>
        <v>-100</v>
      </c>
      <c r="AA231" s="118">
        <f t="shared" si="97"/>
        <v>-100</v>
      </c>
      <c r="AB231" s="119">
        <v>0.02</v>
      </c>
      <c r="AC231" s="118">
        <f t="shared" si="93"/>
        <v>-40</v>
      </c>
      <c r="AD231" s="118">
        <f t="shared" si="94"/>
        <v>-40</v>
      </c>
      <c r="AM231" s="118"/>
      <c r="AN231" s="118"/>
      <c r="AO231" s="118"/>
      <c r="AP231" s="118"/>
      <c r="AQ231" s="117">
        <v>0.1</v>
      </c>
      <c r="AR231" s="117">
        <v>0.4</v>
      </c>
    </row>
    <row r="232" spans="1:44" s="68" customFormat="1">
      <c r="A232" s="3" t="s">
        <v>1454</v>
      </c>
      <c r="B232" s="130">
        <f>B231+31</f>
        <v>45322</v>
      </c>
      <c r="C232" s="116">
        <v>1</v>
      </c>
      <c r="D232" s="117">
        <v>0.1</v>
      </c>
      <c r="E232" s="117">
        <v>5.0000000000000001E-3</v>
      </c>
      <c r="F232" s="117">
        <v>0</v>
      </c>
      <c r="G232" s="117"/>
      <c r="H232" s="118"/>
      <c r="M232" s="118"/>
      <c r="N232" s="118">
        <f t="shared" si="105"/>
        <v>2000</v>
      </c>
      <c r="O232" s="118">
        <f t="shared" si="98"/>
        <v>0</v>
      </c>
      <c r="P232" s="118">
        <f t="shared" si="99"/>
        <v>2000</v>
      </c>
      <c r="Q232" s="118">
        <f t="shared" si="102"/>
        <v>14.013698630137011</v>
      </c>
      <c r="R232" s="118">
        <f t="shared" si="103"/>
        <v>14.013698630137011</v>
      </c>
      <c r="S232" s="118">
        <f t="shared" si="106"/>
        <v>18.684931506849313</v>
      </c>
      <c r="T232" s="118">
        <f t="shared" si="101"/>
        <v>18.684931506849313</v>
      </c>
      <c r="U232" s="118">
        <f t="shared" si="107"/>
        <v>10</v>
      </c>
      <c r="V232" s="118">
        <f t="shared" si="104"/>
        <v>10</v>
      </c>
      <c r="W232" s="118">
        <f t="shared" si="100"/>
        <v>0</v>
      </c>
      <c r="X232" s="118">
        <f t="shared" si="95"/>
        <v>0</v>
      </c>
      <c r="Y232" s="119">
        <v>0.05</v>
      </c>
      <c r="Z232" s="118">
        <f t="shared" si="96"/>
        <v>-100</v>
      </c>
      <c r="AA232" s="118">
        <f t="shared" si="97"/>
        <v>-100</v>
      </c>
      <c r="AB232" s="119">
        <v>0.02</v>
      </c>
      <c r="AC232" s="118">
        <f t="shared" si="93"/>
        <v>-40</v>
      </c>
      <c r="AD232" s="118">
        <f t="shared" si="94"/>
        <v>-40</v>
      </c>
      <c r="AM232" s="118"/>
      <c r="AN232" s="118"/>
      <c r="AO232" s="118"/>
      <c r="AP232" s="118"/>
      <c r="AQ232" s="117">
        <v>0.1</v>
      </c>
      <c r="AR232" s="117">
        <v>0.4</v>
      </c>
    </row>
    <row r="233" spans="1:44" s="68" customFormat="1">
      <c r="A233" s="3" t="s">
        <v>1454</v>
      </c>
      <c r="B233" s="130">
        <f>B232+28</f>
        <v>45350</v>
      </c>
      <c r="C233" s="116">
        <v>1</v>
      </c>
      <c r="D233" s="117">
        <v>0.1</v>
      </c>
      <c r="E233" s="117">
        <v>5.0000000000000001E-3</v>
      </c>
      <c r="F233" s="117">
        <v>0</v>
      </c>
      <c r="G233" s="117"/>
      <c r="H233" s="118"/>
      <c r="M233" s="118"/>
      <c r="N233" s="118">
        <f t="shared" si="105"/>
        <v>2000</v>
      </c>
      <c r="O233" s="118">
        <f t="shared" si="98"/>
        <v>0</v>
      </c>
      <c r="P233" s="118">
        <f t="shared" si="99"/>
        <v>2000</v>
      </c>
      <c r="Q233" s="118">
        <f t="shared" si="102"/>
        <v>14.013698630137013</v>
      </c>
      <c r="R233" s="118">
        <f t="shared" si="103"/>
        <v>14.013698630137013</v>
      </c>
      <c r="S233" s="118">
        <f t="shared" si="106"/>
        <v>15.342465753424657</v>
      </c>
      <c r="T233" s="118">
        <f t="shared" si="101"/>
        <v>15.342465753424657</v>
      </c>
      <c r="U233" s="118">
        <f t="shared" si="107"/>
        <v>10</v>
      </c>
      <c r="V233" s="118">
        <f t="shared" si="104"/>
        <v>10</v>
      </c>
      <c r="W233" s="118">
        <f t="shared" si="100"/>
        <v>0</v>
      </c>
      <c r="X233" s="118">
        <f t="shared" si="95"/>
        <v>0</v>
      </c>
      <c r="Y233" s="119">
        <v>0.05</v>
      </c>
      <c r="Z233" s="118">
        <f t="shared" si="96"/>
        <v>-100</v>
      </c>
      <c r="AA233" s="118">
        <f t="shared" si="97"/>
        <v>-100</v>
      </c>
      <c r="AB233" s="119">
        <v>0.02</v>
      </c>
      <c r="AC233" s="118">
        <f t="shared" si="93"/>
        <v>-40</v>
      </c>
      <c r="AD233" s="118">
        <f t="shared" si="94"/>
        <v>-40</v>
      </c>
      <c r="AM233" s="118"/>
      <c r="AN233" s="118"/>
      <c r="AO233" s="118"/>
      <c r="AP233" s="118"/>
      <c r="AQ233" s="117">
        <v>0.1</v>
      </c>
      <c r="AR233" s="117">
        <v>0.4</v>
      </c>
    </row>
    <row r="234" spans="1:44" s="68" customFormat="1">
      <c r="A234" s="3" t="s">
        <v>1454</v>
      </c>
      <c r="B234" s="130">
        <f>B233+31</f>
        <v>45381</v>
      </c>
      <c r="C234" s="116">
        <v>1</v>
      </c>
      <c r="D234" s="117">
        <v>0.1</v>
      </c>
      <c r="E234" s="117">
        <v>5.0000000000000001E-3</v>
      </c>
      <c r="F234" s="117">
        <v>0</v>
      </c>
      <c r="G234" s="117"/>
      <c r="H234" s="118"/>
      <c r="M234" s="118"/>
      <c r="N234" s="118">
        <f t="shared" si="105"/>
        <v>2000</v>
      </c>
      <c r="O234" s="118">
        <f t="shared" si="98"/>
        <v>0</v>
      </c>
      <c r="P234" s="118">
        <f t="shared" si="99"/>
        <v>2000</v>
      </c>
      <c r="Q234" s="118">
        <f t="shared" si="102"/>
        <v>14.013698630137014</v>
      </c>
      <c r="R234" s="118">
        <f t="shared" si="103"/>
        <v>14.013698630137014</v>
      </c>
      <c r="S234" s="118">
        <f t="shared" si="106"/>
        <v>16.986301369863014</v>
      </c>
      <c r="T234" s="118">
        <f t="shared" si="101"/>
        <v>16.986301369863014</v>
      </c>
      <c r="U234" s="118">
        <f t="shared" si="107"/>
        <v>10</v>
      </c>
      <c r="V234" s="118">
        <f t="shared" si="104"/>
        <v>10</v>
      </c>
      <c r="W234" s="118">
        <f t="shared" si="100"/>
        <v>0</v>
      </c>
      <c r="X234" s="118">
        <f t="shared" si="95"/>
        <v>0</v>
      </c>
      <c r="Y234" s="119">
        <v>0.05</v>
      </c>
      <c r="Z234" s="118">
        <f t="shared" si="96"/>
        <v>-100</v>
      </c>
      <c r="AA234" s="118">
        <f t="shared" si="97"/>
        <v>-100</v>
      </c>
      <c r="AB234" s="119">
        <v>0.02</v>
      </c>
      <c r="AC234" s="118">
        <f t="shared" si="93"/>
        <v>-40</v>
      </c>
      <c r="AD234" s="118">
        <f t="shared" si="94"/>
        <v>-40</v>
      </c>
      <c r="AM234" s="118"/>
      <c r="AN234" s="118"/>
      <c r="AO234" s="118"/>
      <c r="AP234" s="118"/>
      <c r="AQ234" s="117">
        <v>0.1</v>
      </c>
      <c r="AR234" s="117">
        <v>0.4</v>
      </c>
    </row>
    <row r="235" spans="1:44" s="68" customFormat="1">
      <c r="A235" s="3" t="s">
        <v>1454</v>
      </c>
      <c r="B235" s="130">
        <f>B234+30</f>
        <v>45411</v>
      </c>
      <c r="C235" s="116">
        <v>1</v>
      </c>
      <c r="D235" s="117">
        <v>0.1</v>
      </c>
      <c r="E235" s="117">
        <v>5.0000000000000001E-3</v>
      </c>
      <c r="F235" s="117">
        <v>0</v>
      </c>
      <c r="G235" s="117"/>
      <c r="H235" s="118"/>
      <c r="M235" s="118"/>
      <c r="N235" s="118">
        <f t="shared" si="105"/>
        <v>2000</v>
      </c>
      <c r="O235" s="118">
        <f t="shared" si="98"/>
        <v>0</v>
      </c>
      <c r="P235" s="118">
        <f t="shared" si="99"/>
        <v>2000</v>
      </c>
      <c r="Q235" s="118">
        <f t="shared" si="102"/>
        <v>14.013698630137014</v>
      </c>
      <c r="R235" s="118">
        <f t="shared" si="103"/>
        <v>14.013698630137014</v>
      </c>
      <c r="S235" s="118">
        <f t="shared" si="106"/>
        <v>16.43835616438356</v>
      </c>
      <c r="T235" s="118">
        <f t="shared" si="101"/>
        <v>16.43835616438356</v>
      </c>
      <c r="U235" s="118">
        <f t="shared" si="107"/>
        <v>10</v>
      </c>
      <c r="V235" s="118">
        <f t="shared" si="104"/>
        <v>10</v>
      </c>
      <c r="W235" s="118">
        <f t="shared" si="100"/>
        <v>0</v>
      </c>
      <c r="X235" s="118">
        <f t="shared" si="95"/>
        <v>0</v>
      </c>
      <c r="Y235" s="119">
        <v>0.05</v>
      </c>
      <c r="Z235" s="118">
        <f t="shared" si="96"/>
        <v>-100</v>
      </c>
      <c r="AA235" s="118">
        <f t="shared" si="97"/>
        <v>-100</v>
      </c>
      <c r="AB235" s="119">
        <v>0.02</v>
      </c>
      <c r="AC235" s="118">
        <f t="shared" si="93"/>
        <v>-40</v>
      </c>
      <c r="AD235" s="118">
        <f t="shared" si="94"/>
        <v>-40</v>
      </c>
      <c r="AM235" s="118"/>
      <c r="AN235" s="118"/>
      <c r="AO235" s="118"/>
      <c r="AP235" s="118"/>
      <c r="AQ235" s="117">
        <v>0.1</v>
      </c>
      <c r="AR235" s="117">
        <v>0.4</v>
      </c>
    </row>
    <row r="236" spans="1:44" s="68" customFormat="1">
      <c r="A236" s="3" t="s">
        <v>1454</v>
      </c>
      <c r="B236" s="130">
        <f>B235+31</f>
        <v>45442</v>
      </c>
      <c r="C236" s="116">
        <v>1</v>
      </c>
      <c r="D236" s="117">
        <v>0.1</v>
      </c>
      <c r="E236" s="117">
        <v>5.0000000000000001E-3</v>
      </c>
      <c r="F236" s="117">
        <v>0</v>
      </c>
      <c r="G236" s="117"/>
      <c r="H236" s="118"/>
      <c r="M236" s="118"/>
      <c r="N236" s="118">
        <f t="shared" si="105"/>
        <v>2000</v>
      </c>
      <c r="O236" s="118">
        <f t="shared" si="98"/>
        <v>0</v>
      </c>
      <c r="P236" s="118">
        <f t="shared" si="99"/>
        <v>2000</v>
      </c>
      <c r="Q236" s="118">
        <f t="shared" si="102"/>
        <v>14.013698630137014</v>
      </c>
      <c r="R236" s="118">
        <f t="shared" si="103"/>
        <v>14.013698630137014</v>
      </c>
      <c r="S236" s="118">
        <f t="shared" si="106"/>
        <v>16.986301369863014</v>
      </c>
      <c r="T236" s="118">
        <f t="shared" si="101"/>
        <v>16.986301369863014</v>
      </c>
      <c r="U236" s="118">
        <f t="shared" si="107"/>
        <v>10</v>
      </c>
      <c r="V236" s="118">
        <f t="shared" si="104"/>
        <v>10</v>
      </c>
      <c r="W236" s="118">
        <f t="shared" si="100"/>
        <v>0</v>
      </c>
      <c r="X236" s="118">
        <f t="shared" si="95"/>
        <v>0</v>
      </c>
      <c r="Y236" s="119">
        <v>0.05</v>
      </c>
      <c r="Z236" s="118">
        <f t="shared" si="96"/>
        <v>-100</v>
      </c>
      <c r="AA236" s="118">
        <f t="shared" si="97"/>
        <v>-100</v>
      </c>
      <c r="AB236" s="119">
        <v>0.02</v>
      </c>
      <c r="AC236" s="118">
        <f t="shared" si="93"/>
        <v>-40</v>
      </c>
      <c r="AD236" s="118">
        <f t="shared" si="94"/>
        <v>-40</v>
      </c>
      <c r="AM236" s="118"/>
      <c r="AN236" s="118"/>
      <c r="AO236" s="118"/>
      <c r="AP236" s="118"/>
      <c r="AQ236" s="117">
        <v>0.1</v>
      </c>
      <c r="AR236" s="117">
        <v>0.4</v>
      </c>
    </row>
    <row r="237" spans="1:44" s="68" customFormat="1">
      <c r="A237" s="3" t="s">
        <v>1454</v>
      </c>
      <c r="B237" s="130">
        <f>B236+30</f>
        <v>45472</v>
      </c>
      <c r="C237" s="116">
        <v>1</v>
      </c>
      <c r="D237" s="117">
        <v>0.1</v>
      </c>
      <c r="E237" s="117">
        <v>5.0000000000000001E-3</v>
      </c>
      <c r="F237" s="117">
        <v>0</v>
      </c>
      <c r="G237" s="117"/>
      <c r="H237" s="118"/>
      <c r="M237" s="118"/>
      <c r="N237" s="118">
        <f t="shared" si="105"/>
        <v>2000</v>
      </c>
      <c r="O237" s="118">
        <f t="shared" si="98"/>
        <v>0</v>
      </c>
      <c r="P237" s="118">
        <f t="shared" si="99"/>
        <v>2000</v>
      </c>
      <c r="Q237" s="118">
        <f t="shared" si="102"/>
        <v>14.013698630137014</v>
      </c>
      <c r="R237" s="118">
        <f t="shared" si="103"/>
        <v>14.013698630137014</v>
      </c>
      <c r="S237" s="118">
        <f t="shared" si="106"/>
        <v>16.43835616438356</v>
      </c>
      <c r="T237" s="118">
        <f t="shared" si="101"/>
        <v>16.43835616438356</v>
      </c>
      <c r="U237" s="118">
        <f t="shared" si="107"/>
        <v>10</v>
      </c>
      <c r="V237" s="118">
        <f t="shared" si="104"/>
        <v>10</v>
      </c>
      <c r="W237" s="118">
        <f t="shared" si="100"/>
        <v>0</v>
      </c>
      <c r="X237" s="118">
        <f t="shared" si="95"/>
        <v>0</v>
      </c>
      <c r="Y237" s="119">
        <v>0.05</v>
      </c>
      <c r="Z237" s="118">
        <f t="shared" si="96"/>
        <v>-100</v>
      </c>
      <c r="AA237" s="118">
        <f t="shared" si="97"/>
        <v>-100</v>
      </c>
      <c r="AB237" s="119">
        <v>0.02</v>
      </c>
      <c r="AC237" s="118">
        <f t="shared" si="93"/>
        <v>-40</v>
      </c>
      <c r="AD237" s="118">
        <f t="shared" si="94"/>
        <v>-40</v>
      </c>
      <c r="AM237" s="118"/>
      <c r="AN237" s="118"/>
      <c r="AO237" s="118"/>
      <c r="AP237" s="118"/>
      <c r="AQ237" s="117">
        <v>0.1</v>
      </c>
      <c r="AR237" s="117">
        <v>0.4</v>
      </c>
    </row>
    <row r="238" spans="1:44" s="68" customFormat="1">
      <c r="A238" s="3" t="s">
        <v>1454</v>
      </c>
      <c r="B238" s="130">
        <f>B237+31</f>
        <v>45503</v>
      </c>
      <c r="C238" s="116">
        <v>1</v>
      </c>
      <c r="D238" s="117">
        <v>0.1</v>
      </c>
      <c r="E238" s="117">
        <v>5.0000000000000001E-3</v>
      </c>
      <c r="F238" s="117">
        <v>0</v>
      </c>
      <c r="G238" s="117"/>
      <c r="H238" s="118"/>
      <c r="M238" s="118"/>
      <c r="N238" s="118">
        <f t="shared" si="105"/>
        <v>2000</v>
      </c>
      <c r="O238" s="118">
        <f t="shared" si="98"/>
        <v>0</v>
      </c>
      <c r="P238" s="118">
        <f t="shared" si="99"/>
        <v>2000</v>
      </c>
      <c r="Q238" s="118">
        <f t="shared" si="102"/>
        <v>14.013698630137014</v>
      </c>
      <c r="R238" s="118">
        <f t="shared" si="103"/>
        <v>14.013698630137014</v>
      </c>
      <c r="S238" s="118">
        <f t="shared" si="106"/>
        <v>16.986301369863014</v>
      </c>
      <c r="T238" s="118">
        <f t="shared" si="101"/>
        <v>16.986301369863014</v>
      </c>
      <c r="U238" s="118">
        <f t="shared" si="107"/>
        <v>10</v>
      </c>
      <c r="V238" s="118">
        <f t="shared" si="104"/>
        <v>10</v>
      </c>
      <c r="W238" s="118">
        <f t="shared" si="100"/>
        <v>0</v>
      </c>
      <c r="X238" s="118">
        <f t="shared" si="95"/>
        <v>0</v>
      </c>
      <c r="Y238" s="119">
        <v>0.05</v>
      </c>
      <c r="Z238" s="118">
        <f t="shared" si="96"/>
        <v>-100</v>
      </c>
      <c r="AA238" s="118">
        <f t="shared" si="97"/>
        <v>-100</v>
      </c>
      <c r="AB238" s="119">
        <v>0.02</v>
      </c>
      <c r="AC238" s="118">
        <f t="shared" si="93"/>
        <v>-40</v>
      </c>
      <c r="AD238" s="118">
        <f t="shared" si="94"/>
        <v>-40</v>
      </c>
      <c r="AM238" s="118"/>
      <c r="AN238" s="118"/>
      <c r="AO238" s="118"/>
      <c r="AP238" s="118"/>
      <c r="AQ238" s="117">
        <v>0.1</v>
      </c>
      <c r="AR238" s="117">
        <v>0.4</v>
      </c>
    </row>
    <row r="239" spans="1:44" s="68" customFormat="1">
      <c r="A239" s="3" t="s">
        <v>1454</v>
      </c>
      <c r="B239" s="130">
        <f>B238+31</f>
        <v>45534</v>
      </c>
      <c r="C239" s="116">
        <v>1</v>
      </c>
      <c r="D239" s="117">
        <v>0.1</v>
      </c>
      <c r="E239" s="117">
        <v>5.0000000000000001E-3</v>
      </c>
      <c r="F239" s="117">
        <v>0</v>
      </c>
      <c r="G239" s="117"/>
      <c r="H239" s="118"/>
      <c r="M239" s="118"/>
      <c r="N239" s="118">
        <f t="shared" si="105"/>
        <v>2000</v>
      </c>
      <c r="O239" s="118">
        <f t="shared" si="98"/>
        <v>0</v>
      </c>
      <c r="P239" s="118">
        <f t="shared" si="99"/>
        <v>2000</v>
      </c>
      <c r="Q239" s="118">
        <f t="shared" si="102"/>
        <v>14.013698630137014</v>
      </c>
      <c r="R239" s="118">
        <f t="shared" si="103"/>
        <v>14.013698630137014</v>
      </c>
      <c r="S239" s="118">
        <f t="shared" si="106"/>
        <v>16.986301369863014</v>
      </c>
      <c r="T239" s="118">
        <f t="shared" si="101"/>
        <v>16.986301369863014</v>
      </c>
      <c r="U239" s="118">
        <f t="shared" si="107"/>
        <v>10</v>
      </c>
      <c r="V239" s="118">
        <f t="shared" si="104"/>
        <v>10</v>
      </c>
      <c r="W239" s="118">
        <f t="shared" si="100"/>
        <v>0</v>
      </c>
      <c r="X239" s="118">
        <f t="shared" si="95"/>
        <v>0</v>
      </c>
      <c r="Y239" s="119">
        <v>0.05</v>
      </c>
      <c r="Z239" s="118">
        <f t="shared" si="96"/>
        <v>-100</v>
      </c>
      <c r="AA239" s="118">
        <f t="shared" si="97"/>
        <v>-100</v>
      </c>
      <c r="AB239" s="119">
        <v>0.02</v>
      </c>
      <c r="AC239" s="118">
        <f t="shared" si="93"/>
        <v>-40</v>
      </c>
      <c r="AD239" s="118">
        <f t="shared" si="94"/>
        <v>-40</v>
      </c>
      <c r="AM239" s="118"/>
      <c r="AN239" s="118"/>
      <c r="AO239" s="118"/>
      <c r="AP239" s="118"/>
      <c r="AQ239" s="117">
        <v>0.1</v>
      </c>
      <c r="AR239" s="117">
        <v>0.4</v>
      </c>
    </row>
    <row r="240" spans="1:44" s="68" customFormat="1">
      <c r="A240" s="3" t="s">
        <v>1454</v>
      </c>
      <c r="B240" s="130">
        <f>B239+30</f>
        <v>45564</v>
      </c>
      <c r="C240" s="116">
        <v>1</v>
      </c>
      <c r="D240" s="117">
        <v>0.1</v>
      </c>
      <c r="E240" s="117">
        <v>5.0000000000000001E-3</v>
      </c>
      <c r="F240" s="117">
        <v>0</v>
      </c>
      <c r="G240" s="117"/>
      <c r="H240" s="118"/>
      <c r="M240" s="118"/>
      <c r="N240" s="118">
        <f t="shared" si="105"/>
        <v>2000</v>
      </c>
      <c r="O240" s="118">
        <f t="shared" si="98"/>
        <v>0</v>
      </c>
      <c r="P240" s="118">
        <f t="shared" si="99"/>
        <v>2000</v>
      </c>
      <c r="Q240" s="118">
        <f t="shared" si="102"/>
        <v>14.013698630137014</v>
      </c>
      <c r="R240" s="118">
        <f t="shared" si="103"/>
        <v>14.013698630137014</v>
      </c>
      <c r="S240" s="118">
        <f t="shared" si="106"/>
        <v>16.43835616438356</v>
      </c>
      <c r="T240" s="118">
        <f t="shared" si="101"/>
        <v>16.43835616438356</v>
      </c>
      <c r="U240" s="118">
        <f t="shared" si="107"/>
        <v>10</v>
      </c>
      <c r="V240" s="118">
        <f t="shared" si="104"/>
        <v>10</v>
      </c>
      <c r="W240" s="118">
        <f t="shared" si="100"/>
        <v>0</v>
      </c>
      <c r="X240" s="118">
        <f t="shared" si="95"/>
        <v>0</v>
      </c>
      <c r="Y240" s="119">
        <v>0.05</v>
      </c>
      <c r="Z240" s="118">
        <f t="shared" si="96"/>
        <v>-100</v>
      </c>
      <c r="AA240" s="118">
        <f t="shared" si="97"/>
        <v>-100</v>
      </c>
      <c r="AB240" s="119">
        <v>0.02</v>
      </c>
      <c r="AC240" s="118">
        <f t="shared" si="93"/>
        <v>-40</v>
      </c>
      <c r="AD240" s="118">
        <f t="shared" si="94"/>
        <v>-40</v>
      </c>
      <c r="AM240" s="118"/>
      <c r="AN240" s="118"/>
      <c r="AO240" s="118"/>
      <c r="AP240" s="118"/>
      <c r="AQ240" s="117">
        <v>0.1</v>
      </c>
      <c r="AR240" s="117">
        <v>0.4</v>
      </c>
    </row>
    <row r="241" spans="1:44" s="68" customFormat="1">
      <c r="A241" s="3" t="s">
        <v>1454</v>
      </c>
      <c r="B241" s="130">
        <f>B240+31</f>
        <v>45595</v>
      </c>
      <c r="C241" s="116">
        <v>1</v>
      </c>
      <c r="D241" s="117">
        <v>0.1</v>
      </c>
      <c r="E241" s="117">
        <v>5.0000000000000001E-3</v>
      </c>
      <c r="F241" s="117">
        <v>0</v>
      </c>
      <c r="G241" s="117"/>
      <c r="H241" s="118"/>
      <c r="M241" s="118"/>
      <c r="N241" s="118">
        <f t="shared" si="105"/>
        <v>2000</v>
      </c>
      <c r="O241" s="118">
        <f t="shared" si="98"/>
        <v>0</v>
      </c>
      <c r="P241" s="118">
        <f t="shared" si="99"/>
        <v>2000</v>
      </c>
      <c r="Q241" s="118">
        <f t="shared" si="102"/>
        <v>14.013698630137014</v>
      </c>
      <c r="R241" s="118">
        <f t="shared" si="103"/>
        <v>14.013698630137014</v>
      </c>
      <c r="S241" s="118">
        <f t="shared" si="106"/>
        <v>16.986301369863014</v>
      </c>
      <c r="T241" s="118">
        <f t="shared" si="101"/>
        <v>16.986301369863014</v>
      </c>
      <c r="U241" s="118">
        <f t="shared" si="107"/>
        <v>10</v>
      </c>
      <c r="V241" s="118">
        <f t="shared" si="104"/>
        <v>10</v>
      </c>
      <c r="W241" s="118">
        <f t="shared" si="100"/>
        <v>0</v>
      </c>
      <c r="X241" s="118">
        <f t="shared" si="95"/>
        <v>0</v>
      </c>
      <c r="Y241" s="119">
        <v>0.05</v>
      </c>
      <c r="Z241" s="118">
        <f t="shared" si="96"/>
        <v>-100</v>
      </c>
      <c r="AA241" s="118">
        <f t="shared" si="97"/>
        <v>-100</v>
      </c>
      <c r="AB241" s="119">
        <v>0.02</v>
      </c>
      <c r="AC241" s="118">
        <f t="shared" si="93"/>
        <v>-40</v>
      </c>
      <c r="AD241" s="118">
        <f t="shared" si="94"/>
        <v>-40</v>
      </c>
      <c r="AM241" s="118"/>
      <c r="AN241" s="118"/>
      <c r="AO241" s="118"/>
      <c r="AP241" s="118"/>
      <c r="AQ241" s="117">
        <v>0.1</v>
      </c>
      <c r="AR241" s="117">
        <v>0.4</v>
      </c>
    </row>
    <row r="242" spans="1:44" s="68" customFormat="1">
      <c r="A242" s="3" t="s">
        <v>1454</v>
      </c>
      <c r="B242" s="130">
        <f>B241+30</f>
        <v>45625</v>
      </c>
      <c r="C242" s="116">
        <v>1</v>
      </c>
      <c r="D242" s="117">
        <v>0.1</v>
      </c>
      <c r="E242" s="117">
        <v>5.0000000000000001E-3</v>
      </c>
      <c r="F242" s="117">
        <v>0</v>
      </c>
      <c r="G242" s="117"/>
      <c r="H242" s="118"/>
      <c r="M242" s="118"/>
      <c r="N242" s="118">
        <f t="shared" si="105"/>
        <v>2000</v>
      </c>
      <c r="O242" s="118">
        <f t="shared" si="98"/>
        <v>0</v>
      </c>
      <c r="P242" s="118">
        <f t="shared" si="99"/>
        <v>2000</v>
      </c>
      <c r="Q242" s="118">
        <f t="shared" si="102"/>
        <v>14.013698630137014</v>
      </c>
      <c r="R242" s="118">
        <f t="shared" si="103"/>
        <v>14.013698630137014</v>
      </c>
      <c r="S242" s="118">
        <f t="shared" si="106"/>
        <v>16.43835616438356</v>
      </c>
      <c r="T242" s="118">
        <f t="shared" si="101"/>
        <v>16.43835616438356</v>
      </c>
      <c r="U242" s="118">
        <f t="shared" si="107"/>
        <v>10</v>
      </c>
      <c r="V242" s="118">
        <f t="shared" si="104"/>
        <v>10</v>
      </c>
      <c r="W242" s="118">
        <f t="shared" si="100"/>
        <v>0</v>
      </c>
      <c r="X242" s="118">
        <f t="shared" si="95"/>
        <v>0</v>
      </c>
      <c r="Y242" s="119">
        <v>0.05</v>
      </c>
      <c r="Z242" s="118">
        <f t="shared" si="96"/>
        <v>-100</v>
      </c>
      <c r="AA242" s="118">
        <f t="shared" si="97"/>
        <v>-100</v>
      </c>
      <c r="AB242" s="119">
        <v>0.02</v>
      </c>
      <c r="AC242" s="118">
        <f t="shared" si="93"/>
        <v>-40</v>
      </c>
      <c r="AD242" s="118">
        <f t="shared" si="94"/>
        <v>-40</v>
      </c>
      <c r="AM242" s="118"/>
      <c r="AN242" s="118"/>
      <c r="AO242" s="118"/>
      <c r="AP242" s="118"/>
      <c r="AQ242" s="117">
        <v>0.1</v>
      </c>
      <c r="AR242" s="117">
        <v>0.4</v>
      </c>
    </row>
    <row r="243" spans="1:44" s="68" customFormat="1">
      <c r="A243" s="3" t="s">
        <v>1454</v>
      </c>
      <c r="B243" s="130">
        <f>B242+31</f>
        <v>45656</v>
      </c>
      <c r="C243" s="116">
        <v>1</v>
      </c>
      <c r="D243" s="117">
        <v>0.1</v>
      </c>
      <c r="E243" s="117">
        <v>5.0000000000000001E-3</v>
      </c>
      <c r="F243" s="117">
        <v>0</v>
      </c>
      <c r="G243" s="117"/>
      <c r="H243" s="118"/>
      <c r="M243" s="118"/>
      <c r="N243" s="118">
        <f t="shared" si="105"/>
        <v>2000</v>
      </c>
      <c r="O243" s="118">
        <f t="shared" si="98"/>
        <v>0</v>
      </c>
      <c r="P243" s="118">
        <f t="shared" si="99"/>
        <v>2000</v>
      </c>
      <c r="Q243" s="118"/>
      <c r="R243" s="118"/>
      <c r="S243" s="118">
        <f t="shared" si="106"/>
        <v>16.986301369863014</v>
      </c>
      <c r="T243" s="118">
        <f t="shared" si="101"/>
        <v>16.986301369863014</v>
      </c>
      <c r="U243" s="118">
        <f t="shared" si="107"/>
        <v>10</v>
      </c>
      <c r="V243" s="118">
        <f t="shared" si="104"/>
        <v>10</v>
      </c>
      <c r="W243" s="118">
        <f t="shared" si="100"/>
        <v>0</v>
      </c>
      <c r="X243" s="118">
        <f t="shared" si="95"/>
        <v>0</v>
      </c>
      <c r="Y243" s="119">
        <v>0.05</v>
      </c>
      <c r="Z243" s="118">
        <f t="shared" si="96"/>
        <v>-100</v>
      </c>
      <c r="AA243" s="118">
        <f t="shared" si="97"/>
        <v>-100</v>
      </c>
      <c r="AB243" s="119">
        <v>0.02</v>
      </c>
      <c r="AC243" s="118">
        <f t="shared" si="93"/>
        <v>-40</v>
      </c>
      <c r="AD243" s="118">
        <f t="shared" si="94"/>
        <v>-40</v>
      </c>
      <c r="AM243" s="118"/>
      <c r="AN243" s="118"/>
      <c r="AO243" s="118"/>
      <c r="AP243" s="118"/>
      <c r="AQ243" s="117">
        <v>0.1</v>
      </c>
      <c r="AR243" s="117">
        <v>0.4</v>
      </c>
    </row>
    <row r="244" spans="1:44" s="70" customFormat="1">
      <c r="A244" s="4" t="s">
        <v>1455</v>
      </c>
      <c r="B244" s="133">
        <v>43100</v>
      </c>
      <c r="C244" s="131">
        <v>1</v>
      </c>
      <c r="D244" s="127">
        <v>0.2</v>
      </c>
      <c r="E244" s="127">
        <v>5.0000000000000001E-3</v>
      </c>
      <c r="F244" s="127">
        <v>0</v>
      </c>
      <c r="G244" s="127"/>
      <c r="H244" s="128"/>
      <c r="M244" s="128">
        <v>-2000</v>
      </c>
      <c r="N244" s="128">
        <f>-M244</f>
        <v>2000</v>
      </c>
      <c r="O244" s="128">
        <f t="shared" si="98"/>
        <v>-2000</v>
      </c>
      <c r="P244" s="128">
        <f t="shared" si="99"/>
        <v>2000</v>
      </c>
      <c r="Q244" s="128"/>
      <c r="R244" s="128"/>
      <c r="S244" s="128">
        <v>0</v>
      </c>
      <c r="T244" s="128">
        <f t="shared" si="101"/>
        <v>0</v>
      </c>
      <c r="U244" s="128"/>
      <c r="V244" s="128"/>
      <c r="W244" s="128">
        <f t="shared" si="100"/>
        <v>0</v>
      </c>
      <c r="X244" s="128">
        <f t="shared" si="95"/>
        <v>0</v>
      </c>
      <c r="Y244" s="129">
        <v>0.05</v>
      </c>
      <c r="Z244" s="128">
        <f t="shared" si="96"/>
        <v>-100</v>
      </c>
      <c r="AA244" s="128">
        <f t="shared" si="97"/>
        <v>-100</v>
      </c>
      <c r="AB244" s="129">
        <v>0.02</v>
      </c>
      <c r="AC244" s="128">
        <f t="shared" si="93"/>
        <v>-40</v>
      </c>
      <c r="AD244" s="128">
        <f t="shared" si="94"/>
        <v>-40</v>
      </c>
      <c r="AM244" s="128"/>
      <c r="AN244" s="128"/>
      <c r="AO244" s="128"/>
      <c r="AP244" s="128"/>
      <c r="AQ244" s="127">
        <v>0.08</v>
      </c>
      <c r="AR244" s="127">
        <v>0.4</v>
      </c>
    </row>
    <row r="245" spans="1:44" s="70" customFormat="1">
      <c r="A245" s="4" t="s">
        <v>1455</v>
      </c>
      <c r="B245" s="133">
        <f>B244+31</f>
        <v>43131</v>
      </c>
      <c r="C245" s="131">
        <v>1</v>
      </c>
      <c r="D245" s="127">
        <v>0.2</v>
      </c>
      <c r="E245" s="127">
        <v>5.0000000000000001E-3</v>
      </c>
      <c r="F245" s="127">
        <v>0</v>
      </c>
      <c r="G245" s="127"/>
      <c r="H245" s="128"/>
      <c r="M245" s="128">
        <v>-2000</v>
      </c>
      <c r="N245" s="128">
        <f>N244-M245</f>
        <v>4000</v>
      </c>
      <c r="O245" s="128">
        <f t="shared" si="98"/>
        <v>-2000</v>
      </c>
      <c r="P245" s="128">
        <f t="shared" si="99"/>
        <v>4000</v>
      </c>
      <c r="Q245" s="128">
        <f t="shared" ref="Q245:Q308" si="108">N244*D244/365*(B245-B244)+Q244-S245</f>
        <v>10.19178082191781</v>
      </c>
      <c r="R245" s="128">
        <f t="shared" ref="R245:R308" si="109">Q245*C245</f>
        <v>10.19178082191781</v>
      </c>
      <c r="S245" s="128">
        <f>N244*D244/365*(B245-B244)*0.7</f>
        <v>23.780821917808218</v>
      </c>
      <c r="T245" s="128">
        <f t="shared" si="101"/>
        <v>23.780821917808218</v>
      </c>
      <c r="U245" s="128">
        <f t="shared" ref="U245:U308" si="110">E245*N244</f>
        <v>10</v>
      </c>
      <c r="V245" s="128">
        <f t="shared" ref="V245:V308" si="111">U245*C245</f>
        <v>10</v>
      </c>
      <c r="W245" s="128">
        <f t="shared" si="100"/>
        <v>0</v>
      </c>
      <c r="X245" s="128">
        <f t="shared" si="95"/>
        <v>0</v>
      </c>
      <c r="Y245" s="129">
        <v>0.05</v>
      </c>
      <c r="Z245" s="128">
        <f t="shared" si="96"/>
        <v>-200</v>
      </c>
      <c r="AA245" s="128">
        <f t="shared" si="97"/>
        <v>-200</v>
      </c>
      <c r="AB245" s="129">
        <v>0.02</v>
      </c>
      <c r="AC245" s="128">
        <f t="shared" si="93"/>
        <v>-80</v>
      </c>
      <c r="AD245" s="128">
        <f t="shared" si="94"/>
        <v>-80</v>
      </c>
      <c r="AM245" s="128"/>
      <c r="AN245" s="128"/>
      <c r="AO245" s="128"/>
      <c r="AP245" s="128"/>
      <c r="AQ245" s="127">
        <v>0.08</v>
      </c>
      <c r="AR245" s="127">
        <v>0.4</v>
      </c>
    </row>
    <row r="246" spans="1:44" s="70" customFormat="1">
      <c r="A246" s="4" t="s">
        <v>1455</v>
      </c>
      <c r="B246" s="133">
        <f>B245+28</f>
        <v>43159</v>
      </c>
      <c r="C246" s="131">
        <v>1</v>
      </c>
      <c r="D246" s="127">
        <v>0.2</v>
      </c>
      <c r="E246" s="127">
        <v>5.0000000000000001E-3</v>
      </c>
      <c r="F246" s="127">
        <v>0</v>
      </c>
      <c r="G246" s="127"/>
      <c r="H246" s="128"/>
      <c r="M246" s="128">
        <v>-2000</v>
      </c>
      <c r="N246" s="128">
        <f t="shared" ref="N246:N256" si="112">N245-M246</f>
        <v>6000</v>
      </c>
      <c r="O246" s="128">
        <f t="shared" si="98"/>
        <v>-2000</v>
      </c>
      <c r="P246" s="128">
        <f t="shared" si="99"/>
        <v>6000</v>
      </c>
      <c r="Q246" s="128">
        <f t="shared" si="108"/>
        <v>10.19178082191781</v>
      </c>
      <c r="R246" s="128">
        <f t="shared" si="109"/>
        <v>10.19178082191781</v>
      </c>
      <c r="S246" s="128">
        <f t="shared" ref="S246:S309" si="113">N245*D245/365*(B246-B245)</f>
        <v>61.369863013698627</v>
      </c>
      <c r="T246" s="128">
        <f t="shared" si="101"/>
        <v>61.369863013698627</v>
      </c>
      <c r="U246" s="128">
        <f t="shared" si="110"/>
        <v>20</v>
      </c>
      <c r="V246" s="128">
        <f t="shared" si="111"/>
        <v>20</v>
      </c>
      <c r="W246" s="128">
        <f t="shared" si="100"/>
        <v>0</v>
      </c>
      <c r="X246" s="128">
        <f t="shared" si="95"/>
        <v>0</v>
      </c>
      <c r="Y246" s="129">
        <v>0.05</v>
      </c>
      <c r="Z246" s="128">
        <f t="shared" si="96"/>
        <v>-300</v>
      </c>
      <c r="AA246" s="128">
        <f t="shared" si="97"/>
        <v>-300</v>
      </c>
      <c r="AB246" s="129">
        <v>0.02</v>
      </c>
      <c r="AC246" s="128">
        <f t="shared" si="93"/>
        <v>-120</v>
      </c>
      <c r="AD246" s="128">
        <f t="shared" si="94"/>
        <v>-120</v>
      </c>
      <c r="AM246" s="128"/>
      <c r="AN246" s="128"/>
      <c r="AO246" s="128"/>
      <c r="AP246" s="128"/>
      <c r="AQ246" s="127">
        <v>0.08</v>
      </c>
      <c r="AR246" s="127">
        <v>0.4</v>
      </c>
    </row>
    <row r="247" spans="1:44" s="70" customFormat="1">
      <c r="A247" s="4" t="s">
        <v>1455</v>
      </c>
      <c r="B247" s="133">
        <f>B246+31</f>
        <v>43190</v>
      </c>
      <c r="C247" s="131">
        <v>1</v>
      </c>
      <c r="D247" s="127">
        <v>0.2</v>
      </c>
      <c r="E247" s="127">
        <v>5.0000000000000001E-3</v>
      </c>
      <c r="F247" s="127">
        <v>0</v>
      </c>
      <c r="G247" s="127"/>
      <c r="H247" s="128"/>
      <c r="M247" s="128">
        <v>-2000</v>
      </c>
      <c r="N247" s="128">
        <f t="shared" si="112"/>
        <v>8000</v>
      </c>
      <c r="O247" s="128">
        <f t="shared" si="98"/>
        <v>-2000</v>
      </c>
      <c r="P247" s="128">
        <f t="shared" si="99"/>
        <v>8000</v>
      </c>
      <c r="Q247" s="128">
        <f t="shared" si="108"/>
        <v>10.191780821917817</v>
      </c>
      <c r="R247" s="128">
        <f t="shared" si="109"/>
        <v>10.191780821917817</v>
      </c>
      <c r="S247" s="128">
        <f t="shared" si="113"/>
        <v>101.91780821917807</v>
      </c>
      <c r="T247" s="128">
        <f t="shared" si="101"/>
        <v>101.91780821917807</v>
      </c>
      <c r="U247" s="128">
        <f t="shared" si="110"/>
        <v>30</v>
      </c>
      <c r="V247" s="128">
        <f t="shared" si="111"/>
        <v>30</v>
      </c>
      <c r="W247" s="128">
        <f t="shared" si="100"/>
        <v>0</v>
      </c>
      <c r="X247" s="128">
        <f t="shared" si="95"/>
        <v>0</v>
      </c>
      <c r="Y247" s="129">
        <v>0.05</v>
      </c>
      <c r="Z247" s="128">
        <f t="shared" si="96"/>
        <v>-400</v>
      </c>
      <c r="AA247" s="128">
        <f t="shared" si="97"/>
        <v>-400</v>
      </c>
      <c r="AB247" s="129">
        <v>0.02</v>
      </c>
      <c r="AC247" s="128">
        <f t="shared" si="93"/>
        <v>-160</v>
      </c>
      <c r="AD247" s="128">
        <f t="shared" si="94"/>
        <v>-160</v>
      </c>
      <c r="AM247" s="128"/>
      <c r="AN247" s="128"/>
      <c r="AO247" s="128"/>
      <c r="AP247" s="128"/>
      <c r="AQ247" s="127">
        <v>0.08</v>
      </c>
      <c r="AR247" s="127">
        <v>0.4</v>
      </c>
    </row>
    <row r="248" spans="1:44" s="70" customFormat="1">
      <c r="A248" s="4" t="s">
        <v>1455</v>
      </c>
      <c r="B248" s="133">
        <f>B247+30</f>
        <v>43220</v>
      </c>
      <c r="C248" s="131">
        <v>1</v>
      </c>
      <c r="D248" s="127">
        <v>0.2</v>
      </c>
      <c r="E248" s="127">
        <v>5.0000000000000001E-3</v>
      </c>
      <c r="F248" s="127">
        <v>0</v>
      </c>
      <c r="G248" s="127"/>
      <c r="H248" s="128"/>
      <c r="M248" s="128">
        <v>-2000</v>
      </c>
      <c r="N248" s="128">
        <f t="shared" si="112"/>
        <v>10000</v>
      </c>
      <c r="O248" s="128">
        <f t="shared" si="98"/>
        <v>-2000</v>
      </c>
      <c r="P248" s="128">
        <f t="shared" si="99"/>
        <v>10000</v>
      </c>
      <c r="Q248" s="128">
        <f t="shared" si="108"/>
        <v>10.191780821917831</v>
      </c>
      <c r="R248" s="128">
        <f t="shared" si="109"/>
        <v>10.191780821917831</v>
      </c>
      <c r="S248" s="128">
        <f t="shared" si="113"/>
        <v>131.50684931506848</v>
      </c>
      <c r="T248" s="128">
        <f t="shared" si="101"/>
        <v>131.50684931506848</v>
      </c>
      <c r="U248" s="128">
        <f t="shared" si="110"/>
        <v>40</v>
      </c>
      <c r="V248" s="128">
        <f t="shared" si="111"/>
        <v>40</v>
      </c>
      <c r="W248" s="128">
        <f t="shared" si="100"/>
        <v>0</v>
      </c>
      <c r="X248" s="128">
        <f t="shared" si="95"/>
        <v>0</v>
      </c>
      <c r="Y248" s="129">
        <v>0.05</v>
      </c>
      <c r="Z248" s="128">
        <f t="shared" si="96"/>
        <v>-500</v>
      </c>
      <c r="AA248" s="128">
        <f t="shared" si="97"/>
        <v>-500</v>
      </c>
      <c r="AB248" s="129">
        <v>0.02</v>
      </c>
      <c r="AC248" s="128">
        <f t="shared" si="93"/>
        <v>-200</v>
      </c>
      <c r="AD248" s="128">
        <f t="shared" si="94"/>
        <v>-200</v>
      </c>
      <c r="AM248" s="128"/>
      <c r="AN248" s="128"/>
      <c r="AO248" s="128"/>
      <c r="AP248" s="128"/>
      <c r="AQ248" s="127">
        <v>0.08</v>
      </c>
      <c r="AR248" s="127">
        <v>0.4</v>
      </c>
    </row>
    <row r="249" spans="1:44" s="70" customFormat="1">
      <c r="A249" s="4" t="s">
        <v>1455</v>
      </c>
      <c r="B249" s="133">
        <f>B248+31</f>
        <v>43251</v>
      </c>
      <c r="C249" s="131">
        <v>1</v>
      </c>
      <c r="D249" s="127">
        <v>0.2</v>
      </c>
      <c r="E249" s="127">
        <v>5.0000000000000001E-3</v>
      </c>
      <c r="F249" s="127">
        <v>0</v>
      </c>
      <c r="G249" s="127"/>
      <c r="H249" s="128"/>
      <c r="M249" s="128">
        <v>-2000</v>
      </c>
      <c r="N249" s="128">
        <f t="shared" si="112"/>
        <v>12000</v>
      </c>
      <c r="O249" s="128">
        <f t="shared" si="98"/>
        <v>-2000</v>
      </c>
      <c r="P249" s="128">
        <f t="shared" si="99"/>
        <v>12000</v>
      </c>
      <c r="Q249" s="128">
        <f t="shared" si="108"/>
        <v>10.191780821917831</v>
      </c>
      <c r="R249" s="128">
        <f t="shared" si="109"/>
        <v>10.191780821917831</v>
      </c>
      <c r="S249" s="128">
        <f t="shared" si="113"/>
        <v>169.86301369863014</v>
      </c>
      <c r="T249" s="128">
        <f t="shared" si="101"/>
        <v>169.86301369863014</v>
      </c>
      <c r="U249" s="128">
        <f t="shared" si="110"/>
        <v>50</v>
      </c>
      <c r="V249" s="128">
        <f t="shared" si="111"/>
        <v>50</v>
      </c>
      <c r="W249" s="128">
        <f t="shared" si="100"/>
        <v>0</v>
      </c>
      <c r="X249" s="128">
        <f t="shared" si="95"/>
        <v>0</v>
      </c>
      <c r="Y249" s="129">
        <v>0.05</v>
      </c>
      <c r="Z249" s="128">
        <f t="shared" si="96"/>
        <v>-600</v>
      </c>
      <c r="AA249" s="128">
        <f t="shared" si="97"/>
        <v>-600</v>
      </c>
      <c r="AB249" s="129">
        <v>0.02</v>
      </c>
      <c r="AC249" s="128">
        <f t="shared" si="93"/>
        <v>-240</v>
      </c>
      <c r="AD249" s="128">
        <f t="shared" si="94"/>
        <v>-240</v>
      </c>
      <c r="AM249" s="128"/>
      <c r="AN249" s="128"/>
      <c r="AO249" s="128"/>
      <c r="AP249" s="128"/>
      <c r="AQ249" s="127">
        <v>0.08</v>
      </c>
      <c r="AR249" s="127">
        <v>0.4</v>
      </c>
    </row>
    <row r="250" spans="1:44" s="70" customFormat="1">
      <c r="A250" s="4" t="s">
        <v>1455</v>
      </c>
      <c r="B250" s="133">
        <f>B249+30</f>
        <v>43281</v>
      </c>
      <c r="C250" s="131">
        <v>1</v>
      </c>
      <c r="D250" s="127">
        <v>0.2</v>
      </c>
      <c r="E250" s="127">
        <v>5.0000000000000001E-3</v>
      </c>
      <c r="F250" s="127">
        <v>0</v>
      </c>
      <c r="G250" s="127"/>
      <c r="H250" s="128"/>
      <c r="M250" s="128">
        <v>-2000</v>
      </c>
      <c r="N250" s="128">
        <f t="shared" si="112"/>
        <v>14000</v>
      </c>
      <c r="O250" s="128">
        <f t="shared" si="98"/>
        <v>-2000</v>
      </c>
      <c r="P250" s="128">
        <f t="shared" si="99"/>
        <v>14000</v>
      </c>
      <c r="Q250" s="128">
        <f t="shared" si="108"/>
        <v>10.191780821917831</v>
      </c>
      <c r="R250" s="128">
        <f t="shared" si="109"/>
        <v>10.191780821917831</v>
      </c>
      <c r="S250" s="128">
        <f t="shared" si="113"/>
        <v>197.26027397260273</v>
      </c>
      <c r="T250" s="128">
        <f t="shared" si="101"/>
        <v>197.26027397260273</v>
      </c>
      <c r="U250" s="128">
        <f t="shared" si="110"/>
        <v>60</v>
      </c>
      <c r="V250" s="128">
        <f t="shared" si="111"/>
        <v>60</v>
      </c>
      <c r="W250" s="128">
        <f t="shared" si="100"/>
        <v>0</v>
      </c>
      <c r="X250" s="128">
        <f t="shared" si="95"/>
        <v>0</v>
      </c>
      <c r="Y250" s="129">
        <v>0.05</v>
      </c>
      <c r="Z250" s="128">
        <f t="shared" si="96"/>
        <v>-700</v>
      </c>
      <c r="AA250" s="128">
        <f t="shared" si="97"/>
        <v>-700</v>
      </c>
      <c r="AB250" s="129">
        <v>0.02</v>
      </c>
      <c r="AC250" s="128">
        <f t="shared" si="93"/>
        <v>-280</v>
      </c>
      <c r="AD250" s="128">
        <f t="shared" si="94"/>
        <v>-280</v>
      </c>
      <c r="AM250" s="128"/>
      <c r="AN250" s="128"/>
      <c r="AO250" s="128"/>
      <c r="AP250" s="128"/>
      <c r="AQ250" s="127">
        <v>0.08</v>
      </c>
      <c r="AR250" s="127">
        <v>0.4</v>
      </c>
    </row>
    <row r="251" spans="1:44" s="70" customFormat="1">
      <c r="A251" s="4" t="s">
        <v>1455</v>
      </c>
      <c r="B251" s="133">
        <f>B250+31</f>
        <v>43312</v>
      </c>
      <c r="C251" s="131">
        <v>1</v>
      </c>
      <c r="D251" s="127">
        <v>0.2</v>
      </c>
      <c r="E251" s="127">
        <v>5.0000000000000001E-3</v>
      </c>
      <c r="F251" s="127">
        <v>0</v>
      </c>
      <c r="G251" s="127"/>
      <c r="H251" s="128"/>
      <c r="M251" s="128">
        <v>-2000</v>
      </c>
      <c r="N251" s="128">
        <f t="shared" si="112"/>
        <v>16000</v>
      </c>
      <c r="O251" s="128">
        <f t="shared" si="98"/>
        <v>-2000</v>
      </c>
      <c r="P251" s="128">
        <f t="shared" si="99"/>
        <v>16000</v>
      </c>
      <c r="Q251" s="128">
        <f t="shared" si="108"/>
        <v>10.191780821917831</v>
      </c>
      <c r="R251" s="128">
        <f t="shared" si="109"/>
        <v>10.191780821917831</v>
      </c>
      <c r="S251" s="128">
        <f t="shared" si="113"/>
        <v>237.80821917808217</v>
      </c>
      <c r="T251" s="128">
        <f t="shared" si="101"/>
        <v>237.80821917808217</v>
      </c>
      <c r="U251" s="128">
        <f t="shared" si="110"/>
        <v>70</v>
      </c>
      <c r="V251" s="128">
        <f t="shared" si="111"/>
        <v>70</v>
      </c>
      <c r="W251" s="128">
        <f t="shared" si="100"/>
        <v>0</v>
      </c>
      <c r="X251" s="128">
        <f t="shared" si="95"/>
        <v>0</v>
      </c>
      <c r="Y251" s="129">
        <v>0.05</v>
      </c>
      <c r="Z251" s="128">
        <f t="shared" si="96"/>
        <v>-800</v>
      </c>
      <c r="AA251" s="128">
        <f t="shared" si="97"/>
        <v>-800</v>
      </c>
      <c r="AB251" s="129">
        <v>0.02</v>
      </c>
      <c r="AC251" s="128">
        <f t="shared" si="93"/>
        <v>-320</v>
      </c>
      <c r="AD251" s="128">
        <f t="shared" si="94"/>
        <v>-320</v>
      </c>
      <c r="AM251" s="128"/>
      <c r="AN251" s="128"/>
      <c r="AO251" s="128"/>
      <c r="AP251" s="128"/>
      <c r="AQ251" s="127">
        <v>0.08</v>
      </c>
      <c r="AR251" s="127">
        <v>0.4</v>
      </c>
    </row>
    <row r="252" spans="1:44" s="70" customFormat="1">
      <c r="A252" s="4" t="s">
        <v>1455</v>
      </c>
      <c r="B252" s="133">
        <f>B251+31</f>
        <v>43343</v>
      </c>
      <c r="C252" s="131">
        <v>1</v>
      </c>
      <c r="D252" s="127">
        <v>0.2</v>
      </c>
      <c r="E252" s="127">
        <v>5.0000000000000001E-3</v>
      </c>
      <c r="F252" s="127">
        <v>0</v>
      </c>
      <c r="G252" s="127"/>
      <c r="H252" s="128"/>
      <c r="M252" s="128">
        <v>-2000</v>
      </c>
      <c r="N252" s="128">
        <f t="shared" si="112"/>
        <v>18000</v>
      </c>
      <c r="O252" s="128">
        <f t="shared" si="98"/>
        <v>-2000</v>
      </c>
      <c r="P252" s="128">
        <f t="shared" si="99"/>
        <v>18000</v>
      </c>
      <c r="Q252" s="128">
        <f t="shared" si="108"/>
        <v>10.19178082191786</v>
      </c>
      <c r="R252" s="128">
        <f t="shared" si="109"/>
        <v>10.19178082191786</v>
      </c>
      <c r="S252" s="128">
        <f t="shared" si="113"/>
        <v>271.78082191780823</v>
      </c>
      <c r="T252" s="128">
        <f t="shared" si="101"/>
        <v>271.78082191780823</v>
      </c>
      <c r="U252" s="128">
        <f t="shared" si="110"/>
        <v>80</v>
      </c>
      <c r="V252" s="128">
        <f t="shared" si="111"/>
        <v>80</v>
      </c>
      <c r="W252" s="128">
        <f t="shared" si="100"/>
        <v>0</v>
      </c>
      <c r="X252" s="128">
        <f t="shared" si="95"/>
        <v>0</v>
      </c>
      <c r="Y252" s="129">
        <v>0.05</v>
      </c>
      <c r="Z252" s="128">
        <f t="shared" si="96"/>
        <v>-900</v>
      </c>
      <c r="AA252" s="128">
        <f t="shared" si="97"/>
        <v>-900</v>
      </c>
      <c r="AB252" s="129">
        <v>0.02</v>
      </c>
      <c r="AC252" s="128">
        <f t="shared" si="93"/>
        <v>-360</v>
      </c>
      <c r="AD252" s="128">
        <f t="shared" si="94"/>
        <v>-360</v>
      </c>
      <c r="AM252" s="128"/>
      <c r="AN252" s="128"/>
      <c r="AO252" s="128"/>
      <c r="AP252" s="128"/>
      <c r="AQ252" s="127">
        <v>0.08</v>
      </c>
      <c r="AR252" s="127">
        <v>0.4</v>
      </c>
    </row>
    <row r="253" spans="1:44" s="70" customFormat="1">
      <c r="A253" s="4" t="s">
        <v>1455</v>
      </c>
      <c r="B253" s="133">
        <f>B252+30</f>
        <v>43373</v>
      </c>
      <c r="C253" s="131">
        <v>1</v>
      </c>
      <c r="D253" s="127">
        <v>0.2</v>
      </c>
      <c r="E253" s="127">
        <v>5.0000000000000001E-3</v>
      </c>
      <c r="F253" s="127">
        <v>0</v>
      </c>
      <c r="G253" s="127"/>
      <c r="H253" s="128"/>
      <c r="M253" s="128">
        <v>-2000</v>
      </c>
      <c r="N253" s="128">
        <f t="shared" si="112"/>
        <v>20000</v>
      </c>
      <c r="O253" s="128">
        <f t="shared" si="98"/>
        <v>-2000</v>
      </c>
      <c r="P253" s="128">
        <f t="shared" si="99"/>
        <v>20000</v>
      </c>
      <c r="Q253" s="128">
        <f t="shared" si="108"/>
        <v>10.19178082191786</v>
      </c>
      <c r="R253" s="128">
        <f t="shared" si="109"/>
        <v>10.19178082191786</v>
      </c>
      <c r="S253" s="128">
        <f t="shared" si="113"/>
        <v>295.89041095890411</v>
      </c>
      <c r="T253" s="128">
        <f t="shared" si="101"/>
        <v>295.89041095890411</v>
      </c>
      <c r="U253" s="128">
        <f t="shared" si="110"/>
        <v>90</v>
      </c>
      <c r="V253" s="128">
        <f t="shared" si="111"/>
        <v>90</v>
      </c>
      <c r="W253" s="128">
        <f t="shared" si="100"/>
        <v>0</v>
      </c>
      <c r="X253" s="128">
        <f t="shared" si="95"/>
        <v>0</v>
      </c>
      <c r="Y253" s="129">
        <v>0.05</v>
      </c>
      <c r="Z253" s="128">
        <f t="shared" si="96"/>
        <v>-1000</v>
      </c>
      <c r="AA253" s="128">
        <f t="shared" si="97"/>
        <v>-1000</v>
      </c>
      <c r="AB253" s="129">
        <v>0.02</v>
      </c>
      <c r="AC253" s="128">
        <f t="shared" si="93"/>
        <v>-400</v>
      </c>
      <c r="AD253" s="128">
        <f t="shared" si="94"/>
        <v>-400</v>
      </c>
      <c r="AM253" s="128"/>
      <c r="AN253" s="128"/>
      <c r="AO253" s="128"/>
      <c r="AP253" s="128"/>
      <c r="AQ253" s="127">
        <v>0.08</v>
      </c>
      <c r="AR253" s="127">
        <v>0.4</v>
      </c>
    </row>
    <row r="254" spans="1:44" s="70" customFormat="1">
      <c r="A254" s="4" t="s">
        <v>1455</v>
      </c>
      <c r="B254" s="133">
        <f>B253+31</f>
        <v>43404</v>
      </c>
      <c r="C254" s="131">
        <v>1</v>
      </c>
      <c r="D254" s="127">
        <v>0.2</v>
      </c>
      <c r="E254" s="127">
        <v>5.0000000000000001E-3</v>
      </c>
      <c r="F254" s="127">
        <v>0</v>
      </c>
      <c r="G254" s="127"/>
      <c r="H254" s="128"/>
      <c r="M254" s="128">
        <v>-2000</v>
      </c>
      <c r="N254" s="128">
        <f t="shared" si="112"/>
        <v>22000</v>
      </c>
      <c r="O254" s="128">
        <f t="shared" si="98"/>
        <v>-2000</v>
      </c>
      <c r="P254" s="128">
        <f t="shared" si="99"/>
        <v>22000</v>
      </c>
      <c r="Q254" s="128">
        <f t="shared" si="108"/>
        <v>10.19178082191786</v>
      </c>
      <c r="R254" s="128">
        <f t="shared" si="109"/>
        <v>10.19178082191786</v>
      </c>
      <c r="S254" s="128">
        <f t="shared" si="113"/>
        <v>339.72602739726028</v>
      </c>
      <c r="T254" s="128">
        <f t="shared" si="101"/>
        <v>339.72602739726028</v>
      </c>
      <c r="U254" s="128">
        <f t="shared" si="110"/>
        <v>100</v>
      </c>
      <c r="V254" s="128">
        <f t="shared" si="111"/>
        <v>100</v>
      </c>
      <c r="W254" s="128">
        <f t="shared" si="100"/>
        <v>0</v>
      </c>
      <c r="X254" s="128">
        <f t="shared" si="95"/>
        <v>0</v>
      </c>
      <c r="Y254" s="129">
        <v>0.05</v>
      </c>
      <c r="Z254" s="128">
        <f t="shared" si="96"/>
        <v>-1100</v>
      </c>
      <c r="AA254" s="128">
        <f t="shared" si="97"/>
        <v>-1100</v>
      </c>
      <c r="AB254" s="129">
        <v>0.02</v>
      </c>
      <c r="AC254" s="128">
        <f t="shared" si="93"/>
        <v>-440</v>
      </c>
      <c r="AD254" s="128">
        <f t="shared" si="94"/>
        <v>-440</v>
      </c>
      <c r="AM254" s="128"/>
      <c r="AN254" s="128"/>
      <c r="AO254" s="128"/>
      <c r="AP254" s="128"/>
      <c r="AQ254" s="127">
        <v>0.08</v>
      </c>
      <c r="AR254" s="127">
        <v>0.4</v>
      </c>
    </row>
    <row r="255" spans="1:44" s="70" customFormat="1">
      <c r="A255" s="4" t="s">
        <v>1455</v>
      </c>
      <c r="B255" s="133">
        <f>B254+30</f>
        <v>43434</v>
      </c>
      <c r="C255" s="131">
        <v>1</v>
      </c>
      <c r="D255" s="127">
        <v>0.2</v>
      </c>
      <c r="E255" s="127">
        <v>5.0000000000000001E-3</v>
      </c>
      <c r="F255" s="127">
        <v>0</v>
      </c>
      <c r="G255" s="127"/>
      <c r="H255" s="128"/>
      <c r="M255" s="128">
        <v>-2000</v>
      </c>
      <c r="N255" s="128">
        <f t="shared" si="112"/>
        <v>24000</v>
      </c>
      <c r="O255" s="128">
        <f t="shared" si="98"/>
        <v>-2000</v>
      </c>
      <c r="P255" s="128">
        <f t="shared" si="99"/>
        <v>24000</v>
      </c>
      <c r="Q255" s="128">
        <f t="shared" si="108"/>
        <v>10.19178082191786</v>
      </c>
      <c r="R255" s="128">
        <f t="shared" si="109"/>
        <v>10.19178082191786</v>
      </c>
      <c r="S255" s="128">
        <f t="shared" si="113"/>
        <v>361.64383561643837</v>
      </c>
      <c r="T255" s="128">
        <f t="shared" si="101"/>
        <v>361.64383561643837</v>
      </c>
      <c r="U255" s="128">
        <f t="shared" si="110"/>
        <v>110</v>
      </c>
      <c r="V255" s="128">
        <f t="shared" si="111"/>
        <v>110</v>
      </c>
      <c r="W255" s="128">
        <f t="shared" si="100"/>
        <v>0</v>
      </c>
      <c r="X255" s="128">
        <f t="shared" si="95"/>
        <v>0</v>
      </c>
      <c r="Y255" s="129">
        <v>0.05</v>
      </c>
      <c r="Z255" s="128">
        <f t="shared" si="96"/>
        <v>-1200</v>
      </c>
      <c r="AA255" s="128">
        <f t="shared" si="97"/>
        <v>-1200</v>
      </c>
      <c r="AB255" s="129">
        <v>0.02</v>
      </c>
      <c r="AC255" s="128">
        <f t="shared" si="93"/>
        <v>-480</v>
      </c>
      <c r="AD255" s="128">
        <f t="shared" si="94"/>
        <v>-480</v>
      </c>
      <c r="AM255" s="128"/>
      <c r="AN255" s="128"/>
      <c r="AO255" s="128"/>
      <c r="AP255" s="128"/>
      <c r="AQ255" s="127">
        <v>0.08</v>
      </c>
      <c r="AR255" s="127">
        <v>0.4</v>
      </c>
    </row>
    <row r="256" spans="1:44" s="70" customFormat="1">
      <c r="A256" s="4" t="s">
        <v>1455</v>
      </c>
      <c r="B256" s="133">
        <f>B255+31</f>
        <v>43465</v>
      </c>
      <c r="C256" s="131">
        <v>1</v>
      </c>
      <c r="D256" s="127">
        <v>0.2</v>
      </c>
      <c r="E256" s="127">
        <v>5.0000000000000001E-3</v>
      </c>
      <c r="F256" s="127">
        <v>0</v>
      </c>
      <c r="G256" s="127"/>
      <c r="H256" s="128"/>
      <c r="M256" s="128">
        <v>-2000</v>
      </c>
      <c r="N256" s="128">
        <f t="shared" si="112"/>
        <v>26000</v>
      </c>
      <c r="O256" s="128">
        <f t="shared" si="98"/>
        <v>-2000</v>
      </c>
      <c r="P256" s="128">
        <f t="shared" si="99"/>
        <v>26000</v>
      </c>
      <c r="Q256" s="128">
        <f t="shared" si="108"/>
        <v>10.19178082191786</v>
      </c>
      <c r="R256" s="128">
        <f t="shared" si="109"/>
        <v>10.19178082191786</v>
      </c>
      <c r="S256" s="128">
        <f t="shared" si="113"/>
        <v>407.67123287671228</v>
      </c>
      <c r="T256" s="128">
        <f t="shared" si="101"/>
        <v>407.67123287671228</v>
      </c>
      <c r="U256" s="128">
        <f t="shared" si="110"/>
        <v>120</v>
      </c>
      <c r="V256" s="128">
        <f t="shared" si="111"/>
        <v>120</v>
      </c>
      <c r="W256" s="128">
        <f t="shared" si="100"/>
        <v>0</v>
      </c>
      <c r="X256" s="128">
        <f t="shared" si="95"/>
        <v>0</v>
      </c>
      <c r="Y256" s="129">
        <v>0.05</v>
      </c>
      <c r="Z256" s="128">
        <f t="shared" si="96"/>
        <v>-1300</v>
      </c>
      <c r="AA256" s="128">
        <f t="shared" si="97"/>
        <v>-1300</v>
      </c>
      <c r="AB256" s="129">
        <v>0.02</v>
      </c>
      <c r="AC256" s="128">
        <f t="shared" si="93"/>
        <v>-520</v>
      </c>
      <c r="AD256" s="128">
        <f t="shared" si="94"/>
        <v>-520</v>
      </c>
      <c r="AM256" s="128"/>
      <c r="AN256" s="128"/>
      <c r="AO256" s="128"/>
      <c r="AP256" s="128"/>
      <c r="AQ256" s="127">
        <v>0.08</v>
      </c>
      <c r="AR256" s="127">
        <v>0.4</v>
      </c>
    </row>
    <row r="257" spans="1:44" s="70" customFormat="1">
      <c r="A257" s="4" t="s">
        <v>1455</v>
      </c>
      <c r="B257" s="133">
        <f>B256+31</f>
        <v>43496</v>
      </c>
      <c r="C257" s="131">
        <v>1</v>
      </c>
      <c r="D257" s="127">
        <v>0.18</v>
      </c>
      <c r="E257" s="127">
        <v>5.0000000000000001E-3</v>
      </c>
      <c r="F257" s="127">
        <v>0</v>
      </c>
      <c r="G257" s="127"/>
      <c r="H257" s="128"/>
      <c r="M257" s="128">
        <v>-2000</v>
      </c>
      <c r="N257" s="128">
        <f>N256-M257</f>
        <v>28000</v>
      </c>
      <c r="O257" s="128">
        <f t="shared" si="98"/>
        <v>-2000</v>
      </c>
      <c r="P257" s="128">
        <f t="shared" si="99"/>
        <v>28000</v>
      </c>
      <c r="Q257" s="128">
        <f t="shared" si="108"/>
        <v>10.19178082191786</v>
      </c>
      <c r="R257" s="128">
        <f t="shared" si="109"/>
        <v>10.19178082191786</v>
      </c>
      <c r="S257" s="128">
        <f t="shared" si="113"/>
        <v>441.64383561643837</v>
      </c>
      <c r="T257" s="128">
        <f t="shared" si="101"/>
        <v>441.64383561643837</v>
      </c>
      <c r="U257" s="128">
        <f t="shared" si="110"/>
        <v>130</v>
      </c>
      <c r="V257" s="128">
        <f t="shared" si="111"/>
        <v>130</v>
      </c>
      <c r="W257" s="128">
        <f t="shared" si="100"/>
        <v>0</v>
      </c>
      <c r="X257" s="128">
        <f t="shared" si="95"/>
        <v>0</v>
      </c>
      <c r="Y257" s="129">
        <v>0.05</v>
      </c>
      <c r="Z257" s="128">
        <f t="shared" si="96"/>
        <v>-1400</v>
      </c>
      <c r="AA257" s="128">
        <f t="shared" si="97"/>
        <v>-1400</v>
      </c>
      <c r="AB257" s="129">
        <v>0.02</v>
      </c>
      <c r="AC257" s="128">
        <f t="shared" si="93"/>
        <v>-560</v>
      </c>
      <c r="AD257" s="128">
        <f t="shared" si="94"/>
        <v>-560</v>
      </c>
      <c r="AM257" s="128"/>
      <c r="AN257" s="128"/>
      <c r="AO257" s="128"/>
      <c r="AP257" s="128"/>
      <c r="AQ257" s="127">
        <v>0.08</v>
      </c>
      <c r="AR257" s="127">
        <v>0.4</v>
      </c>
    </row>
    <row r="258" spans="1:44" s="70" customFormat="1">
      <c r="A258" s="4" t="s">
        <v>1455</v>
      </c>
      <c r="B258" s="133">
        <f>B257+28</f>
        <v>43524</v>
      </c>
      <c r="C258" s="131">
        <v>1</v>
      </c>
      <c r="D258" s="127">
        <v>0.18</v>
      </c>
      <c r="E258" s="127">
        <v>5.0000000000000001E-3</v>
      </c>
      <c r="F258" s="127">
        <v>0</v>
      </c>
      <c r="G258" s="127"/>
      <c r="H258" s="128"/>
      <c r="M258" s="128">
        <v>-2000</v>
      </c>
      <c r="N258" s="128">
        <f t="shared" ref="N258:N268" si="114">N257-M258</f>
        <v>30000</v>
      </c>
      <c r="O258" s="128">
        <f t="shared" si="98"/>
        <v>-2000</v>
      </c>
      <c r="P258" s="128">
        <f t="shared" si="99"/>
        <v>30000</v>
      </c>
      <c r="Q258" s="128">
        <f t="shared" si="108"/>
        <v>10.19178082191786</v>
      </c>
      <c r="R258" s="128">
        <f t="shared" si="109"/>
        <v>10.19178082191786</v>
      </c>
      <c r="S258" s="128">
        <f t="shared" si="113"/>
        <v>386.63013698630135</v>
      </c>
      <c r="T258" s="128">
        <f t="shared" si="101"/>
        <v>386.63013698630135</v>
      </c>
      <c r="U258" s="128">
        <f t="shared" si="110"/>
        <v>140</v>
      </c>
      <c r="V258" s="128">
        <f t="shared" si="111"/>
        <v>140</v>
      </c>
      <c r="W258" s="128">
        <f t="shared" si="100"/>
        <v>0</v>
      </c>
      <c r="X258" s="128">
        <f t="shared" si="95"/>
        <v>0</v>
      </c>
      <c r="Y258" s="129">
        <v>0.05</v>
      </c>
      <c r="Z258" s="128">
        <f t="shared" si="96"/>
        <v>-1500</v>
      </c>
      <c r="AA258" s="128">
        <f t="shared" si="97"/>
        <v>-1500</v>
      </c>
      <c r="AB258" s="129">
        <v>0.02</v>
      </c>
      <c r="AC258" s="128">
        <f t="shared" si="93"/>
        <v>-600</v>
      </c>
      <c r="AD258" s="128">
        <f t="shared" si="94"/>
        <v>-600</v>
      </c>
      <c r="AM258" s="128"/>
      <c r="AN258" s="128"/>
      <c r="AO258" s="128"/>
      <c r="AP258" s="128"/>
      <c r="AQ258" s="127">
        <v>0.08</v>
      </c>
      <c r="AR258" s="127">
        <v>0.4</v>
      </c>
    </row>
    <row r="259" spans="1:44" s="70" customFormat="1">
      <c r="A259" s="4" t="s">
        <v>1455</v>
      </c>
      <c r="B259" s="133">
        <f>B258+31</f>
        <v>43555</v>
      </c>
      <c r="C259" s="131">
        <v>1</v>
      </c>
      <c r="D259" s="127">
        <v>0.18</v>
      </c>
      <c r="E259" s="127">
        <v>5.0000000000000001E-3</v>
      </c>
      <c r="F259" s="127">
        <v>0</v>
      </c>
      <c r="G259" s="127"/>
      <c r="H259" s="128"/>
      <c r="M259" s="128">
        <v>-2000</v>
      </c>
      <c r="N259" s="128">
        <f t="shared" si="114"/>
        <v>32000</v>
      </c>
      <c r="O259" s="128">
        <f t="shared" si="98"/>
        <v>-2000</v>
      </c>
      <c r="P259" s="128">
        <f t="shared" si="99"/>
        <v>32000</v>
      </c>
      <c r="Q259" s="128">
        <f t="shared" si="108"/>
        <v>10.19178082191786</v>
      </c>
      <c r="R259" s="128">
        <f t="shared" si="109"/>
        <v>10.19178082191786</v>
      </c>
      <c r="S259" s="128">
        <f t="shared" si="113"/>
        <v>458.63013698630141</v>
      </c>
      <c r="T259" s="128">
        <f t="shared" si="101"/>
        <v>458.63013698630141</v>
      </c>
      <c r="U259" s="128">
        <f t="shared" si="110"/>
        <v>150</v>
      </c>
      <c r="V259" s="128">
        <f t="shared" si="111"/>
        <v>150</v>
      </c>
      <c r="W259" s="128">
        <f t="shared" si="100"/>
        <v>0</v>
      </c>
      <c r="X259" s="128">
        <f t="shared" si="95"/>
        <v>0</v>
      </c>
      <c r="Y259" s="129">
        <v>0.05</v>
      </c>
      <c r="Z259" s="128">
        <f t="shared" si="96"/>
        <v>-1600</v>
      </c>
      <c r="AA259" s="128">
        <f t="shared" si="97"/>
        <v>-1600</v>
      </c>
      <c r="AB259" s="129">
        <v>0.02</v>
      </c>
      <c r="AC259" s="128">
        <f t="shared" si="93"/>
        <v>-640</v>
      </c>
      <c r="AD259" s="128">
        <f t="shared" si="94"/>
        <v>-640</v>
      </c>
      <c r="AM259" s="128"/>
      <c r="AN259" s="128"/>
      <c r="AO259" s="128"/>
      <c r="AP259" s="128"/>
      <c r="AQ259" s="127">
        <v>0.08</v>
      </c>
      <c r="AR259" s="127">
        <v>0.4</v>
      </c>
    </row>
    <row r="260" spans="1:44" s="70" customFormat="1">
      <c r="A260" s="4" t="s">
        <v>1455</v>
      </c>
      <c r="B260" s="133">
        <f>B259+30</f>
        <v>43585</v>
      </c>
      <c r="C260" s="131">
        <v>1</v>
      </c>
      <c r="D260" s="127">
        <v>0.18</v>
      </c>
      <c r="E260" s="127">
        <v>5.0000000000000001E-3</v>
      </c>
      <c r="F260" s="127">
        <v>0</v>
      </c>
      <c r="G260" s="127"/>
      <c r="H260" s="128"/>
      <c r="M260" s="128">
        <v>-2000</v>
      </c>
      <c r="N260" s="128">
        <f t="shared" si="114"/>
        <v>34000</v>
      </c>
      <c r="O260" s="128">
        <f t="shared" si="98"/>
        <v>-2000</v>
      </c>
      <c r="P260" s="128">
        <f t="shared" si="99"/>
        <v>34000</v>
      </c>
      <c r="Q260" s="128">
        <f t="shared" si="108"/>
        <v>10.19178082191786</v>
      </c>
      <c r="R260" s="128">
        <f t="shared" si="109"/>
        <v>10.19178082191786</v>
      </c>
      <c r="S260" s="128">
        <f t="shared" si="113"/>
        <v>473.42465753424653</v>
      </c>
      <c r="T260" s="128">
        <f t="shared" si="101"/>
        <v>473.42465753424653</v>
      </c>
      <c r="U260" s="128">
        <f t="shared" si="110"/>
        <v>160</v>
      </c>
      <c r="V260" s="128">
        <f t="shared" si="111"/>
        <v>160</v>
      </c>
      <c r="W260" s="128">
        <f t="shared" si="100"/>
        <v>0</v>
      </c>
      <c r="X260" s="128">
        <f t="shared" si="95"/>
        <v>0</v>
      </c>
      <c r="Y260" s="129">
        <v>0.05</v>
      </c>
      <c r="Z260" s="128">
        <f t="shared" si="96"/>
        <v>-1700</v>
      </c>
      <c r="AA260" s="128">
        <f t="shared" si="97"/>
        <v>-1700</v>
      </c>
      <c r="AB260" s="129">
        <v>0.02</v>
      </c>
      <c r="AC260" s="128">
        <f t="shared" si="93"/>
        <v>-680</v>
      </c>
      <c r="AD260" s="128">
        <f t="shared" si="94"/>
        <v>-680</v>
      </c>
      <c r="AM260" s="128"/>
      <c r="AN260" s="128"/>
      <c r="AO260" s="128"/>
      <c r="AP260" s="128"/>
      <c r="AQ260" s="127">
        <v>0.08</v>
      </c>
      <c r="AR260" s="127">
        <v>0.4</v>
      </c>
    </row>
    <row r="261" spans="1:44" s="70" customFormat="1">
      <c r="A261" s="4" t="s">
        <v>1455</v>
      </c>
      <c r="B261" s="133">
        <f>B260+31</f>
        <v>43616</v>
      </c>
      <c r="C261" s="131">
        <v>1</v>
      </c>
      <c r="D261" s="127">
        <v>0.18</v>
      </c>
      <c r="E261" s="127">
        <v>5.0000000000000001E-3</v>
      </c>
      <c r="F261" s="127">
        <v>0</v>
      </c>
      <c r="G261" s="127"/>
      <c r="H261" s="128"/>
      <c r="M261" s="128">
        <v>-2000</v>
      </c>
      <c r="N261" s="128">
        <f t="shared" si="114"/>
        <v>36000</v>
      </c>
      <c r="O261" s="128">
        <f t="shared" si="98"/>
        <v>-2000</v>
      </c>
      <c r="P261" s="128">
        <f t="shared" si="99"/>
        <v>36000</v>
      </c>
      <c r="Q261" s="128">
        <f t="shared" si="108"/>
        <v>10.19178082191786</v>
      </c>
      <c r="R261" s="128">
        <f t="shared" si="109"/>
        <v>10.19178082191786</v>
      </c>
      <c r="S261" s="128">
        <f t="shared" si="113"/>
        <v>519.78082191780823</v>
      </c>
      <c r="T261" s="128">
        <f t="shared" si="101"/>
        <v>519.78082191780823</v>
      </c>
      <c r="U261" s="128">
        <f t="shared" si="110"/>
        <v>170</v>
      </c>
      <c r="V261" s="128">
        <f t="shared" si="111"/>
        <v>170</v>
      </c>
      <c r="W261" s="128">
        <f t="shared" si="100"/>
        <v>0</v>
      </c>
      <c r="X261" s="128">
        <f t="shared" si="95"/>
        <v>0</v>
      </c>
      <c r="Y261" s="129">
        <v>0.05</v>
      </c>
      <c r="Z261" s="128">
        <f t="shared" si="96"/>
        <v>-1800</v>
      </c>
      <c r="AA261" s="128">
        <f t="shared" si="97"/>
        <v>-1800</v>
      </c>
      <c r="AB261" s="129">
        <v>0.02</v>
      </c>
      <c r="AC261" s="128">
        <f t="shared" ref="AC261:AC324" si="115">-AB261*N261</f>
        <v>-720</v>
      </c>
      <c r="AD261" s="128">
        <f t="shared" ref="AD261:AD324" si="116">AC261*C261</f>
        <v>-720</v>
      </c>
      <c r="AM261" s="128"/>
      <c r="AN261" s="128"/>
      <c r="AO261" s="128"/>
      <c r="AP261" s="128"/>
      <c r="AQ261" s="127">
        <v>0.08</v>
      </c>
      <c r="AR261" s="127">
        <v>0.4</v>
      </c>
    </row>
    <row r="262" spans="1:44" s="70" customFormat="1">
      <c r="A262" s="4" t="s">
        <v>1455</v>
      </c>
      <c r="B262" s="133">
        <f>B261+30</f>
        <v>43646</v>
      </c>
      <c r="C262" s="131">
        <v>1</v>
      </c>
      <c r="D262" s="127">
        <v>0.18</v>
      </c>
      <c r="E262" s="127">
        <v>5.0000000000000001E-3</v>
      </c>
      <c r="F262" s="127">
        <v>0</v>
      </c>
      <c r="G262" s="127"/>
      <c r="H262" s="128"/>
      <c r="M262" s="128">
        <v>-2000</v>
      </c>
      <c r="N262" s="128">
        <f t="shared" si="114"/>
        <v>38000</v>
      </c>
      <c r="O262" s="128">
        <f t="shared" si="98"/>
        <v>-2000</v>
      </c>
      <c r="P262" s="128">
        <f t="shared" si="99"/>
        <v>38000</v>
      </c>
      <c r="Q262" s="128">
        <f t="shared" si="108"/>
        <v>10.19178082191786</v>
      </c>
      <c r="R262" s="128">
        <f t="shared" si="109"/>
        <v>10.19178082191786</v>
      </c>
      <c r="S262" s="128">
        <f t="shared" si="113"/>
        <v>532.60273972602738</v>
      </c>
      <c r="T262" s="128">
        <f t="shared" si="101"/>
        <v>532.60273972602738</v>
      </c>
      <c r="U262" s="128">
        <f t="shared" si="110"/>
        <v>180</v>
      </c>
      <c r="V262" s="128">
        <f t="shared" si="111"/>
        <v>180</v>
      </c>
      <c r="W262" s="128">
        <f t="shared" si="100"/>
        <v>0</v>
      </c>
      <c r="X262" s="128">
        <f t="shared" si="95"/>
        <v>0</v>
      </c>
      <c r="Y262" s="129">
        <v>0.05</v>
      </c>
      <c r="Z262" s="128">
        <f t="shared" si="96"/>
        <v>-1900</v>
      </c>
      <c r="AA262" s="128">
        <f t="shared" si="97"/>
        <v>-1900</v>
      </c>
      <c r="AB262" s="129">
        <v>0.02</v>
      </c>
      <c r="AC262" s="128">
        <f t="shared" si="115"/>
        <v>-760</v>
      </c>
      <c r="AD262" s="128">
        <f t="shared" si="116"/>
        <v>-760</v>
      </c>
      <c r="AM262" s="128"/>
      <c r="AN262" s="128"/>
      <c r="AO262" s="128"/>
      <c r="AP262" s="128"/>
      <c r="AQ262" s="127">
        <v>0.08</v>
      </c>
      <c r="AR262" s="127">
        <v>0.4</v>
      </c>
    </row>
    <row r="263" spans="1:44" s="70" customFormat="1">
      <c r="A263" s="4" t="s">
        <v>1455</v>
      </c>
      <c r="B263" s="133">
        <f>B262+31</f>
        <v>43677</v>
      </c>
      <c r="C263" s="131">
        <v>1</v>
      </c>
      <c r="D263" s="127">
        <v>0.18</v>
      </c>
      <c r="E263" s="127">
        <v>5.0000000000000001E-3</v>
      </c>
      <c r="F263" s="127">
        <v>0</v>
      </c>
      <c r="G263" s="127"/>
      <c r="H263" s="128"/>
      <c r="M263" s="128">
        <v>-2000</v>
      </c>
      <c r="N263" s="128">
        <f t="shared" si="114"/>
        <v>40000</v>
      </c>
      <c r="O263" s="128">
        <f t="shared" si="98"/>
        <v>-2000</v>
      </c>
      <c r="P263" s="128">
        <f t="shared" si="99"/>
        <v>40000</v>
      </c>
      <c r="Q263" s="128">
        <f t="shared" si="108"/>
        <v>10.19178082191786</v>
      </c>
      <c r="R263" s="128">
        <f t="shared" si="109"/>
        <v>10.19178082191786</v>
      </c>
      <c r="S263" s="128">
        <f t="shared" si="113"/>
        <v>580.93150684931504</v>
      </c>
      <c r="T263" s="128">
        <f t="shared" si="101"/>
        <v>580.93150684931504</v>
      </c>
      <c r="U263" s="128">
        <f t="shared" si="110"/>
        <v>190</v>
      </c>
      <c r="V263" s="128">
        <f t="shared" si="111"/>
        <v>190</v>
      </c>
      <c r="W263" s="128">
        <f t="shared" si="100"/>
        <v>0</v>
      </c>
      <c r="X263" s="128">
        <f t="shared" si="95"/>
        <v>0</v>
      </c>
      <c r="Y263" s="129">
        <v>0.05</v>
      </c>
      <c r="Z263" s="128">
        <f t="shared" si="96"/>
        <v>-2000</v>
      </c>
      <c r="AA263" s="128">
        <f t="shared" si="97"/>
        <v>-2000</v>
      </c>
      <c r="AB263" s="129">
        <v>0.02</v>
      </c>
      <c r="AC263" s="128">
        <f t="shared" si="115"/>
        <v>-800</v>
      </c>
      <c r="AD263" s="128">
        <f t="shared" si="116"/>
        <v>-800</v>
      </c>
      <c r="AM263" s="128"/>
      <c r="AN263" s="128"/>
      <c r="AO263" s="128"/>
      <c r="AP263" s="128"/>
      <c r="AQ263" s="127">
        <v>0.08</v>
      </c>
      <c r="AR263" s="127">
        <v>0.4</v>
      </c>
    </row>
    <row r="264" spans="1:44" s="70" customFormat="1">
      <c r="A264" s="4" t="s">
        <v>1455</v>
      </c>
      <c r="B264" s="133">
        <f>B263+31</f>
        <v>43708</v>
      </c>
      <c r="C264" s="131">
        <v>1</v>
      </c>
      <c r="D264" s="127">
        <v>0.18</v>
      </c>
      <c r="E264" s="127">
        <v>5.0000000000000001E-3</v>
      </c>
      <c r="F264" s="127">
        <v>0</v>
      </c>
      <c r="G264" s="127"/>
      <c r="H264" s="128"/>
      <c r="M264" s="128">
        <v>-2000</v>
      </c>
      <c r="N264" s="128">
        <f t="shared" si="114"/>
        <v>42000</v>
      </c>
      <c r="O264" s="128">
        <f t="shared" si="98"/>
        <v>-2000</v>
      </c>
      <c r="P264" s="128">
        <f t="shared" si="99"/>
        <v>42000</v>
      </c>
      <c r="Q264" s="128">
        <f t="shared" si="108"/>
        <v>10.19178082191786</v>
      </c>
      <c r="R264" s="128">
        <f t="shared" si="109"/>
        <v>10.19178082191786</v>
      </c>
      <c r="S264" s="128">
        <f t="shared" si="113"/>
        <v>611.50684931506851</v>
      </c>
      <c r="T264" s="128">
        <f t="shared" si="101"/>
        <v>611.50684931506851</v>
      </c>
      <c r="U264" s="128">
        <f t="shared" si="110"/>
        <v>200</v>
      </c>
      <c r="V264" s="128">
        <f t="shared" si="111"/>
        <v>200</v>
      </c>
      <c r="W264" s="128">
        <f t="shared" si="100"/>
        <v>0</v>
      </c>
      <c r="X264" s="128">
        <f t="shared" ref="X264:X327" si="117">W264*C264</f>
        <v>0</v>
      </c>
      <c r="Y264" s="129">
        <v>0.05</v>
      </c>
      <c r="Z264" s="128">
        <f t="shared" ref="Z264:Z327" si="118">-Y264*N264</f>
        <v>-2100</v>
      </c>
      <c r="AA264" s="128">
        <f t="shared" ref="AA264:AA327" si="119">Z264*C264</f>
        <v>-2100</v>
      </c>
      <c r="AB264" s="129">
        <v>0.02</v>
      </c>
      <c r="AC264" s="128">
        <f t="shared" si="115"/>
        <v>-840</v>
      </c>
      <c r="AD264" s="128">
        <f t="shared" si="116"/>
        <v>-840</v>
      </c>
      <c r="AM264" s="128"/>
      <c r="AN264" s="128"/>
      <c r="AO264" s="128"/>
      <c r="AP264" s="128"/>
      <c r="AQ264" s="127">
        <v>0.08</v>
      </c>
      <c r="AR264" s="127">
        <v>0.4</v>
      </c>
    </row>
    <row r="265" spans="1:44" s="70" customFormat="1">
      <c r="A265" s="4" t="s">
        <v>1455</v>
      </c>
      <c r="B265" s="133">
        <f>B264+30</f>
        <v>43738</v>
      </c>
      <c r="C265" s="131">
        <v>1</v>
      </c>
      <c r="D265" s="127">
        <v>0.18</v>
      </c>
      <c r="E265" s="127">
        <v>5.0000000000000001E-3</v>
      </c>
      <c r="F265" s="127">
        <v>0</v>
      </c>
      <c r="G265" s="127"/>
      <c r="H265" s="128"/>
      <c r="M265" s="128">
        <v>-2000</v>
      </c>
      <c r="N265" s="128">
        <f t="shared" si="114"/>
        <v>44000</v>
      </c>
      <c r="O265" s="128">
        <f t="shared" si="98"/>
        <v>-2000</v>
      </c>
      <c r="P265" s="128">
        <f t="shared" si="99"/>
        <v>44000</v>
      </c>
      <c r="Q265" s="128">
        <f t="shared" si="108"/>
        <v>10.19178082191786</v>
      </c>
      <c r="R265" s="128">
        <f t="shared" si="109"/>
        <v>10.19178082191786</v>
      </c>
      <c r="S265" s="128">
        <f t="shared" si="113"/>
        <v>621.3698630136987</v>
      </c>
      <c r="T265" s="128">
        <f t="shared" si="101"/>
        <v>621.3698630136987</v>
      </c>
      <c r="U265" s="128">
        <f t="shared" si="110"/>
        <v>210</v>
      </c>
      <c r="V265" s="128">
        <f t="shared" si="111"/>
        <v>210</v>
      </c>
      <c r="W265" s="128">
        <f t="shared" si="100"/>
        <v>0</v>
      </c>
      <c r="X265" s="128">
        <f t="shared" si="117"/>
        <v>0</v>
      </c>
      <c r="Y265" s="129">
        <v>0.05</v>
      </c>
      <c r="Z265" s="128">
        <f t="shared" si="118"/>
        <v>-2200</v>
      </c>
      <c r="AA265" s="128">
        <f t="shared" si="119"/>
        <v>-2200</v>
      </c>
      <c r="AB265" s="129">
        <v>0.02</v>
      </c>
      <c r="AC265" s="128">
        <f t="shared" si="115"/>
        <v>-880</v>
      </c>
      <c r="AD265" s="128">
        <f t="shared" si="116"/>
        <v>-880</v>
      </c>
      <c r="AM265" s="128"/>
      <c r="AN265" s="128"/>
      <c r="AO265" s="128"/>
      <c r="AP265" s="128"/>
      <c r="AQ265" s="127">
        <v>0.08</v>
      </c>
      <c r="AR265" s="127">
        <v>0.4</v>
      </c>
    </row>
    <row r="266" spans="1:44" s="70" customFormat="1">
      <c r="A266" s="4" t="s">
        <v>1455</v>
      </c>
      <c r="B266" s="133">
        <f>B265+31</f>
        <v>43769</v>
      </c>
      <c r="C266" s="131">
        <v>1</v>
      </c>
      <c r="D266" s="127">
        <v>0.18</v>
      </c>
      <c r="E266" s="127">
        <v>5.0000000000000001E-3</v>
      </c>
      <c r="F266" s="127">
        <v>0</v>
      </c>
      <c r="G266" s="127"/>
      <c r="H266" s="128"/>
      <c r="M266" s="128">
        <v>-2000</v>
      </c>
      <c r="N266" s="128">
        <f t="shared" si="114"/>
        <v>46000</v>
      </c>
      <c r="O266" s="128">
        <f t="shared" si="98"/>
        <v>-2000</v>
      </c>
      <c r="P266" s="128">
        <f t="shared" si="99"/>
        <v>46000</v>
      </c>
      <c r="Q266" s="128">
        <f t="shared" si="108"/>
        <v>10.19178082191786</v>
      </c>
      <c r="R266" s="128">
        <f t="shared" si="109"/>
        <v>10.19178082191786</v>
      </c>
      <c r="S266" s="128">
        <f t="shared" si="113"/>
        <v>672.65753424657544</v>
      </c>
      <c r="T266" s="128">
        <f t="shared" si="101"/>
        <v>672.65753424657544</v>
      </c>
      <c r="U266" s="128">
        <f t="shared" si="110"/>
        <v>220</v>
      </c>
      <c r="V266" s="128">
        <f t="shared" si="111"/>
        <v>220</v>
      </c>
      <c r="W266" s="128">
        <f t="shared" si="100"/>
        <v>0</v>
      </c>
      <c r="X266" s="128">
        <f t="shared" si="117"/>
        <v>0</v>
      </c>
      <c r="Y266" s="129">
        <v>0.05</v>
      </c>
      <c r="Z266" s="128">
        <f t="shared" si="118"/>
        <v>-2300</v>
      </c>
      <c r="AA266" s="128">
        <f t="shared" si="119"/>
        <v>-2300</v>
      </c>
      <c r="AB266" s="129">
        <v>0.02</v>
      </c>
      <c r="AC266" s="128">
        <f t="shared" si="115"/>
        <v>-920</v>
      </c>
      <c r="AD266" s="128">
        <f t="shared" si="116"/>
        <v>-920</v>
      </c>
      <c r="AM266" s="128"/>
      <c r="AN266" s="128"/>
      <c r="AO266" s="128"/>
      <c r="AP266" s="128"/>
      <c r="AQ266" s="127">
        <v>0.08</v>
      </c>
      <c r="AR266" s="127">
        <v>0.4</v>
      </c>
    </row>
    <row r="267" spans="1:44" s="70" customFormat="1">
      <c r="A267" s="4" t="s">
        <v>1455</v>
      </c>
      <c r="B267" s="133">
        <f>B266+30</f>
        <v>43799</v>
      </c>
      <c r="C267" s="131">
        <v>1</v>
      </c>
      <c r="D267" s="127">
        <v>0.18</v>
      </c>
      <c r="E267" s="127">
        <v>5.0000000000000001E-3</v>
      </c>
      <c r="F267" s="127">
        <v>0</v>
      </c>
      <c r="G267" s="127"/>
      <c r="H267" s="128"/>
      <c r="M267" s="128">
        <v>-2000</v>
      </c>
      <c r="N267" s="128">
        <f t="shared" si="114"/>
        <v>48000</v>
      </c>
      <c r="O267" s="128">
        <f t="shared" si="98"/>
        <v>-2000</v>
      </c>
      <c r="P267" s="128">
        <f t="shared" si="99"/>
        <v>48000</v>
      </c>
      <c r="Q267" s="128">
        <f t="shared" si="108"/>
        <v>10.19178082191786</v>
      </c>
      <c r="R267" s="128">
        <f t="shared" si="109"/>
        <v>10.19178082191786</v>
      </c>
      <c r="S267" s="128">
        <f t="shared" si="113"/>
        <v>680.54794520547944</v>
      </c>
      <c r="T267" s="128">
        <f t="shared" si="101"/>
        <v>680.54794520547944</v>
      </c>
      <c r="U267" s="128">
        <f t="shared" si="110"/>
        <v>230</v>
      </c>
      <c r="V267" s="128">
        <f t="shared" si="111"/>
        <v>230</v>
      </c>
      <c r="W267" s="128">
        <f t="shared" si="100"/>
        <v>0</v>
      </c>
      <c r="X267" s="128">
        <f t="shared" si="117"/>
        <v>0</v>
      </c>
      <c r="Y267" s="129">
        <v>0.05</v>
      </c>
      <c r="Z267" s="128">
        <f t="shared" si="118"/>
        <v>-2400</v>
      </c>
      <c r="AA267" s="128">
        <f t="shared" si="119"/>
        <v>-2400</v>
      </c>
      <c r="AB267" s="129">
        <v>0.02</v>
      </c>
      <c r="AC267" s="128">
        <f t="shared" si="115"/>
        <v>-960</v>
      </c>
      <c r="AD267" s="128">
        <f t="shared" si="116"/>
        <v>-960</v>
      </c>
      <c r="AM267" s="128"/>
      <c r="AN267" s="128"/>
      <c r="AO267" s="128"/>
      <c r="AP267" s="128"/>
      <c r="AQ267" s="127">
        <v>0.08</v>
      </c>
      <c r="AR267" s="127">
        <v>0.4</v>
      </c>
    </row>
    <row r="268" spans="1:44" s="70" customFormat="1">
      <c r="A268" s="4" t="s">
        <v>1455</v>
      </c>
      <c r="B268" s="133">
        <f>B267+31</f>
        <v>43830</v>
      </c>
      <c r="C268" s="131">
        <v>1</v>
      </c>
      <c r="D268" s="127">
        <v>0.18</v>
      </c>
      <c r="E268" s="127">
        <v>5.0000000000000001E-3</v>
      </c>
      <c r="F268" s="127">
        <v>0</v>
      </c>
      <c r="G268" s="127"/>
      <c r="H268" s="128"/>
      <c r="M268" s="128">
        <v>-2000</v>
      </c>
      <c r="N268" s="128">
        <f t="shared" si="114"/>
        <v>50000</v>
      </c>
      <c r="O268" s="128">
        <f t="shared" si="98"/>
        <v>-2000</v>
      </c>
      <c r="P268" s="128">
        <f t="shared" si="99"/>
        <v>50000</v>
      </c>
      <c r="Q268" s="128">
        <f t="shared" si="108"/>
        <v>10.19178082191786</v>
      </c>
      <c r="R268" s="128">
        <f t="shared" si="109"/>
        <v>10.19178082191786</v>
      </c>
      <c r="S268" s="128">
        <f t="shared" si="113"/>
        <v>733.80821917808214</v>
      </c>
      <c r="T268" s="128">
        <f t="shared" si="101"/>
        <v>733.80821917808214</v>
      </c>
      <c r="U268" s="128">
        <f t="shared" si="110"/>
        <v>240</v>
      </c>
      <c r="V268" s="128">
        <f t="shared" si="111"/>
        <v>240</v>
      </c>
      <c r="W268" s="128">
        <f t="shared" si="100"/>
        <v>0</v>
      </c>
      <c r="X268" s="128">
        <f t="shared" si="117"/>
        <v>0</v>
      </c>
      <c r="Y268" s="129">
        <v>0.05</v>
      </c>
      <c r="Z268" s="128">
        <f t="shared" si="118"/>
        <v>-2500</v>
      </c>
      <c r="AA268" s="128">
        <f t="shared" si="119"/>
        <v>-2500</v>
      </c>
      <c r="AB268" s="129">
        <v>0.02</v>
      </c>
      <c r="AC268" s="128">
        <f t="shared" si="115"/>
        <v>-1000</v>
      </c>
      <c r="AD268" s="128">
        <f t="shared" si="116"/>
        <v>-1000</v>
      </c>
      <c r="AM268" s="128"/>
      <c r="AN268" s="128"/>
      <c r="AO268" s="128"/>
      <c r="AP268" s="128"/>
      <c r="AQ268" s="127">
        <v>0.08</v>
      </c>
      <c r="AR268" s="127">
        <v>0.4</v>
      </c>
    </row>
    <row r="269" spans="1:44" s="70" customFormat="1">
      <c r="A269" s="4" t="s">
        <v>1455</v>
      </c>
      <c r="B269" s="133">
        <f>B268+31</f>
        <v>43861</v>
      </c>
      <c r="C269" s="131">
        <v>1</v>
      </c>
      <c r="D269" s="127">
        <v>0.17</v>
      </c>
      <c r="E269" s="127">
        <v>5.0000000000000001E-3</v>
      </c>
      <c r="F269" s="127">
        <v>0</v>
      </c>
      <c r="G269" s="127"/>
      <c r="H269" s="128"/>
      <c r="M269" s="128">
        <v>1000</v>
      </c>
      <c r="N269" s="128">
        <f>N268-M269</f>
        <v>49000</v>
      </c>
      <c r="O269" s="128">
        <f t="shared" si="98"/>
        <v>1000</v>
      </c>
      <c r="P269" s="128">
        <f t="shared" si="99"/>
        <v>49000</v>
      </c>
      <c r="Q269" s="128">
        <f t="shared" si="108"/>
        <v>10.19178082191786</v>
      </c>
      <c r="R269" s="128">
        <f t="shared" si="109"/>
        <v>10.19178082191786</v>
      </c>
      <c r="S269" s="128">
        <f t="shared" si="113"/>
        <v>764.38356164383561</v>
      </c>
      <c r="T269" s="128">
        <f t="shared" si="101"/>
        <v>764.38356164383561</v>
      </c>
      <c r="U269" s="128">
        <f t="shared" si="110"/>
        <v>250</v>
      </c>
      <c r="V269" s="128">
        <f t="shared" si="111"/>
        <v>250</v>
      </c>
      <c r="W269" s="128">
        <f t="shared" si="100"/>
        <v>0</v>
      </c>
      <c r="X269" s="128">
        <f t="shared" si="117"/>
        <v>0</v>
      </c>
      <c r="Y269" s="129">
        <v>0.05</v>
      </c>
      <c r="Z269" s="128">
        <f t="shared" si="118"/>
        <v>-2450</v>
      </c>
      <c r="AA269" s="128">
        <f t="shared" si="119"/>
        <v>-2450</v>
      </c>
      <c r="AB269" s="129">
        <v>0.02</v>
      </c>
      <c r="AC269" s="128">
        <f t="shared" si="115"/>
        <v>-980</v>
      </c>
      <c r="AD269" s="128">
        <f t="shared" si="116"/>
        <v>-980</v>
      </c>
      <c r="AM269" s="128"/>
      <c r="AN269" s="128"/>
      <c r="AO269" s="128"/>
      <c r="AP269" s="128"/>
      <c r="AQ269" s="127">
        <v>0.08</v>
      </c>
      <c r="AR269" s="127">
        <v>0.4</v>
      </c>
    </row>
    <row r="270" spans="1:44" s="70" customFormat="1">
      <c r="A270" s="4" t="s">
        <v>1455</v>
      </c>
      <c r="B270" s="133">
        <f>B269+29</f>
        <v>43890</v>
      </c>
      <c r="C270" s="131">
        <v>1</v>
      </c>
      <c r="D270" s="127">
        <v>0.17</v>
      </c>
      <c r="E270" s="127">
        <v>5.0000000000000001E-3</v>
      </c>
      <c r="F270" s="127">
        <v>0</v>
      </c>
      <c r="G270" s="127"/>
      <c r="H270" s="128"/>
      <c r="M270" s="128">
        <v>1000</v>
      </c>
      <c r="N270" s="128">
        <f t="shared" ref="N270:N280" si="120">N269-M270</f>
        <v>48000</v>
      </c>
      <c r="O270" s="128">
        <f t="shared" si="98"/>
        <v>1000</v>
      </c>
      <c r="P270" s="128">
        <f t="shared" si="99"/>
        <v>48000</v>
      </c>
      <c r="Q270" s="128">
        <f t="shared" si="108"/>
        <v>10.19178082191786</v>
      </c>
      <c r="R270" s="128">
        <f t="shared" si="109"/>
        <v>10.19178082191786</v>
      </c>
      <c r="S270" s="128">
        <f t="shared" si="113"/>
        <v>661.83561643835617</v>
      </c>
      <c r="T270" s="128">
        <f t="shared" si="101"/>
        <v>661.83561643835617</v>
      </c>
      <c r="U270" s="128">
        <f t="shared" si="110"/>
        <v>245</v>
      </c>
      <c r="V270" s="128">
        <f t="shared" si="111"/>
        <v>245</v>
      </c>
      <c r="W270" s="128">
        <f t="shared" si="100"/>
        <v>0</v>
      </c>
      <c r="X270" s="128">
        <f t="shared" si="117"/>
        <v>0</v>
      </c>
      <c r="Y270" s="129">
        <v>0.05</v>
      </c>
      <c r="Z270" s="128">
        <f t="shared" si="118"/>
        <v>-2400</v>
      </c>
      <c r="AA270" s="128">
        <f t="shared" si="119"/>
        <v>-2400</v>
      </c>
      <c r="AB270" s="129">
        <v>0.02</v>
      </c>
      <c r="AC270" s="128">
        <f t="shared" si="115"/>
        <v>-960</v>
      </c>
      <c r="AD270" s="128">
        <f t="shared" si="116"/>
        <v>-960</v>
      </c>
      <c r="AM270" s="128"/>
      <c r="AN270" s="128"/>
      <c r="AO270" s="128"/>
      <c r="AP270" s="128"/>
      <c r="AQ270" s="127">
        <v>0.08</v>
      </c>
      <c r="AR270" s="127">
        <v>0.4</v>
      </c>
    </row>
    <row r="271" spans="1:44" s="70" customFormat="1">
      <c r="A271" s="4" t="s">
        <v>1455</v>
      </c>
      <c r="B271" s="133">
        <f>B270+31</f>
        <v>43921</v>
      </c>
      <c r="C271" s="131">
        <v>1</v>
      </c>
      <c r="D271" s="127">
        <v>0.17</v>
      </c>
      <c r="E271" s="127">
        <v>5.0000000000000001E-3</v>
      </c>
      <c r="F271" s="127">
        <v>0</v>
      </c>
      <c r="G271" s="127"/>
      <c r="H271" s="128"/>
      <c r="M271" s="128">
        <v>1000</v>
      </c>
      <c r="N271" s="128">
        <f t="shared" si="120"/>
        <v>47000</v>
      </c>
      <c r="O271" s="128">
        <f t="shared" si="98"/>
        <v>1000</v>
      </c>
      <c r="P271" s="128">
        <f t="shared" si="99"/>
        <v>47000</v>
      </c>
      <c r="Q271" s="128">
        <f t="shared" si="108"/>
        <v>10.19178082191786</v>
      </c>
      <c r="R271" s="128">
        <f t="shared" si="109"/>
        <v>10.19178082191786</v>
      </c>
      <c r="S271" s="128">
        <f t="shared" si="113"/>
        <v>693.04109589041104</v>
      </c>
      <c r="T271" s="128">
        <f t="shared" si="101"/>
        <v>693.04109589041104</v>
      </c>
      <c r="U271" s="128">
        <f t="shared" si="110"/>
        <v>240</v>
      </c>
      <c r="V271" s="128">
        <f t="shared" si="111"/>
        <v>240</v>
      </c>
      <c r="W271" s="128">
        <f t="shared" si="100"/>
        <v>0</v>
      </c>
      <c r="X271" s="128">
        <f t="shared" si="117"/>
        <v>0</v>
      </c>
      <c r="Y271" s="129">
        <v>0.05</v>
      </c>
      <c r="Z271" s="128">
        <f t="shared" si="118"/>
        <v>-2350</v>
      </c>
      <c r="AA271" s="128">
        <f t="shared" si="119"/>
        <v>-2350</v>
      </c>
      <c r="AB271" s="129">
        <v>0.02</v>
      </c>
      <c r="AC271" s="128">
        <f t="shared" si="115"/>
        <v>-940</v>
      </c>
      <c r="AD271" s="128">
        <f t="shared" si="116"/>
        <v>-940</v>
      </c>
      <c r="AM271" s="128"/>
      <c r="AN271" s="128"/>
      <c r="AO271" s="128"/>
      <c r="AP271" s="128"/>
      <c r="AQ271" s="127">
        <v>0.08</v>
      </c>
      <c r="AR271" s="127">
        <v>0.4</v>
      </c>
    </row>
    <row r="272" spans="1:44" s="70" customFormat="1">
      <c r="A272" s="4" t="s">
        <v>1455</v>
      </c>
      <c r="B272" s="133">
        <f>B271+30</f>
        <v>43951</v>
      </c>
      <c r="C272" s="131">
        <v>1</v>
      </c>
      <c r="D272" s="127">
        <v>0.17</v>
      </c>
      <c r="E272" s="127">
        <v>5.0000000000000001E-3</v>
      </c>
      <c r="F272" s="127">
        <v>0</v>
      </c>
      <c r="G272" s="127"/>
      <c r="H272" s="128"/>
      <c r="M272" s="128">
        <v>1000</v>
      </c>
      <c r="N272" s="128">
        <f t="shared" si="120"/>
        <v>46000</v>
      </c>
      <c r="O272" s="128">
        <f t="shared" ref="O272:O335" si="121">M272*C272</f>
        <v>1000</v>
      </c>
      <c r="P272" s="128">
        <f t="shared" ref="P272:P335" si="122">N272*C272</f>
        <v>46000</v>
      </c>
      <c r="Q272" s="128">
        <f t="shared" si="108"/>
        <v>10.19178082191786</v>
      </c>
      <c r="R272" s="128">
        <f t="shared" si="109"/>
        <v>10.19178082191786</v>
      </c>
      <c r="S272" s="128">
        <f t="shared" si="113"/>
        <v>656.71232876712338</v>
      </c>
      <c r="T272" s="128">
        <f t="shared" si="101"/>
        <v>656.71232876712338</v>
      </c>
      <c r="U272" s="128">
        <f t="shared" si="110"/>
        <v>235</v>
      </c>
      <c r="V272" s="128">
        <f t="shared" si="111"/>
        <v>235</v>
      </c>
      <c r="W272" s="128">
        <f t="shared" si="100"/>
        <v>0</v>
      </c>
      <c r="X272" s="128">
        <f t="shared" si="117"/>
        <v>0</v>
      </c>
      <c r="Y272" s="129">
        <v>0.05</v>
      </c>
      <c r="Z272" s="128">
        <f t="shared" si="118"/>
        <v>-2300</v>
      </c>
      <c r="AA272" s="128">
        <f t="shared" si="119"/>
        <v>-2300</v>
      </c>
      <c r="AB272" s="129">
        <v>0.02</v>
      </c>
      <c r="AC272" s="128">
        <f t="shared" si="115"/>
        <v>-920</v>
      </c>
      <c r="AD272" s="128">
        <f t="shared" si="116"/>
        <v>-920</v>
      </c>
      <c r="AM272" s="128"/>
      <c r="AN272" s="128"/>
      <c r="AO272" s="128"/>
      <c r="AP272" s="128"/>
      <c r="AQ272" s="127">
        <v>0.08</v>
      </c>
      <c r="AR272" s="127">
        <v>0.4</v>
      </c>
    </row>
    <row r="273" spans="1:44" s="70" customFormat="1">
      <c r="A273" s="4" t="s">
        <v>1455</v>
      </c>
      <c r="B273" s="133">
        <f>B272+31</f>
        <v>43982</v>
      </c>
      <c r="C273" s="131">
        <v>1</v>
      </c>
      <c r="D273" s="127">
        <v>0.17</v>
      </c>
      <c r="E273" s="127">
        <v>5.0000000000000001E-3</v>
      </c>
      <c r="F273" s="127">
        <v>0</v>
      </c>
      <c r="G273" s="127"/>
      <c r="H273" s="128"/>
      <c r="M273" s="128">
        <v>1000</v>
      </c>
      <c r="N273" s="128">
        <f t="shared" si="120"/>
        <v>45000</v>
      </c>
      <c r="O273" s="128">
        <f t="shared" si="121"/>
        <v>1000</v>
      </c>
      <c r="P273" s="128">
        <f t="shared" si="122"/>
        <v>45000</v>
      </c>
      <c r="Q273" s="128">
        <f t="shared" si="108"/>
        <v>10.19178082191786</v>
      </c>
      <c r="R273" s="128">
        <f t="shared" si="109"/>
        <v>10.19178082191786</v>
      </c>
      <c r="S273" s="128">
        <f t="shared" si="113"/>
        <v>664.16438356164394</v>
      </c>
      <c r="T273" s="128">
        <f t="shared" si="101"/>
        <v>664.16438356164394</v>
      </c>
      <c r="U273" s="128">
        <f t="shared" si="110"/>
        <v>230</v>
      </c>
      <c r="V273" s="128">
        <f t="shared" si="111"/>
        <v>230</v>
      </c>
      <c r="W273" s="128">
        <f t="shared" si="100"/>
        <v>0</v>
      </c>
      <c r="X273" s="128">
        <f t="shared" si="117"/>
        <v>0</v>
      </c>
      <c r="Y273" s="129">
        <v>0.05</v>
      </c>
      <c r="Z273" s="128">
        <f t="shared" si="118"/>
        <v>-2250</v>
      </c>
      <c r="AA273" s="128">
        <f t="shared" si="119"/>
        <v>-2250</v>
      </c>
      <c r="AB273" s="129">
        <v>0.02</v>
      </c>
      <c r="AC273" s="128">
        <f t="shared" si="115"/>
        <v>-900</v>
      </c>
      <c r="AD273" s="128">
        <f t="shared" si="116"/>
        <v>-900</v>
      </c>
      <c r="AM273" s="128"/>
      <c r="AN273" s="128"/>
      <c r="AO273" s="128"/>
      <c r="AP273" s="128"/>
      <c r="AQ273" s="127">
        <v>0.08</v>
      </c>
      <c r="AR273" s="127">
        <v>0.4</v>
      </c>
    </row>
    <row r="274" spans="1:44" s="70" customFormat="1">
      <c r="A274" s="4" t="s">
        <v>1455</v>
      </c>
      <c r="B274" s="133">
        <f>B273+30</f>
        <v>44012</v>
      </c>
      <c r="C274" s="131">
        <v>1</v>
      </c>
      <c r="D274" s="127">
        <v>0.17</v>
      </c>
      <c r="E274" s="127">
        <v>5.0000000000000001E-3</v>
      </c>
      <c r="F274" s="127">
        <v>0</v>
      </c>
      <c r="G274" s="127"/>
      <c r="H274" s="128"/>
      <c r="M274" s="128">
        <v>1000</v>
      </c>
      <c r="N274" s="128">
        <f t="shared" si="120"/>
        <v>44000</v>
      </c>
      <c r="O274" s="128">
        <f t="shared" si="121"/>
        <v>1000</v>
      </c>
      <c r="P274" s="128">
        <f t="shared" si="122"/>
        <v>44000</v>
      </c>
      <c r="Q274" s="128">
        <f t="shared" si="108"/>
        <v>10.19178082191786</v>
      </c>
      <c r="R274" s="128">
        <f t="shared" si="109"/>
        <v>10.19178082191786</v>
      </c>
      <c r="S274" s="128">
        <f t="shared" si="113"/>
        <v>628.76712328767121</v>
      </c>
      <c r="T274" s="128">
        <f t="shared" si="101"/>
        <v>628.76712328767121</v>
      </c>
      <c r="U274" s="128">
        <f t="shared" si="110"/>
        <v>225</v>
      </c>
      <c r="V274" s="128">
        <f t="shared" si="111"/>
        <v>225</v>
      </c>
      <c r="W274" s="128">
        <f t="shared" si="100"/>
        <v>0</v>
      </c>
      <c r="X274" s="128">
        <f t="shared" si="117"/>
        <v>0</v>
      </c>
      <c r="Y274" s="129">
        <v>0.05</v>
      </c>
      <c r="Z274" s="128">
        <f t="shared" si="118"/>
        <v>-2200</v>
      </c>
      <c r="AA274" s="128">
        <f t="shared" si="119"/>
        <v>-2200</v>
      </c>
      <c r="AB274" s="129">
        <v>0.02</v>
      </c>
      <c r="AC274" s="128">
        <f t="shared" si="115"/>
        <v>-880</v>
      </c>
      <c r="AD274" s="128">
        <f t="shared" si="116"/>
        <v>-880</v>
      </c>
      <c r="AM274" s="128"/>
      <c r="AN274" s="128"/>
      <c r="AO274" s="128"/>
      <c r="AP274" s="128"/>
      <c r="AQ274" s="127">
        <v>0.08</v>
      </c>
      <c r="AR274" s="127">
        <v>0.4</v>
      </c>
    </row>
    <row r="275" spans="1:44" s="70" customFormat="1">
      <c r="A275" s="4" t="s">
        <v>1455</v>
      </c>
      <c r="B275" s="133">
        <f>B274+31</f>
        <v>44043</v>
      </c>
      <c r="C275" s="131">
        <v>1</v>
      </c>
      <c r="D275" s="127">
        <v>0.17</v>
      </c>
      <c r="E275" s="127">
        <v>5.0000000000000001E-3</v>
      </c>
      <c r="F275" s="127">
        <v>0</v>
      </c>
      <c r="G275" s="127"/>
      <c r="H275" s="128"/>
      <c r="M275" s="128">
        <v>1000</v>
      </c>
      <c r="N275" s="128">
        <f t="shared" si="120"/>
        <v>43000</v>
      </c>
      <c r="O275" s="128">
        <f t="shared" si="121"/>
        <v>1000</v>
      </c>
      <c r="P275" s="128">
        <f t="shared" si="122"/>
        <v>43000</v>
      </c>
      <c r="Q275" s="128">
        <f t="shared" si="108"/>
        <v>10.19178082191786</v>
      </c>
      <c r="R275" s="128">
        <f t="shared" si="109"/>
        <v>10.19178082191786</v>
      </c>
      <c r="S275" s="128">
        <f t="shared" si="113"/>
        <v>635.28767123287685</v>
      </c>
      <c r="T275" s="128">
        <f t="shared" si="101"/>
        <v>635.28767123287685</v>
      </c>
      <c r="U275" s="128">
        <f t="shared" si="110"/>
        <v>220</v>
      </c>
      <c r="V275" s="128">
        <f t="shared" si="111"/>
        <v>220</v>
      </c>
      <c r="W275" s="128">
        <f t="shared" ref="W275:W338" si="123">-P275*F275</f>
        <v>0</v>
      </c>
      <c r="X275" s="128">
        <f t="shared" si="117"/>
        <v>0</v>
      </c>
      <c r="Y275" s="129">
        <v>0.05</v>
      </c>
      <c r="Z275" s="128">
        <f t="shared" si="118"/>
        <v>-2150</v>
      </c>
      <c r="AA275" s="128">
        <f t="shared" si="119"/>
        <v>-2150</v>
      </c>
      <c r="AB275" s="129">
        <v>0.02</v>
      </c>
      <c r="AC275" s="128">
        <f t="shared" si="115"/>
        <v>-860</v>
      </c>
      <c r="AD275" s="128">
        <f t="shared" si="116"/>
        <v>-860</v>
      </c>
      <c r="AM275" s="128"/>
      <c r="AN275" s="128"/>
      <c r="AO275" s="128"/>
      <c r="AP275" s="128"/>
      <c r="AQ275" s="127">
        <v>0.08</v>
      </c>
      <c r="AR275" s="127">
        <v>0.4</v>
      </c>
    </row>
    <row r="276" spans="1:44" s="70" customFormat="1">
      <c r="A276" s="4" t="s">
        <v>1455</v>
      </c>
      <c r="B276" s="133">
        <f>B275+31</f>
        <v>44074</v>
      </c>
      <c r="C276" s="131">
        <v>1</v>
      </c>
      <c r="D276" s="127">
        <v>0.17</v>
      </c>
      <c r="E276" s="127">
        <v>5.0000000000000001E-3</v>
      </c>
      <c r="F276" s="127">
        <v>0</v>
      </c>
      <c r="G276" s="127"/>
      <c r="H276" s="128"/>
      <c r="M276" s="128">
        <v>1000</v>
      </c>
      <c r="N276" s="128">
        <f t="shared" si="120"/>
        <v>42000</v>
      </c>
      <c r="O276" s="128">
        <f t="shared" si="121"/>
        <v>1000</v>
      </c>
      <c r="P276" s="128">
        <f t="shared" si="122"/>
        <v>42000</v>
      </c>
      <c r="Q276" s="128">
        <f t="shared" si="108"/>
        <v>10.19178082191786</v>
      </c>
      <c r="R276" s="128">
        <f t="shared" si="109"/>
        <v>10.19178082191786</v>
      </c>
      <c r="S276" s="128">
        <f t="shared" si="113"/>
        <v>620.84931506849318</v>
      </c>
      <c r="T276" s="128">
        <f t="shared" si="101"/>
        <v>620.84931506849318</v>
      </c>
      <c r="U276" s="128">
        <f t="shared" si="110"/>
        <v>215</v>
      </c>
      <c r="V276" s="128">
        <f t="shared" si="111"/>
        <v>215</v>
      </c>
      <c r="W276" s="128">
        <f t="shared" si="123"/>
        <v>0</v>
      </c>
      <c r="X276" s="128">
        <f t="shared" si="117"/>
        <v>0</v>
      </c>
      <c r="Y276" s="129">
        <v>0.05</v>
      </c>
      <c r="Z276" s="128">
        <f t="shared" si="118"/>
        <v>-2100</v>
      </c>
      <c r="AA276" s="128">
        <f t="shared" si="119"/>
        <v>-2100</v>
      </c>
      <c r="AB276" s="129">
        <v>0.02</v>
      </c>
      <c r="AC276" s="128">
        <f t="shared" si="115"/>
        <v>-840</v>
      </c>
      <c r="AD276" s="128">
        <f t="shared" si="116"/>
        <v>-840</v>
      </c>
      <c r="AM276" s="128"/>
      <c r="AN276" s="128"/>
      <c r="AO276" s="128"/>
      <c r="AP276" s="128"/>
      <c r="AQ276" s="127">
        <v>0.08</v>
      </c>
      <c r="AR276" s="127">
        <v>0.4</v>
      </c>
    </row>
    <row r="277" spans="1:44" s="70" customFormat="1">
      <c r="A277" s="4" t="s">
        <v>1455</v>
      </c>
      <c r="B277" s="133">
        <f>B276+30</f>
        <v>44104</v>
      </c>
      <c r="C277" s="131">
        <v>1</v>
      </c>
      <c r="D277" s="127">
        <v>0.17</v>
      </c>
      <c r="E277" s="127">
        <v>5.0000000000000001E-3</v>
      </c>
      <c r="F277" s="127">
        <v>0</v>
      </c>
      <c r="G277" s="127"/>
      <c r="H277" s="128"/>
      <c r="M277" s="128">
        <v>1000</v>
      </c>
      <c r="N277" s="128">
        <f t="shared" si="120"/>
        <v>41000</v>
      </c>
      <c r="O277" s="128">
        <f t="shared" si="121"/>
        <v>1000</v>
      </c>
      <c r="P277" s="128">
        <f t="shared" si="122"/>
        <v>41000</v>
      </c>
      <c r="Q277" s="128">
        <f t="shared" si="108"/>
        <v>10.19178082191786</v>
      </c>
      <c r="R277" s="128">
        <f t="shared" si="109"/>
        <v>10.19178082191786</v>
      </c>
      <c r="S277" s="128">
        <f t="shared" si="113"/>
        <v>586.84931506849318</v>
      </c>
      <c r="T277" s="128">
        <f t="shared" si="101"/>
        <v>586.84931506849318</v>
      </c>
      <c r="U277" s="128">
        <f t="shared" si="110"/>
        <v>210</v>
      </c>
      <c r="V277" s="128">
        <f t="shared" si="111"/>
        <v>210</v>
      </c>
      <c r="W277" s="128">
        <f t="shared" si="123"/>
        <v>0</v>
      </c>
      <c r="X277" s="128">
        <f t="shared" si="117"/>
        <v>0</v>
      </c>
      <c r="Y277" s="129">
        <v>0.05</v>
      </c>
      <c r="Z277" s="128">
        <f t="shared" si="118"/>
        <v>-2050</v>
      </c>
      <c r="AA277" s="128">
        <f t="shared" si="119"/>
        <v>-2050</v>
      </c>
      <c r="AB277" s="129">
        <v>0.02</v>
      </c>
      <c r="AC277" s="128">
        <f t="shared" si="115"/>
        <v>-820</v>
      </c>
      <c r="AD277" s="128">
        <f t="shared" si="116"/>
        <v>-820</v>
      </c>
      <c r="AM277" s="128"/>
      <c r="AN277" s="128"/>
      <c r="AO277" s="128"/>
      <c r="AP277" s="128"/>
      <c r="AQ277" s="127">
        <v>0.08</v>
      </c>
      <c r="AR277" s="127">
        <v>0.4</v>
      </c>
    </row>
    <row r="278" spans="1:44" s="70" customFormat="1">
      <c r="A278" s="4" t="s">
        <v>1455</v>
      </c>
      <c r="B278" s="133">
        <f>B277+31</f>
        <v>44135</v>
      </c>
      <c r="C278" s="131">
        <v>1</v>
      </c>
      <c r="D278" s="127">
        <v>0.17</v>
      </c>
      <c r="E278" s="127">
        <v>5.0000000000000001E-3</v>
      </c>
      <c r="F278" s="127">
        <v>0</v>
      </c>
      <c r="G278" s="127"/>
      <c r="H278" s="128"/>
      <c r="M278" s="128">
        <v>1000</v>
      </c>
      <c r="N278" s="128">
        <f t="shared" si="120"/>
        <v>40000</v>
      </c>
      <c r="O278" s="128">
        <f t="shared" si="121"/>
        <v>1000</v>
      </c>
      <c r="P278" s="128">
        <f t="shared" si="122"/>
        <v>40000</v>
      </c>
      <c r="Q278" s="128">
        <f t="shared" si="108"/>
        <v>10.19178082191786</v>
      </c>
      <c r="R278" s="128">
        <f t="shared" si="109"/>
        <v>10.19178082191786</v>
      </c>
      <c r="S278" s="128">
        <f t="shared" si="113"/>
        <v>591.97260273972609</v>
      </c>
      <c r="T278" s="128">
        <f t="shared" si="101"/>
        <v>591.97260273972609</v>
      </c>
      <c r="U278" s="128">
        <f t="shared" si="110"/>
        <v>205</v>
      </c>
      <c r="V278" s="128">
        <f t="shared" si="111"/>
        <v>205</v>
      </c>
      <c r="W278" s="128">
        <f t="shared" si="123"/>
        <v>0</v>
      </c>
      <c r="X278" s="128">
        <f t="shared" si="117"/>
        <v>0</v>
      </c>
      <c r="Y278" s="129">
        <v>0.05</v>
      </c>
      <c r="Z278" s="128">
        <f t="shared" si="118"/>
        <v>-2000</v>
      </c>
      <c r="AA278" s="128">
        <f t="shared" si="119"/>
        <v>-2000</v>
      </c>
      <c r="AB278" s="129">
        <v>0.02</v>
      </c>
      <c r="AC278" s="128">
        <f t="shared" si="115"/>
        <v>-800</v>
      </c>
      <c r="AD278" s="128">
        <f t="shared" si="116"/>
        <v>-800</v>
      </c>
      <c r="AM278" s="128"/>
      <c r="AN278" s="128"/>
      <c r="AO278" s="128"/>
      <c r="AP278" s="128"/>
      <c r="AQ278" s="127">
        <v>0.08</v>
      </c>
      <c r="AR278" s="127">
        <v>0.4</v>
      </c>
    </row>
    <row r="279" spans="1:44" s="70" customFormat="1">
      <c r="A279" s="4" t="s">
        <v>1455</v>
      </c>
      <c r="B279" s="133">
        <f>B278+30</f>
        <v>44165</v>
      </c>
      <c r="C279" s="131">
        <v>1</v>
      </c>
      <c r="D279" s="127">
        <v>0.17</v>
      </c>
      <c r="E279" s="127">
        <v>5.0000000000000001E-3</v>
      </c>
      <c r="F279" s="127">
        <v>0</v>
      </c>
      <c r="G279" s="127"/>
      <c r="H279" s="128"/>
      <c r="M279" s="128">
        <v>1000</v>
      </c>
      <c r="N279" s="128">
        <f t="shared" si="120"/>
        <v>39000</v>
      </c>
      <c r="O279" s="128">
        <f t="shared" si="121"/>
        <v>1000</v>
      </c>
      <c r="P279" s="128">
        <f t="shared" si="122"/>
        <v>39000</v>
      </c>
      <c r="Q279" s="128">
        <f t="shared" si="108"/>
        <v>10.19178082191786</v>
      </c>
      <c r="R279" s="128">
        <f t="shared" si="109"/>
        <v>10.19178082191786</v>
      </c>
      <c r="S279" s="128">
        <f t="shared" si="113"/>
        <v>558.90410958904124</v>
      </c>
      <c r="T279" s="128">
        <f t="shared" si="101"/>
        <v>558.90410958904124</v>
      </c>
      <c r="U279" s="128">
        <f t="shared" si="110"/>
        <v>200</v>
      </c>
      <c r="V279" s="128">
        <f t="shared" si="111"/>
        <v>200</v>
      </c>
      <c r="W279" s="128">
        <f t="shared" si="123"/>
        <v>0</v>
      </c>
      <c r="X279" s="128">
        <f t="shared" si="117"/>
        <v>0</v>
      </c>
      <c r="Y279" s="129">
        <v>0.05</v>
      </c>
      <c r="Z279" s="128">
        <f t="shared" si="118"/>
        <v>-1950</v>
      </c>
      <c r="AA279" s="128">
        <f t="shared" si="119"/>
        <v>-1950</v>
      </c>
      <c r="AB279" s="129">
        <v>0.02</v>
      </c>
      <c r="AC279" s="128">
        <f t="shared" si="115"/>
        <v>-780</v>
      </c>
      <c r="AD279" s="128">
        <f t="shared" si="116"/>
        <v>-780</v>
      </c>
      <c r="AM279" s="128"/>
      <c r="AN279" s="128"/>
      <c r="AO279" s="128"/>
      <c r="AP279" s="128"/>
      <c r="AQ279" s="127">
        <v>0.08</v>
      </c>
      <c r="AR279" s="127">
        <v>0.4</v>
      </c>
    </row>
    <row r="280" spans="1:44" s="70" customFormat="1">
      <c r="A280" s="4" t="s">
        <v>1455</v>
      </c>
      <c r="B280" s="133">
        <f>B279+31</f>
        <v>44196</v>
      </c>
      <c r="C280" s="131">
        <v>1</v>
      </c>
      <c r="D280" s="127">
        <v>0.17</v>
      </c>
      <c r="E280" s="127">
        <v>5.0000000000000001E-3</v>
      </c>
      <c r="F280" s="127">
        <v>0</v>
      </c>
      <c r="G280" s="127"/>
      <c r="H280" s="128"/>
      <c r="M280" s="128">
        <v>1000</v>
      </c>
      <c r="N280" s="128">
        <f t="shared" si="120"/>
        <v>38000</v>
      </c>
      <c r="O280" s="128">
        <f t="shared" si="121"/>
        <v>1000</v>
      </c>
      <c r="P280" s="128">
        <f t="shared" si="122"/>
        <v>38000</v>
      </c>
      <c r="Q280" s="128">
        <f t="shared" si="108"/>
        <v>10.19178082191786</v>
      </c>
      <c r="R280" s="128">
        <f t="shared" si="109"/>
        <v>10.19178082191786</v>
      </c>
      <c r="S280" s="128">
        <f t="shared" si="113"/>
        <v>563.09589041095899</v>
      </c>
      <c r="T280" s="128">
        <f t="shared" si="101"/>
        <v>563.09589041095899</v>
      </c>
      <c r="U280" s="128">
        <f t="shared" si="110"/>
        <v>195</v>
      </c>
      <c r="V280" s="128">
        <f t="shared" si="111"/>
        <v>195</v>
      </c>
      <c r="W280" s="128">
        <f t="shared" si="123"/>
        <v>0</v>
      </c>
      <c r="X280" s="128">
        <f t="shared" si="117"/>
        <v>0</v>
      </c>
      <c r="Y280" s="129">
        <v>0.05</v>
      </c>
      <c r="Z280" s="128">
        <f t="shared" si="118"/>
        <v>-1900</v>
      </c>
      <c r="AA280" s="128">
        <f t="shared" si="119"/>
        <v>-1900</v>
      </c>
      <c r="AB280" s="129">
        <v>0.02</v>
      </c>
      <c r="AC280" s="128">
        <f t="shared" si="115"/>
        <v>-760</v>
      </c>
      <c r="AD280" s="128">
        <f t="shared" si="116"/>
        <v>-760</v>
      </c>
      <c r="AM280" s="128"/>
      <c r="AN280" s="128"/>
      <c r="AO280" s="128"/>
      <c r="AP280" s="128"/>
      <c r="AQ280" s="127">
        <v>0.08</v>
      </c>
      <c r="AR280" s="127">
        <v>0.4</v>
      </c>
    </row>
    <row r="281" spans="1:44" s="70" customFormat="1">
      <c r="A281" s="4" t="s">
        <v>1455</v>
      </c>
      <c r="B281" s="133">
        <f>B280+31</f>
        <v>44227</v>
      </c>
      <c r="C281" s="131">
        <v>1</v>
      </c>
      <c r="D281" s="127">
        <v>0.16</v>
      </c>
      <c r="E281" s="127">
        <v>5.0000000000000001E-3</v>
      </c>
      <c r="F281" s="127">
        <v>0</v>
      </c>
      <c r="G281" s="127"/>
      <c r="H281" s="128"/>
      <c r="M281" s="128">
        <v>1000</v>
      </c>
      <c r="N281" s="128">
        <f>N280-M281</f>
        <v>37000</v>
      </c>
      <c r="O281" s="128">
        <f t="shared" si="121"/>
        <v>1000</v>
      </c>
      <c r="P281" s="128">
        <f t="shared" si="122"/>
        <v>37000</v>
      </c>
      <c r="Q281" s="128">
        <f t="shared" si="108"/>
        <v>10.19178082191786</v>
      </c>
      <c r="R281" s="128">
        <f t="shared" si="109"/>
        <v>10.19178082191786</v>
      </c>
      <c r="S281" s="128">
        <f t="shared" si="113"/>
        <v>548.65753424657544</v>
      </c>
      <c r="T281" s="128">
        <f t="shared" si="101"/>
        <v>548.65753424657544</v>
      </c>
      <c r="U281" s="128">
        <f t="shared" si="110"/>
        <v>190</v>
      </c>
      <c r="V281" s="128">
        <f t="shared" si="111"/>
        <v>190</v>
      </c>
      <c r="W281" s="128">
        <f t="shared" si="123"/>
        <v>0</v>
      </c>
      <c r="X281" s="128">
        <f t="shared" si="117"/>
        <v>0</v>
      </c>
      <c r="Y281" s="129">
        <v>0.05</v>
      </c>
      <c r="Z281" s="128">
        <f t="shared" si="118"/>
        <v>-1850</v>
      </c>
      <c r="AA281" s="128">
        <f t="shared" si="119"/>
        <v>-1850</v>
      </c>
      <c r="AB281" s="129">
        <v>0.02</v>
      </c>
      <c r="AC281" s="128">
        <f t="shared" si="115"/>
        <v>-740</v>
      </c>
      <c r="AD281" s="128">
        <f t="shared" si="116"/>
        <v>-740</v>
      </c>
      <c r="AM281" s="128"/>
      <c r="AN281" s="128"/>
      <c r="AO281" s="128"/>
      <c r="AP281" s="128"/>
      <c r="AQ281" s="127">
        <v>0.08</v>
      </c>
      <c r="AR281" s="127">
        <v>0.4</v>
      </c>
    </row>
    <row r="282" spans="1:44" s="70" customFormat="1">
      <c r="A282" s="4" t="s">
        <v>1455</v>
      </c>
      <c r="B282" s="133">
        <f>B281+28</f>
        <v>44255</v>
      </c>
      <c r="C282" s="131">
        <v>1</v>
      </c>
      <c r="D282" s="127">
        <v>0.16</v>
      </c>
      <c r="E282" s="127">
        <v>5.0000000000000001E-3</v>
      </c>
      <c r="F282" s="127">
        <v>0</v>
      </c>
      <c r="G282" s="127"/>
      <c r="H282" s="128"/>
      <c r="M282" s="128">
        <v>1000</v>
      </c>
      <c r="N282" s="128">
        <f t="shared" ref="N282:N292" si="124">N281-M282</f>
        <v>36000</v>
      </c>
      <c r="O282" s="128">
        <f t="shared" si="121"/>
        <v>1000</v>
      </c>
      <c r="P282" s="128">
        <f t="shared" si="122"/>
        <v>36000</v>
      </c>
      <c r="Q282" s="128">
        <f t="shared" si="108"/>
        <v>10.19178082191786</v>
      </c>
      <c r="R282" s="128">
        <f t="shared" si="109"/>
        <v>10.19178082191786</v>
      </c>
      <c r="S282" s="128">
        <f t="shared" si="113"/>
        <v>454.13698630136992</v>
      </c>
      <c r="T282" s="128">
        <f t="shared" si="101"/>
        <v>454.13698630136992</v>
      </c>
      <c r="U282" s="128">
        <f t="shared" si="110"/>
        <v>185</v>
      </c>
      <c r="V282" s="128">
        <f t="shared" si="111"/>
        <v>185</v>
      </c>
      <c r="W282" s="128">
        <f t="shared" si="123"/>
        <v>0</v>
      </c>
      <c r="X282" s="128">
        <f t="shared" si="117"/>
        <v>0</v>
      </c>
      <c r="Y282" s="129">
        <v>0.05</v>
      </c>
      <c r="Z282" s="128">
        <f t="shared" si="118"/>
        <v>-1800</v>
      </c>
      <c r="AA282" s="128">
        <f t="shared" si="119"/>
        <v>-1800</v>
      </c>
      <c r="AB282" s="129">
        <v>0.02</v>
      </c>
      <c r="AC282" s="128">
        <f t="shared" si="115"/>
        <v>-720</v>
      </c>
      <c r="AD282" s="128">
        <f t="shared" si="116"/>
        <v>-720</v>
      </c>
      <c r="AM282" s="128"/>
      <c r="AN282" s="128"/>
      <c r="AO282" s="128"/>
      <c r="AP282" s="128"/>
      <c r="AQ282" s="127">
        <v>0.08</v>
      </c>
      <c r="AR282" s="127">
        <v>0.4</v>
      </c>
    </row>
    <row r="283" spans="1:44" s="70" customFormat="1">
      <c r="A283" s="4" t="s">
        <v>1455</v>
      </c>
      <c r="B283" s="133">
        <f>B282+31</f>
        <v>44286</v>
      </c>
      <c r="C283" s="131">
        <v>1</v>
      </c>
      <c r="D283" s="127">
        <v>0.16</v>
      </c>
      <c r="E283" s="127">
        <v>5.0000000000000001E-3</v>
      </c>
      <c r="F283" s="127">
        <v>0</v>
      </c>
      <c r="G283" s="127"/>
      <c r="H283" s="128"/>
      <c r="M283" s="128">
        <v>1000</v>
      </c>
      <c r="N283" s="128">
        <f t="shared" si="124"/>
        <v>35000</v>
      </c>
      <c r="O283" s="128">
        <f t="shared" si="121"/>
        <v>1000</v>
      </c>
      <c r="P283" s="128">
        <f t="shared" si="122"/>
        <v>35000</v>
      </c>
      <c r="Q283" s="128">
        <f t="shared" si="108"/>
        <v>10.19178082191786</v>
      </c>
      <c r="R283" s="128">
        <f t="shared" si="109"/>
        <v>10.19178082191786</v>
      </c>
      <c r="S283" s="128">
        <f t="shared" si="113"/>
        <v>489.20547945205476</v>
      </c>
      <c r="T283" s="128">
        <f t="shared" si="101"/>
        <v>489.20547945205476</v>
      </c>
      <c r="U283" s="128">
        <f t="shared" si="110"/>
        <v>180</v>
      </c>
      <c r="V283" s="128">
        <f t="shared" si="111"/>
        <v>180</v>
      </c>
      <c r="W283" s="128">
        <f t="shared" si="123"/>
        <v>0</v>
      </c>
      <c r="X283" s="128">
        <f t="shared" si="117"/>
        <v>0</v>
      </c>
      <c r="Y283" s="129">
        <v>0.05</v>
      </c>
      <c r="Z283" s="128">
        <f t="shared" si="118"/>
        <v>-1750</v>
      </c>
      <c r="AA283" s="128">
        <f t="shared" si="119"/>
        <v>-1750</v>
      </c>
      <c r="AB283" s="129">
        <v>0.02</v>
      </c>
      <c r="AC283" s="128">
        <f t="shared" si="115"/>
        <v>-700</v>
      </c>
      <c r="AD283" s="128">
        <f t="shared" si="116"/>
        <v>-700</v>
      </c>
      <c r="AM283" s="128"/>
      <c r="AN283" s="128"/>
      <c r="AO283" s="128"/>
      <c r="AP283" s="128"/>
      <c r="AQ283" s="127">
        <v>0.08</v>
      </c>
      <c r="AR283" s="127">
        <v>0.4</v>
      </c>
    </row>
    <row r="284" spans="1:44" s="70" customFormat="1">
      <c r="A284" s="4" t="s">
        <v>1455</v>
      </c>
      <c r="B284" s="133">
        <f>B283+30</f>
        <v>44316</v>
      </c>
      <c r="C284" s="131">
        <v>1</v>
      </c>
      <c r="D284" s="127">
        <v>0.16</v>
      </c>
      <c r="E284" s="127">
        <v>5.0000000000000001E-3</v>
      </c>
      <c r="F284" s="127">
        <v>0</v>
      </c>
      <c r="G284" s="127"/>
      <c r="H284" s="128"/>
      <c r="M284" s="128">
        <v>1000</v>
      </c>
      <c r="N284" s="128">
        <f t="shared" si="124"/>
        <v>34000</v>
      </c>
      <c r="O284" s="128">
        <f t="shared" si="121"/>
        <v>1000</v>
      </c>
      <c r="P284" s="128">
        <f t="shared" si="122"/>
        <v>34000</v>
      </c>
      <c r="Q284" s="128">
        <f t="shared" si="108"/>
        <v>10.19178082191786</v>
      </c>
      <c r="R284" s="128">
        <f t="shared" si="109"/>
        <v>10.19178082191786</v>
      </c>
      <c r="S284" s="128">
        <f t="shared" si="113"/>
        <v>460.27397260273972</v>
      </c>
      <c r="T284" s="128">
        <f t="shared" si="101"/>
        <v>460.27397260273972</v>
      </c>
      <c r="U284" s="128">
        <f t="shared" si="110"/>
        <v>175</v>
      </c>
      <c r="V284" s="128">
        <f t="shared" si="111"/>
        <v>175</v>
      </c>
      <c r="W284" s="128">
        <f t="shared" si="123"/>
        <v>0</v>
      </c>
      <c r="X284" s="128">
        <f t="shared" si="117"/>
        <v>0</v>
      </c>
      <c r="Y284" s="129">
        <v>0.05</v>
      </c>
      <c r="Z284" s="128">
        <f t="shared" si="118"/>
        <v>-1700</v>
      </c>
      <c r="AA284" s="128">
        <f t="shared" si="119"/>
        <v>-1700</v>
      </c>
      <c r="AB284" s="129">
        <v>0.02</v>
      </c>
      <c r="AC284" s="128">
        <f t="shared" si="115"/>
        <v>-680</v>
      </c>
      <c r="AD284" s="128">
        <f t="shared" si="116"/>
        <v>-680</v>
      </c>
      <c r="AM284" s="128"/>
      <c r="AN284" s="128"/>
      <c r="AO284" s="128"/>
      <c r="AP284" s="128"/>
      <c r="AQ284" s="127">
        <v>0.08</v>
      </c>
      <c r="AR284" s="127">
        <v>0.4</v>
      </c>
    </row>
    <row r="285" spans="1:44" s="70" customFormat="1">
      <c r="A285" s="4" t="s">
        <v>1455</v>
      </c>
      <c r="B285" s="133">
        <f>B284+31</f>
        <v>44347</v>
      </c>
      <c r="C285" s="131">
        <v>1</v>
      </c>
      <c r="D285" s="127">
        <v>0.16</v>
      </c>
      <c r="E285" s="127">
        <v>5.0000000000000001E-3</v>
      </c>
      <c r="F285" s="127">
        <v>0</v>
      </c>
      <c r="G285" s="127"/>
      <c r="H285" s="128"/>
      <c r="M285" s="128">
        <v>1000</v>
      </c>
      <c r="N285" s="128">
        <f t="shared" si="124"/>
        <v>33000</v>
      </c>
      <c r="O285" s="128">
        <f t="shared" si="121"/>
        <v>1000</v>
      </c>
      <c r="P285" s="128">
        <f t="shared" si="122"/>
        <v>33000</v>
      </c>
      <c r="Q285" s="128">
        <f t="shared" si="108"/>
        <v>10.19178082191786</v>
      </c>
      <c r="R285" s="128">
        <f t="shared" si="109"/>
        <v>10.19178082191786</v>
      </c>
      <c r="S285" s="128">
        <f t="shared" si="113"/>
        <v>462.02739726027397</v>
      </c>
      <c r="T285" s="128">
        <f t="shared" si="101"/>
        <v>462.02739726027397</v>
      </c>
      <c r="U285" s="128">
        <f t="shared" si="110"/>
        <v>170</v>
      </c>
      <c r="V285" s="128">
        <f t="shared" si="111"/>
        <v>170</v>
      </c>
      <c r="W285" s="128">
        <f t="shared" si="123"/>
        <v>0</v>
      </c>
      <c r="X285" s="128">
        <f t="shared" si="117"/>
        <v>0</v>
      </c>
      <c r="Y285" s="129">
        <v>0.05</v>
      </c>
      <c r="Z285" s="128">
        <f t="shared" si="118"/>
        <v>-1650</v>
      </c>
      <c r="AA285" s="128">
        <f t="shared" si="119"/>
        <v>-1650</v>
      </c>
      <c r="AB285" s="129">
        <v>0.02</v>
      </c>
      <c r="AC285" s="128">
        <f t="shared" si="115"/>
        <v>-660</v>
      </c>
      <c r="AD285" s="128">
        <f t="shared" si="116"/>
        <v>-660</v>
      </c>
      <c r="AM285" s="128"/>
      <c r="AN285" s="128"/>
      <c r="AO285" s="128"/>
      <c r="AP285" s="128"/>
      <c r="AQ285" s="127">
        <v>0.08</v>
      </c>
      <c r="AR285" s="127">
        <v>0.4</v>
      </c>
    </row>
    <row r="286" spans="1:44" s="70" customFormat="1">
      <c r="A286" s="4" t="s">
        <v>1455</v>
      </c>
      <c r="B286" s="133">
        <f>B285+30</f>
        <v>44377</v>
      </c>
      <c r="C286" s="131">
        <v>1</v>
      </c>
      <c r="D286" s="127">
        <v>0.16</v>
      </c>
      <c r="E286" s="127">
        <v>5.0000000000000001E-3</v>
      </c>
      <c r="F286" s="127">
        <v>0</v>
      </c>
      <c r="G286" s="127"/>
      <c r="H286" s="128"/>
      <c r="M286" s="128">
        <v>1000</v>
      </c>
      <c r="N286" s="128">
        <f t="shared" si="124"/>
        <v>32000</v>
      </c>
      <c r="O286" s="128">
        <f t="shared" si="121"/>
        <v>1000</v>
      </c>
      <c r="P286" s="128">
        <f t="shared" si="122"/>
        <v>32000</v>
      </c>
      <c r="Q286" s="128">
        <f t="shared" si="108"/>
        <v>10.19178082191786</v>
      </c>
      <c r="R286" s="128">
        <f t="shared" si="109"/>
        <v>10.19178082191786</v>
      </c>
      <c r="S286" s="128">
        <f t="shared" si="113"/>
        <v>433.97260273972603</v>
      </c>
      <c r="T286" s="128">
        <f t="shared" si="101"/>
        <v>433.97260273972603</v>
      </c>
      <c r="U286" s="128">
        <f t="shared" si="110"/>
        <v>165</v>
      </c>
      <c r="V286" s="128">
        <f t="shared" si="111"/>
        <v>165</v>
      </c>
      <c r="W286" s="128">
        <f t="shared" si="123"/>
        <v>0</v>
      </c>
      <c r="X286" s="128">
        <f t="shared" si="117"/>
        <v>0</v>
      </c>
      <c r="Y286" s="129">
        <v>0.05</v>
      </c>
      <c r="Z286" s="128">
        <f t="shared" si="118"/>
        <v>-1600</v>
      </c>
      <c r="AA286" s="128">
        <f t="shared" si="119"/>
        <v>-1600</v>
      </c>
      <c r="AB286" s="129">
        <v>0.02</v>
      </c>
      <c r="AC286" s="128">
        <f t="shared" si="115"/>
        <v>-640</v>
      </c>
      <c r="AD286" s="128">
        <f t="shared" si="116"/>
        <v>-640</v>
      </c>
      <c r="AM286" s="128"/>
      <c r="AN286" s="128"/>
      <c r="AO286" s="128"/>
      <c r="AP286" s="128"/>
      <c r="AQ286" s="127">
        <v>0.08</v>
      </c>
      <c r="AR286" s="127">
        <v>0.4</v>
      </c>
    </row>
    <row r="287" spans="1:44" s="70" customFormat="1">
      <c r="A287" s="4" t="s">
        <v>1455</v>
      </c>
      <c r="B287" s="133">
        <f>B286+31</f>
        <v>44408</v>
      </c>
      <c r="C287" s="131">
        <v>1</v>
      </c>
      <c r="D287" s="127">
        <v>0.16</v>
      </c>
      <c r="E287" s="127">
        <v>5.0000000000000001E-3</v>
      </c>
      <c r="F287" s="127">
        <v>0</v>
      </c>
      <c r="G287" s="127"/>
      <c r="H287" s="128"/>
      <c r="M287" s="128">
        <v>1000</v>
      </c>
      <c r="N287" s="128">
        <f t="shared" si="124"/>
        <v>31000</v>
      </c>
      <c r="O287" s="128">
        <f t="shared" si="121"/>
        <v>1000</v>
      </c>
      <c r="P287" s="128">
        <f t="shared" si="122"/>
        <v>31000</v>
      </c>
      <c r="Q287" s="128">
        <f t="shared" si="108"/>
        <v>10.19178082191786</v>
      </c>
      <c r="R287" s="128">
        <f t="shared" si="109"/>
        <v>10.19178082191786</v>
      </c>
      <c r="S287" s="128">
        <f t="shared" si="113"/>
        <v>434.84931506849313</v>
      </c>
      <c r="T287" s="128">
        <f t="shared" si="101"/>
        <v>434.84931506849313</v>
      </c>
      <c r="U287" s="128">
        <f t="shared" si="110"/>
        <v>160</v>
      </c>
      <c r="V287" s="128">
        <f t="shared" si="111"/>
        <v>160</v>
      </c>
      <c r="W287" s="128">
        <f t="shared" si="123"/>
        <v>0</v>
      </c>
      <c r="X287" s="128">
        <f t="shared" si="117"/>
        <v>0</v>
      </c>
      <c r="Y287" s="129">
        <v>0.05</v>
      </c>
      <c r="Z287" s="128">
        <f t="shared" si="118"/>
        <v>-1550</v>
      </c>
      <c r="AA287" s="128">
        <f t="shared" si="119"/>
        <v>-1550</v>
      </c>
      <c r="AB287" s="129">
        <v>0.02</v>
      </c>
      <c r="AC287" s="128">
        <f t="shared" si="115"/>
        <v>-620</v>
      </c>
      <c r="AD287" s="128">
        <f t="shared" si="116"/>
        <v>-620</v>
      </c>
      <c r="AM287" s="128"/>
      <c r="AN287" s="128"/>
      <c r="AO287" s="128"/>
      <c r="AP287" s="128"/>
      <c r="AQ287" s="127">
        <v>0.08</v>
      </c>
      <c r="AR287" s="127">
        <v>0.4</v>
      </c>
    </row>
    <row r="288" spans="1:44" s="70" customFormat="1">
      <c r="A288" s="4" t="s">
        <v>1455</v>
      </c>
      <c r="B288" s="133">
        <f>B287+31</f>
        <v>44439</v>
      </c>
      <c r="C288" s="131">
        <v>1</v>
      </c>
      <c r="D288" s="127">
        <v>0.16</v>
      </c>
      <c r="E288" s="127">
        <v>5.0000000000000001E-3</v>
      </c>
      <c r="F288" s="127">
        <v>0</v>
      </c>
      <c r="G288" s="127"/>
      <c r="H288" s="128"/>
      <c r="M288" s="128">
        <v>1000</v>
      </c>
      <c r="N288" s="128">
        <f t="shared" si="124"/>
        <v>30000</v>
      </c>
      <c r="O288" s="128">
        <f t="shared" si="121"/>
        <v>1000</v>
      </c>
      <c r="P288" s="128">
        <f t="shared" si="122"/>
        <v>30000</v>
      </c>
      <c r="Q288" s="128">
        <f t="shared" si="108"/>
        <v>10.19178082191786</v>
      </c>
      <c r="R288" s="128">
        <f t="shared" si="109"/>
        <v>10.19178082191786</v>
      </c>
      <c r="S288" s="128">
        <f t="shared" si="113"/>
        <v>421.2602739726027</v>
      </c>
      <c r="T288" s="128">
        <f t="shared" si="101"/>
        <v>421.2602739726027</v>
      </c>
      <c r="U288" s="128">
        <f t="shared" si="110"/>
        <v>155</v>
      </c>
      <c r="V288" s="128">
        <f t="shared" si="111"/>
        <v>155</v>
      </c>
      <c r="W288" s="128">
        <f t="shared" si="123"/>
        <v>0</v>
      </c>
      <c r="X288" s="128">
        <f t="shared" si="117"/>
        <v>0</v>
      </c>
      <c r="Y288" s="129">
        <v>0.05</v>
      </c>
      <c r="Z288" s="128">
        <f t="shared" si="118"/>
        <v>-1500</v>
      </c>
      <c r="AA288" s="128">
        <f t="shared" si="119"/>
        <v>-1500</v>
      </c>
      <c r="AB288" s="129">
        <v>0.02</v>
      </c>
      <c r="AC288" s="128">
        <f t="shared" si="115"/>
        <v>-600</v>
      </c>
      <c r="AD288" s="128">
        <f t="shared" si="116"/>
        <v>-600</v>
      </c>
      <c r="AM288" s="128"/>
      <c r="AN288" s="128"/>
      <c r="AO288" s="128"/>
      <c r="AP288" s="128"/>
      <c r="AQ288" s="127">
        <v>0.08</v>
      </c>
      <c r="AR288" s="127">
        <v>0.4</v>
      </c>
    </row>
    <row r="289" spans="1:44" s="70" customFormat="1">
      <c r="A289" s="4" t="s">
        <v>1455</v>
      </c>
      <c r="B289" s="133">
        <f>B288+30</f>
        <v>44469</v>
      </c>
      <c r="C289" s="131">
        <v>1</v>
      </c>
      <c r="D289" s="127">
        <v>0.16</v>
      </c>
      <c r="E289" s="127">
        <v>5.0000000000000001E-3</v>
      </c>
      <c r="F289" s="127">
        <v>0</v>
      </c>
      <c r="G289" s="127"/>
      <c r="H289" s="128"/>
      <c r="M289" s="128">
        <v>1000</v>
      </c>
      <c r="N289" s="128">
        <f t="shared" si="124"/>
        <v>29000</v>
      </c>
      <c r="O289" s="128">
        <f t="shared" si="121"/>
        <v>1000</v>
      </c>
      <c r="P289" s="128">
        <f t="shared" si="122"/>
        <v>29000</v>
      </c>
      <c r="Q289" s="128">
        <f t="shared" si="108"/>
        <v>10.19178082191786</v>
      </c>
      <c r="R289" s="128">
        <f t="shared" si="109"/>
        <v>10.19178082191786</v>
      </c>
      <c r="S289" s="128">
        <f t="shared" si="113"/>
        <v>394.52054794520546</v>
      </c>
      <c r="T289" s="128">
        <f t="shared" si="101"/>
        <v>394.52054794520546</v>
      </c>
      <c r="U289" s="128">
        <f t="shared" si="110"/>
        <v>150</v>
      </c>
      <c r="V289" s="128">
        <f t="shared" si="111"/>
        <v>150</v>
      </c>
      <c r="W289" s="128">
        <f t="shared" si="123"/>
        <v>0</v>
      </c>
      <c r="X289" s="128">
        <f t="shared" si="117"/>
        <v>0</v>
      </c>
      <c r="Y289" s="129">
        <v>0.05</v>
      </c>
      <c r="Z289" s="128">
        <f t="shared" si="118"/>
        <v>-1450</v>
      </c>
      <c r="AA289" s="128">
        <f t="shared" si="119"/>
        <v>-1450</v>
      </c>
      <c r="AB289" s="129">
        <v>0.02</v>
      </c>
      <c r="AC289" s="128">
        <f t="shared" si="115"/>
        <v>-580</v>
      </c>
      <c r="AD289" s="128">
        <f t="shared" si="116"/>
        <v>-580</v>
      </c>
      <c r="AM289" s="128"/>
      <c r="AN289" s="128"/>
      <c r="AO289" s="128"/>
      <c r="AP289" s="128"/>
      <c r="AQ289" s="127">
        <v>0.08</v>
      </c>
      <c r="AR289" s="127">
        <v>0.4</v>
      </c>
    </row>
    <row r="290" spans="1:44" s="70" customFormat="1">
      <c r="A290" s="4" t="s">
        <v>1455</v>
      </c>
      <c r="B290" s="133">
        <f>B289+31</f>
        <v>44500</v>
      </c>
      <c r="C290" s="131">
        <v>1</v>
      </c>
      <c r="D290" s="127">
        <v>0.16</v>
      </c>
      <c r="E290" s="127">
        <v>5.0000000000000001E-3</v>
      </c>
      <c r="F290" s="127">
        <v>0</v>
      </c>
      <c r="G290" s="127"/>
      <c r="H290" s="128"/>
      <c r="M290" s="128">
        <v>1000</v>
      </c>
      <c r="N290" s="128">
        <f t="shared" si="124"/>
        <v>28000</v>
      </c>
      <c r="O290" s="128">
        <f t="shared" si="121"/>
        <v>1000</v>
      </c>
      <c r="P290" s="128">
        <f t="shared" si="122"/>
        <v>28000</v>
      </c>
      <c r="Q290" s="128">
        <f t="shared" si="108"/>
        <v>10.19178082191786</v>
      </c>
      <c r="R290" s="128">
        <f t="shared" si="109"/>
        <v>10.19178082191786</v>
      </c>
      <c r="S290" s="128">
        <f t="shared" si="113"/>
        <v>394.08219178082192</v>
      </c>
      <c r="T290" s="128">
        <f t="shared" si="101"/>
        <v>394.08219178082192</v>
      </c>
      <c r="U290" s="128">
        <f t="shared" si="110"/>
        <v>145</v>
      </c>
      <c r="V290" s="128">
        <f t="shared" si="111"/>
        <v>145</v>
      </c>
      <c r="W290" s="128">
        <f t="shared" si="123"/>
        <v>0</v>
      </c>
      <c r="X290" s="128">
        <f t="shared" si="117"/>
        <v>0</v>
      </c>
      <c r="Y290" s="129">
        <v>0.05</v>
      </c>
      <c r="Z290" s="128">
        <f t="shared" si="118"/>
        <v>-1400</v>
      </c>
      <c r="AA290" s="128">
        <f t="shared" si="119"/>
        <v>-1400</v>
      </c>
      <c r="AB290" s="129">
        <v>0.02</v>
      </c>
      <c r="AC290" s="128">
        <f t="shared" si="115"/>
        <v>-560</v>
      </c>
      <c r="AD290" s="128">
        <f t="shared" si="116"/>
        <v>-560</v>
      </c>
      <c r="AM290" s="128"/>
      <c r="AN290" s="128"/>
      <c r="AO290" s="128"/>
      <c r="AP290" s="128"/>
      <c r="AQ290" s="127">
        <v>0.08</v>
      </c>
      <c r="AR290" s="127">
        <v>0.4</v>
      </c>
    </row>
    <row r="291" spans="1:44" s="70" customFormat="1">
      <c r="A291" s="4" t="s">
        <v>1455</v>
      </c>
      <c r="B291" s="133">
        <f>B290+30</f>
        <v>44530</v>
      </c>
      <c r="C291" s="131">
        <v>1</v>
      </c>
      <c r="D291" s="127">
        <v>0.16</v>
      </c>
      <c r="E291" s="127">
        <v>5.0000000000000001E-3</v>
      </c>
      <c r="F291" s="127">
        <v>0</v>
      </c>
      <c r="G291" s="127"/>
      <c r="H291" s="128"/>
      <c r="M291" s="128">
        <v>1000</v>
      </c>
      <c r="N291" s="128">
        <f t="shared" si="124"/>
        <v>27000</v>
      </c>
      <c r="O291" s="128">
        <f t="shared" si="121"/>
        <v>1000</v>
      </c>
      <c r="P291" s="128">
        <f t="shared" si="122"/>
        <v>27000</v>
      </c>
      <c r="Q291" s="128">
        <f t="shared" si="108"/>
        <v>10.19178082191786</v>
      </c>
      <c r="R291" s="128">
        <f t="shared" si="109"/>
        <v>10.19178082191786</v>
      </c>
      <c r="S291" s="128">
        <f t="shared" si="113"/>
        <v>368.21917808219177</v>
      </c>
      <c r="T291" s="128">
        <f t="shared" si="101"/>
        <v>368.21917808219177</v>
      </c>
      <c r="U291" s="128">
        <f t="shared" si="110"/>
        <v>140</v>
      </c>
      <c r="V291" s="128">
        <f t="shared" si="111"/>
        <v>140</v>
      </c>
      <c r="W291" s="128">
        <f t="shared" si="123"/>
        <v>0</v>
      </c>
      <c r="X291" s="128">
        <f t="shared" si="117"/>
        <v>0</v>
      </c>
      <c r="Y291" s="129">
        <v>0.05</v>
      </c>
      <c r="Z291" s="128">
        <f t="shared" si="118"/>
        <v>-1350</v>
      </c>
      <c r="AA291" s="128">
        <f t="shared" si="119"/>
        <v>-1350</v>
      </c>
      <c r="AB291" s="129">
        <v>0.02</v>
      </c>
      <c r="AC291" s="128">
        <f t="shared" si="115"/>
        <v>-540</v>
      </c>
      <c r="AD291" s="128">
        <f t="shared" si="116"/>
        <v>-540</v>
      </c>
      <c r="AM291" s="128"/>
      <c r="AN291" s="128"/>
      <c r="AO291" s="128"/>
      <c r="AP291" s="128"/>
      <c r="AQ291" s="127">
        <v>0.08</v>
      </c>
      <c r="AR291" s="127">
        <v>0.4</v>
      </c>
    </row>
    <row r="292" spans="1:44" s="70" customFormat="1">
      <c r="A292" s="4" t="s">
        <v>1455</v>
      </c>
      <c r="B292" s="133">
        <f>B291+31</f>
        <v>44561</v>
      </c>
      <c r="C292" s="131">
        <v>1</v>
      </c>
      <c r="D292" s="127">
        <v>0.16</v>
      </c>
      <c r="E292" s="127">
        <v>5.0000000000000001E-3</v>
      </c>
      <c r="F292" s="127">
        <v>0</v>
      </c>
      <c r="G292" s="127"/>
      <c r="H292" s="128"/>
      <c r="M292" s="128">
        <v>1000</v>
      </c>
      <c r="N292" s="128">
        <f t="shared" si="124"/>
        <v>26000</v>
      </c>
      <c r="O292" s="128">
        <f t="shared" si="121"/>
        <v>1000</v>
      </c>
      <c r="P292" s="128">
        <f t="shared" si="122"/>
        <v>26000</v>
      </c>
      <c r="Q292" s="128">
        <f t="shared" si="108"/>
        <v>10.19178082191786</v>
      </c>
      <c r="R292" s="128">
        <f t="shared" si="109"/>
        <v>10.19178082191786</v>
      </c>
      <c r="S292" s="128">
        <f t="shared" si="113"/>
        <v>366.90410958904107</v>
      </c>
      <c r="T292" s="128">
        <f t="shared" ref="T292:T454" si="125">S292*C292</f>
        <v>366.90410958904107</v>
      </c>
      <c r="U292" s="128">
        <f t="shared" si="110"/>
        <v>135</v>
      </c>
      <c r="V292" s="128">
        <f t="shared" si="111"/>
        <v>135</v>
      </c>
      <c r="W292" s="128">
        <f t="shared" si="123"/>
        <v>0</v>
      </c>
      <c r="X292" s="128">
        <f t="shared" si="117"/>
        <v>0</v>
      </c>
      <c r="Y292" s="129">
        <v>0.05</v>
      </c>
      <c r="Z292" s="128">
        <f t="shared" si="118"/>
        <v>-1300</v>
      </c>
      <c r="AA292" s="128">
        <f t="shared" si="119"/>
        <v>-1300</v>
      </c>
      <c r="AB292" s="129">
        <v>0.02</v>
      </c>
      <c r="AC292" s="128">
        <f t="shared" si="115"/>
        <v>-520</v>
      </c>
      <c r="AD292" s="128">
        <f t="shared" si="116"/>
        <v>-520</v>
      </c>
      <c r="AM292" s="128"/>
      <c r="AN292" s="128"/>
      <c r="AO292" s="128"/>
      <c r="AP292" s="128"/>
      <c r="AQ292" s="127">
        <v>0.08</v>
      </c>
      <c r="AR292" s="127">
        <v>0.4</v>
      </c>
    </row>
    <row r="293" spans="1:44" s="70" customFormat="1">
      <c r="A293" s="4" t="s">
        <v>1455</v>
      </c>
      <c r="B293" s="133">
        <f>B292+31</f>
        <v>44592</v>
      </c>
      <c r="C293" s="131">
        <v>1</v>
      </c>
      <c r="D293" s="127">
        <v>0.15</v>
      </c>
      <c r="E293" s="127">
        <v>5.0000000000000001E-3</v>
      </c>
      <c r="F293" s="127">
        <v>0</v>
      </c>
      <c r="G293" s="127"/>
      <c r="H293" s="128"/>
      <c r="M293" s="128">
        <v>1000</v>
      </c>
      <c r="N293" s="128">
        <f>N280-M293</f>
        <v>37000</v>
      </c>
      <c r="O293" s="128">
        <f t="shared" si="121"/>
        <v>1000</v>
      </c>
      <c r="P293" s="128">
        <f t="shared" si="122"/>
        <v>37000</v>
      </c>
      <c r="Q293" s="128">
        <f t="shared" si="108"/>
        <v>10.19178082191786</v>
      </c>
      <c r="R293" s="128">
        <f t="shared" si="109"/>
        <v>10.19178082191786</v>
      </c>
      <c r="S293" s="128">
        <f t="shared" si="113"/>
        <v>353.31506849315065</v>
      </c>
      <c r="T293" s="128">
        <f t="shared" si="125"/>
        <v>353.31506849315065</v>
      </c>
      <c r="U293" s="128">
        <f t="shared" si="110"/>
        <v>130</v>
      </c>
      <c r="V293" s="128">
        <f t="shared" si="111"/>
        <v>130</v>
      </c>
      <c r="W293" s="128">
        <f t="shared" si="123"/>
        <v>0</v>
      </c>
      <c r="X293" s="128">
        <f t="shared" si="117"/>
        <v>0</v>
      </c>
      <c r="Y293" s="129">
        <v>0.05</v>
      </c>
      <c r="Z293" s="128">
        <f t="shared" si="118"/>
        <v>-1850</v>
      </c>
      <c r="AA293" s="128">
        <f t="shared" si="119"/>
        <v>-1850</v>
      </c>
      <c r="AB293" s="129">
        <v>0.02</v>
      </c>
      <c r="AC293" s="128">
        <f t="shared" si="115"/>
        <v>-740</v>
      </c>
      <c r="AD293" s="128">
        <f t="shared" si="116"/>
        <v>-740</v>
      </c>
      <c r="AM293" s="128"/>
      <c r="AN293" s="128"/>
      <c r="AO293" s="128"/>
      <c r="AP293" s="128"/>
      <c r="AQ293" s="127">
        <v>0.08</v>
      </c>
      <c r="AR293" s="127">
        <v>0.4</v>
      </c>
    </row>
    <row r="294" spans="1:44" s="70" customFormat="1">
      <c r="A294" s="4" t="s">
        <v>1455</v>
      </c>
      <c r="B294" s="133">
        <f>B293+28</f>
        <v>44620</v>
      </c>
      <c r="C294" s="131">
        <v>1</v>
      </c>
      <c r="D294" s="127">
        <v>0.15</v>
      </c>
      <c r="E294" s="127">
        <v>5.0000000000000001E-3</v>
      </c>
      <c r="F294" s="127">
        <v>0</v>
      </c>
      <c r="G294" s="127"/>
      <c r="H294" s="128"/>
      <c r="M294" s="128">
        <v>1000</v>
      </c>
      <c r="N294" s="128">
        <f t="shared" ref="N294:N304" si="126">N293-M294</f>
        <v>36000</v>
      </c>
      <c r="O294" s="128">
        <f t="shared" si="121"/>
        <v>1000</v>
      </c>
      <c r="P294" s="128">
        <f t="shared" si="122"/>
        <v>36000</v>
      </c>
      <c r="Q294" s="128">
        <f t="shared" si="108"/>
        <v>10.19178082191786</v>
      </c>
      <c r="R294" s="128">
        <f t="shared" si="109"/>
        <v>10.19178082191786</v>
      </c>
      <c r="S294" s="128">
        <f t="shared" si="113"/>
        <v>425.75342465753425</v>
      </c>
      <c r="T294" s="128">
        <f t="shared" si="125"/>
        <v>425.75342465753425</v>
      </c>
      <c r="U294" s="128">
        <f t="shared" si="110"/>
        <v>185</v>
      </c>
      <c r="V294" s="128">
        <f t="shared" si="111"/>
        <v>185</v>
      </c>
      <c r="W294" s="128">
        <f t="shared" si="123"/>
        <v>0</v>
      </c>
      <c r="X294" s="128">
        <f t="shared" si="117"/>
        <v>0</v>
      </c>
      <c r="Y294" s="129">
        <v>0.05</v>
      </c>
      <c r="Z294" s="128">
        <f t="shared" si="118"/>
        <v>-1800</v>
      </c>
      <c r="AA294" s="128">
        <f t="shared" si="119"/>
        <v>-1800</v>
      </c>
      <c r="AB294" s="129">
        <v>0.02</v>
      </c>
      <c r="AC294" s="128">
        <f t="shared" si="115"/>
        <v>-720</v>
      </c>
      <c r="AD294" s="128">
        <f t="shared" si="116"/>
        <v>-720</v>
      </c>
      <c r="AM294" s="128"/>
      <c r="AN294" s="128"/>
      <c r="AO294" s="128"/>
      <c r="AP294" s="128"/>
      <c r="AQ294" s="127">
        <v>0.08</v>
      </c>
      <c r="AR294" s="127">
        <v>0.4</v>
      </c>
    </row>
    <row r="295" spans="1:44" s="70" customFormat="1">
      <c r="A295" s="4" t="s">
        <v>1455</v>
      </c>
      <c r="B295" s="133">
        <f>B294+31</f>
        <v>44651</v>
      </c>
      <c r="C295" s="131">
        <v>1</v>
      </c>
      <c r="D295" s="127">
        <v>0.15</v>
      </c>
      <c r="E295" s="127">
        <v>5.0000000000000001E-3</v>
      </c>
      <c r="F295" s="127">
        <v>0</v>
      </c>
      <c r="G295" s="127"/>
      <c r="H295" s="128"/>
      <c r="M295" s="128">
        <v>1000</v>
      </c>
      <c r="N295" s="128">
        <f t="shared" si="126"/>
        <v>35000</v>
      </c>
      <c r="O295" s="128">
        <f t="shared" si="121"/>
        <v>1000</v>
      </c>
      <c r="P295" s="128">
        <f t="shared" si="122"/>
        <v>35000</v>
      </c>
      <c r="Q295" s="128">
        <f t="shared" si="108"/>
        <v>10.19178082191786</v>
      </c>
      <c r="R295" s="128">
        <f t="shared" si="109"/>
        <v>10.19178082191786</v>
      </c>
      <c r="S295" s="128">
        <f t="shared" si="113"/>
        <v>458.63013698630141</v>
      </c>
      <c r="T295" s="128">
        <f t="shared" si="125"/>
        <v>458.63013698630141</v>
      </c>
      <c r="U295" s="128">
        <f t="shared" si="110"/>
        <v>180</v>
      </c>
      <c r="V295" s="128">
        <f t="shared" si="111"/>
        <v>180</v>
      </c>
      <c r="W295" s="128">
        <f t="shared" si="123"/>
        <v>0</v>
      </c>
      <c r="X295" s="128">
        <f t="shared" si="117"/>
        <v>0</v>
      </c>
      <c r="Y295" s="129">
        <v>0.05</v>
      </c>
      <c r="Z295" s="128">
        <f t="shared" si="118"/>
        <v>-1750</v>
      </c>
      <c r="AA295" s="128">
        <f t="shared" si="119"/>
        <v>-1750</v>
      </c>
      <c r="AB295" s="129">
        <v>0.02</v>
      </c>
      <c r="AC295" s="128">
        <f t="shared" si="115"/>
        <v>-700</v>
      </c>
      <c r="AD295" s="128">
        <f t="shared" si="116"/>
        <v>-700</v>
      </c>
      <c r="AM295" s="128"/>
      <c r="AN295" s="128"/>
      <c r="AO295" s="128"/>
      <c r="AP295" s="128"/>
      <c r="AQ295" s="127">
        <v>0.08</v>
      </c>
      <c r="AR295" s="127">
        <v>0.4</v>
      </c>
    </row>
    <row r="296" spans="1:44" s="70" customFormat="1">
      <c r="A296" s="4" t="s">
        <v>1455</v>
      </c>
      <c r="B296" s="133">
        <f>B295+30</f>
        <v>44681</v>
      </c>
      <c r="C296" s="131">
        <v>1</v>
      </c>
      <c r="D296" s="127">
        <v>0.15</v>
      </c>
      <c r="E296" s="127">
        <v>5.0000000000000001E-3</v>
      </c>
      <c r="F296" s="127">
        <v>0</v>
      </c>
      <c r="G296" s="127"/>
      <c r="H296" s="128"/>
      <c r="M296" s="128">
        <v>1000</v>
      </c>
      <c r="N296" s="128">
        <f t="shared" si="126"/>
        <v>34000</v>
      </c>
      <c r="O296" s="128">
        <f t="shared" si="121"/>
        <v>1000</v>
      </c>
      <c r="P296" s="128">
        <f t="shared" si="122"/>
        <v>34000</v>
      </c>
      <c r="Q296" s="128">
        <f t="shared" si="108"/>
        <v>10.19178082191786</v>
      </c>
      <c r="R296" s="128">
        <f t="shared" si="109"/>
        <v>10.19178082191786</v>
      </c>
      <c r="S296" s="128">
        <f t="shared" si="113"/>
        <v>431.50684931506851</v>
      </c>
      <c r="T296" s="128">
        <f t="shared" si="125"/>
        <v>431.50684931506851</v>
      </c>
      <c r="U296" s="128">
        <f t="shared" si="110"/>
        <v>175</v>
      </c>
      <c r="V296" s="128">
        <f t="shared" si="111"/>
        <v>175</v>
      </c>
      <c r="W296" s="128">
        <f t="shared" si="123"/>
        <v>0</v>
      </c>
      <c r="X296" s="128">
        <f t="shared" si="117"/>
        <v>0</v>
      </c>
      <c r="Y296" s="129">
        <v>0.05</v>
      </c>
      <c r="Z296" s="128">
        <f t="shared" si="118"/>
        <v>-1700</v>
      </c>
      <c r="AA296" s="128">
        <f t="shared" si="119"/>
        <v>-1700</v>
      </c>
      <c r="AB296" s="129">
        <v>0.02</v>
      </c>
      <c r="AC296" s="128">
        <f t="shared" si="115"/>
        <v>-680</v>
      </c>
      <c r="AD296" s="128">
        <f t="shared" si="116"/>
        <v>-680</v>
      </c>
      <c r="AM296" s="128"/>
      <c r="AN296" s="128"/>
      <c r="AO296" s="128"/>
      <c r="AP296" s="128"/>
      <c r="AQ296" s="127">
        <v>0.08</v>
      </c>
      <c r="AR296" s="127">
        <v>0.4</v>
      </c>
    </row>
    <row r="297" spans="1:44" s="70" customFormat="1">
      <c r="A297" s="4" t="s">
        <v>1455</v>
      </c>
      <c r="B297" s="133">
        <f>B296+31</f>
        <v>44712</v>
      </c>
      <c r="C297" s="131">
        <v>1</v>
      </c>
      <c r="D297" s="127">
        <v>0.15</v>
      </c>
      <c r="E297" s="127">
        <v>5.0000000000000001E-3</v>
      </c>
      <c r="F297" s="127">
        <v>0</v>
      </c>
      <c r="G297" s="127"/>
      <c r="H297" s="128"/>
      <c r="M297" s="128">
        <v>1000</v>
      </c>
      <c r="N297" s="128">
        <f t="shared" si="126"/>
        <v>33000</v>
      </c>
      <c r="O297" s="128">
        <f t="shared" si="121"/>
        <v>1000</v>
      </c>
      <c r="P297" s="128">
        <f t="shared" si="122"/>
        <v>33000</v>
      </c>
      <c r="Q297" s="128">
        <f t="shared" si="108"/>
        <v>10.19178082191786</v>
      </c>
      <c r="R297" s="128">
        <f t="shared" si="109"/>
        <v>10.19178082191786</v>
      </c>
      <c r="S297" s="128">
        <f t="shared" si="113"/>
        <v>433.15068493150687</v>
      </c>
      <c r="T297" s="128">
        <f t="shared" si="125"/>
        <v>433.15068493150687</v>
      </c>
      <c r="U297" s="128">
        <f t="shared" si="110"/>
        <v>170</v>
      </c>
      <c r="V297" s="128">
        <f t="shared" si="111"/>
        <v>170</v>
      </c>
      <c r="W297" s="128">
        <f t="shared" si="123"/>
        <v>0</v>
      </c>
      <c r="X297" s="128">
        <f t="shared" si="117"/>
        <v>0</v>
      </c>
      <c r="Y297" s="129">
        <v>0.05</v>
      </c>
      <c r="Z297" s="128">
        <f t="shared" si="118"/>
        <v>-1650</v>
      </c>
      <c r="AA297" s="128">
        <f t="shared" si="119"/>
        <v>-1650</v>
      </c>
      <c r="AB297" s="129">
        <v>0.02</v>
      </c>
      <c r="AC297" s="128">
        <f t="shared" si="115"/>
        <v>-660</v>
      </c>
      <c r="AD297" s="128">
        <f t="shared" si="116"/>
        <v>-660</v>
      </c>
      <c r="AM297" s="128"/>
      <c r="AN297" s="128"/>
      <c r="AO297" s="128"/>
      <c r="AP297" s="128"/>
      <c r="AQ297" s="127">
        <v>0.08</v>
      </c>
      <c r="AR297" s="127">
        <v>0.4</v>
      </c>
    </row>
    <row r="298" spans="1:44" s="70" customFormat="1">
      <c r="A298" s="4" t="s">
        <v>1455</v>
      </c>
      <c r="B298" s="133">
        <f>B297+30</f>
        <v>44742</v>
      </c>
      <c r="C298" s="131">
        <v>1</v>
      </c>
      <c r="D298" s="127">
        <v>0.15</v>
      </c>
      <c r="E298" s="127">
        <v>5.0000000000000001E-3</v>
      </c>
      <c r="F298" s="127">
        <v>0</v>
      </c>
      <c r="G298" s="127"/>
      <c r="H298" s="128"/>
      <c r="M298" s="128">
        <v>1000</v>
      </c>
      <c r="N298" s="128">
        <f t="shared" si="126"/>
        <v>32000</v>
      </c>
      <c r="O298" s="128">
        <f t="shared" si="121"/>
        <v>1000</v>
      </c>
      <c r="P298" s="128">
        <f t="shared" si="122"/>
        <v>32000</v>
      </c>
      <c r="Q298" s="128">
        <f t="shared" si="108"/>
        <v>10.19178082191786</v>
      </c>
      <c r="R298" s="128">
        <f t="shared" si="109"/>
        <v>10.19178082191786</v>
      </c>
      <c r="S298" s="128">
        <f t="shared" si="113"/>
        <v>406.84931506849313</v>
      </c>
      <c r="T298" s="128">
        <f t="shared" si="125"/>
        <v>406.84931506849313</v>
      </c>
      <c r="U298" s="128">
        <f t="shared" si="110"/>
        <v>165</v>
      </c>
      <c r="V298" s="128">
        <f t="shared" si="111"/>
        <v>165</v>
      </c>
      <c r="W298" s="128">
        <f t="shared" si="123"/>
        <v>0</v>
      </c>
      <c r="X298" s="128">
        <f t="shared" si="117"/>
        <v>0</v>
      </c>
      <c r="Y298" s="129">
        <v>0.05</v>
      </c>
      <c r="Z298" s="128">
        <f t="shared" si="118"/>
        <v>-1600</v>
      </c>
      <c r="AA298" s="128">
        <f t="shared" si="119"/>
        <v>-1600</v>
      </c>
      <c r="AB298" s="129">
        <v>0.02</v>
      </c>
      <c r="AC298" s="128">
        <f t="shared" si="115"/>
        <v>-640</v>
      </c>
      <c r="AD298" s="128">
        <f t="shared" si="116"/>
        <v>-640</v>
      </c>
      <c r="AM298" s="128"/>
      <c r="AN298" s="128"/>
      <c r="AO298" s="128"/>
      <c r="AP298" s="128"/>
      <c r="AQ298" s="127">
        <v>0.08</v>
      </c>
      <c r="AR298" s="127">
        <v>0.4</v>
      </c>
    </row>
    <row r="299" spans="1:44" s="70" customFormat="1">
      <c r="A299" s="4" t="s">
        <v>1455</v>
      </c>
      <c r="B299" s="133">
        <f>B298+31</f>
        <v>44773</v>
      </c>
      <c r="C299" s="131">
        <v>1</v>
      </c>
      <c r="D299" s="127">
        <v>0.15</v>
      </c>
      <c r="E299" s="127">
        <v>5.0000000000000001E-3</v>
      </c>
      <c r="F299" s="127">
        <v>0</v>
      </c>
      <c r="G299" s="127"/>
      <c r="H299" s="128"/>
      <c r="M299" s="128">
        <v>1000</v>
      </c>
      <c r="N299" s="128">
        <f t="shared" si="126"/>
        <v>31000</v>
      </c>
      <c r="O299" s="128">
        <f t="shared" si="121"/>
        <v>1000</v>
      </c>
      <c r="P299" s="128">
        <f t="shared" si="122"/>
        <v>31000</v>
      </c>
      <c r="Q299" s="128">
        <f t="shared" si="108"/>
        <v>10.19178082191786</v>
      </c>
      <c r="R299" s="128">
        <f t="shared" si="109"/>
        <v>10.19178082191786</v>
      </c>
      <c r="S299" s="128">
        <f t="shared" si="113"/>
        <v>407.67123287671228</v>
      </c>
      <c r="T299" s="128">
        <f t="shared" si="125"/>
        <v>407.67123287671228</v>
      </c>
      <c r="U299" s="128">
        <f t="shared" si="110"/>
        <v>160</v>
      </c>
      <c r="V299" s="128">
        <f t="shared" si="111"/>
        <v>160</v>
      </c>
      <c r="W299" s="128">
        <f t="shared" si="123"/>
        <v>0</v>
      </c>
      <c r="X299" s="128">
        <f t="shared" si="117"/>
        <v>0</v>
      </c>
      <c r="Y299" s="129">
        <v>0.05</v>
      </c>
      <c r="Z299" s="128">
        <f t="shared" si="118"/>
        <v>-1550</v>
      </c>
      <c r="AA299" s="128">
        <f t="shared" si="119"/>
        <v>-1550</v>
      </c>
      <c r="AB299" s="129">
        <v>0.02</v>
      </c>
      <c r="AC299" s="128">
        <f t="shared" si="115"/>
        <v>-620</v>
      </c>
      <c r="AD299" s="128">
        <f t="shared" si="116"/>
        <v>-620</v>
      </c>
      <c r="AM299" s="128"/>
      <c r="AN299" s="128"/>
      <c r="AO299" s="128"/>
      <c r="AP299" s="128"/>
      <c r="AQ299" s="127">
        <v>0.08</v>
      </c>
      <c r="AR299" s="127">
        <v>0.4</v>
      </c>
    </row>
    <row r="300" spans="1:44" s="70" customFormat="1">
      <c r="A300" s="4" t="s">
        <v>1455</v>
      </c>
      <c r="B300" s="133">
        <f>B299+31</f>
        <v>44804</v>
      </c>
      <c r="C300" s="131">
        <v>1</v>
      </c>
      <c r="D300" s="127">
        <v>0.15</v>
      </c>
      <c r="E300" s="127">
        <v>5.0000000000000001E-3</v>
      </c>
      <c r="F300" s="127">
        <v>0</v>
      </c>
      <c r="G300" s="127"/>
      <c r="H300" s="128"/>
      <c r="M300" s="128">
        <v>1000</v>
      </c>
      <c r="N300" s="128">
        <f t="shared" si="126"/>
        <v>30000</v>
      </c>
      <c r="O300" s="128">
        <f t="shared" si="121"/>
        <v>1000</v>
      </c>
      <c r="P300" s="128">
        <f t="shared" si="122"/>
        <v>30000</v>
      </c>
      <c r="Q300" s="128">
        <f t="shared" si="108"/>
        <v>10.19178082191786</v>
      </c>
      <c r="R300" s="128">
        <f t="shared" si="109"/>
        <v>10.19178082191786</v>
      </c>
      <c r="S300" s="128">
        <f t="shared" si="113"/>
        <v>394.9315068493151</v>
      </c>
      <c r="T300" s="128">
        <f t="shared" si="125"/>
        <v>394.9315068493151</v>
      </c>
      <c r="U300" s="128">
        <f t="shared" si="110"/>
        <v>155</v>
      </c>
      <c r="V300" s="128">
        <f t="shared" si="111"/>
        <v>155</v>
      </c>
      <c r="W300" s="128">
        <f t="shared" si="123"/>
        <v>0</v>
      </c>
      <c r="X300" s="128">
        <f t="shared" si="117"/>
        <v>0</v>
      </c>
      <c r="Y300" s="129">
        <v>0.05</v>
      </c>
      <c r="Z300" s="128">
        <f t="shared" si="118"/>
        <v>-1500</v>
      </c>
      <c r="AA300" s="128">
        <f t="shared" si="119"/>
        <v>-1500</v>
      </c>
      <c r="AB300" s="129">
        <v>0.02</v>
      </c>
      <c r="AC300" s="128">
        <f t="shared" si="115"/>
        <v>-600</v>
      </c>
      <c r="AD300" s="128">
        <f t="shared" si="116"/>
        <v>-600</v>
      </c>
      <c r="AM300" s="128"/>
      <c r="AN300" s="128"/>
      <c r="AO300" s="128"/>
      <c r="AP300" s="128"/>
      <c r="AQ300" s="127">
        <v>0.08</v>
      </c>
      <c r="AR300" s="127">
        <v>0.4</v>
      </c>
    </row>
    <row r="301" spans="1:44" s="70" customFormat="1">
      <c r="A301" s="4" t="s">
        <v>1455</v>
      </c>
      <c r="B301" s="133">
        <f>B300+30</f>
        <v>44834</v>
      </c>
      <c r="C301" s="131">
        <v>1</v>
      </c>
      <c r="D301" s="127">
        <v>0.15</v>
      </c>
      <c r="E301" s="127">
        <v>5.0000000000000001E-3</v>
      </c>
      <c r="F301" s="127">
        <v>0</v>
      </c>
      <c r="G301" s="127"/>
      <c r="H301" s="128"/>
      <c r="M301" s="128">
        <v>1000</v>
      </c>
      <c r="N301" s="128">
        <f t="shared" si="126"/>
        <v>29000</v>
      </c>
      <c r="O301" s="128">
        <f t="shared" si="121"/>
        <v>1000</v>
      </c>
      <c r="P301" s="128">
        <f t="shared" si="122"/>
        <v>29000</v>
      </c>
      <c r="Q301" s="128">
        <f t="shared" si="108"/>
        <v>10.19178082191786</v>
      </c>
      <c r="R301" s="128">
        <f t="shared" si="109"/>
        <v>10.19178082191786</v>
      </c>
      <c r="S301" s="128">
        <f t="shared" si="113"/>
        <v>369.86301369863014</v>
      </c>
      <c r="T301" s="128">
        <f t="shared" si="125"/>
        <v>369.86301369863014</v>
      </c>
      <c r="U301" s="128">
        <f t="shared" si="110"/>
        <v>150</v>
      </c>
      <c r="V301" s="128">
        <f t="shared" si="111"/>
        <v>150</v>
      </c>
      <c r="W301" s="128">
        <f t="shared" si="123"/>
        <v>0</v>
      </c>
      <c r="X301" s="128">
        <f t="shared" si="117"/>
        <v>0</v>
      </c>
      <c r="Y301" s="129">
        <v>0.05</v>
      </c>
      <c r="Z301" s="128">
        <f t="shared" si="118"/>
        <v>-1450</v>
      </c>
      <c r="AA301" s="128">
        <f t="shared" si="119"/>
        <v>-1450</v>
      </c>
      <c r="AB301" s="129">
        <v>0.02</v>
      </c>
      <c r="AC301" s="128">
        <f t="shared" si="115"/>
        <v>-580</v>
      </c>
      <c r="AD301" s="128">
        <f t="shared" si="116"/>
        <v>-580</v>
      </c>
      <c r="AM301" s="128"/>
      <c r="AN301" s="128"/>
      <c r="AO301" s="128"/>
      <c r="AP301" s="128"/>
      <c r="AQ301" s="127">
        <v>0.08</v>
      </c>
      <c r="AR301" s="127">
        <v>0.4</v>
      </c>
    </row>
    <row r="302" spans="1:44" s="70" customFormat="1">
      <c r="A302" s="4" t="s">
        <v>1455</v>
      </c>
      <c r="B302" s="133">
        <f>B301+31</f>
        <v>44865</v>
      </c>
      <c r="C302" s="131">
        <v>1</v>
      </c>
      <c r="D302" s="127">
        <v>0.15</v>
      </c>
      <c r="E302" s="127">
        <v>5.0000000000000001E-3</v>
      </c>
      <c r="F302" s="127">
        <v>0</v>
      </c>
      <c r="G302" s="127"/>
      <c r="H302" s="128"/>
      <c r="M302" s="128">
        <v>1000</v>
      </c>
      <c r="N302" s="128">
        <f t="shared" si="126"/>
        <v>28000</v>
      </c>
      <c r="O302" s="128">
        <f t="shared" si="121"/>
        <v>1000</v>
      </c>
      <c r="P302" s="128">
        <f t="shared" si="122"/>
        <v>28000</v>
      </c>
      <c r="Q302" s="128">
        <f t="shared" si="108"/>
        <v>10.19178082191786</v>
      </c>
      <c r="R302" s="128">
        <f t="shared" si="109"/>
        <v>10.19178082191786</v>
      </c>
      <c r="S302" s="128">
        <f t="shared" si="113"/>
        <v>369.45205479452056</v>
      </c>
      <c r="T302" s="128">
        <f t="shared" si="125"/>
        <v>369.45205479452056</v>
      </c>
      <c r="U302" s="128">
        <f t="shared" si="110"/>
        <v>145</v>
      </c>
      <c r="V302" s="128">
        <f t="shared" si="111"/>
        <v>145</v>
      </c>
      <c r="W302" s="128">
        <f t="shared" si="123"/>
        <v>0</v>
      </c>
      <c r="X302" s="128">
        <f t="shared" si="117"/>
        <v>0</v>
      </c>
      <c r="Y302" s="129">
        <v>0.05</v>
      </c>
      <c r="Z302" s="128">
        <f t="shared" si="118"/>
        <v>-1400</v>
      </c>
      <c r="AA302" s="128">
        <f t="shared" si="119"/>
        <v>-1400</v>
      </c>
      <c r="AB302" s="129">
        <v>0.02</v>
      </c>
      <c r="AC302" s="128">
        <f t="shared" si="115"/>
        <v>-560</v>
      </c>
      <c r="AD302" s="128">
        <f t="shared" si="116"/>
        <v>-560</v>
      </c>
      <c r="AM302" s="128"/>
      <c r="AN302" s="128"/>
      <c r="AO302" s="128"/>
      <c r="AP302" s="128"/>
      <c r="AQ302" s="127">
        <v>0.08</v>
      </c>
      <c r="AR302" s="127">
        <v>0.4</v>
      </c>
    </row>
    <row r="303" spans="1:44" s="70" customFormat="1">
      <c r="A303" s="4" t="s">
        <v>1455</v>
      </c>
      <c r="B303" s="133">
        <f>B302+30</f>
        <v>44895</v>
      </c>
      <c r="C303" s="131">
        <v>1</v>
      </c>
      <c r="D303" s="127">
        <v>0.15</v>
      </c>
      <c r="E303" s="127">
        <v>5.0000000000000001E-3</v>
      </c>
      <c r="F303" s="127">
        <v>0</v>
      </c>
      <c r="G303" s="127"/>
      <c r="H303" s="128"/>
      <c r="M303" s="128">
        <v>1000</v>
      </c>
      <c r="N303" s="128">
        <f t="shared" si="126"/>
        <v>27000</v>
      </c>
      <c r="O303" s="128">
        <f t="shared" si="121"/>
        <v>1000</v>
      </c>
      <c r="P303" s="128">
        <f t="shared" si="122"/>
        <v>27000</v>
      </c>
      <c r="Q303" s="128">
        <f t="shared" si="108"/>
        <v>10.19178082191786</v>
      </c>
      <c r="R303" s="128">
        <f t="shared" si="109"/>
        <v>10.19178082191786</v>
      </c>
      <c r="S303" s="128">
        <f t="shared" si="113"/>
        <v>345.20547945205476</v>
      </c>
      <c r="T303" s="128">
        <f t="shared" si="125"/>
        <v>345.20547945205476</v>
      </c>
      <c r="U303" s="128">
        <f t="shared" si="110"/>
        <v>140</v>
      </c>
      <c r="V303" s="128">
        <f t="shared" si="111"/>
        <v>140</v>
      </c>
      <c r="W303" s="128">
        <f t="shared" si="123"/>
        <v>0</v>
      </c>
      <c r="X303" s="128">
        <f t="shared" si="117"/>
        <v>0</v>
      </c>
      <c r="Y303" s="129">
        <v>0.05</v>
      </c>
      <c r="Z303" s="128">
        <f t="shared" si="118"/>
        <v>-1350</v>
      </c>
      <c r="AA303" s="128">
        <f t="shared" si="119"/>
        <v>-1350</v>
      </c>
      <c r="AB303" s="129">
        <v>0.02</v>
      </c>
      <c r="AC303" s="128">
        <f t="shared" si="115"/>
        <v>-540</v>
      </c>
      <c r="AD303" s="128">
        <f t="shared" si="116"/>
        <v>-540</v>
      </c>
      <c r="AM303" s="128"/>
      <c r="AN303" s="128"/>
      <c r="AO303" s="128"/>
      <c r="AP303" s="128"/>
      <c r="AQ303" s="127">
        <v>0.08</v>
      </c>
      <c r="AR303" s="127">
        <v>0.4</v>
      </c>
    </row>
    <row r="304" spans="1:44" s="70" customFormat="1">
      <c r="A304" s="4" t="s">
        <v>1455</v>
      </c>
      <c r="B304" s="133">
        <f>B303+31</f>
        <v>44926</v>
      </c>
      <c r="C304" s="131">
        <v>1</v>
      </c>
      <c r="D304" s="127">
        <v>0.15</v>
      </c>
      <c r="E304" s="127">
        <v>5.0000000000000001E-3</v>
      </c>
      <c r="F304" s="127">
        <v>0</v>
      </c>
      <c r="G304" s="127"/>
      <c r="H304" s="128"/>
      <c r="M304" s="128">
        <v>1000</v>
      </c>
      <c r="N304" s="128">
        <f t="shared" si="126"/>
        <v>26000</v>
      </c>
      <c r="O304" s="128">
        <f t="shared" si="121"/>
        <v>1000</v>
      </c>
      <c r="P304" s="128">
        <f t="shared" si="122"/>
        <v>26000</v>
      </c>
      <c r="Q304" s="128">
        <f t="shared" si="108"/>
        <v>10.19178082191786</v>
      </c>
      <c r="R304" s="128">
        <f t="shared" si="109"/>
        <v>10.19178082191786</v>
      </c>
      <c r="S304" s="128">
        <f t="shared" si="113"/>
        <v>343.97260273972603</v>
      </c>
      <c r="T304" s="128">
        <f t="shared" si="125"/>
        <v>343.97260273972603</v>
      </c>
      <c r="U304" s="128">
        <f t="shared" si="110"/>
        <v>135</v>
      </c>
      <c r="V304" s="128">
        <f t="shared" si="111"/>
        <v>135</v>
      </c>
      <c r="W304" s="128">
        <f t="shared" si="123"/>
        <v>0</v>
      </c>
      <c r="X304" s="128">
        <f t="shared" si="117"/>
        <v>0</v>
      </c>
      <c r="Y304" s="129">
        <v>0.05</v>
      </c>
      <c r="Z304" s="128">
        <f t="shared" si="118"/>
        <v>-1300</v>
      </c>
      <c r="AA304" s="128">
        <f t="shared" si="119"/>
        <v>-1300</v>
      </c>
      <c r="AB304" s="129">
        <v>0.02</v>
      </c>
      <c r="AC304" s="128">
        <f t="shared" si="115"/>
        <v>-520</v>
      </c>
      <c r="AD304" s="128">
        <f t="shared" si="116"/>
        <v>-520</v>
      </c>
      <c r="AM304" s="128"/>
      <c r="AN304" s="128"/>
      <c r="AO304" s="128"/>
      <c r="AP304" s="128"/>
      <c r="AQ304" s="127">
        <v>0.08</v>
      </c>
      <c r="AR304" s="127">
        <v>0.4</v>
      </c>
    </row>
    <row r="305" spans="1:44" s="70" customFormat="1">
      <c r="A305" s="4" t="s">
        <v>1455</v>
      </c>
      <c r="B305" s="133">
        <f>B292+31</f>
        <v>44592</v>
      </c>
      <c r="C305" s="131">
        <v>1</v>
      </c>
      <c r="D305" s="127">
        <v>0.14000000000000001</v>
      </c>
      <c r="E305" s="127">
        <v>5.0000000000000001E-3</v>
      </c>
      <c r="F305" s="127">
        <v>0</v>
      </c>
      <c r="G305" s="127"/>
      <c r="H305" s="128"/>
      <c r="M305" s="128">
        <v>1000</v>
      </c>
      <c r="N305" s="128">
        <f>N292-M305</f>
        <v>25000</v>
      </c>
      <c r="O305" s="128">
        <f t="shared" si="121"/>
        <v>1000</v>
      </c>
      <c r="P305" s="128">
        <f t="shared" si="122"/>
        <v>25000</v>
      </c>
      <c r="Q305" s="128">
        <f t="shared" si="108"/>
        <v>10.191780821917746</v>
      </c>
      <c r="R305" s="128">
        <f t="shared" si="109"/>
        <v>10.191780821917746</v>
      </c>
      <c r="S305" s="128">
        <f t="shared" si="113"/>
        <v>-3568.7671232876714</v>
      </c>
      <c r="T305" s="128">
        <f t="shared" si="125"/>
        <v>-3568.7671232876714</v>
      </c>
      <c r="U305" s="128">
        <f t="shared" si="110"/>
        <v>130</v>
      </c>
      <c r="V305" s="128">
        <f t="shared" si="111"/>
        <v>130</v>
      </c>
      <c r="W305" s="128">
        <f t="shared" si="123"/>
        <v>0</v>
      </c>
      <c r="X305" s="128">
        <f t="shared" si="117"/>
        <v>0</v>
      </c>
      <c r="Y305" s="129">
        <v>0.05</v>
      </c>
      <c r="Z305" s="128">
        <f t="shared" si="118"/>
        <v>-1250</v>
      </c>
      <c r="AA305" s="128">
        <f t="shared" si="119"/>
        <v>-1250</v>
      </c>
      <c r="AB305" s="129">
        <v>0.02</v>
      </c>
      <c r="AC305" s="128">
        <f t="shared" si="115"/>
        <v>-500</v>
      </c>
      <c r="AD305" s="128">
        <f t="shared" si="116"/>
        <v>-500</v>
      </c>
      <c r="AM305" s="128"/>
      <c r="AN305" s="128"/>
      <c r="AO305" s="128"/>
      <c r="AP305" s="128"/>
      <c r="AQ305" s="127">
        <v>0.08</v>
      </c>
      <c r="AR305" s="127">
        <v>0.4</v>
      </c>
    </row>
    <row r="306" spans="1:44" s="70" customFormat="1">
      <c r="A306" s="4" t="s">
        <v>1455</v>
      </c>
      <c r="B306" s="133">
        <f>B305+28</f>
        <v>44620</v>
      </c>
      <c r="C306" s="131">
        <v>1</v>
      </c>
      <c r="D306" s="127">
        <v>0.14000000000000001</v>
      </c>
      <c r="E306" s="127">
        <v>5.0000000000000001E-3</v>
      </c>
      <c r="F306" s="127">
        <v>0</v>
      </c>
      <c r="G306" s="127"/>
      <c r="H306" s="128"/>
      <c r="M306" s="128">
        <v>1000</v>
      </c>
      <c r="N306" s="128">
        <f t="shared" ref="N306:N316" si="127">N305-M306</f>
        <v>24000</v>
      </c>
      <c r="O306" s="128">
        <f t="shared" si="121"/>
        <v>1000</v>
      </c>
      <c r="P306" s="128">
        <f t="shared" si="122"/>
        <v>24000</v>
      </c>
      <c r="Q306" s="128">
        <f t="shared" si="108"/>
        <v>10.191780821917746</v>
      </c>
      <c r="R306" s="128">
        <f t="shared" si="109"/>
        <v>10.191780821917746</v>
      </c>
      <c r="S306" s="128">
        <f t="shared" si="113"/>
        <v>268.49315068493155</v>
      </c>
      <c r="T306" s="128">
        <f t="shared" si="125"/>
        <v>268.49315068493155</v>
      </c>
      <c r="U306" s="128">
        <f t="shared" si="110"/>
        <v>125</v>
      </c>
      <c r="V306" s="128">
        <f t="shared" si="111"/>
        <v>125</v>
      </c>
      <c r="W306" s="128">
        <f t="shared" si="123"/>
        <v>0</v>
      </c>
      <c r="X306" s="128">
        <f t="shared" si="117"/>
        <v>0</v>
      </c>
      <c r="Y306" s="129">
        <v>0.05</v>
      </c>
      <c r="Z306" s="128">
        <f t="shared" si="118"/>
        <v>-1200</v>
      </c>
      <c r="AA306" s="128">
        <f t="shared" si="119"/>
        <v>-1200</v>
      </c>
      <c r="AB306" s="129">
        <v>0.02</v>
      </c>
      <c r="AC306" s="128">
        <f t="shared" si="115"/>
        <v>-480</v>
      </c>
      <c r="AD306" s="128">
        <f t="shared" si="116"/>
        <v>-480</v>
      </c>
      <c r="AM306" s="128"/>
      <c r="AN306" s="128"/>
      <c r="AO306" s="128"/>
      <c r="AP306" s="128"/>
      <c r="AQ306" s="127">
        <v>0.08</v>
      </c>
      <c r="AR306" s="127">
        <v>0.4</v>
      </c>
    </row>
    <row r="307" spans="1:44" s="70" customFormat="1">
      <c r="A307" s="4" t="s">
        <v>1455</v>
      </c>
      <c r="B307" s="133">
        <f>B306+31</f>
        <v>44651</v>
      </c>
      <c r="C307" s="131">
        <v>1</v>
      </c>
      <c r="D307" s="127">
        <v>0.14000000000000001</v>
      </c>
      <c r="E307" s="127">
        <v>5.0000000000000001E-3</v>
      </c>
      <c r="F307" s="127">
        <v>0</v>
      </c>
      <c r="G307" s="127"/>
      <c r="H307" s="128"/>
      <c r="M307" s="128">
        <v>1000</v>
      </c>
      <c r="N307" s="128">
        <f t="shared" si="127"/>
        <v>23000</v>
      </c>
      <c r="O307" s="128">
        <f t="shared" si="121"/>
        <v>1000</v>
      </c>
      <c r="P307" s="128">
        <f t="shared" si="122"/>
        <v>23000</v>
      </c>
      <c r="Q307" s="128">
        <f t="shared" si="108"/>
        <v>10.191780821917746</v>
      </c>
      <c r="R307" s="128">
        <f t="shared" si="109"/>
        <v>10.191780821917746</v>
      </c>
      <c r="S307" s="128">
        <f t="shared" si="113"/>
        <v>285.36986301369865</v>
      </c>
      <c r="T307" s="128">
        <f t="shared" si="125"/>
        <v>285.36986301369865</v>
      </c>
      <c r="U307" s="128">
        <f t="shared" si="110"/>
        <v>120</v>
      </c>
      <c r="V307" s="128">
        <f t="shared" si="111"/>
        <v>120</v>
      </c>
      <c r="W307" s="128">
        <f t="shared" si="123"/>
        <v>0</v>
      </c>
      <c r="X307" s="128">
        <f t="shared" si="117"/>
        <v>0</v>
      </c>
      <c r="Y307" s="129">
        <v>0.05</v>
      </c>
      <c r="Z307" s="128">
        <f t="shared" si="118"/>
        <v>-1150</v>
      </c>
      <c r="AA307" s="128">
        <f t="shared" si="119"/>
        <v>-1150</v>
      </c>
      <c r="AB307" s="129">
        <v>0.02</v>
      </c>
      <c r="AC307" s="128">
        <f t="shared" si="115"/>
        <v>-460</v>
      </c>
      <c r="AD307" s="128">
        <f t="shared" si="116"/>
        <v>-460</v>
      </c>
      <c r="AM307" s="128"/>
      <c r="AN307" s="128"/>
      <c r="AO307" s="128"/>
      <c r="AP307" s="128"/>
      <c r="AQ307" s="127">
        <v>0.08</v>
      </c>
      <c r="AR307" s="127">
        <v>0.4</v>
      </c>
    </row>
    <row r="308" spans="1:44" s="70" customFormat="1">
      <c r="A308" s="4" t="s">
        <v>1455</v>
      </c>
      <c r="B308" s="133">
        <f>B307+30</f>
        <v>44681</v>
      </c>
      <c r="C308" s="131">
        <v>1</v>
      </c>
      <c r="D308" s="127">
        <v>0.14000000000000001</v>
      </c>
      <c r="E308" s="127">
        <v>5.0000000000000001E-3</v>
      </c>
      <c r="F308" s="127">
        <v>0</v>
      </c>
      <c r="G308" s="127"/>
      <c r="H308" s="128"/>
      <c r="M308" s="128">
        <v>1000</v>
      </c>
      <c r="N308" s="128">
        <f t="shared" si="127"/>
        <v>22000</v>
      </c>
      <c r="O308" s="128">
        <f t="shared" si="121"/>
        <v>1000</v>
      </c>
      <c r="P308" s="128">
        <f t="shared" si="122"/>
        <v>22000</v>
      </c>
      <c r="Q308" s="128">
        <f t="shared" si="108"/>
        <v>10.191780821917746</v>
      </c>
      <c r="R308" s="128">
        <f t="shared" si="109"/>
        <v>10.191780821917746</v>
      </c>
      <c r="S308" s="128">
        <f t="shared" si="113"/>
        <v>264.65753424657538</v>
      </c>
      <c r="T308" s="128">
        <f t="shared" si="125"/>
        <v>264.65753424657538</v>
      </c>
      <c r="U308" s="128">
        <f t="shared" si="110"/>
        <v>115</v>
      </c>
      <c r="V308" s="128">
        <f t="shared" si="111"/>
        <v>115</v>
      </c>
      <c r="W308" s="128">
        <f t="shared" si="123"/>
        <v>0</v>
      </c>
      <c r="X308" s="128">
        <f t="shared" si="117"/>
        <v>0</v>
      </c>
      <c r="Y308" s="129">
        <v>0.05</v>
      </c>
      <c r="Z308" s="128">
        <f t="shared" si="118"/>
        <v>-1100</v>
      </c>
      <c r="AA308" s="128">
        <f t="shared" si="119"/>
        <v>-1100</v>
      </c>
      <c r="AB308" s="129">
        <v>0.02</v>
      </c>
      <c r="AC308" s="128">
        <f t="shared" si="115"/>
        <v>-440</v>
      </c>
      <c r="AD308" s="128">
        <f t="shared" si="116"/>
        <v>-440</v>
      </c>
      <c r="AM308" s="128"/>
      <c r="AN308" s="128"/>
      <c r="AO308" s="128"/>
      <c r="AP308" s="128"/>
      <c r="AQ308" s="127">
        <v>0.08</v>
      </c>
      <c r="AR308" s="127">
        <v>0.4</v>
      </c>
    </row>
    <row r="309" spans="1:44" s="70" customFormat="1">
      <c r="A309" s="4" t="s">
        <v>1455</v>
      </c>
      <c r="B309" s="133">
        <f>B308+31</f>
        <v>44712</v>
      </c>
      <c r="C309" s="131">
        <v>1</v>
      </c>
      <c r="D309" s="127">
        <v>0.14000000000000001</v>
      </c>
      <c r="E309" s="127">
        <v>5.0000000000000001E-3</v>
      </c>
      <c r="F309" s="127">
        <v>0</v>
      </c>
      <c r="G309" s="127"/>
      <c r="H309" s="128"/>
      <c r="M309" s="128">
        <v>1000</v>
      </c>
      <c r="N309" s="128">
        <f t="shared" si="127"/>
        <v>21000</v>
      </c>
      <c r="O309" s="128">
        <f t="shared" si="121"/>
        <v>1000</v>
      </c>
      <c r="P309" s="128">
        <f t="shared" si="122"/>
        <v>21000</v>
      </c>
      <c r="Q309" s="128">
        <f t="shared" ref="Q309:Q341" si="128">N308*D308/365*(B309-B308)+Q308-S309</f>
        <v>10.191780821917746</v>
      </c>
      <c r="R309" s="128">
        <f t="shared" ref="R309:R340" si="129">Q309*C309</f>
        <v>10.191780821917746</v>
      </c>
      <c r="S309" s="128">
        <f t="shared" si="113"/>
        <v>261.58904109589048</v>
      </c>
      <c r="T309" s="128">
        <f t="shared" si="125"/>
        <v>261.58904109589048</v>
      </c>
      <c r="U309" s="128">
        <f t="shared" ref="U309:U342" si="130">E309*N308</f>
        <v>110</v>
      </c>
      <c r="V309" s="128">
        <f t="shared" ref="V309:V342" si="131">U309*C309</f>
        <v>110</v>
      </c>
      <c r="W309" s="128">
        <f t="shared" si="123"/>
        <v>0</v>
      </c>
      <c r="X309" s="128">
        <f t="shared" si="117"/>
        <v>0</v>
      </c>
      <c r="Y309" s="129">
        <v>0.05</v>
      </c>
      <c r="Z309" s="128">
        <f t="shared" si="118"/>
        <v>-1050</v>
      </c>
      <c r="AA309" s="128">
        <f t="shared" si="119"/>
        <v>-1050</v>
      </c>
      <c r="AB309" s="129">
        <v>0.02</v>
      </c>
      <c r="AC309" s="128">
        <f t="shared" si="115"/>
        <v>-420</v>
      </c>
      <c r="AD309" s="128">
        <f t="shared" si="116"/>
        <v>-420</v>
      </c>
      <c r="AM309" s="128"/>
      <c r="AN309" s="128"/>
      <c r="AO309" s="128"/>
      <c r="AP309" s="128"/>
      <c r="AQ309" s="127">
        <v>0.08</v>
      </c>
      <c r="AR309" s="127">
        <v>0.4</v>
      </c>
    </row>
    <row r="310" spans="1:44" s="70" customFormat="1">
      <c r="A310" s="4" t="s">
        <v>1455</v>
      </c>
      <c r="B310" s="133">
        <f>B309+30</f>
        <v>44742</v>
      </c>
      <c r="C310" s="131">
        <v>1</v>
      </c>
      <c r="D310" s="127">
        <v>0.14000000000000001</v>
      </c>
      <c r="E310" s="127">
        <v>5.0000000000000001E-3</v>
      </c>
      <c r="F310" s="127">
        <v>0</v>
      </c>
      <c r="G310" s="127"/>
      <c r="H310" s="128"/>
      <c r="M310" s="128">
        <v>1000</v>
      </c>
      <c r="N310" s="128">
        <f t="shared" si="127"/>
        <v>20000</v>
      </c>
      <c r="O310" s="128">
        <f t="shared" si="121"/>
        <v>1000</v>
      </c>
      <c r="P310" s="128">
        <f t="shared" si="122"/>
        <v>20000</v>
      </c>
      <c r="Q310" s="128">
        <f t="shared" si="128"/>
        <v>10.191780821917746</v>
      </c>
      <c r="R310" s="128">
        <f t="shared" si="129"/>
        <v>10.191780821917746</v>
      </c>
      <c r="S310" s="128">
        <f t="shared" ref="S310:S342" si="132">N309*D309/365*(B310-B309)</f>
        <v>241.64383561643842</v>
      </c>
      <c r="T310" s="128">
        <f t="shared" si="125"/>
        <v>241.64383561643842</v>
      </c>
      <c r="U310" s="128">
        <f t="shared" si="130"/>
        <v>105</v>
      </c>
      <c r="V310" s="128">
        <f t="shared" si="131"/>
        <v>105</v>
      </c>
      <c r="W310" s="128">
        <f t="shared" si="123"/>
        <v>0</v>
      </c>
      <c r="X310" s="128">
        <f t="shared" si="117"/>
        <v>0</v>
      </c>
      <c r="Y310" s="129">
        <v>0.05</v>
      </c>
      <c r="Z310" s="128">
        <f t="shared" si="118"/>
        <v>-1000</v>
      </c>
      <c r="AA310" s="128">
        <f t="shared" si="119"/>
        <v>-1000</v>
      </c>
      <c r="AB310" s="129">
        <v>0.02</v>
      </c>
      <c r="AC310" s="128">
        <f t="shared" si="115"/>
        <v>-400</v>
      </c>
      <c r="AD310" s="128">
        <f t="shared" si="116"/>
        <v>-400</v>
      </c>
      <c r="AM310" s="128"/>
      <c r="AN310" s="128"/>
      <c r="AO310" s="128"/>
      <c r="AP310" s="128"/>
      <c r="AQ310" s="127">
        <v>0.08</v>
      </c>
      <c r="AR310" s="127">
        <v>0.4</v>
      </c>
    </row>
    <row r="311" spans="1:44" s="70" customFormat="1">
      <c r="A311" s="4" t="s">
        <v>1455</v>
      </c>
      <c r="B311" s="133">
        <f>B310+31</f>
        <v>44773</v>
      </c>
      <c r="C311" s="131">
        <v>1</v>
      </c>
      <c r="D311" s="127">
        <v>0.14000000000000001</v>
      </c>
      <c r="E311" s="127">
        <v>5.0000000000000001E-3</v>
      </c>
      <c r="F311" s="127">
        <v>0</v>
      </c>
      <c r="G311" s="127"/>
      <c r="H311" s="128"/>
      <c r="M311" s="128">
        <v>1000</v>
      </c>
      <c r="N311" s="128">
        <f t="shared" si="127"/>
        <v>19000</v>
      </c>
      <c r="O311" s="128">
        <f t="shared" si="121"/>
        <v>1000</v>
      </c>
      <c r="P311" s="128">
        <f t="shared" si="122"/>
        <v>19000</v>
      </c>
      <c r="Q311" s="128">
        <f t="shared" si="128"/>
        <v>10.191780821917746</v>
      </c>
      <c r="R311" s="128">
        <f t="shared" si="129"/>
        <v>10.191780821917746</v>
      </c>
      <c r="S311" s="128">
        <f t="shared" si="132"/>
        <v>237.80821917808223</v>
      </c>
      <c r="T311" s="128">
        <f t="shared" si="125"/>
        <v>237.80821917808223</v>
      </c>
      <c r="U311" s="128">
        <f t="shared" si="130"/>
        <v>100</v>
      </c>
      <c r="V311" s="128">
        <f t="shared" si="131"/>
        <v>100</v>
      </c>
      <c r="W311" s="128">
        <f t="shared" si="123"/>
        <v>0</v>
      </c>
      <c r="X311" s="128">
        <f t="shared" si="117"/>
        <v>0</v>
      </c>
      <c r="Y311" s="129">
        <v>0.05</v>
      </c>
      <c r="Z311" s="128">
        <f t="shared" si="118"/>
        <v>-950</v>
      </c>
      <c r="AA311" s="128">
        <f t="shared" si="119"/>
        <v>-950</v>
      </c>
      <c r="AB311" s="129">
        <v>0.02</v>
      </c>
      <c r="AC311" s="128">
        <f t="shared" si="115"/>
        <v>-380</v>
      </c>
      <c r="AD311" s="128">
        <f t="shared" si="116"/>
        <v>-380</v>
      </c>
      <c r="AM311" s="128"/>
      <c r="AN311" s="128"/>
      <c r="AO311" s="128"/>
      <c r="AP311" s="128"/>
      <c r="AQ311" s="127">
        <v>0.08</v>
      </c>
      <c r="AR311" s="127">
        <v>0.4</v>
      </c>
    </row>
    <row r="312" spans="1:44" s="70" customFormat="1">
      <c r="A312" s="4" t="s">
        <v>1455</v>
      </c>
      <c r="B312" s="133">
        <f>B311+31</f>
        <v>44804</v>
      </c>
      <c r="C312" s="131">
        <v>1</v>
      </c>
      <c r="D312" s="127">
        <v>0.14000000000000001</v>
      </c>
      <c r="E312" s="127">
        <v>5.0000000000000001E-3</v>
      </c>
      <c r="F312" s="127">
        <v>0</v>
      </c>
      <c r="G312" s="127"/>
      <c r="H312" s="128"/>
      <c r="M312" s="128">
        <v>1000</v>
      </c>
      <c r="N312" s="128">
        <f t="shared" si="127"/>
        <v>18000</v>
      </c>
      <c r="O312" s="128">
        <f t="shared" si="121"/>
        <v>1000</v>
      </c>
      <c r="P312" s="128">
        <f t="shared" si="122"/>
        <v>18000</v>
      </c>
      <c r="Q312" s="128">
        <f t="shared" si="128"/>
        <v>10.191780821917746</v>
      </c>
      <c r="R312" s="128">
        <f t="shared" si="129"/>
        <v>10.191780821917746</v>
      </c>
      <c r="S312" s="128">
        <f t="shared" si="132"/>
        <v>225.91780821917814</v>
      </c>
      <c r="T312" s="128">
        <f t="shared" si="125"/>
        <v>225.91780821917814</v>
      </c>
      <c r="U312" s="128">
        <f t="shared" si="130"/>
        <v>95</v>
      </c>
      <c r="V312" s="128">
        <f t="shared" si="131"/>
        <v>95</v>
      </c>
      <c r="W312" s="128">
        <f t="shared" si="123"/>
        <v>0</v>
      </c>
      <c r="X312" s="128">
        <f t="shared" si="117"/>
        <v>0</v>
      </c>
      <c r="Y312" s="129">
        <v>0.05</v>
      </c>
      <c r="Z312" s="128">
        <f t="shared" si="118"/>
        <v>-900</v>
      </c>
      <c r="AA312" s="128">
        <f t="shared" si="119"/>
        <v>-900</v>
      </c>
      <c r="AB312" s="129">
        <v>0.02</v>
      </c>
      <c r="AC312" s="128">
        <f t="shared" si="115"/>
        <v>-360</v>
      </c>
      <c r="AD312" s="128">
        <f t="shared" si="116"/>
        <v>-360</v>
      </c>
      <c r="AM312" s="128"/>
      <c r="AN312" s="128"/>
      <c r="AO312" s="128"/>
      <c r="AP312" s="128"/>
      <c r="AQ312" s="127">
        <v>0.08</v>
      </c>
      <c r="AR312" s="127">
        <v>0.4</v>
      </c>
    </row>
    <row r="313" spans="1:44" s="70" customFormat="1">
      <c r="A313" s="4" t="s">
        <v>1455</v>
      </c>
      <c r="B313" s="133">
        <f>B312+30</f>
        <v>44834</v>
      </c>
      <c r="C313" s="131">
        <v>1</v>
      </c>
      <c r="D313" s="127">
        <v>0.14000000000000001</v>
      </c>
      <c r="E313" s="127">
        <v>5.0000000000000001E-3</v>
      </c>
      <c r="F313" s="127">
        <v>0</v>
      </c>
      <c r="G313" s="127"/>
      <c r="H313" s="128"/>
      <c r="M313" s="128">
        <v>1000</v>
      </c>
      <c r="N313" s="128">
        <f t="shared" si="127"/>
        <v>17000</v>
      </c>
      <c r="O313" s="128">
        <f t="shared" si="121"/>
        <v>1000</v>
      </c>
      <c r="P313" s="128">
        <f t="shared" si="122"/>
        <v>17000</v>
      </c>
      <c r="Q313" s="128">
        <f t="shared" si="128"/>
        <v>10.191780821917746</v>
      </c>
      <c r="R313" s="128">
        <f t="shared" si="129"/>
        <v>10.191780821917746</v>
      </c>
      <c r="S313" s="128">
        <f t="shared" si="132"/>
        <v>207.1232876712329</v>
      </c>
      <c r="T313" s="128">
        <f t="shared" si="125"/>
        <v>207.1232876712329</v>
      </c>
      <c r="U313" s="128">
        <f t="shared" si="130"/>
        <v>90</v>
      </c>
      <c r="V313" s="128">
        <f t="shared" si="131"/>
        <v>90</v>
      </c>
      <c r="W313" s="128">
        <f t="shared" si="123"/>
        <v>0</v>
      </c>
      <c r="X313" s="128">
        <f t="shared" si="117"/>
        <v>0</v>
      </c>
      <c r="Y313" s="129">
        <v>0.05</v>
      </c>
      <c r="Z313" s="128">
        <f t="shared" si="118"/>
        <v>-850</v>
      </c>
      <c r="AA313" s="128">
        <f t="shared" si="119"/>
        <v>-850</v>
      </c>
      <c r="AB313" s="129">
        <v>0.02</v>
      </c>
      <c r="AC313" s="128">
        <f t="shared" si="115"/>
        <v>-340</v>
      </c>
      <c r="AD313" s="128">
        <f t="shared" si="116"/>
        <v>-340</v>
      </c>
      <c r="AM313" s="128"/>
      <c r="AN313" s="128"/>
      <c r="AO313" s="128"/>
      <c r="AP313" s="128"/>
      <c r="AQ313" s="127">
        <v>0.08</v>
      </c>
      <c r="AR313" s="127">
        <v>0.4</v>
      </c>
    </row>
    <row r="314" spans="1:44" s="70" customFormat="1">
      <c r="A314" s="4" t="s">
        <v>1455</v>
      </c>
      <c r="B314" s="133">
        <f>B313+31</f>
        <v>44865</v>
      </c>
      <c r="C314" s="131">
        <v>1</v>
      </c>
      <c r="D314" s="127">
        <v>0.14000000000000001</v>
      </c>
      <c r="E314" s="127">
        <v>5.0000000000000001E-3</v>
      </c>
      <c r="F314" s="127">
        <v>0</v>
      </c>
      <c r="G314" s="127"/>
      <c r="H314" s="128"/>
      <c r="M314" s="128">
        <v>1000</v>
      </c>
      <c r="N314" s="128">
        <f t="shared" si="127"/>
        <v>16000</v>
      </c>
      <c r="O314" s="128">
        <f t="shared" si="121"/>
        <v>1000</v>
      </c>
      <c r="P314" s="128">
        <f t="shared" si="122"/>
        <v>16000</v>
      </c>
      <c r="Q314" s="128">
        <f t="shared" si="128"/>
        <v>10.191780821917746</v>
      </c>
      <c r="R314" s="128">
        <f t="shared" si="129"/>
        <v>10.191780821917746</v>
      </c>
      <c r="S314" s="128">
        <f t="shared" si="132"/>
        <v>202.13698630136986</v>
      </c>
      <c r="T314" s="128">
        <f t="shared" si="125"/>
        <v>202.13698630136986</v>
      </c>
      <c r="U314" s="128">
        <f t="shared" si="130"/>
        <v>85</v>
      </c>
      <c r="V314" s="128">
        <f t="shared" si="131"/>
        <v>85</v>
      </c>
      <c r="W314" s="128">
        <f t="shared" si="123"/>
        <v>0</v>
      </c>
      <c r="X314" s="128">
        <f t="shared" si="117"/>
        <v>0</v>
      </c>
      <c r="Y314" s="129">
        <v>0.05</v>
      </c>
      <c r="Z314" s="128">
        <f t="shared" si="118"/>
        <v>-800</v>
      </c>
      <c r="AA314" s="128">
        <f t="shared" si="119"/>
        <v>-800</v>
      </c>
      <c r="AB314" s="129">
        <v>0.02</v>
      </c>
      <c r="AC314" s="128">
        <f t="shared" si="115"/>
        <v>-320</v>
      </c>
      <c r="AD314" s="128">
        <f t="shared" si="116"/>
        <v>-320</v>
      </c>
      <c r="AM314" s="128"/>
      <c r="AN314" s="128"/>
      <c r="AO314" s="128"/>
      <c r="AP314" s="128"/>
      <c r="AQ314" s="127">
        <v>0.08</v>
      </c>
      <c r="AR314" s="127">
        <v>0.4</v>
      </c>
    </row>
    <row r="315" spans="1:44" s="70" customFormat="1">
      <c r="A315" s="4" t="s">
        <v>1455</v>
      </c>
      <c r="B315" s="133">
        <f>B314+30</f>
        <v>44895</v>
      </c>
      <c r="C315" s="131">
        <v>1</v>
      </c>
      <c r="D315" s="127">
        <v>0.14000000000000001</v>
      </c>
      <c r="E315" s="127">
        <v>5.0000000000000001E-3</v>
      </c>
      <c r="F315" s="127">
        <v>0</v>
      </c>
      <c r="G315" s="127"/>
      <c r="H315" s="128"/>
      <c r="M315" s="128">
        <v>1000</v>
      </c>
      <c r="N315" s="128">
        <f t="shared" si="127"/>
        <v>15000</v>
      </c>
      <c r="O315" s="128">
        <f t="shared" si="121"/>
        <v>1000</v>
      </c>
      <c r="P315" s="128">
        <f t="shared" si="122"/>
        <v>15000</v>
      </c>
      <c r="Q315" s="128">
        <f t="shared" si="128"/>
        <v>10.191780821917746</v>
      </c>
      <c r="R315" s="128">
        <f t="shared" si="129"/>
        <v>10.191780821917746</v>
      </c>
      <c r="S315" s="128">
        <f t="shared" si="132"/>
        <v>184.10958904109589</v>
      </c>
      <c r="T315" s="128">
        <f t="shared" si="125"/>
        <v>184.10958904109589</v>
      </c>
      <c r="U315" s="128">
        <f t="shared" si="130"/>
        <v>80</v>
      </c>
      <c r="V315" s="128">
        <f t="shared" si="131"/>
        <v>80</v>
      </c>
      <c r="W315" s="128">
        <f t="shared" si="123"/>
        <v>0</v>
      </c>
      <c r="X315" s="128">
        <f t="shared" si="117"/>
        <v>0</v>
      </c>
      <c r="Y315" s="129">
        <v>0.05</v>
      </c>
      <c r="Z315" s="128">
        <f t="shared" si="118"/>
        <v>-750</v>
      </c>
      <c r="AA315" s="128">
        <f t="shared" si="119"/>
        <v>-750</v>
      </c>
      <c r="AB315" s="129">
        <v>0.02</v>
      </c>
      <c r="AC315" s="128">
        <f t="shared" si="115"/>
        <v>-300</v>
      </c>
      <c r="AD315" s="128">
        <f t="shared" si="116"/>
        <v>-300</v>
      </c>
      <c r="AM315" s="128"/>
      <c r="AN315" s="128"/>
      <c r="AO315" s="128"/>
      <c r="AP315" s="128"/>
      <c r="AQ315" s="127">
        <v>0.08</v>
      </c>
      <c r="AR315" s="127">
        <v>0.4</v>
      </c>
    </row>
    <row r="316" spans="1:44" s="70" customFormat="1">
      <c r="A316" s="4" t="s">
        <v>1455</v>
      </c>
      <c r="B316" s="133">
        <f>B315+31</f>
        <v>44926</v>
      </c>
      <c r="C316" s="131">
        <v>1</v>
      </c>
      <c r="D316" s="127">
        <v>0.14000000000000001</v>
      </c>
      <c r="E316" s="127">
        <v>5.0000000000000001E-3</v>
      </c>
      <c r="F316" s="127">
        <v>0</v>
      </c>
      <c r="G316" s="127"/>
      <c r="H316" s="128"/>
      <c r="M316" s="128">
        <v>1000</v>
      </c>
      <c r="N316" s="128">
        <f t="shared" si="127"/>
        <v>14000</v>
      </c>
      <c r="O316" s="128">
        <f t="shared" si="121"/>
        <v>1000</v>
      </c>
      <c r="P316" s="128">
        <f t="shared" si="122"/>
        <v>14000</v>
      </c>
      <c r="Q316" s="128">
        <f t="shared" si="128"/>
        <v>10.191780821917746</v>
      </c>
      <c r="R316" s="128">
        <f t="shared" si="129"/>
        <v>10.191780821917746</v>
      </c>
      <c r="S316" s="128">
        <f t="shared" si="132"/>
        <v>178.35616438356163</v>
      </c>
      <c r="T316" s="128">
        <f t="shared" si="125"/>
        <v>178.35616438356163</v>
      </c>
      <c r="U316" s="128">
        <f t="shared" si="130"/>
        <v>75</v>
      </c>
      <c r="V316" s="128">
        <f t="shared" si="131"/>
        <v>75</v>
      </c>
      <c r="W316" s="128">
        <f t="shared" si="123"/>
        <v>0</v>
      </c>
      <c r="X316" s="128">
        <f t="shared" si="117"/>
        <v>0</v>
      </c>
      <c r="Y316" s="129">
        <v>0.05</v>
      </c>
      <c r="Z316" s="128">
        <f t="shared" si="118"/>
        <v>-700</v>
      </c>
      <c r="AA316" s="128">
        <f t="shared" si="119"/>
        <v>-700</v>
      </c>
      <c r="AB316" s="129">
        <v>0.02</v>
      </c>
      <c r="AC316" s="128">
        <f t="shared" si="115"/>
        <v>-280</v>
      </c>
      <c r="AD316" s="128">
        <f t="shared" si="116"/>
        <v>-280</v>
      </c>
      <c r="AM316" s="128"/>
      <c r="AN316" s="128"/>
      <c r="AO316" s="128"/>
      <c r="AP316" s="128"/>
      <c r="AQ316" s="127">
        <v>0.08</v>
      </c>
      <c r="AR316" s="127">
        <v>0.4</v>
      </c>
    </row>
    <row r="317" spans="1:44" s="70" customFormat="1">
      <c r="A317" s="4" t="s">
        <v>1455</v>
      </c>
      <c r="B317" s="133">
        <f>B304+31</f>
        <v>44957</v>
      </c>
      <c r="C317" s="131">
        <v>1</v>
      </c>
      <c r="D317" s="127">
        <v>0.14000000000000001</v>
      </c>
      <c r="E317" s="127">
        <v>5.0000000000000001E-3</v>
      </c>
      <c r="F317" s="127">
        <v>0</v>
      </c>
      <c r="G317" s="127"/>
      <c r="H317" s="128"/>
      <c r="M317" s="128">
        <v>1000</v>
      </c>
      <c r="N317" s="128">
        <f>N304-M317</f>
        <v>25000</v>
      </c>
      <c r="O317" s="128">
        <f t="shared" si="121"/>
        <v>1000</v>
      </c>
      <c r="P317" s="128">
        <f t="shared" si="122"/>
        <v>25000</v>
      </c>
      <c r="Q317" s="128">
        <f t="shared" si="128"/>
        <v>10.191780821917746</v>
      </c>
      <c r="R317" s="128">
        <f t="shared" si="129"/>
        <v>10.191780821917746</v>
      </c>
      <c r="S317" s="128">
        <f t="shared" si="132"/>
        <v>166.46575342465758</v>
      </c>
      <c r="T317" s="128">
        <f t="shared" si="125"/>
        <v>166.46575342465758</v>
      </c>
      <c r="U317" s="128">
        <f t="shared" si="130"/>
        <v>70</v>
      </c>
      <c r="V317" s="128">
        <f t="shared" si="131"/>
        <v>70</v>
      </c>
      <c r="W317" s="128">
        <f t="shared" si="123"/>
        <v>0</v>
      </c>
      <c r="X317" s="128">
        <f t="shared" si="117"/>
        <v>0</v>
      </c>
      <c r="Y317" s="129">
        <v>0.05</v>
      </c>
      <c r="Z317" s="128">
        <f t="shared" si="118"/>
        <v>-1250</v>
      </c>
      <c r="AA317" s="128">
        <f t="shared" si="119"/>
        <v>-1250</v>
      </c>
      <c r="AB317" s="129">
        <v>0.02</v>
      </c>
      <c r="AC317" s="128">
        <f t="shared" si="115"/>
        <v>-500</v>
      </c>
      <c r="AD317" s="128">
        <f t="shared" si="116"/>
        <v>-500</v>
      </c>
      <c r="AM317" s="128"/>
      <c r="AN317" s="128"/>
      <c r="AO317" s="128"/>
      <c r="AP317" s="128"/>
      <c r="AQ317" s="127">
        <v>0.08</v>
      </c>
      <c r="AR317" s="127">
        <v>0.4</v>
      </c>
    </row>
    <row r="318" spans="1:44" s="70" customFormat="1">
      <c r="A318" s="4" t="s">
        <v>1455</v>
      </c>
      <c r="B318" s="133">
        <f>B317+28</f>
        <v>44985</v>
      </c>
      <c r="C318" s="131">
        <v>1</v>
      </c>
      <c r="D318" s="127">
        <v>0.14000000000000001</v>
      </c>
      <c r="E318" s="127">
        <v>5.0000000000000001E-3</v>
      </c>
      <c r="F318" s="127">
        <v>0</v>
      </c>
      <c r="G318" s="127"/>
      <c r="H318" s="128"/>
      <c r="M318" s="128">
        <v>1000</v>
      </c>
      <c r="N318" s="128">
        <f t="shared" ref="N318:N328" si="133">N317-M318</f>
        <v>24000</v>
      </c>
      <c r="O318" s="128">
        <f t="shared" si="121"/>
        <v>1000</v>
      </c>
      <c r="P318" s="128">
        <f t="shared" si="122"/>
        <v>24000</v>
      </c>
      <c r="Q318" s="128">
        <f t="shared" si="128"/>
        <v>10.191780821917746</v>
      </c>
      <c r="R318" s="128">
        <f t="shared" si="129"/>
        <v>10.191780821917746</v>
      </c>
      <c r="S318" s="128">
        <f t="shared" si="132"/>
        <v>268.49315068493155</v>
      </c>
      <c r="T318" s="128">
        <f t="shared" si="125"/>
        <v>268.49315068493155</v>
      </c>
      <c r="U318" s="128">
        <f t="shared" si="130"/>
        <v>125</v>
      </c>
      <c r="V318" s="128">
        <f t="shared" si="131"/>
        <v>125</v>
      </c>
      <c r="W318" s="128">
        <f t="shared" si="123"/>
        <v>0</v>
      </c>
      <c r="X318" s="128">
        <f t="shared" si="117"/>
        <v>0</v>
      </c>
      <c r="Y318" s="129">
        <v>0.05</v>
      </c>
      <c r="Z318" s="128">
        <f t="shared" si="118"/>
        <v>-1200</v>
      </c>
      <c r="AA318" s="128">
        <f t="shared" si="119"/>
        <v>-1200</v>
      </c>
      <c r="AB318" s="129">
        <v>0.02</v>
      </c>
      <c r="AC318" s="128">
        <f t="shared" si="115"/>
        <v>-480</v>
      </c>
      <c r="AD318" s="128">
        <f t="shared" si="116"/>
        <v>-480</v>
      </c>
      <c r="AM318" s="128"/>
      <c r="AN318" s="128"/>
      <c r="AO318" s="128"/>
      <c r="AP318" s="128"/>
      <c r="AQ318" s="127">
        <v>0.08</v>
      </c>
      <c r="AR318" s="127">
        <v>0.4</v>
      </c>
    </row>
    <row r="319" spans="1:44" s="70" customFormat="1">
      <c r="A319" s="4" t="s">
        <v>1455</v>
      </c>
      <c r="B319" s="133">
        <f>B318+31</f>
        <v>45016</v>
      </c>
      <c r="C319" s="131">
        <v>1</v>
      </c>
      <c r="D319" s="127">
        <v>0.14000000000000001</v>
      </c>
      <c r="E319" s="127">
        <v>5.0000000000000001E-3</v>
      </c>
      <c r="F319" s="127">
        <v>0</v>
      </c>
      <c r="G319" s="127"/>
      <c r="H319" s="128"/>
      <c r="M319" s="128">
        <v>1000</v>
      </c>
      <c r="N319" s="128">
        <f t="shared" si="133"/>
        <v>23000</v>
      </c>
      <c r="O319" s="128">
        <f t="shared" si="121"/>
        <v>1000</v>
      </c>
      <c r="P319" s="128">
        <f t="shared" si="122"/>
        <v>23000</v>
      </c>
      <c r="Q319" s="128">
        <f t="shared" si="128"/>
        <v>10.191780821917746</v>
      </c>
      <c r="R319" s="128">
        <f t="shared" si="129"/>
        <v>10.191780821917746</v>
      </c>
      <c r="S319" s="128">
        <f t="shared" si="132"/>
        <v>285.36986301369865</v>
      </c>
      <c r="T319" s="128">
        <f t="shared" si="125"/>
        <v>285.36986301369865</v>
      </c>
      <c r="U319" s="128">
        <f t="shared" si="130"/>
        <v>120</v>
      </c>
      <c r="V319" s="128">
        <f t="shared" si="131"/>
        <v>120</v>
      </c>
      <c r="W319" s="128">
        <f t="shared" si="123"/>
        <v>0</v>
      </c>
      <c r="X319" s="128">
        <f t="shared" si="117"/>
        <v>0</v>
      </c>
      <c r="Y319" s="129">
        <v>0.05</v>
      </c>
      <c r="Z319" s="128">
        <f t="shared" si="118"/>
        <v>-1150</v>
      </c>
      <c r="AA319" s="128">
        <f t="shared" si="119"/>
        <v>-1150</v>
      </c>
      <c r="AB319" s="129">
        <v>0.02</v>
      </c>
      <c r="AC319" s="128">
        <f t="shared" si="115"/>
        <v>-460</v>
      </c>
      <c r="AD319" s="128">
        <f t="shared" si="116"/>
        <v>-460</v>
      </c>
      <c r="AM319" s="128"/>
      <c r="AN319" s="128"/>
      <c r="AO319" s="128"/>
      <c r="AP319" s="128"/>
      <c r="AQ319" s="127">
        <v>0.08</v>
      </c>
      <c r="AR319" s="127">
        <v>0.4</v>
      </c>
    </row>
    <row r="320" spans="1:44" s="70" customFormat="1">
      <c r="A320" s="4" t="s">
        <v>1455</v>
      </c>
      <c r="B320" s="133">
        <f>B319+30</f>
        <v>45046</v>
      </c>
      <c r="C320" s="131">
        <v>1</v>
      </c>
      <c r="D320" s="127">
        <v>0.14000000000000001</v>
      </c>
      <c r="E320" s="127">
        <v>5.0000000000000001E-3</v>
      </c>
      <c r="F320" s="127">
        <v>0</v>
      </c>
      <c r="G320" s="127"/>
      <c r="H320" s="128"/>
      <c r="M320" s="128">
        <v>1000</v>
      </c>
      <c r="N320" s="128">
        <f t="shared" si="133"/>
        <v>22000</v>
      </c>
      <c r="O320" s="128">
        <f t="shared" si="121"/>
        <v>1000</v>
      </c>
      <c r="P320" s="128">
        <f t="shared" si="122"/>
        <v>22000</v>
      </c>
      <c r="Q320" s="128">
        <f t="shared" si="128"/>
        <v>10.191780821917746</v>
      </c>
      <c r="R320" s="128">
        <f t="shared" si="129"/>
        <v>10.191780821917746</v>
      </c>
      <c r="S320" s="128">
        <f t="shared" si="132"/>
        <v>264.65753424657538</v>
      </c>
      <c r="T320" s="128">
        <f t="shared" si="125"/>
        <v>264.65753424657538</v>
      </c>
      <c r="U320" s="128">
        <f t="shared" si="130"/>
        <v>115</v>
      </c>
      <c r="V320" s="128">
        <f t="shared" si="131"/>
        <v>115</v>
      </c>
      <c r="W320" s="128">
        <f t="shared" si="123"/>
        <v>0</v>
      </c>
      <c r="X320" s="128">
        <f t="shared" si="117"/>
        <v>0</v>
      </c>
      <c r="Y320" s="129">
        <v>0.05</v>
      </c>
      <c r="Z320" s="128">
        <f t="shared" si="118"/>
        <v>-1100</v>
      </c>
      <c r="AA320" s="128">
        <f t="shared" si="119"/>
        <v>-1100</v>
      </c>
      <c r="AB320" s="129">
        <v>0.02</v>
      </c>
      <c r="AC320" s="128">
        <f t="shared" si="115"/>
        <v>-440</v>
      </c>
      <c r="AD320" s="128">
        <f t="shared" si="116"/>
        <v>-440</v>
      </c>
      <c r="AM320" s="128"/>
      <c r="AN320" s="128"/>
      <c r="AO320" s="128"/>
      <c r="AP320" s="128"/>
      <c r="AQ320" s="127">
        <v>0.08</v>
      </c>
      <c r="AR320" s="127">
        <v>0.4</v>
      </c>
    </row>
    <row r="321" spans="1:44" s="70" customFormat="1">
      <c r="A321" s="4" t="s">
        <v>1455</v>
      </c>
      <c r="B321" s="133">
        <f>B320+31</f>
        <v>45077</v>
      </c>
      <c r="C321" s="131">
        <v>1</v>
      </c>
      <c r="D321" s="127">
        <v>0.14000000000000001</v>
      </c>
      <c r="E321" s="127">
        <v>5.0000000000000001E-3</v>
      </c>
      <c r="F321" s="127">
        <v>0</v>
      </c>
      <c r="G321" s="127"/>
      <c r="H321" s="128"/>
      <c r="M321" s="128">
        <v>1000</v>
      </c>
      <c r="N321" s="128">
        <f t="shared" si="133"/>
        <v>21000</v>
      </c>
      <c r="O321" s="128">
        <f t="shared" si="121"/>
        <v>1000</v>
      </c>
      <c r="P321" s="128">
        <f t="shared" si="122"/>
        <v>21000</v>
      </c>
      <c r="Q321" s="128">
        <f t="shared" si="128"/>
        <v>10.191780821917746</v>
      </c>
      <c r="R321" s="128">
        <f t="shared" si="129"/>
        <v>10.191780821917746</v>
      </c>
      <c r="S321" s="128">
        <f t="shared" si="132"/>
        <v>261.58904109589048</v>
      </c>
      <c r="T321" s="128">
        <f t="shared" si="125"/>
        <v>261.58904109589048</v>
      </c>
      <c r="U321" s="128">
        <f t="shared" si="130"/>
        <v>110</v>
      </c>
      <c r="V321" s="128">
        <f t="shared" si="131"/>
        <v>110</v>
      </c>
      <c r="W321" s="128">
        <f t="shared" si="123"/>
        <v>0</v>
      </c>
      <c r="X321" s="128">
        <f t="shared" si="117"/>
        <v>0</v>
      </c>
      <c r="Y321" s="129">
        <v>0.05</v>
      </c>
      <c r="Z321" s="128">
        <f t="shared" si="118"/>
        <v>-1050</v>
      </c>
      <c r="AA321" s="128">
        <f t="shared" si="119"/>
        <v>-1050</v>
      </c>
      <c r="AB321" s="129">
        <v>0.02</v>
      </c>
      <c r="AC321" s="128">
        <f t="shared" si="115"/>
        <v>-420</v>
      </c>
      <c r="AD321" s="128">
        <f t="shared" si="116"/>
        <v>-420</v>
      </c>
      <c r="AM321" s="128"/>
      <c r="AN321" s="128"/>
      <c r="AO321" s="128"/>
      <c r="AP321" s="128"/>
      <c r="AQ321" s="127">
        <v>0.08</v>
      </c>
      <c r="AR321" s="127">
        <v>0.4</v>
      </c>
    </row>
    <row r="322" spans="1:44" s="70" customFormat="1">
      <c r="A322" s="4" t="s">
        <v>1455</v>
      </c>
      <c r="B322" s="133">
        <f>B321+30</f>
        <v>45107</v>
      </c>
      <c r="C322" s="131">
        <v>1</v>
      </c>
      <c r="D322" s="127">
        <v>0.14000000000000001</v>
      </c>
      <c r="E322" s="127">
        <v>5.0000000000000001E-3</v>
      </c>
      <c r="F322" s="127">
        <v>0</v>
      </c>
      <c r="G322" s="127"/>
      <c r="H322" s="128"/>
      <c r="M322" s="128">
        <v>1000</v>
      </c>
      <c r="N322" s="128">
        <f t="shared" si="133"/>
        <v>20000</v>
      </c>
      <c r="O322" s="128">
        <f t="shared" si="121"/>
        <v>1000</v>
      </c>
      <c r="P322" s="128">
        <f t="shared" si="122"/>
        <v>20000</v>
      </c>
      <c r="Q322" s="128">
        <f t="shared" si="128"/>
        <v>10.191780821917746</v>
      </c>
      <c r="R322" s="128">
        <f t="shared" si="129"/>
        <v>10.191780821917746</v>
      </c>
      <c r="S322" s="128">
        <f t="shared" si="132"/>
        <v>241.64383561643842</v>
      </c>
      <c r="T322" s="128">
        <f t="shared" si="125"/>
        <v>241.64383561643842</v>
      </c>
      <c r="U322" s="128">
        <f t="shared" si="130"/>
        <v>105</v>
      </c>
      <c r="V322" s="128">
        <f t="shared" si="131"/>
        <v>105</v>
      </c>
      <c r="W322" s="128">
        <f t="shared" si="123"/>
        <v>0</v>
      </c>
      <c r="X322" s="128">
        <f t="shared" si="117"/>
        <v>0</v>
      </c>
      <c r="Y322" s="129">
        <v>0.05</v>
      </c>
      <c r="Z322" s="128">
        <f t="shared" si="118"/>
        <v>-1000</v>
      </c>
      <c r="AA322" s="128">
        <f t="shared" si="119"/>
        <v>-1000</v>
      </c>
      <c r="AB322" s="129">
        <v>0.02</v>
      </c>
      <c r="AC322" s="128">
        <f t="shared" si="115"/>
        <v>-400</v>
      </c>
      <c r="AD322" s="128">
        <f t="shared" si="116"/>
        <v>-400</v>
      </c>
      <c r="AM322" s="128"/>
      <c r="AN322" s="128"/>
      <c r="AO322" s="128"/>
      <c r="AP322" s="128"/>
      <c r="AQ322" s="127">
        <v>0.08</v>
      </c>
      <c r="AR322" s="127">
        <v>0.4</v>
      </c>
    </row>
    <row r="323" spans="1:44" s="70" customFormat="1">
      <c r="A323" s="4" t="s">
        <v>1455</v>
      </c>
      <c r="B323" s="133">
        <f>B322+31</f>
        <v>45138</v>
      </c>
      <c r="C323" s="131">
        <v>1</v>
      </c>
      <c r="D323" s="127">
        <v>0.14000000000000001</v>
      </c>
      <c r="E323" s="127">
        <v>5.0000000000000001E-3</v>
      </c>
      <c r="F323" s="127">
        <v>0</v>
      </c>
      <c r="G323" s="127"/>
      <c r="H323" s="128"/>
      <c r="M323" s="128">
        <v>1000</v>
      </c>
      <c r="N323" s="128">
        <f t="shared" si="133"/>
        <v>19000</v>
      </c>
      <c r="O323" s="128">
        <f t="shared" si="121"/>
        <v>1000</v>
      </c>
      <c r="P323" s="128">
        <f t="shared" si="122"/>
        <v>19000</v>
      </c>
      <c r="Q323" s="128">
        <f t="shared" si="128"/>
        <v>10.191780821917746</v>
      </c>
      <c r="R323" s="128">
        <f t="shared" si="129"/>
        <v>10.191780821917746</v>
      </c>
      <c r="S323" s="128">
        <f t="shared" si="132"/>
        <v>237.80821917808223</v>
      </c>
      <c r="T323" s="128">
        <f t="shared" si="125"/>
        <v>237.80821917808223</v>
      </c>
      <c r="U323" s="128">
        <f t="shared" si="130"/>
        <v>100</v>
      </c>
      <c r="V323" s="128">
        <f t="shared" si="131"/>
        <v>100</v>
      </c>
      <c r="W323" s="128">
        <f t="shared" si="123"/>
        <v>0</v>
      </c>
      <c r="X323" s="128">
        <f t="shared" si="117"/>
        <v>0</v>
      </c>
      <c r="Y323" s="129">
        <v>0.05</v>
      </c>
      <c r="Z323" s="128">
        <f t="shared" si="118"/>
        <v>-950</v>
      </c>
      <c r="AA323" s="128">
        <f t="shared" si="119"/>
        <v>-950</v>
      </c>
      <c r="AB323" s="129">
        <v>0.02</v>
      </c>
      <c r="AC323" s="128">
        <f t="shared" si="115"/>
        <v>-380</v>
      </c>
      <c r="AD323" s="128">
        <f t="shared" si="116"/>
        <v>-380</v>
      </c>
      <c r="AM323" s="128"/>
      <c r="AN323" s="128"/>
      <c r="AO323" s="128"/>
      <c r="AP323" s="128"/>
      <c r="AQ323" s="127">
        <v>0.08</v>
      </c>
      <c r="AR323" s="127">
        <v>0.4</v>
      </c>
    </row>
    <row r="324" spans="1:44" s="70" customFormat="1">
      <c r="A324" s="4" t="s">
        <v>1455</v>
      </c>
      <c r="B324" s="133">
        <f>B323+31</f>
        <v>45169</v>
      </c>
      <c r="C324" s="131">
        <v>1</v>
      </c>
      <c r="D324" s="127">
        <v>0.14000000000000001</v>
      </c>
      <c r="E324" s="127">
        <v>5.0000000000000001E-3</v>
      </c>
      <c r="F324" s="127">
        <v>0</v>
      </c>
      <c r="G324" s="127"/>
      <c r="H324" s="128"/>
      <c r="M324" s="128">
        <v>1000</v>
      </c>
      <c r="N324" s="128">
        <f t="shared" si="133"/>
        <v>18000</v>
      </c>
      <c r="O324" s="128">
        <f t="shared" si="121"/>
        <v>1000</v>
      </c>
      <c r="P324" s="128">
        <f t="shared" si="122"/>
        <v>18000</v>
      </c>
      <c r="Q324" s="128">
        <f t="shared" si="128"/>
        <v>10.191780821917746</v>
      </c>
      <c r="R324" s="128">
        <f t="shared" si="129"/>
        <v>10.191780821917746</v>
      </c>
      <c r="S324" s="128">
        <f t="shared" si="132"/>
        <v>225.91780821917814</v>
      </c>
      <c r="T324" s="128">
        <f t="shared" si="125"/>
        <v>225.91780821917814</v>
      </c>
      <c r="U324" s="128">
        <f t="shared" si="130"/>
        <v>95</v>
      </c>
      <c r="V324" s="128">
        <f t="shared" si="131"/>
        <v>95</v>
      </c>
      <c r="W324" s="128">
        <f t="shared" si="123"/>
        <v>0</v>
      </c>
      <c r="X324" s="128">
        <f t="shared" si="117"/>
        <v>0</v>
      </c>
      <c r="Y324" s="129">
        <v>0.05</v>
      </c>
      <c r="Z324" s="128">
        <f t="shared" si="118"/>
        <v>-900</v>
      </c>
      <c r="AA324" s="128">
        <f t="shared" si="119"/>
        <v>-900</v>
      </c>
      <c r="AB324" s="129">
        <v>0.02</v>
      </c>
      <c r="AC324" s="128">
        <f t="shared" si="115"/>
        <v>-360</v>
      </c>
      <c r="AD324" s="128">
        <f t="shared" si="116"/>
        <v>-360</v>
      </c>
      <c r="AM324" s="128"/>
      <c r="AN324" s="128"/>
      <c r="AO324" s="128"/>
      <c r="AP324" s="128"/>
      <c r="AQ324" s="127">
        <v>0.08</v>
      </c>
      <c r="AR324" s="127">
        <v>0.4</v>
      </c>
    </row>
    <row r="325" spans="1:44" s="70" customFormat="1">
      <c r="A325" s="4" t="s">
        <v>1455</v>
      </c>
      <c r="B325" s="133">
        <f>B324+30</f>
        <v>45199</v>
      </c>
      <c r="C325" s="131">
        <v>1</v>
      </c>
      <c r="D325" s="127">
        <v>0.14000000000000001</v>
      </c>
      <c r="E325" s="127">
        <v>5.0000000000000001E-3</v>
      </c>
      <c r="F325" s="127">
        <v>0</v>
      </c>
      <c r="G325" s="127"/>
      <c r="H325" s="128"/>
      <c r="M325" s="128">
        <v>1000</v>
      </c>
      <c r="N325" s="128">
        <f t="shared" si="133"/>
        <v>17000</v>
      </c>
      <c r="O325" s="128">
        <f t="shared" si="121"/>
        <v>1000</v>
      </c>
      <c r="P325" s="128">
        <f t="shared" si="122"/>
        <v>17000</v>
      </c>
      <c r="Q325" s="128">
        <f t="shared" si="128"/>
        <v>10.191780821917746</v>
      </c>
      <c r="R325" s="128">
        <f t="shared" si="129"/>
        <v>10.191780821917746</v>
      </c>
      <c r="S325" s="128">
        <f t="shared" si="132"/>
        <v>207.1232876712329</v>
      </c>
      <c r="T325" s="128">
        <f t="shared" si="125"/>
        <v>207.1232876712329</v>
      </c>
      <c r="U325" s="128">
        <f t="shared" si="130"/>
        <v>90</v>
      </c>
      <c r="V325" s="128">
        <f t="shared" si="131"/>
        <v>90</v>
      </c>
      <c r="W325" s="128">
        <f t="shared" si="123"/>
        <v>0</v>
      </c>
      <c r="X325" s="128">
        <f t="shared" si="117"/>
        <v>0</v>
      </c>
      <c r="Y325" s="129">
        <v>0.05</v>
      </c>
      <c r="Z325" s="128">
        <f t="shared" si="118"/>
        <v>-850</v>
      </c>
      <c r="AA325" s="128">
        <f t="shared" si="119"/>
        <v>-850</v>
      </c>
      <c r="AB325" s="129">
        <v>0.02</v>
      </c>
      <c r="AC325" s="128">
        <f t="shared" ref="AC325:AC388" si="134">-AB325*N325</f>
        <v>-340</v>
      </c>
      <c r="AD325" s="128">
        <f t="shared" ref="AD325:AD388" si="135">AC325*C325</f>
        <v>-340</v>
      </c>
      <c r="AM325" s="128"/>
      <c r="AN325" s="128"/>
      <c r="AO325" s="128"/>
      <c r="AP325" s="128"/>
      <c r="AQ325" s="127">
        <v>0.08</v>
      </c>
      <c r="AR325" s="127">
        <v>0.4</v>
      </c>
    </row>
    <row r="326" spans="1:44" s="70" customFormat="1">
      <c r="A326" s="4" t="s">
        <v>1455</v>
      </c>
      <c r="B326" s="133">
        <f>B325+31</f>
        <v>45230</v>
      </c>
      <c r="C326" s="131">
        <v>1</v>
      </c>
      <c r="D326" s="127">
        <v>0.14000000000000001</v>
      </c>
      <c r="E326" s="127">
        <v>5.0000000000000001E-3</v>
      </c>
      <c r="F326" s="127">
        <v>0</v>
      </c>
      <c r="G326" s="127"/>
      <c r="H326" s="128"/>
      <c r="M326" s="128">
        <v>1000</v>
      </c>
      <c r="N326" s="128">
        <f t="shared" si="133"/>
        <v>16000</v>
      </c>
      <c r="O326" s="128">
        <f t="shared" si="121"/>
        <v>1000</v>
      </c>
      <c r="P326" s="128">
        <f t="shared" si="122"/>
        <v>16000</v>
      </c>
      <c r="Q326" s="128">
        <f t="shared" si="128"/>
        <v>10.191780821917746</v>
      </c>
      <c r="R326" s="128">
        <f t="shared" si="129"/>
        <v>10.191780821917746</v>
      </c>
      <c r="S326" s="128">
        <f t="shared" si="132"/>
        <v>202.13698630136986</v>
      </c>
      <c r="T326" s="128">
        <f t="shared" si="125"/>
        <v>202.13698630136986</v>
      </c>
      <c r="U326" s="128">
        <f t="shared" si="130"/>
        <v>85</v>
      </c>
      <c r="V326" s="128">
        <f t="shared" si="131"/>
        <v>85</v>
      </c>
      <c r="W326" s="128">
        <f t="shared" si="123"/>
        <v>0</v>
      </c>
      <c r="X326" s="128">
        <f t="shared" si="117"/>
        <v>0</v>
      </c>
      <c r="Y326" s="129">
        <v>0.05</v>
      </c>
      <c r="Z326" s="128">
        <f t="shared" si="118"/>
        <v>-800</v>
      </c>
      <c r="AA326" s="128">
        <f t="shared" si="119"/>
        <v>-800</v>
      </c>
      <c r="AB326" s="129">
        <v>0.02</v>
      </c>
      <c r="AC326" s="128">
        <f t="shared" si="134"/>
        <v>-320</v>
      </c>
      <c r="AD326" s="128">
        <f t="shared" si="135"/>
        <v>-320</v>
      </c>
      <c r="AM326" s="128"/>
      <c r="AN326" s="128"/>
      <c r="AO326" s="128"/>
      <c r="AP326" s="128"/>
      <c r="AQ326" s="127">
        <v>0.08</v>
      </c>
      <c r="AR326" s="127">
        <v>0.4</v>
      </c>
    </row>
    <row r="327" spans="1:44" s="70" customFormat="1">
      <c r="A327" s="4" t="s">
        <v>1455</v>
      </c>
      <c r="B327" s="133">
        <f>B326+30</f>
        <v>45260</v>
      </c>
      <c r="C327" s="131">
        <v>1</v>
      </c>
      <c r="D327" s="127">
        <v>0.14000000000000001</v>
      </c>
      <c r="E327" s="127">
        <v>5.0000000000000001E-3</v>
      </c>
      <c r="F327" s="127">
        <v>0</v>
      </c>
      <c r="G327" s="127"/>
      <c r="H327" s="128"/>
      <c r="M327" s="128">
        <v>1000</v>
      </c>
      <c r="N327" s="128">
        <f t="shared" si="133"/>
        <v>15000</v>
      </c>
      <c r="O327" s="128">
        <f t="shared" si="121"/>
        <v>1000</v>
      </c>
      <c r="P327" s="128">
        <f t="shared" si="122"/>
        <v>15000</v>
      </c>
      <c r="Q327" s="128">
        <f t="shared" si="128"/>
        <v>10.191780821917746</v>
      </c>
      <c r="R327" s="128">
        <f t="shared" si="129"/>
        <v>10.191780821917746</v>
      </c>
      <c r="S327" s="128">
        <f t="shared" si="132"/>
        <v>184.10958904109589</v>
      </c>
      <c r="T327" s="128">
        <f t="shared" si="125"/>
        <v>184.10958904109589</v>
      </c>
      <c r="U327" s="128">
        <f t="shared" si="130"/>
        <v>80</v>
      </c>
      <c r="V327" s="128">
        <f t="shared" si="131"/>
        <v>80</v>
      </c>
      <c r="W327" s="128">
        <f t="shared" si="123"/>
        <v>0</v>
      </c>
      <c r="X327" s="128">
        <f t="shared" si="117"/>
        <v>0</v>
      </c>
      <c r="Y327" s="129">
        <v>0.05</v>
      </c>
      <c r="Z327" s="128">
        <f t="shared" si="118"/>
        <v>-750</v>
      </c>
      <c r="AA327" s="128">
        <f t="shared" si="119"/>
        <v>-750</v>
      </c>
      <c r="AB327" s="129">
        <v>0.02</v>
      </c>
      <c r="AC327" s="128">
        <f t="shared" si="134"/>
        <v>-300</v>
      </c>
      <c r="AD327" s="128">
        <f t="shared" si="135"/>
        <v>-300</v>
      </c>
      <c r="AM327" s="128"/>
      <c r="AN327" s="128"/>
      <c r="AO327" s="128"/>
      <c r="AP327" s="128"/>
      <c r="AQ327" s="127">
        <v>0.08</v>
      </c>
      <c r="AR327" s="127">
        <v>0.4</v>
      </c>
    </row>
    <row r="328" spans="1:44" s="70" customFormat="1">
      <c r="A328" s="4" t="s">
        <v>1455</v>
      </c>
      <c r="B328" s="133">
        <f>B327+31</f>
        <v>45291</v>
      </c>
      <c r="C328" s="131">
        <v>1</v>
      </c>
      <c r="D328" s="127">
        <v>0.14000000000000001</v>
      </c>
      <c r="E328" s="127">
        <v>5.0000000000000001E-3</v>
      </c>
      <c r="F328" s="127">
        <v>0</v>
      </c>
      <c r="G328" s="127"/>
      <c r="H328" s="128"/>
      <c r="M328" s="128">
        <v>1000</v>
      </c>
      <c r="N328" s="128">
        <f t="shared" si="133"/>
        <v>14000</v>
      </c>
      <c r="O328" s="128">
        <f t="shared" si="121"/>
        <v>1000</v>
      </c>
      <c r="P328" s="128">
        <f t="shared" si="122"/>
        <v>14000</v>
      </c>
      <c r="Q328" s="128">
        <f t="shared" si="128"/>
        <v>10.191780821917746</v>
      </c>
      <c r="R328" s="128">
        <f t="shared" si="129"/>
        <v>10.191780821917746</v>
      </c>
      <c r="S328" s="128">
        <f t="shared" si="132"/>
        <v>178.35616438356163</v>
      </c>
      <c r="T328" s="128">
        <f t="shared" si="125"/>
        <v>178.35616438356163</v>
      </c>
      <c r="U328" s="128">
        <f t="shared" si="130"/>
        <v>75</v>
      </c>
      <c r="V328" s="128">
        <f t="shared" si="131"/>
        <v>75</v>
      </c>
      <c r="W328" s="128">
        <f t="shared" si="123"/>
        <v>0</v>
      </c>
      <c r="X328" s="128">
        <f t="shared" ref="X328:X391" si="136">W328*C328</f>
        <v>0</v>
      </c>
      <c r="Y328" s="129">
        <v>0.05</v>
      </c>
      <c r="Z328" s="128">
        <f t="shared" ref="Z328:Z391" si="137">-Y328*N328</f>
        <v>-700</v>
      </c>
      <c r="AA328" s="128">
        <f t="shared" ref="AA328:AA391" si="138">Z328*C328</f>
        <v>-700</v>
      </c>
      <c r="AB328" s="129">
        <v>0.02</v>
      </c>
      <c r="AC328" s="128">
        <f t="shared" si="134"/>
        <v>-280</v>
      </c>
      <c r="AD328" s="128">
        <f t="shared" si="135"/>
        <v>-280</v>
      </c>
      <c r="AM328" s="128"/>
      <c r="AN328" s="128"/>
      <c r="AO328" s="128"/>
      <c r="AP328" s="128"/>
      <c r="AQ328" s="127">
        <v>0.08</v>
      </c>
      <c r="AR328" s="127">
        <v>0.4</v>
      </c>
    </row>
    <row r="329" spans="1:44" s="70" customFormat="1">
      <c r="A329" s="4" t="s">
        <v>1455</v>
      </c>
      <c r="B329" s="133">
        <f>B328+31</f>
        <v>45322</v>
      </c>
      <c r="C329" s="131">
        <v>1</v>
      </c>
      <c r="D329" s="127">
        <v>0.14000000000000001</v>
      </c>
      <c r="E329" s="127">
        <v>5.0000000000000001E-3</v>
      </c>
      <c r="F329" s="127">
        <v>0</v>
      </c>
      <c r="G329" s="127"/>
      <c r="H329" s="128"/>
      <c r="M329" s="128">
        <v>1000</v>
      </c>
      <c r="N329" s="128">
        <f>N316-M329</f>
        <v>13000</v>
      </c>
      <c r="O329" s="128">
        <f t="shared" si="121"/>
        <v>1000</v>
      </c>
      <c r="P329" s="128">
        <f t="shared" si="122"/>
        <v>13000</v>
      </c>
      <c r="Q329" s="128">
        <f t="shared" si="128"/>
        <v>10.191780821917746</v>
      </c>
      <c r="R329" s="128">
        <f t="shared" si="129"/>
        <v>10.191780821917746</v>
      </c>
      <c r="S329" s="128">
        <f t="shared" si="132"/>
        <v>166.46575342465758</v>
      </c>
      <c r="T329" s="128">
        <f t="shared" si="125"/>
        <v>166.46575342465758</v>
      </c>
      <c r="U329" s="128">
        <f t="shared" si="130"/>
        <v>70</v>
      </c>
      <c r="V329" s="128">
        <f t="shared" si="131"/>
        <v>70</v>
      </c>
      <c r="W329" s="128">
        <f t="shared" si="123"/>
        <v>0</v>
      </c>
      <c r="X329" s="128">
        <f t="shared" si="136"/>
        <v>0</v>
      </c>
      <c r="Y329" s="129">
        <v>0.05</v>
      </c>
      <c r="Z329" s="128">
        <f t="shared" si="137"/>
        <v>-650</v>
      </c>
      <c r="AA329" s="128">
        <f t="shared" si="138"/>
        <v>-650</v>
      </c>
      <c r="AB329" s="129">
        <v>0.02</v>
      </c>
      <c r="AC329" s="128">
        <f t="shared" si="134"/>
        <v>-260</v>
      </c>
      <c r="AD329" s="128">
        <f t="shared" si="135"/>
        <v>-260</v>
      </c>
      <c r="AM329" s="128"/>
      <c r="AN329" s="128"/>
      <c r="AO329" s="128"/>
      <c r="AP329" s="128"/>
      <c r="AQ329" s="127">
        <v>0.08</v>
      </c>
      <c r="AR329" s="127">
        <v>0.4</v>
      </c>
    </row>
    <row r="330" spans="1:44" s="70" customFormat="1">
      <c r="A330" s="4" t="s">
        <v>1455</v>
      </c>
      <c r="B330" s="133">
        <f>B329+29</f>
        <v>45351</v>
      </c>
      <c r="C330" s="131">
        <v>1</v>
      </c>
      <c r="D330" s="127">
        <v>0.14000000000000001</v>
      </c>
      <c r="E330" s="127">
        <v>5.0000000000000001E-3</v>
      </c>
      <c r="F330" s="127">
        <v>0</v>
      </c>
      <c r="G330" s="127"/>
      <c r="H330" s="128"/>
      <c r="M330" s="128">
        <v>1000</v>
      </c>
      <c r="N330" s="128">
        <f t="shared" ref="N330:N342" si="139">N329-M330</f>
        <v>12000</v>
      </c>
      <c r="O330" s="128">
        <f t="shared" si="121"/>
        <v>1000</v>
      </c>
      <c r="P330" s="128">
        <f t="shared" si="122"/>
        <v>12000</v>
      </c>
      <c r="Q330" s="128">
        <f t="shared" si="128"/>
        <v>10.191780821917746</v>
      </c>
      <c r="R330" s="128">
        <f t="shared" si="129"/>
        <v>10.191780821917746</v>
      </c>
      <c r="S330" s="128">
        <f t="shared" si="132"/>
        <v>144.60273972602741</v>
      </c>
      <c r="T330" s="128">
        <f t="shared" si="125"/>
        <v>144.60273972602741</v>
      </c>
      <c r="U330" s="128">
        <f t="shared" si="130"/>
        <v>65</v>
      </c>
      <c r="V330" s="128">
        <f t="shared" si="131"/>
        <v>65</v>
      </c>
      <c r="W330" s="128">
        <f t="shared" si="123"/>
        <v>0</v>
      </c>
      <c r="X330" s="128">
        <f t="shared" si="136"/>
        <v>0</v>
      </c>
      <c r="Y330" s="129">
        <v>0.05</v>
      </c>
      <c r="Z330" s="128">
        <f t="shared" si="137"/>
        <v>-600</v>
      </c>
      <c r="AA330" s="128">
        <f t="shared" si="138"/>
        <v>-600</v>
      </c>
      <c r="AB330" s="129">
        <v>0.02</v>
      </c>
      <c r="AC330" s="128">
        <f t="shared" si="134"/>
        <v>-240</v>
      </c>
      <c r="AD330" s="128">
        <f t="shared" si="135"/>
        <v>-240</v>
      </c>
      <c r="AM330" s="128"/>
      <c r="AN330" s="128"/>
      <c r="AO330" s="128"/>
      <c r="AP330" s="128"/>
      <c r="AQ330" s="127">
        <v>0.08</v>
      </c>
      <c r="AR330" s="127">
        <v>0.4</v>
      </c>
    </row>
    <row r="331" spans="1:44" s="70" customFormat="1">
      <c r="A331" s="4" t="s">
        <v>1455</v>
      </c>
      <c r="B331" s="133">
        <f>B330+31</f>
        <v>45382</v>
      </c>
      <c r="C331" s="131">
        <v>1</v>
      </c>
      <c r="D331" s="127">
        <v>0.14000000000000001</v>
      </c>
      <c r="E331" s="127">
        <v>5.0000000000000001E-3</v>
      </c>
      <c r="F331" s="127">
        <v>0</v>
      </c>
      <c r="G331" s="127"/>
      <c r="H331" s="128"/>
      <c r="M331" s="128">
        <v>1000</v>
      </c>
      <c r="N331" s="128">
        <f t="shared" si="139"/>
        <v>11000</v>
      </c>
      <c r="O331" s="128">
        <f t="shared" si="121"/>
        <v>1000</v>
      </c>
      <c r="P331" s="128">
        <f t="shared" si="122"/>
        <v>11000</v>
      </c>
      <c r="Q331" s="128">
        <f t="shared" si="128"/>
        <v>10.191780821917746</v>
      </c>
      <c r="R331" s="128">
        <f t="shared" si="129"/>
        <v>10.191780821917746</v>
      </c>
      <c r="S331" s="128">
        <f t="shared" si="132"/>
        <v>142.68493150684932</v>
      </c>
      <c r="T331" s="128">
        <f t="shared" si="125"/>
        <v>142.68493150684932</v>
      </c>
      <c r="U331" s="128">
        <f t="shared" si="130"/>
        <v>60</v>
      </c>
      <c r="V331" s="128">
        <f t="shared" si="131"/>
        <v>60</v>
      </c>
      <c r="W331" s="128">
        <f t="shared" si="123"/>
        <v>0</v>
      </c>
      <c r="X331" s="128">
        <f t="shared" si="136"/>
        <v>0</v>
      </c>
      <c r="Y331" s="129">
        <v>0.05</v>
      </c>
      <c r="Z331" s="128">
        <f t="shared" si="137"/>
        <v>-550</v>
      </c>
      <c r="AA331" s="128">
        <f t="shared" si="138"/>
        <v>-550</v>
      </c>
      <c r="AB331" s="129">
        <v>0.02</v>
      </c>
      <c r="AC331" s="128">
        <f t="shared" si="134"/>
        <v>-220</v>
      </c>
      <c r="AD331" s="128">
        <f t="shared" si="135"/>
        <v>-220</v>
      </c>
      <c r="AM331" s="128"/>
      <c r="AN331" s="128"/>
      <c r="AO331" s="128"/>
      <c r="AP331" s="128"/>
      <c r="AQ331" s="127">
        <v>0.08</v>
      </c>
      <c r="AR331" s="127">
        <v>0.4</v>
      </c>
    </row>
    <row r="332" spans="1:44" s="70" customFormat="1">
      <c r="A332" s="4" t="s">
        <v>1455</v>
      </c>
      <c r="B332" s="133">
        <f>B331+30</f>
        <v>45412</v>
      </c>
      <c r="C332" s="131">
        <v>1</v>
      </c>
      <c r="D332" s="127">
        <v>0.14000000000000001</v>
      </c>
      <c r="E332" s="127">
        <v>5.0000000000000001E-3</v>
      </c>
      <c r="F332" s="127">
        <v>0</v>
      </c>
      <c r="G332" s="127"/>
      <c r="H332" s="128"/>
      <c r="M332" s="128">
        <v>1000</v>
      </c>
      <c r="N332" s="128">
        <f t="shared" si="139"/>
        <v>10000</v>
      </c>
      <c r="O332" s="128">
        <f t="shared" si="121"/>
        <v>1000</v>
      </c>
      <c r="P332" s="128">
        <f t="shared" si="122"/>
        <v>10000</v>
      </c>
      <c r="Q332" s="128">
        <f t="shared" si="128"/>
        <v>10.19178082191776</v>
      </c>
      <c r="R332" s="128">
        <f t="shared" si="129"/>
        <v>10.19178082191776</v>
      </c>
      <c r="S332" s="128">
        <f t="shared" si="132"/>
        <v>126.57534246575345</v>
      </c>
      <c r="T332" s="128">
        <f t="shared" si="125"/>
        <v>126.57534246575345</v>
      </c>
      <c r="U332" s="128">
        <f t="shared" si="130"/>
        <v>55</v>
      </c>
      <c r="V332" s="128">
        <f t="shared" si="131"/>
        <v>55</v>
      </c>
      <c r="W332" s="128">
        <f t="shared" si="123"/>
        <v>0</v>
      </c>
      <c r="X332" s="128">
        <f t="shared" si="136"/>
        <v>0</v>
      </c>
      <c r="Y332" s="129">
        <v>0.05</v>
      </c>
      <c r="Z332" s="128">
        <f t="shared" si="137"/>
        <v>-500</v>
      </c>
      <c r="AA332" s="128">
        <f t="shared" si="138"/>
        <v>-500</v>
      </c>
      <c r="AB332" s="129">
        <v>0.02</v>
      </c>
      <c r="AC332" s="128">
        <f t="shared" si="134"/>
        <v>-200</v>
      </c>
      <c r="AD332" s="128">
        <f t="shared" si="135"/>
        <v>-200</v>
      </c>
      <c r="AM332" s="128"/>
      <c r="AN332" s="128"/>
      <c r="AO332" s="128"/>
      <c r="AP332" s="128"/>
      <c r="AQ332" s="127">
        <v>0.08</v>
      </c>
      <c r="AR332" s="127">
        <v>0.4</v>
      </c>
    </row>
    <row r="333" spans="1:44" s="70" customFormat="1">
      <c r="A333" s="4" t="s">
        <v>1455</v>
      </c>
      <c r="B333" s="133">
        <f>B332+31</f>
        <v>45443</v>
      </c>
      <c r="C333" s="131">
        <v>1</v>
      </c>
      <c r="D333" s="127">
        <v>0.14000000000000001</v>
      </c>
      <c r="E333" s="127">
        <v>5.0000000000000001E-3</v>
      </c>
      <c r="F333" s="127">
        <v>0</v>
      </c>
      <c r="G333" s="127"/>
      <c r="H333" s="128"/>
      <c r="M333" s="128">
        <v>1000</v>
      </c>
      <c r="N333" s="128">
        <f t="shared" si="139"/>
        <v>9000</v>
      </c>
      <c r="O333" s="128">
        <f t="shared" si="121"/>
        <v>1000</v>
      </c>
      <c r="P333" s="128">
        <f t="shared" si="122"/>
        <v>9000</v>
      </c>
      <c r="Q333" s="128">
        <f t="shared" si="128"/>
        <v>10.19178082191776</v>
      </c>
      <c r="R333" s="128">
        <f t="shared" si="129"/>
        <v>10.19178082191776</v>
      </c>
      <c r="S333" s="128">
        <f t="shared" si="132"/>
        <v>118.90410958904111</v>
      </c>
      <c r="T333" s="128">
        <f t="shared" si="125"/>
        <v>118.90410958904111</v>
      </c>
      <c r="U333" s="128">
        <f t="shared" si="130"/>
        <v>50</v>
      </c>
      <c r="V333" s="128">
        <f t="shared" si="131"/>
        <v>50</v>
      </c>
      <c r="W333" s="128">
        <f t="shared" si="123"/>
        <v>0</v>
      </c>
      <c r="X333" s="128">
        <f t="shared" si="136"/>
        <v>0</v>
      </c>
      <c r="Y333" s="129">
        <v>0.05</v>
      </c>
      <c r="Z333" s="128">
        <f t="shared" si="137"/>
        <v>-450</v>
      </c>
      <c r="AA333" s="128">
        <f t="shared" si="138"/>
        <v>-450</v>
      </c>
      <c r="AB333" s="129">
        <v>0.02</v>
      </c>
      <c r="AC333" s="128">
        <f t="shared" si="134"/>
        <v>-180</v>
      </c>
      <c r="AD333" s="128">
        <f t="shared" si="135"/>
        <v>-180</v>
      </c>
      <c r="AM333" s="128"/>
      <c r="AN333" s="128"/>
      <c r="AO333" s="128"/>
      <c r="AP333" s="128"/>
      <c r="AQ333" s="127">
        <v>0.08</v>
      </c>
      <c r="AR333" s="127">
        <v>0.4</v>
      </c>
    </row>
    <row r="334" spans="1:44" s="70" customFormat="1">
      <c r="A334" s="4" t="s">
        <v>1455</v>
      </c>
      <c r="B334" s="133">
        <f>B333+30</f>
        <v>45473</v>
      </c>
      <c r="C334" s="131">
        <v>1</v>
      </c>
      <c r="D334" s="127">
        <v>0.14000000000000001</v>
      </c>
      <c r="E334" s="127">
        <v>5.0000000000000001E-3</v>
      </c>
      <c r="F334" s="127">
        <v>0</v>
      </c>
      <c r="G334" s="127"/>
      <c r="H334" s="128"/>
      <c r="M334" s="128">
        <v>1000</v>
      </c>
      <c r="N334" s="128">
        <f t="shared" si="139"/>
        <v>8000</v>
      </c>
      <c r="O334" s="128">
        <f t="shared" si="121"/>
        <v>1000</v>
      </c>
      <c r="P334" s="128">
        <f t="shared" si="122"/>
        <v>8000</v>
      </c>
      <c r="Q334" s="128">
        <f t="shared" si="128"/>
        <v>10.19178082191776</v>
      </c>
      <c r="R334" s="128">
        <f t="shared" si="129"/>
        <v>10.19178082191776</v>
      </c>
      <c r="S334" s="128">
        <f t="shared" si="132"/>
        <v>103.56164383561645</v>
      </c>
      <c r="T334" s="128">
        <f t="shared" si="125"/>
        <v>103.56164383561645</v>
      </c>
      <c r="U334" s="128">
        <f t="shared" si="130"/>
        <v>45</v>
      </c>
      <c r="V334" s="128">
        <f t="shared" si="131"/>
        <v>45</v>
      </c>
      <c r="W334" s="128">
        <f t="shared" si="123"/>
        <v>0</v>
      </c>
      <c r="X334" s="128">
        <f t="shared" si="136"/>
        <v>0</v>
      </c>
      <c r="Y334" s="129">
        <v>0.05</v>
      </c>
      <c r="Z334" s="128">
        <f t="shared" si="137"/>
        <v>-400</v>
      </c>
      <c r="AA334" s="128">
        <f t="shared" si="138"/>
        <v>-400</v>
      </c>
      <c r="AB334" s="129">
        <v>0.02</v>
      </c>
      <c r="AC334" s="128">
        <f t="shared" si="134"/>
        <v>-160</v>
      </c>
      <c r="AD334" s="128">
        <f t="shared" si="135"/>
        <v>-160</v>
      </c>
      <c r="AM334" s="128"/>
      <c r="AN334" s="128"/>
      <c r="AO334" s="128"/>
      <c r="AP334" s="128"/>
      <c r="AQ334" s="127">
        <v>0.08</v>
      </c>
      <c r="AR334" s="127">
        <v>0.4</v>
      </c>
    </row>
    <row r="335" spans="1:44" s="70" customFormat="1">
      <c r="A335" s="4" t="s">
        <v>1455</v>
      </c>
      <c r="B335" s="133">
        <f>B334+31</f>
        <v>45504</v>
      </c>
      <c r="C335" s="131">
        <v>1</v>
      </c>
      <c r="D335" s="127">
        <v>0.14000000000000001</v>
      </c>
      <c r="E335" s="127">
        <v>5.0000000000000001E-3</v>
      </c>
      <c r="F335" s="127">
        <v>0</v>
      </c>
      <c r="G335" s="127"/>
      <c r="H335" s="128"/>
      <c r="M335" s="128">
        <v>1000</v>
      </c>
      <c r="N335" s="128">
        <f t="shared" si="139"/>
        <v>7000</v>
      </c>
      <c r="O335" s="128">
        <f t="shared" si="121"/>
        <v>1000</v>
      </c>
      <c r="P335" s="128">
        <f t="shared" si="122"/>
        <v>7000</v>
      </c>
      <c r="Q335" s="128">
        <f t="shared" si="128"/>
        <v>10.19178082191776</v>
      </c>
      <c r="R335" s="128">
        <f t="shared" si="129"/>
        <v>10.19178082191776</v>
      </c>
      <c r="S335" s="128">
        <f t="shared" si="132"/>
        <v>95.123287671232873</v>
      </c>
      <c r="T335" s="128">
        <f t="shared" si="125"/>
        <v>95.123287671232873</v>
      </c>
      <c r="U335" s="128">
        <f t="shared" si="130"/>
        <v>40</v>
      </c>
      <c r="V335" s="128">
        <f t="shared" si="131"/>
        <v>40</v>
      </c>
      <c r="W335" s="128">
        <f t="shared" si="123"/>
        <v>0</v>
      </c>
      <c r="X335" s="128">
        <f t="shared" si="136"/>
        <v>0</v>
      </c>
      <c r="Y335" s="129">
        <v>0.05</v>
      </c>
      <c r="Z335" s="128">
        <f t="shared" si="137"/>
        <v>-350</v>
      </c>
      <c r="AA335" s="128">
        <f t="shared" si="138"/>
        <v>-350</v>
      </c>
      <c r="AB335" s="129">
        <v>0.02</v>
      </c>
      <c r="AC335" s="128">
        <f t="shared" si="134"/>
        <v>-140</v>
      </c>
      <c r="AD335" s="128">
        <f t="shared" si="135"/>
        <v>-140</v>
      </c>
      <c r="AM335" s="128"/>
      <c r="AN335" s="128"/>
      <c r="AO335" s="128"/>
      <c r="AP335" s="128"/>
      <c r="AQ335" s="127">
        <v>0.08</v>
      </c>
      <c r="AR335" s="127">
        <v>0.4</v>
      </c>
    </row>
    <row r="336" spans="1:44" s="70" customFormat="1">
      <c r="A336" s="4" t="s">
        <v>1455</v>
      </c>
      <c r="B336" s="133">
        <f>B335+31</f>
        <v>45535</v>
      </c>
      <c r="C336" s="131">
        <v>1</v>
      </c>
      <c r="D336" s="127">
        <v>0.14000000000000001</v>
      </c>
      <c r="E336" s="127">
        <v>5.0000000000000001E-3</v>
      </c>
      <c r="F336" s="127">
        <v>0</v>
      </c>
      <c r="G336" s="127"/>
      <c r="H336" s="128"/>
      <c r="M336" s="128">
        <v>1000</v>
      </c>
      <c r="N336" s="128">
        <f t="shared" si="139"/>
        <v>6000</v>
      </c>
      <c r="O336" s="128">
        <f t="shared" ref="O336:O498" si="140">M336*C336</f>
        <v>1000</v>
      </c>
      <c r="P336" s="128">
        <f t="shared" ref="P336:P498" si="141">N336*C336</f>
        <v>6000</v>
      </c>
      <c r="Q336" s="128">
        <f t="shared" si="128"/>
        <v>10.19178082191776</v>
      </c>
      <c r="R336" s="128">
        <f t="shared" si="129"/>
        <v>10.19178082191776</v>
      </c>
      <c r="S336" s="128">
        <f t="shared" si="132"/>
        <v>83.232876712328789</v>
      </c>
      <c r="T336" s="128">
        <f t="shared" si="125"/>
        <v>83.232876712328789</v>
      </c>
      <c r="U336" s="128">
        <f t="shared" si="130"/>
        <v>35</v>
      </c>
      <c r="V336" s="128">
        <f t="shared" si="131"/>
        <v>35</v>
      </c>
      <c r="W336" s="128">
        <f t="shared" si="123"/>
        <v>0</v>
      </c>
      <c r="X336" s="128">
        <f t="shared" si="136"/>
        <v>0</v>
      </c>
      <c r="Y336" s="129">
        <v>0.05</v>
      </c>
      <c r="Z336" s="128">
        <f t="shared" si="137"/>
        <v>-300</v>
      </c>
      <c r="AA336" s="128">
        <f t="shared" si="138"/>
        <v>-300</v>
      </c>
      <c r="AB336" s="129">
        <v>0.02</v>
      </c>
      <c r="AC336" s="128">
        <f t="shared" si="134"/>
        <v>-120</v>
      </c>
      <c r="AD336" s="128">
        <f t="shared" si="135"/>
        <v>-120</v>
      </c>
      <c r="AM336" s="128"/>
      <c r="AN336" s="128"/>
      <c r="AO336" s="128"/>
      <c r="AP336" s="128"/>
      <c r="AQ336" s="127">
        <v>0.08</v>
      </c>
      <c r="AR336" s="127">
        <v>0.4</v>
      </c>
    </row>
    <row r="337" spans="1:44" s="70" customFormat="1">
      <c r="A337" s="4" t="s">
        <v>1455</v>
      </c>
      <c r="B337" s="133">
        <f>B336+30</f>
        <v>45565</v>
      </c>
      <c r="C337" s="131">
        <v>1</v>
      </c>
      <c r="D337" s="127">
        <v>0.14000000000000001</v>
      </c>
      <c r="E337" s="127">
        <v>5.0000000000000001E-3</v>
      </c>
      <c r="F337" s="127">
        <v>0</v>
      </c>
      <c r="G337" s="127"/>
      <c r="H337" s="128"/>
      <c r="M337" s="128">
        <v>1000</v>
      </c>
      <c r="N337" s="128">
        <f t="shared" si="139"/>
        <v>5000</v>
      </c>
      <c r="O337" s="128">
        <f t="shared" si="140"/>
        <v>1000</v>
      </c>
      <c r="P337" s="128">
        <f t="shared" si="141"/>
        <v>5000</v>
      </c>
      <c r="Q337" s="128">
        <f t="shared" si="128"/>
        <v>10.19178082191776</v>
      </c>
      <c r="R337" s="128">
        <f t="shared" si="129"/>
        <v>10.19178082191776</v>
      </c>
      <c r="S337" s="128">
        <f t="shared" si="132"/>
        <v>69.041095890410972</v>
      </c>
      <c r="T337" s="128">
        <f t="shared" si="125"/>
        <v>69.041095890410972</v>
      </c>
      <c r="U337" s="128">
        <f t="shared" si="130"/>
        <v>30</v>
      </c>
      <c r="V337" s="128">
        <f t="shared" si="131"/>
        <v>30</v>
      </c>
      <c r="W337" s="128">
        <f t="shared" si="123"/>
        <v>0</v>
      </c>
      <c r="X337" s="128">
        <f t="shared" si="136"/>
        <v>0</v>
      </c>
      <c r="Y337" s="129">
        <v>0.05</v>
      </c>
      <c r="Z337" s="128">
        <f t="shared" si="137"/>
        <v>-250</v>
      </c>
      <c r="AA337" s="128">
        <f t="shared" si="138"/>
        <v>-250</v>
      </c>
      <c r="AB337" s="129">
        <v>0.02</v>
      </c>
      <c r="AC337" s="128">
        <f t="shared" si="134"/>
        <v>-100</v>
      </c>
      <c r="AD337" s="128">
        <f t="shared" si="135"/>
        <v>-100</v>
      </c>
      <c r="AM337" s="128"/>
      <c r="AN337" s="128"/>
      <c r="AO337" s="128"/>
      <c r="AP337" s="128"/>
      <c r="AQ337" s="127">
        <v>0.08</v>
      </c>
      <c r="AR337" s="127">
        <v>0.4</v>
      </c>
    </row>
    <row r="338" spans="1:44" s="70" customFormat="1">
      <c r="A338" s="4" t="s">
        <v>1455</v>
      </c>
      <c r="B338" s="133">
        <f>B337+31</f>
        <v>45596</v>
      </c>
      <c r="C338" s="131">
        <v>1</v>
      </c>
      <c r="D338" s="127">
        <v>0.14000000000000001</v>
      </c>
      <c r="E338" s="127">
        <v>5.0000000000000001E-3</v>
      </c>
      <c r="F338" s="127">
        <v>0</v>
      </c>
      <c r="G338" s="127"/>
      <c r="H338" s="128"/>
      <c r="M338" s="128">
        <v>1000</v>
      </c>
      <c r="N338" s="128">
        <f t="shared" si="139"/>
        <v>4000</v>
      </c>
      <c r="O338" s="128">
        <f t="shared" si="140"/>
        <v>1000</v>
      </c>
      <c r="P338" s="128">
        <f t="shared" si="141"/>
        <v>4000</v>
      </c>
      <c r="Q338" s="128">
        <f t="shared" si="128"/>
        <v>10.191780821917753</v>
      </c>
      <c r="R338" s="128">
        <f t="shared" si="129"/>
        <v>10.191780821917753</v>
      </c>
      <c r="S338" s="128">
        <f t="shared" si="132"/>
        <v>59.452054794520556</v>
      </c>
      <c r="T338" s="128">
        <f t="shared" si="125"/>
        <v>59.452054794520556</v>
      </c>
      <c r="U338" s="128">
        <f t="shared" si="130"/>
        <v>25</v>
      </c>
      <c r="V338" s="128">
        <f t="shared" si="131"/>
        <v>25</v>
      </c>
      <c r="W338" s="128">
        <f t="shared" si="123"/>
        <v>0</v>
      </c>
      <c r="X338" s="128">
        <f t="shared" si="136"/>
        <v>0</v>
      </c>
      <c r="Y338" s="129">
        <v>0.05</v>
      </c>
      <c r="Z338" s="128">
        <f t="shared" si="137"/>
        <v>-200</v>
      </c>
      <c r="AA338" s="128">
        <f t="shared" si="138"/>
        <v>-200</v>
      </c>
      <c r="AB338" s="129">
        <v>0.02</v>
      </c>
      <c r="AC338" s="128">
        <f t="shared" si="134"/>
        <v>-80</v>
      </c>
      <c r="AD338" s="128">
        <f t="shared" si="135"/>
        <v>-80</v>
      </c>
      <c r="AM338" s="128"/>
      <c r="AN338" s="128"/>
      <c r="AO338" s="128"/>
      <c r="AP338" s="128"/>
      <c r="AQ338" s="127">
        <v>0.08</v>
      </c>
      <c r="AR338" s="127">
        <v>0.4</v>
      </c>
    </row>
    <row r="339" spans="1:44" s="70" customFormat="1">
      <c r="A339" s="4" t="s">
        <v>1455</v>
      </c>
      <c r="B339" s="133">
        <f>B338+30</f>
        <v>45626</v>
      </c>
      <c r="C339" s="131">
        <v>1</v>
      </c>
      <c r="D339" s="127">
        <v>0.14000000000000001</v>
      </c>
      <c r="E339" s="127">
        <v>5.0000000000000001E-3</v>
      </c>
      <c r="F339" s="127">
        <v>0</v>
      </c>
      <c r="G339" s="127"/>
      <c r="H339" s="128"/>
      <c r="M339" s="128">
        <v>1000</v>
      </c>
      <c r="N339" s="128">
        <f t="shared" si="139"/>
        <v>3000</v>
      </c>
      <c r="O339" s="128">
        <f t="shared" si="140"/>
        <v>1000</v>
      </c>
      <c r="P339" s="128">
        <f t="shared" si="141"/>
        <v>3000</v>
      </c>
      <c r="Q339" s="128">
        <f t="shared" si="128"/>
        <v>10.191780821917753</v>
      </c>
      <c r="R339" s="128">
        <f t="shared" si="129"/>
        <v>10.191780821917753</v>
      </c>
      <c r="S339" s="128">
        <f t="shared" si="132"/>
        <v>46.027397260273972</v>
      </c>
      <c r="T339" s="128">
        <f t="shared" si="125"/>
        <v>46.027397260273972</v>
      </c>
      <c r="U339" s="128">
        <f t="shared" si="130"/>
        <v>20</v>
      </c>
      <c r="V339" s="128">
        <f t="shared" si="131"/>
        <v>20</v>
      </c>
      <c r="W339" s="128">
        <f t="shared" ref="W339:W402" si="142">-P339*F339</f>
        <v>0</v>
      </c>
      <c r="X339" s="128">
        <f t="shared" si="136"/>
        <v>0</v>
      </c>
      <c r="Y339" s="129">
        <v>0.05</v>
      </c>
      <c r="Z339" s="128">
        <f t="shared" si="137"/>
        <v>-150</v>
      </c>
      <c r="AA339" s="128">
        <f t="shared" si="138"/>
        <v>-150</v>
      </c>
      <c r="AB339" s="129">
        <v>0.02</v>
      </c>
      <c r="AC339" s="128">
        <f t="shared" si="134"/>
        <v>-60</v>
      </c>
      <c r="AD339" s="128">
        <f t="shared" si="135"/>
        <v>-60</v>
      </c>
      <c r="AM339" s="128"/>
      <c r="AN339" s="128"/>
      <c r="AO339" s="128"/>
      <c r="AP339" s="128"/>
      <c r="AQ339" s="127">
        <v>0.08</v>
      </c>
      <c r="AR339" s="127">
        <v>0.4</v>
      </c>
    </row>
    <row r="340" spans="1:44" s="70" customFormat="1">
      <c r="A340" s="4" t="s">
        <v>1455</v>
      </c>
      <c r="B340" s="133">
        <f>B339+31</f>
        <v>45657</v>
      </c>
      <c r="C340" s="131">
        <v>1</v>
      </c>
      <c r="D340" s="127">
        <v>0.14000000000000001</v>
      </c>
      <c r="E340" s="127">
        <v>5.0000000000000001E-3</v>
      </c>
      <c r="F340" s="127">
        <v>0</v>
      </c>
      <c r="G340" s="127"/>
      <c r="H340" s="128"/>
      <c r="M340" s="128">
        <v>1000</v>
      </c>
      <c r="N340" s="128">
        <f t="shared" si="139"/>
        <v>2000</v>
      </c>
      <c r="O340" s="128">
        <f t="shared" si="140"/>
        <v>1000</v>
      </c>
      <c r="P340" s="128">
        <f t="shared" si="141"/>
        <v>2000</v>
      </c>
      <c r="Q340" s="128">
        <f t="shared" si="128"/>
        <v>10.191780821917753</v>
      </c>
      <c r="R340" s="128">
        <f t="shared" si="129"/>
        <v>10.191780821917753</v>
      </c>
      <c r="S340" s="128">
        <f t="shared" si="132"/>
        <v>35.671232876712331</v>
      </c>
      <c r="T340" s="128">
        <f t="shared" si="125"/>
        <v>35.671232876712331</v>
      </c>
      <c r="U340" s="128">
        <f t="shared" si="130"/>
        <v>15</v>
      </c>
      <c r="V340" s="128">
        <f t="shared" si="131"/>
        <v>15</v>
      </c>
      <c r="W340" s="128">
        <f t="shared" si="142"/>
        <v>0</v>
      </c>
      <c r="X340" s="128">
        <f t="shared" si="136"/>
        <v>0</v>
      </c>
      <c r="Y340" s="129">
        <v>0.05</v>
      </c>
      <c r="Z340" s="128">
        <f t="shared" si="137"/>
        <v>-100</v>
      </c>
      <c r="AA340" s="128">
        <f t="shared" si="138"/>
        <v>-100</v>
      </c>
      <c r="AB340" s="129">
        <v>0.02</v>
      </c>
      <c r="AC340" s="128">
        <f t="shared" si="134"/>
        <v>-40</v>
      </c>
      <c r="AD340" s="128">
        <f t="shared" si="135"/>
        <v>-40</v>
      </c>
      <c r="AM340" s="128"/>
      <c r="AN340" s="128"/>
      <c r="AO340" s="128"/>
      <c r="AP340" s="128"/>
      <c r="AQ340" s="127">
        <v>0.08</v>
      </c>
      <c r="AR340" s="127">
        <v>0.4</v>
      </c>
    </row>
    <row r="341" spans="1:44" s="70" customFormat="1">
      <c r="A341" s="4" t="s">
        <v>1455</v>
      </c>
      <c r="B341" s="133">
        <f>B340+31</f>
        <v>45688</v>
      </c>
      <c r="C341" s="131">
        <v>1</v>
      </c>
      <c r="D341" s="127">
        <v>0.14000000000000001</v>
      </c>
      <c r="E341" s="127">
        <v>5.0000000000000001E-3</v>
      </c>
      <c r="F341" s="127">
        <v>0</v>
      </c>
      <c r="G341" s="127"/>
      <c r="H341" s="128"/>
      <c r="M341" s="128">
        <v>1000</v>
      </c>
      <c r="N341" s="128">
        <f t="shared" si="139"/>
        <v>1000</v>
      </c>
      <c r="O341" s="128">
        <f t="shared" si="140"/>
        <v>1000</v>
      </c>
      <c r="P341" s="128">
        <f t="shared" si="141"/>
        <v>1000</v>
      </c>
      <c r="Q341" s="128">
        <f t="shared" si="128"/>
        <v>10.191780821917753</v>
      </c>
      <c r="R341" s="128">
        <f>Q341*C341</f>
        <v>10.191780821917753</v>
      </c>
      <c r="S341" s="128">
        <f t="shared" si="132"/>
        <v>23.780821917808218</v>
      </c>
      <c r="T341" s="128">
        <f t="shared" si="125"/>
        <v>23.780821917808218</v>
      </c>
      <c r="U341" s="128">
        <f t="shared" si="130"/>
        <v>10</v>
      </c>
      <c r="V341" s="128">
        <f t="shared" si="131"/>
        <v>10</v>
      </c>
      <c r="W341" s="128">
        <f t="shared" si="142"/>
        <v>0</v>
      </c>
      <c r="X341" s="128">
        <f t="shared" si="136"/>
        <v>0</v>
      </c>
      <c r="Y341" s="129">
        <v>0.05</v>
      </c>
      <c r="Z341" s="128">
        <f t="shared" si="137"/>
        <v>-50</v>
      </c>
      <c r="AA341" s="128">
        <f t="shared" si="138"/>
        <v>-50</v>
      </c>
      <c r="AB341" s="129">
        <v>0.02</v>
      </c>
      <c r="AC341" s="128">
        <f t="shared" si="134"/>
        <v>-20</v>
      </c>
      <c r="AD341" s="128">
        <f t="shared" si="135"/>
        <v>-20</v>
      </c>
      <c r="AM341" s="128"/>
      <c r="AN341" s="128"/>
      <c r="AO341" s="128"/>
      <c r="AP341" s="128"/>
      <c r="AQ341" s="127">
        <v>0.08</v>
      </c>
      <c r="AR341" s="127">
        <v>0.4</v>
      </c>
    </row>
    <row r="342" spans="1:44" s="70" customFormat="1">
      <c r="A342" s="4" t="s">
        <v>1455</v>
      </c>
      <c r="B342" s="133">
        <f>B341+28</f>
        <v>45716</v>
      </c>
      <c r="C342" s="131">
        <v>1</v>
      </c>
      <c r="D342" s="127">
        <v>0.14000000000000001</v>
      </c>
      <c r="E342" s="127">
        <v>5.0000000000000001E-3</v>
      </c>
      <c r="F342" s="127">
        <v>0</v>
      </c>
      <c r="G342" s="127"/>
      <c r="H342" s="128"/>
      <c r="M342" s="128">
        <v>1000</v>
      </c>
      <c r="N342" s="128">
        <f t="shared" si="139"/>
        <v>0</v>
      </c>
      <c r="O342" s="128">
        <f t="shared" si="140"/>
        <v>1000</v>
      </c>
      <c r="P342" s="128">
        <f t="shared" si="141"/>
        <v>0</v>
      </c>
      <c r="Q342" s="128"/>
      <c r="R342" s="128"/>
      <c r="S342" s="128">
        <f t="shared" si="132"/>
        <v>10.739726027397261</v>
      </c>
      <c r="T342" s="128">
        <f t="shared" si="125"/>
        <v>10.739726027397261</v>
      </c>
      <c r="U342" s="128">
        <f t="shared" si="130"/>
        <v>5</v>
      </c>
      <c r="V342" s="128">
        <f t="shared" si="131"/>
        <v>5</v>
      </c>
      <c r="W342" s="128">
        <f t="shared" si="142"/>
        <v>0</v>
      </c>
      <c r="X342" s="128">
        <f t="shared" si="136"/>
        <v>0</v>
      </c>
      <c r="Y342" s="129">
        <v>0.05</v>
      </c>
      <c r="Z342" s="128">
        <f t="shared" si="137"/>
        <v>0</v>
      </c>
      <c r="AA342" s="128">
        <f t="shared" si="138"/>
        <v>0</v>
      </c>
      <c r="AB342" s="129">
        <v>0.02</v>
      </c>
      <c r="AC342" s="128">
        <f t="shared" si="134"/>
        <v>0</v>
      </c>
      <c r="AD342" s="128">
        <f t="shared" si="135"/>
        <v>0</v>
      </c>
      <c r="AM342" s="128"/>
      <c r="AN342" s="128"/>
      <c r="AO342" s="128"/>
      <c r="AP342" s="128"/>
      <c r="AQ342" s="127">
        <v>0.08</v>
      </c>
      <c r="AR342" s="127">
        <v>0.4</v>
      </c>
    </row>
    <row r="343" spans="1:44" s="60" customFormat="1">
      <c r="A343" s="20" t="s">
        <v>868</v>
      </c>
      <c r="B343" s="135">
        <v>43100</v>
      </c>
      <c r="C343" s="72">
        <v>1</v>
      </c>
      <c r="D343" s="73">
        <v>0</v>
      </c>
      <c r="E343" s="73">
        <v>0</v>
      </c>
      <c r="F343" s="73">
        <v>0</v>
      </c>
      <c r="G343" s="73"/>
      <c r="H343" s="74"/>
      <c r="M343" s="74">
        <v>1000</v>
      </c>
      <c r="N343" s="74">
        <f>-M343</f>
        <v>-1000</v>
      </c>
      <c r="O343" s="74">
        <f t="shared" si="140"/>
        <v>1000</v>
      </c>
      <c r="P343" s="74">
        <f t="shared" si="141"/>
        <v>-1000</v>
      </c>
      <c r="Q343" s="74"/>
      <c r="R343" s="74"/>
      <c r="S343" s="74">
        <v>0</v>
      </c>
      <c r="T343" s="74">
        <f t="shared" si="125"/>
        <v>0</v>
      </c>
      <c r="U343" s="74"/>
      <c r="V343" s="74"/>
      <c r="W343" s="74">
        <f t="shared" si="142"/>
        <v>0</v>
      </c>
      <c r="X343" s="74">
        <f t="shared" si="136"/>
        <v>0</v>
      </c>
      <c r="Y343" s="75">
        <v>0.05</v>
      </c>
      <c r="Z343" s="74">
        <f t="shared" si="137"/>
        <v>50</v>
      </c>
      <c r="AA343" s="74">
        <f t="shared" si="138"/>
        <v>50</v>
      </c>
      <c r="AB343" s="75">
        <v>0.05</v>
      </c>
      <c r="AC343" s="74">
        <f t="shared" si="134"/>
        <v>50</v>
      </c>
      <c r="AD343" s="74">
        <f t="shared" si="135"/>
        <v>50</v>
      </c>
      <c r="AM343" s="74"/>
      <c r="AN343" s="74"/>
      <c r="AO343" s="74"/>
      <c r="AP343" s="74"/>
      <c r="AQ343" s="73"/>
      <c r="AR343" s="73"/>
    </row>
    <row r="344" spans="1:44" s="60" customFormat="1">
      <c r="A344" s="20" t="s">
        <v>868</v>
      </c>
      <c r="B344" s="135">
        <f>B343+31</f>
        <v>43131</v>
      </c>
      <c r="C344" s="72">
        <v>1</v>
      </c>
      <c r="D344" s="73">
        <v>0</v>
      </c>
      <c r="E344" s="73">
        <v>0</v>
      </c>
      <c r="F344" s="73">
        <v>0</v>
      </c>
      <c r="G344" s="73"/>
      <c r="H344" s="74"/>
      <c r="M344" s="74">
        <v>1000</v>
      </c>
      <c r="N344" s="74">
        <f>N343-M344</f>
        <v>-2000</v>
      </c>
      <c r="O344" s="74">
        <f t="shared" si="140"/>
        <v>1000</v>
      </c>
      <c r="P344" s="74">
        <f t="shared" si="141"/>
        <v>-2000</v>
      </c>
      <c r="Q344" s="74">
        <f t="shared" ref="Q344:Q407" si="143">N343*D343/365*(B344-B343)+Q343-S344</f>
        <v>0</v>
      </c>
      <c r="R344" s="74">
        <f t="shared" ref="R344:R407" si="144">Q344*C344</f>
        <v>0</v>
      </c>
      <c r="S344" s="74">
        <f>N343*D343/365*(B344-B343)*0.7</f>
        <v>0</v>
      </c>
      <c r="T344" s="74">
        <f t="shared" si="125"/>
        <v>0</v>
      </c>
      <c r="U344" s="74">
        <f t="shared" ref="U344:U407" si="145">E344*N343</f>
        <v>0</v>
      </c>
      <c r="V344" s="74">
        <f t="shared" ref="V344:V407" si="146">U344*C344</f>
        <v>0</v>
      </c>
      <c r="W344" s="74">
        <f t="shared" si="142"/>
        <v>0</v>
      </c>
      <c r="X344" s="74">
        <f t="shared" si="136"/>
        <v>0</v>
      </c>
      <c r="Y344" s="75">
        <v>0.05</v>
      </c>
      <c r="Z344" s="74">
        <f t="shared" si="137"/>
        <v>100</v>
      </c>
      <c r="AA344" s="74">
        <f t="shared" si="138"/>
        <v>100</v>
      </c>
      <c r="AB344" s="75">
        <v>0.05</v>
      </c>
      <c r="AC344" s="74">
        <f t="shared" si="134"/>
        <v>100</v>
      </c>
      <c r="AD344" s="74">
        <f t="shared" si="135"/>
        <v>100</v>
      </c>
      <c r="AM344" s="74"/>
      <c r="AN344" s="74"/>
      <c r="AO344" s="74"/>
      <c r="AP344" s="74"/>
      <c r="AQ344" s="73"/>
      <c r="AR344" s="73"/>
    </row>
    <row r="345" spans="1:44" s="60" customFormat="1">
      <c r="A345" s="20" t="s">
        <v>868</v>
      </c>
      <c r="B345" s="135">
        <f>B344+28</f>
        <v>43159</v>
      </c>
      <c r="C345" s="72">
        <v>1</v>
      </c>
      <c r="D345" s="73">
        <v>0</v>
      </c>
      <c r="E345" s="73">
        <v>0</v>
      </c>
      <c r="F345" s="73">
        <v>0</v>
      </c>
      <c r="G345" s="73"/>
      <c r="H345" s="74"/>
      <c r="M345" s="74">
        <v>1000</v>
      </c>
      <c r="N345" s="74">
        <f t="shared" ref="N345:N355" si="147">N344-M345</f>
        <v>-3000</v>
      </c>
      <c r="O345" s="74">
        <f t="shared" si="140"/>
        <v>1000</v>
      </c>
      <c r="P345" s="74">
        <f t="shared" si="141"/>
        <v>-3000</v>
      </c>
      <c r="Q345" s="74">
        <f t="shared" si="143"/>
        <v>0</v>
      </c>
      <c r="R345" s="74">
        <f t="shared" si="144"/>
        <v>0</v>
      </c>
      <c r="S345" s="74">
        <f t="shared" ref="S345:S408" si="148">N344*D344/365*(B345-B344)</f>
        <v>0</v>
      </c>
      <c r="T345" s="74">
        <f t="shared" si="125"/>
        <v>0</v>
      </c>
      <c r="U345" s="74">
        <f t="shared" si="145"/>
        <v>0</v>
      </c>
      <c r="V345" s="74">
        <f t="shared" si="146"/>
        <v>0</v>
      </c>
      <c r="W345" s="74">
        <f t="shared" si="142"/>
        <v>0</v>
      </c>
      <c r="X345" s="74">
        <f t="shared" si="136"/>
        <v>0</v>
      </c>
      <c r="Y345" s="75">
        <v>0.05</v>
      </c>
      <c r="Z345" s="74">
        <f t="shared" si="137"/>
        <v>150</v>
      </c>
      <c r="AA345" s="74">
        <f t="shared" si="138"/>
        <v>150</v>
      </c>
      <c r="AB345" s="75">
        <v>0.05</v>
      </c>
      <c r="AC345" s="74">
        <f t="shared" si="134"/>
        <v>150</v>
      </c>
      <c r="AD345" s="74">
        <f t="shared" si="135"/>
        <v>150</v>
      </c>
      <c r="AM345" s="74"/>
      <c r="AN345" s="74"/>
      <c r="AO345" s="74"/>
      <c r="AP345" s="74"/>
      <c r="AQ345" s="73"/>
      <c r="AR345" s="73"/>
    </row>
    <row r="346" spans="1:44" s="60" customFormat="1">
      <c r="A346" s="20" t="s">
        <v>868</v>
      </c>
      <c r="B346" s="135">
        <f>B345+31</f>
        <v>43190</v>
      </c>
      <c r="C346" s="72">
        <v>1</v>
      </c>
      <c r="D346" s="73">
        <v>0</v>
      </c>
      <c r="E346" s="73">
        <v>0</v>
      </c>
      <c r="F346" s="73">
        <v>0</v>
      </c>
      <c r="G346" s="73"/>
      <c r="H346" s="74"/>
      <c r="M346" s="74">
        <v>1000</v>
      </c>
      <c r="N346" s="74">
        <f t="shared" si="147"/>
        <v>-4000</v>
      </c>
      <c r="O346" s="74">
        <f t="shared" si="140"/>
        <v>1000</v>
      </c>
      <c r="P346" s="74">
        <f t="shared" si="141"/>
        <v>-4000</v>
      </c>
      <c r="Q346" s="74">
        <f t="shared" si="143"/>
        <v>0</v>
      </c>
      <c r="R346" s="74">
        <f t="shared" si="144"/>
        <v>0</v>
      </c>
      <c r="S346" s="74">
        <f t="shared" si="148"/>
        <v>0</v>
      </c>
      <c r="T346" s="74">
        <f t="shared" si="125"/>
        <v>0</v>
      </c>
      <c r="U346" s="74">
        <f t="shared" si="145"/>
        <v>0</v>
      </c>
      <c r="V346" s="74">
        <f t="shared" si="146"/>
        <v>0</v>
      </c>
      <c r="W346" s="74">
        <f t="shared" si="142"/>
        <v>0</v>
      </c>
      <c r="X346" s="74">
        <f t="shared" si="136"/>
        <v>0</v>
      </c>
      <c r="Y346" s="75">
        <v>0.05</v>
      </c>
      <c r="Z346" s="74">
        <f t="shared" si="137"/>
        <v>200</v>
      </c>
      <c r="AA346" s="74">
        <f t="shared" si="138"/>
        <v>200</v>
      </c>
      <c r="AB346" s="75">
        <v>0.05</v>
      </c>
      <c r="AC346" s="74">
        <f t="shared" si="134"/>
        <v>200</v>
      </c>
      <c r="AD346" s="74">
        <f t="shared" si="135"/>
        <v>200</v>
      </c>
      <c r="AM346" s="74"/>
      <c r="AN346" s="74"/>
      <c r="AO346" s="74"/>
      <c r="AP346" s="74"/>
      <c r="AQ346" s="73"/>
      <c r="AR346" s="73"/>
    </row>
    <row r="347" spans="1:44" s="60" customFormat="1">
      <c r="A347" s="20" t="s">
        <v>868</v>
      </c>
      <c r="B347" s="135">
        <f>B346+30</f>
        <v>43220</v>
      </c>
      <c r="C347" s="72">
        <v>1</v>
      </c>
      <c r="D347" s="73">
        <v>0</v>
      </c>
      <c r="E347" s="73">
        <v>0</v>
      </c>
      <c r="F347" s="73">
        <v>0</v>
      </c>
      <c r="G347" s="73"/>
      <c r="H347" s="74"/>
      <c r="M347" s="74">
        <v>1000</v>
      </c>
      <c r="N347" s="74">
        <f t="shared" si="147"/>
        <v>-5000</v>
      </c>
      <c r="O347" s="74">
        <f t="shared" si="140"/>
        <v>1000</v>
      </c>
      <c r="P347" s="74">
        <f t="shared" si="141"/>
        <v>-5000</v>
      </c>
      <c r="Q347" s="74">
        <f t="shared" si="143"/>
        <v>0</v>
      </c>
      <c r="R347" s="74">
        <f t="shared" si="144"/>
        <v>0</v>
      </c>
      <c r="S347" s="74">
        <f t="shared" si="148"/>
        <v>0</v>
      </c>
      <c r="T347" s="74">
        <f t="shared" si="125"/>
        <v>0</v>
      </c>
      <c r="U347" s="74">
        <f t="shared" si="145"/>
        <v>0</v>
      </c>
      <c r="V347" s="74">
        <f t="shared" si="146"/>
        <v>0</v>
      </c>
      <c r="W347" s="74">
        <f t="shared" si="142"/>
        <v>0</v>
      </c>
      <c r="X347" s="74">
        <f t="shared" si="136"/>
        <v>0</v>
      </c>
      <c r="Y347" s="75">
        <v>0.05</v>
      </c>
      <c r="Z347" s="74">
        <f t="shared" si="137"/>
        <v>250</v>
      </c>
      <c r="AA347" s="74">
        <f t="shared" si="138"/>
        <v>250</v>
      </c>
      <c r="AB347" s="75">
        <v>0.05</v>
      </c>
      <c r="AC347" s="74">
        <f t="shared" si="134"/>
        <v>250</v>
      </c>
      <c r="AD347" s="74">
        <f t="shared" si="135"/>
        <v>250</v>
      </c>
      <c r="AM347" s="74"/>
      <c r="AN347" s="74"/>
      <c r="AO347" s="74"/>
      <c r="AP347" s="74"/>
      <c r="AQ347" s="73"/>
      <c r="AR347" s="73"/>
    </row>
    <row r="348" spans="1:44" s="60" customFormat="1">
      <c r="A348" s="20" t="s">
        <v>868</v>
      </c>
      <c r="B348" s="135">
        <f>B347+31</f>
        <v>43251</v>
      </c>
      <c r="C348" s="72">
        <v>1</v>
      </c>
      <c r="D348" s="73">
        <v>0</v>
      </c>
      <c r="E348" s="73">
        <v>0</v>
      </c>
      <c r="F348" s="73">
        <v>0</v>
      </c>
      <c r="G348" s="73"/>
      <c r="H348" s="74"/>
      <c r="M348" s="74">
        <v>1000</v>
      </c>
      <c r="N348" s="74">
        <f t="shared" si="147"/>
        <v>-6000</v>
      </c>
      <c r="O348" s="74">
        <f t="shared" si="140"/>
        <v>1000</v>
      </c>
      <c r="P348" s="74">
        <f t="shared" si="141"/>
        <v>-6000</v>
      </c>
      <c r="Q348" s="74">
        <f t="shared" si="143"/>
        <v>0</v>
      </c>
      <c r="R348" s="74">
        <f t="shared" si="144"/>
        <v>0</v>
      </c>
      <c r="S348" s="74">
        <f t="shared" si="148"/>
        <v>0</v>
      </c>
      <c r="T348" s="74">
        <f t="shared" si="125"/>
        <v>0</v>
      </c>
      <c r="U348" s="74">
        <f t="shared" si="145"/>
        <v>0</v>
      </c>
      <c r="V348" s="74">
        <f t="shared" si="146"/>
        <v>0</v>
      </c>
      <c r="W348" s="74">
        <f t="shared" si="142"/>
        <v>0</v>
      </c>
      <c r="X348" s="74">
        <f t="shared" si="136"/>
        <v>0</v>
      </c>
      <c r="Y348" s="75">
        <v>0.05</v>
      </c>
      <c r="Z348" s="74">
        <f t="shared" si="137"/>
        <v>300</v>
      </c>
      <c r="AA348" s="74">
        <f t="shared" si="138"/>
        <v>300</v>
      </c>
      <c r="AB348" s="75">
        <v>0.05</v>
      </c>
      <c r="AC348" s="74">
        <f t="shared" si="134"/>
        <v>300</v>
      </c>
      <c r="AD348" s="74">
        <f t="shared" si="135"/>
        <v>300</v>
      </c>
      <c r="AM348" s="74"/>
      <c r="AN348" s="74"/>
      <c r="AO348" s="74"/>
      <c r="AP348" s="74"/>
      <c r="AQ348" s="73"/>
      <c r="AR348" s="73"/>
    </row>
    <row r="349" spans="1:44" s="60" customFormat="1">
      <c r="A349" s="20" t="s">
        <v>868</v>
      </c>
      <c r="B349" s="135">
        <f>B348+30</f>
        <v>43281</v>
      </c>
      <c r="C349" s="72">
        <v>1</v>
      </c>
      <c r="D349" s="73">
        <v>0</v>
      </c>
      <c r="E349" s="73">
        <v>0</v>
      </c>
      <c r="F349" s="73">
        <v>0</v>
      </c>
      <c r="G349" s="73"/>
      <c r="H349" s="74"/>
      <c r="M349" s="74">
        <v>1000</v>
      </c>
      <c r="N349" s="74">
        <f t="shared" si="147"/>
        <v>-7000</v>
      </c>
      <c r="O349" s="74">
        <f t="shared" si="140"/>
        <v>1000</v>
      </c>
      <c r="P349" s="74">
        <f t="shared" si="141"/>
        <v>-7000</v>
      </c>
      <c r="Q349" s="74">
        <f t="shared" si="143"/>
        <v>0</v>
      </c>
      <c r="R349" s="74">
        <f t="shared" si="144"/>
        <v>0</v>
      </c>
      <c r="S349" s="74">
        <f t="shared" si="148"/>
        <v>0</v>
      </c>
      <c r="T349" s="74">
        <f t="shared" si="125"/>
        <v>0</v>
      </c>
      <c r="U349" s="74">
        <f t="shared" si="145"/>
        <v>0</v>
      </c>
      <c r="V349" s="74">
        <f t="shared" si="146"/>
        <v>0</v>
      </c>
      <c r="W349" s="74">
        <f t="shared" si="142"/>
        <v>0</v>
      </c>
      <c r="X349" s="74">
        <f t="shared" si="136"/>
        <v>0</v>
      </c>
      <c r="Y349" s="75">
        <v>0.05</v>
      </c>
      <c r="Z349" s="74">
        <f t="shared" si="137"/>
        <v>350</v>
      </c>
      <c r="AA349" s="74">
        <f t="shared" si="138"/>
        <v>350</v>
      </c>
      <c r="AB349" s="75">
        <v>0.05</v>
      </c>
      <c r="AC349" s="74">
        <f t="shared" si="134"/>
        <v>350</v>
      </c>
      <c r="AD349" s="74">
        <f t="shared" si="135"/>
        <v>350</v>
      </c>
      <c r="AM349" s="74"/>
      <c r="AN349" s="74"/>
      <c r="AO349" s="74"/>
      <c r="AP349" s="74"/>
      <c r="AQ349" s="73"/>
      <c r="AR349" s="73"/>
    </row>
    <row r="350" spans="1:44" s="60" customFormat="1">
      <c r="A350" s="20" t="s">
        <v>868</v>
      </c>
      <c r="B350" s="135">
        <f>B349+31</f>
        <v>43312</v>
      </c>
      <c r="C350" s="72">
        <v>1</v>
      </c>
      <c r="D350" s="73">
        <v>0</v>
      </c>
      <c r="E350" s="73">
        <v>0</v>
      </c>
      <c r="F350" s="73">
        <v>0</v>
      </c>
      <c r="G350" s="73"/>
      <c r="H350" s="74"/>
      <c r="M350" s="74">
        <v>1000</v>
      </c>
      <c r="N350" s="74">
        <f t="shared" si="147"/>
        <v>-8000</v>
      </c>
      <c r="O350" s="74">
        <f t="shared" si="140"/>
        <v>1000</v>
      </c>
      <c r="P350" s="74">
        <f t="shared" si="141"/>
        <v>-8000</v>
      </c>
      <c r="Q350" s="74">
        <f t="shared" si="143"/>
        <v>0</v>
      </c>
      <c r="R350" s="74">
        <f t="shared" si="144"/>
        <v>0</v>
      </c>
      <c r="S350" s="74">
        <f t="shared" si="148"/>
        <v>0</v>
      </c>
      <c r="T350" s="74">
        <f t="shared" si="125"/>
        <v>0</v>
      </c>
      <c r="U350" s="74">
        <f t="shared" si="145"/>
        <v>0</v>
      </c>
      <c r="V350" s="74">
        <f t="shared" si="146"/>
        <v>0</v>
      </c>
      <c r="W350" s="74">
        <f t="shared" si="142"/>
        <v>0</v>
      </c>
      <c r="X350" s="74">
        <f t="shared" si="136"/>
        <v>0</v>
      </c>
      <c r="Y350" s="75">
        <v>0.05</v>
      </c>
      <c r="Z350" s="74">
        <f t="shared" si="137"/>
        <v>400</v>
      </c>
      <c r="AA350" s="74">
        <f t="shared" si="138"/>
        <v>400</v>
      </c>
      <c r="AB350" s="75">
        <v>0.05</v>
      </c>
      <c r="AC350" s="74">
        <f t="shared" si="134"/>
        <v>400</v>
      </c>
      <c r="AD350" s="74">
        <f t="shared" si="135"/>
        <v>400</v>
      </c>
      <c r="AM350" s="74"/>
      <c r="AN350" s="74"/>
      <c r="AO350" s="74"/>
      <c r="AP350" s="74"/>
      <c r="AQ350" s="73"/>
      <c r="AR350" s="73"/>
    </row>
    <row r="351" spans="1:44" s="60" customFormat="1">
      <c r="A351" s="20" t="s">
        <v>868</v>
      </c>
      <c r="B351" s="135">
        <f>B350+31</f>
        <v>43343</v>
      </c>
      <c r="C351" s="72">
        <v>1</v>
      </c>
      <c r="D351" s="73">
        <v>0</v>
      </c>
      <c r="E351" s="73">
        <v>0</v>
      </c>
      <c r="F351" s="73">
        <v>0</v>
      </c>
      <c r="G351" s="73"/>
      <c r="H351" s="74"/>
      <c r="M351" s="74">
        <v>1000</v>
      </c>
      <c r="N351" s="74">
        <f t="shared" si="147"/>
        <v>-9000</v>
      </c>
      <c r="O351" s="74">
        <f t="shared" si="140"/>
        <v>1000</v>
      </c>
      <c r="P351" s="74">
        <f t="shared" si="141"/>
        <v>-9000</v>
      </c>
      <c r="Q351" s="74">
        <f t="shared" si="143"/>
        <v>0</v>
      </c>
      <c r="R351" s="74">
        <f t="shared" si="144"/>
        <v>0</v>
      </c>
      <c r="S351" s="74">
        <f t="shared" si="148"/>
        <v>0</v>
      </c>
      <c r="T351" s="74">
        <f t="shared" si="125"/>
        <v>0</v>
      </c>
      <c r="U351" s="74">
        <f t="shared" si="145"/>
        <v>0</v>
      </c>
      <c r="V351" s="74">
        <f t="shared" si="146"/>
        <v>0</v>
      </c>
      <c r="W351" s="74">
        <f t="shared" si="142"/>
        <v>0</v>
      </c>
      <c r="X351" s="74">
        <f t="shared" si="136"/>
        <v>0</v>
      </c>
      <c r="Y351" s="75">
        <v>0.05</v>
      </c>
      <c r="Z351" s="74">
        <f t="shared" si="137"/>
        <v>450</v>
      </c>
      <c r="AA351" s="74">
        <f t="shared" si="138"/>
        <v>450</v>
      </c>
      <c r="AB351" s="75">
        <v>0.05</v>
      </c>
      <c r="AC351" s="74">
        <f t="shared" si="134"/>
        <v>450</v>
      </c>
      <c r="AD351" s="74">
        <f t="shared" si="135"/>
        <v>450</v>
      </c>
      <c r="AM351" s="74"/>
      <c r="AN351" s="74"/>
      <c r="AO351" s="74"/>
      <c r="AP351" s="74"/>
      <c r="AQ351" s="73"/>
      <c r="AR351" s="73"/>
    </row>
    <row r="352" spans="1:44" s="60" customFormat="1">
      <c r="A352" s="20" t="s">
        <v>868</v>
      </c>
      <c r="B352" s="135">
        <f>B351+30</f>
        <v>43373</v>
      </c>
      <c r="C352" s="72">
        <v>1</v>
      </c>
      <c r="D352" s="73">
        <v>0</v>
      </c>
      <c r="E352" s="73">
        <v>0</v>
      </c>
      <c r="F352" s="73">
        <v>0</v>
      </c>
      <c r="G352" s="73"/>
      <c r="H352" s="74"/>
      <c r="M352" s="74">
        <v>1000</v>
      </c>
      <c r="N352" s="74">
        <f t="shared" si="147"/>
        <v>-10000</v>
      </c>
      <c r="O352" s="74">
        <f t="shared" si="140"/>
        <v>1000</v>
      </c>
      <c r="P352" s="74">
        <f t="shared" si="141"/>
        <v>-10000</v>
      </c>
      <c r="Q352" s="74">
        <f t="shared" si="143"/>
        <v>0</v>
      </c>
      <c r="R352" s="74">
        <f t="shared" si="144"/>
        <v>0</v>
      </c>
      <c r="S352" s="74">
        <f t="shared" si="148"/>
        <v>0</v>
      </c>
      <c r="T352" s="74">
        <f t="shared" si="125"/>
        <v>0</v>
      </c>
      <c r="U352" s="74">
        <f t="shared" si="145"/>
        <v>0</v>
      </c>
      <c r="V352" s="74">
        <f t="shared" si="146"/>
        <v>0</v>
      </c>
      <c r="W352" s="74">
        <f t="shared" si="142"/>
        <v>0</v>
      </c>
      <c r="X352" s="74">
        <f t="shared" si="136"/>
        <v>0</v>
      </c>
      <c r="Y352" s="75">
        <v>0.05</v>
      </c>
      <c r="Z352" s="74">
        <f t="shared" si="137"/>
        <v>500</v>
      </c>
      <c r="AA352" s="74">
        <f t="shared" si="138"/>
        <v>500</v>
      </c>
      <c r="AB352" s="75">
        <v>0.05</v>
      </c>
      <c r="AC352" s="74">
        <f t="shared" si="134"/>
        <v>500</v>
      </c>
      <c r="AD352" s="74">
        <f t="shared" si="135"/>
        <v>500</v>
      </c>
      <c r="AM352" s="74"/>
      <c r="AN352" s="74"/>
      <c r="AO352" s="74"/>
      <c r="AP352" s="74"/>
      <c r="AQ352" s="73"/>
      <c r="AR352" s="73"/>
    </row>
    <row r="353" spans="1:44" s="60" customFormat="1">
      <c r="A353" s="20" t="s">
        <v>868</v>
      </c>
      <c r="B353" s="135">
        <f>B352+31</f>
        <v>43404</v>
      </c>
      <c r="C353" s="72">
        <v>1</v>
      </c>
      <c r="D353" s="73">
        <v>0</v>
      </c>
      <c r="E353" s="73">
        <v>0</v>
      </c>
      <c r="F353" s="73">
        <v>0</v>
      </c>
      <c r="G353" s="73"/>
      <c r="H353" s="74"/>
      <c r="M353" s="74">
        <v>1000</v>
      </c>
      <c r="N353" s="74">
        <f t="shared" si="147"/>
        <v>-11000</v>
      </c>
      <c r="O353" s="74">
        <f t="shared" si="140"/>
        <v>1000</v>
      </c>
      <c r="P353" s="74">
        <f t="shared" si="141"/>
        <v>-11000</v>
      </c>
      <c r="Q353" s="74">
        <f t="shared" si="143"/>
        <v>0</v>
      </c>
      <c r="R353" s="74">
        <f t="shared" si="144"/>
        <v>0</v>
      </c>
      <c r="S353" s="74">
        <f t="shared" si="148"/>
        <v>0</v>
      </c>
      <c r="T353" s="74">
        <f t="shared" si="125"/>
        <v>0</v>
      </c>
      <c r="U353" s="74">
        <f t="shared" si="145"/>
        <v>0</v>
      </c>
      <c r="V353" s="74">
        <f t="shared" si="146"/>
        <v>0</v>
      </c>
      <c r="W353" s="74">
        <f t="shared" si="142"/>
        <v>0</v>
      </c>
      <c r="X353" s="74">
        <f t="shared" si="136"/>
        <v>0</v>
      </c>
      <c r="Y353" s="75">
        <v>0.05</v>
      </c>
      <c r="Z353" s="74">
        <f t="shared" si="137"/>
        <v>550</v>
      </c>
      <c r="AA353" s="74">
        <f t="shared" si="138"/>
        <v>550</v>
      </c>
      <c r="AB353" s="75">
        <v>0.05</v>
      </c>
      <c r="AC353" s="74">
        <f t="shared" si="134"/>
        <v>550</v>
      </c>
      <c r="AD353" s="74">
        <f t="shared" si="135"/>
        <v>550</v>
      </c>
      <c r="AM353" s="74"/>
      <c r="AN353" s="74"/>
      <c r="AO353" s="74"/>
      <c r="AP353" s="74"/>
      <c r="AQ353" s="73"/>
      <c r="AR353" s="73"/>
    </row>
    <row r="354" spans="1:44" s="60" customFormat="1">
      <c r="A354" s="20" t="s">
        <v>868</v>
      </c>
      <c r="B354" s="135">
        <f>B353+30</f>
        <v>43434</v>
      </c>
      <c r="C354" s="72">
        <v>1</v>
      </c>
      <c r="D354" s="73">
        <v>0</v>
      </c>
      <c r="E354" s="73">
        <v>0</v>
      </c>
      <c r="F354" s="73">
        <v>0</v>
      </c>
      <c r="G354" s="73"/>
      <c r="H354" s="74"/>
      <c r="M354" s="74">
        <v>1000</v>
      </c>
      <c r="N354" s="74">
        <f t="shared" si="147"/>
        <v>-12000</v>
      </c>
      <c r="O354" s="74">
        <f t="shared" si="140"/>
        <v>1000</v>
      </c>
      <c r="P354" s="74">
        <f t="shared" si="141"/>
        <v>-12000</v>
      </c>
      <c r="Q354" s="74">
        <f t="shared" si="143"/>
        <v>0</v>
      </c>
      <c r="R354" s="74">
        <f t="shared" si="144"/>
        <v>0</v>
      </c>
      <c r="S354" s="74">
        <f t="shared" si="148"/>
        <v>0</v>
      </c>
      <c r="T354" s="74">
        <f t="shared" si="125"/>
        <v>0</v>
      </c>
      <c r="U354" s="74">
        <f t="shared" si="145"/>
        <v>0</v>
      </c>
      <c r="V354" s="74">
        <f t="shared" si="146"/>
        <v>0</v>
      </c>
      <c r="W354" s="74">
        <f t="shared" si="142"/>
        <v>0</v>
      </c>
      <c r="X354" s="74">
        <f t="shared" si="136"/>
        <v>0</v>
      </c>
      <c r="Y354" s="75">
        <v>0.05</v>
      </c>
      <c r="Z354" s="74">
        <f t="shared" si="137"/>
        <v>600</v>
      </c>
      <c r="AA354" s="74">
        <f t="shared" si="138"/>
        <v>600</v>
      </c>
      <c r="AB354" s="75">
        <v>0.05</v>
      </c>
      <c r="AC354" s="74">
        <f t="shared" si="134"/>
        <v>600</v>
      </c>
      <c r="AD354" s="74">
        <f t="shared" si="135"/>
        <v>600</v>
      </c>
      <c r="AM354" s="74"/>
      <c r="AN354" s="74"/>
      <c r="AO354" s="74"/>
      <c r="AP354" s="74"/>
      <c r="AQ354" s="73"/>
      <c r="AR354" s="73"/>
    </row>
    <row r="355" spans="1:44" s="60" customFormat="1">
      <c r="A355" s="20" t="s">
        <v>868</v>
      </c>
      <c r="B355" s="135">
        <f>B354+31</f>
        <v>43465</v>
      </c>
      <c r="C355" s="72">
        <v>1</v>
      </c>
      <c r="D355" s="73">
        <v>0</v>
      </c>
      <c r="E355" s="73">
        <v>0</v>
      </c>
      <c r="F355" s="73">
        <v>0</v>
      </c>
      <c r="G355" s="73"/>
      <c r="H355" s="74"/>
      <c r="M355" s="74">
        <v>1000</v>
      </c>
      <c r="N355" s="74">
        <f t="shared" si="147"/>
        <v>-13000</v>
      </c>
      <c r="O355" s="74">
        <f t="shared" si="140"/>
        <v>1000</v>
      </c>
      <c r="P355" s="74">
        <f t="shared" si="141"/>
        <v>-13000</v>
      </c>
      <c r="Q355" s="74">
        <f t="shared" si="143"/>
        <v>0</v>
      </c>
      <c r="R355" s="74">
        <f t="shared" si="144"/>
        <v>0</v>
      </c>
      <c r="S355" s="74">
        <f t="shared" si="148"/>
        <v>0</v>
      </c>
      <c r="T355" s="74">
        <f t="shared" si="125"/>
        <v>0</v>
      </c>
      <c r="U355" s="74">
        <f t="shared" si="145"/>
        <v>0</v>
      </c>
      <c r="V355" s="74">
        <f t="shared" si="146"/>
        <v>0</v>
      </c>
      <c r="W355" s="74">
        <f t="shared" si="142"/>
        <v>0</v>
      </c>
      <c r="X355" s="74">
        <f t="shared" si="136"/>
        <v>0</v>
      </c>
      <c r="Y355" s="75">
        <v>0.05</v>
      </c>
      <c r="Z355" s="74">
        <f t="shared" si="137"/>
        <v>650</v>
      </c>
      <c r="AA355" s="74">
        <f t="shared" si="138"/>
        <v>650</v>
      </c>
      <c r="AB355" s="75">
        <v>0.05</v>
      </c>
      <c r="AC355" s="74">
        <f t="shared" si="134"/>
        <v>650</v>
      </c>
      <c r="AD355" s="74">
        <f t="shared" si="135"/>
        <v>650</v>
      </c>
      <c r="AM355" s="74"/>
      <c r="AN355" s="74"/>
      <c r="AO355" s="74"/>
      <c r="AP355" s="74"/>
      <c r="AQ355" s="73"/>
      <c r="AR355" s="73"/>
    </row>
    <row r="356" spans="1:44" s="60" customFormat="1">
      <c r="A356" s="20" t="s">
        <v>868</v>
      </c>
      <c r="B356" s="135">
        <f>B355+31</f>
        <v>43496</v>
      </c>
      <c r="C356" s="72">
        <v>1</v>
      </c>
      <c r="D356" s="73">
        <v>0</v>
      </c>
      <c r="E356" s="73">
        <v>0</v>
      </c>
      <c r="F356" s="73">
        <v>0</v>
      </c>
      <c r="G356" s="73"/>
      <c r="H356" s="74"/>
      <c r="M356" s="74">
        <f>M355*90%</f>
        <v>900</v>
      </c>
      <c r="N356" s="74">
        <f>N355-M356</f>
        <v>-13900</v>
      </c>
      <c r="O356" s="74">
        <f t="shared" si="140"/>
        <v>900</v>
      </c>
      <c r="P356" s="74">
        <f t="shared" si="141"/>
        <v>-13900</v>
      </c>
      <c r="Q356" s="74">
        <f t="shared" si="143"/>
        <v>0</v>
      </c>
      <c r="R356" s="74">
        <f t="shared" si="144"/>
        <v>0</v>
      </c>
      <c r="S356" s="74">
        <f t="shared" si="148"/>
        <v>0</v>
      </c>
      <c r="T356" s="74">
        <f t="shared" si="125"/>
        <v>0</v>
      </c>
      <c r="U356" s="74">
        <f t="shared" si="145"/>
        <v>0</v>
      </c>
      <c r="V356" s="74">
        <f t="shared" si="146"/>
        <v>0</v>
      </c>
      <c r="W356" s="74">
        <f t="shared" si="142"/>
        <v>0</v>
      </c>
      <c r="X356" s="74">
        <f t="shared" si="136"/>
        <v>0</v>
      </c>
      <c r="Y356" s="75">
        <v>0.05</v>
      </c>
      <c r="Z356" s="74">
        <f t="shared" si="137"/>
        <v>695</v>
      </c>
      <c r="AA356" s="74">
        <f t="shared" si="138"/>
        <v>695</v>
      </c>
      <c r="AB356" s="75">
        <v>0.05</v>
      </c>
      <c r="AC356" s="74">
        <f t="shared" si="134"/>
        <v>695</v>
      </c>
      <c r="AD356" s="74">
        <f t="shared" si="135"/>
        <v>695</v>
      </c>
      <c r="AM356" s="74"/>
      <c r="AN356" s="74"/>
      <c r="AO356" s="74"/>
      <c r="AP356" s="74"/>
      <c r="AQ356" s="73"/>
      <c r="AR356" s="73"/>
    </row>
    <row r="357" spans="1:44" s="60" customFormat="1">
      <c r="A357" s="20" t="s">
        <v>868</v>
      </c>
      <c r="B357" s="135">
        <f>B356+28</f>
        <v>43524</v>
      </c>
      <c r="C357" s="72">
        <v>1</v>
      </c>
      <c r="D357" s="73">
        <v>0</v>
      </c>
      <c r="E357" s="73">
        <v>0</v>
      </c>
      <c r="F357" s="73">
        <v>0</v>
      </c>
      <c r="G357" s="73"/>
      <c r="H357" s="74"/>
      <c r="M357" s="74">
        <f t="shared" ref="M357:M367" si="149">M356*90%</f>
        <v>810</v>
      </c>
      <c r="N357" s="74">
        <f t="shared" ref="N357:N367" si="150">N356-M357</f>
        <v>-14710</v>
      </c>
      <c r="O357" s="74">
        <f t="shared" si="140"/>
        <v>810</v>
      </c>
      <c r="P357" s="74">
        <f t="shared" si="141"/>
        <v>-14710</v>
      </c>
      <c r="Q357" s="74">
        <f t="shared" si="143"/>
        <v>0</v>
      </c>
      <c r="R357" s="74">
        <f t="shared" si="144"/>
        <v>0</v>
      </c>
      <c r="S357" s="74">
        <f t="shared" si="148"/>
        <v>0</v>
      </c>
      <c r="T357" s="74">
        <f t="shared" si="125"/>
        <v>0</v>
      </c>
      <c r="U357" s="74">
        <f t="shared" si="145"/>
        <v>0</v>
      </c>
      <c r="V357" s="74">
        <f t="shared" si="146"/>
        <v>0</v>
      </c>
      <c r="W357" s="74">
        <f t="shared" si="142"/>
        <v>0</v>
      </c>
      <c r="X357" s="74">
        <f t="shared" si="136"/>
        <v>0</v>
      </c>
      <c r="Y357" s="75">
        <v>0.05</v>
      </c>
      <c r="Z357" s="74">
        <f t="shared" si="137"/>
        <v>735.5</v>
      </c>
      <c r="AA357" s="74">
        <f t="shared" si="138"/>
        <v>735.5</v>
      </c>
      <c r="AB357" s="75">
        <v>0.05</v>
      </c>
      <c r="AC357" s="74">
        <f t="shared" si="134"/>
        <v>735.5</v>
      </c>
      <c r="AD357" s="74">
        <f t="shared" si="135"/>
        <v>735.5</v>
      </c>
      <c r="AM357" s="74"/>
      <c r="AN357" s="74"/>
      <c r="AO357" s="74"/>
      <c r="AP357" s="74"/>
      <c r="AQ357" s="73"/>
      <c r="AR357" s="73"/>
    </row>
    <row r="358" spans="1:44" s="60" customFormat="1">
      <c r="A358" s="20" t="s">
        <v>868</v>
      </c>
      <c r="B358" s="135">
        <f>B357+31</f>
        <v>43555</v>
      </c>
      <c r="C358" s="72">
        <v>1</v>
      </c>
      <c r="D358" s="73">
        <v>0</v>
      </c>
      <c r="E358" s="73">
        <v>0</v>
      </c>
      <c r="F358" s="73">
        <v>0</v>
      </c>
      <c r="G358" s="73"/>
      <c r="H358" s="74"/>
      <c r="M358" s="74">
        <f t="shared" si="149"/>
        <v>729</v>
      </c>
      <c r="N358" s="74">
        <f t="shared" si="150"/>
        <v>-15439</v>
      </c>
      <c r="O358" s="74">
        <f t="shared" si="140"/>
        <v>729</v>
      </c>
      <c r="P358" s="74">
        <f t="shared" si="141"/>
        <v>-15439</v>
      </c>
      <c r="Q358" s="74">
        <f t="shared" si="143"/>
        <v>0</v>
      </c>
      <c r="R358" s="74">
        <f t="shared" si="144"/>
        <v>0</v>
      </c>
      <c r="S358" s="74">
        <f t="shared" si="148"/>
        <v>0</v>
      </c>
      <c r="T358" s="74">
        <f t="shared" si="125"/>
        <v>0</v>
      </c>
      <c r="U358" s="74">
        <f t="shared" si="145"/>
        <v>0</v>
      </c>
      <c r="V358" s="74">
        <f t="shared" si="146"/>
        <v>0</v>
      </c>
      <c r="W358" s="74">
        <f t="shared" si="142"/>
        <v>0</v>
      </c>
      <c r="X358" s="74">
        <f t="shared" si="136"/>
        <v>0</v>
      </c>
      <c r="Y358" s="75">
        <v>0.05</v>
      </c>
      <c r="Z358" s="74">
        <f t="shared" si="137"/>
        <v>771.95</v>
      </c>
      <c r="AA358" s="74">
        <f t="shared" si="138"/>
        <v>771.95</v>
      </c>
      <c r="AB358" s="75">
        <v>0.05</v>
      </c>
      <c r="AC358" s="74">
        <f t="shared" si="134"/>
        <v>771.95</v>
      </c>
      <c r="AD358" s="74">
        <f t="shared" si="135"/>
        <v>771.95</v>
      </c>
      <c r="AM358" s="74"/>
      <c r="AN358" s="74"/>
      <c r="AO358" s="74"/>
      <c r="AP358" s="74"/>
      <c r="AQ358" s="73"/>
      <c r="AR358" s="73"/>
    </row>
    <row r="359" spans="1:44" s="60" customFormat="1">
      <c r="A359" s="20" t="s">
        <v>868</v>
      </c>
      <c r="B359" s="135">
        <f>B358+30</f>
        <v>43585</v>
      </c>
      <c r="C359" s="72">
        <v>1</v>
      </c>
      <c r="D359" s="73">
        <v>0</v>
      </c>
      <c r="E359" s="73">
        <v>0</v>
      </c>
      <c r="F359" s="73">
        <v>0</v>
      </c>
      <c r="G359" s="73"/>
      <c r="H359" s="74"/>
      <c r="M359" s="74">
        <f t="shared" si="149"/>
        <v>656.1</v>
      </c>
      <c r="N359" s="74">
        <f t="shared" si="150"/>
        <v>-16095.1</v>
      </c>
      <c r="O359" s="74">
        <f t="shared" si="140"/>
        <v>656.1</v>
      </c>
      <c r="P359" s="74">
        <f t="shared" si="141"/>
        <v>-16095.1</v>
      </c>
      <c r="Q359" s="74">
        <f t="shared" si="143"/>
        <v>0</v>
      </c>
      <c r="R359" s="74">
        <f t="shared" si="144"/>
        <v>0</v>
      </c>
      <c r="S359" s="74">
        <f t="shared" si="148"/>
        <v>0</v>
      </c>
      <c r="T359" s="74">
        <f t="shared" si="125"/>
        <v>0</v>
      </c>
      <c r="U359" s="74">
        <f t="shared" si="145"/>
        <v>0</v>
      </c>
      <c r="V359" s="74">
        <f t="shared" si="146"/>
        <v>0</v>
      </c>
      <c r="W359" s="74">
        <f t="shared" si="142"/>
        <v>0</v>
      </c>
      <c r="X359" s="74">
        <f t="shared" si="136"/>
        <v>0</v>
      </c>
      <c r="Y359" s="75">
        <v>0.05</v>
      </c>
      <c r="Z359" s="74">
        <f t="shared" si="137"/>
        <v>804.75500000000011</v>
      </c>
      <c r="AA359" s="74">
        <f t="shared" si="138"/>
        <v>804.75500000000011</v>
      </c>
      <c r="AB359" s="75">
        <v>0.05</v>
      </c>
      <c r="AC359" s="74">
        <f t="shared" si="134"/>
        <v>804.75500000000011</v>
      </c>
      <c r="AD359" s="74">
        <f t="shared" si="135"/>
        <v>804.75500000000011</v>
      </c>
      <c r="AM359" s="74"/>
      <c r="AN359" s="74"/>
      <c r="AO359" s="74"/>
      <c r="AP359" s="74"/>
      <c r="AQ359" s="73"/>
      <c r="AR359" s="73"/>
    </row>
    <row r="360" spans="1:44" s="60" customFormat="1">
      <c r="A360" s="20" t="s">
        <v>868</v>
      </c>
      <c r="B360" s="135">
        <f>B359+31</f>
        <v>43616</v>
      </c>
      <c r="C360" s="72">
        <v>1</v>
      </c>
      <c r="D360" s="73">
        <v>0</v>
      </c>
      <c r="E360" s="73">
        <v>0</v>
      </c>
      <c r="F360" s="73">
        <v>0</v>
      </c>
      <c r="G360" s="73"/>
      <c r="H360" s="74"/>
      <c r="M360" s="74">
        <f t="shared" si="149"/>
        <v>590.49</v>
      </c>
      <c r="N360" s="74">
        <f t="shared" si="150"/>
        <v>-16685.59</v>
      </c>
      <c r="O360" s="74">
        <f t="shared" si="140"/>
        <v>590.49</v>
      </c>
      <c r="P360" s="74">
        <f t="shared" si="141"/>
        <v>-16685.59</v>
      </c>
      <c r="Q360" s="74">
        <f t="shared" si="143"/>
        <v>0</v>
      </c>
      <c r="R360" s="74">
        <f t="shared" si="144"/>
        <v>0</v>
      </c>
      <c r="S360" s="74">
        <f t="shared" si="148"/>
        <v>0</v>
      </c>
      <c r="T360" s="74">
        <f t="shared" si="125"/>
        <v>0</v>
      </c>
      <c r="U360" s="74">
        <f t="shared" si="145"/>
        <v>0</v>
      </c>
      <c r="V360" s="74">
        <f t="shared" si="146"/>
        <v>0</v>
      </c>
      <c r="W360" s="74">
        <f t="shared" si="142"/>
        <v>0</v>
      </c>
      <c r="X360" s="74">
        <f t="shared" si="136"/>
        <v>0</v>
      </c>
      <c r="Y360" s="75">
        <v>0.05</v>
      </c>
      <c r="Z360" s="74">
        <f t="shared" si="137"/>
        <v>834.2795000000001</v>
      </c>
      <c r="AA360" s="74">
        <f t="shared" si="138"/>
        <v>834.2795000000001</v>
      </c>
      <c r="AB360" s="75">
        <v>0.05</v>
      </c>
      <c r="AC360" s="74">
        <f t="shared" si="134"/>
        <v>834.2795000000001</v>
      </c>
      <c r="AD360" s="74">
        <f t="shared" si="135"/>
        <v>834.2795000000001</v>
      </c>
      <c r="AM360" s="74"/>
      <c r="AN360" s="74"/>
      <c r="AO360" s="74"/>
      <c r="AP360" s="74"/>
      <c r="AQ360" s="73"/>
      <c r="AR360" s="73"/>
    </row>
    <row r="361" spans="1:44" s="60" customFormat="1">
      <c r="A361" s="20" t="s">
        <v>868</v>
      </c>
      <c r="B361" s="135">
        <f>B360+30</f>
        <v>43646</v>
      </c>
      <c r="C361" s="72">
        <v>1</v>
      </c>
      <c r="D361" s="73">
        <v>0</v>
      </c>
      <c r="E361" s="73">
        <v>0</v>
      </c>
      <c r="F361" s="73">
        <v>0</v>
      </c>
      <c r="G361" s="73"/>
      <c r="H361" s="74"/>
      <c r="M361" s="74">
        <f t="shared" si="149"/>
        <v>531.44100000000003</v>
      </c>
      <c r="N361" s="74">
        <f t="shared" si="150"/>
        <v>-17217.030999999999</v>
      </c>
      <c r="O361" s="74">
        <f t="shared" si="140"/>
        <v>531.44100000000003</v>
      </c>
      <c r="P361" s="74">
        <f t="shared" si="141"/>
        <v>-17217.030999999999</v>
      </c>
      <c r="Q361" s="74">
        <f t="shared" si="143"/>
        <v>0</v>
      </c>
      <c r="R361" s="74">
        <f t="shared" si="144"/>
        <v>0</v>
      </c>
      <c r="S361" s="74">
        <f t="shared" si="148"/>
        <v>0</v>
      </c>
      <c r="T361" s="74">
        <f t="shared" si="125"/>
        <v>0</v>
      </c>
      <c r="U361" s="74">
        <f t="shared" si="145"/>
        <v>0</v>
      </c>
      <c r="V361" s="74">
        <f t="shared" si="146"/>
        <v>0</v>
      </c>
      <c r="W361" s="74">
        <f t="shared" si="142"/>
        <v>0</v>
      </c>
      <c r="X361" s="74">
        <f t="shared" si="136"/>
        <v>0</v>
      </c>
      <c r="Y361" s="75">
        <v>0.05</v>
      </c>
      <c r="Z361" s="74">
        <f t="shared" si="137"/>
        <v>860.85154999999997</v>
      </c>
      <c r="AA361" s="74">
        <f t="shared" si="138"/>
        <v>860.85154999999997</v>
      </c>
      <c r="AB361" s="75">
        <v>0.05</v>
      </c>
      <c r="AC361" s="74">
        <f t="shared" si="134"/>
        <v>860.85154999999997</v>
      </c>
      <c r="AD361" s="74">
        <f t="shared" si="135"/>
        <v>860.85154999999997</v>
      </c>
      <c r="AM361" s="74"/>
      <c r="AN361" s="74"/>
      <c r="AO361" s="74"/>
      <c r="AP361" s="74"/>
      <c r="AQ361" s="73"/>
      <c r="AR361" s="73"/>
    </row>
    <row r="362" spans="1:44" s="60" customFormat="1">
      <c r="A362" s="20" t="s">
        <v>868</v>
      </c>
      <c r="B362" s="135">
        <f>B361+31</f>
        <v>43677</v>
      </c>
      <c r="C362" s="72">
        <v>1</v>
      </c>
      <c r="D362" s="73">
        <v>0</v>
      </c>
      <c r="E362" s="73">
        <v>0</v>
      </c>
      <c r="F362" s="73">
        <v>0</v>
      </c>
      <c r="G362" s="73"/>
      <c r="H362" s="74"/>
      <c r="M362" s="74">
        <f t="shared" si="149"/>
        <v>478.29690000000005</v>
      </c>
      <c r="N362" s="74">
        <f t="shared" si="150"/>
        <v>-17695.3279</v>
      </c>
      <c r="O362" s="74">
        <f t="shared" si="140"/>
        <v>478.29690000000005</v>
      </c>
      <c r="P362" s="74">
        <f t="shared" si="141"/>
        <v>-17695.3279</v>
      </c>
      <c r="Q362" s="74">
        <f t="shared" si="143"/>
        <v>0</v>
      </c>
      <c r="R362" s="74">
        <f t="shared" si="144"/>
        <v>0</v>
      </c>
      <c r="S362" s="74">
        <f t="shared" si="148"/>
        <v>0</v>
      </c>
      <c r="T362" s="74">
        <f t="shared" si="125"/>
        <v>0</v>
      </c>
      <c r="U362" s="74">
        <f t="shared" si="145"/>
        <v>0</v>
      </c>
      <c r="V362" s="74">
        <f t="shared" si="146"/>
        <v>0</v>
      </c>
      <c r="W362" s="74">
        <f t="shared" si="142"/>
        <v>0</v>
      </c>
      <c r="X362" s="74">
        <f t="shared" si="136"/>
        <v>0</v>
      </c>
      <c r="Y362" s="75">
        <v>0.05</v>
      </c>
      <c r="Z362" s="74">
        <f t="shared" si="137"/>
        <v>884.7663950000001</v>
      </c>
      <c r="AA362" s="74">
        <f t="shared" si="138"/>
        <v>884.7663950000001</v>
      </c>
      <c r="AB362" s="75">
        <v>0.05</v>
      </c>
      <c r="AC362" s="74">
        <f t="shared" si="134"/>
        <v>884.7663950000001</v>
      </c>
      <c r="AD362" s="74">
        <f t="shared" si="135"/>
        <v>884.7663950000001</v>
      </c>
      <c r="AM362" s="74"/>
      <c r="AN362" s="74"/>
      <c r="AO362" s="74"/>
      <c r="AP362" s="74"/>
      <c r="AQ362" s="73"/>
      <c r="AR362" s="73"/>
    </row>
    <row r="363" spans="1:44" s="60" customFormat="1">
      <c r="A363" s="20" t="s">
        <v>868</v>
      </c>
      <c r="B363" s="135">
        <f>B362+31</f>
        <v>43708</v>
      </c>
      <c r="C363" s="72">
        <v>1</v>
      </c>
      <c r="D363" s="73">
        <v>0</v>
      </c>
      <c r="E363" s="73">
        <v>0</v>
      </c>
      <c r="F363" s="73">
        <v>0</v>
      </c>
      <c r="G363" s="73"/>
      <c r="H363" s="74"/>
      <c r="M363" s="74">
        <f t="shared" si="149"/>
        <v>430.46721000000008</v>
      </c>
      <c r="N363" s="74">
        <f t="shared" si="150"/>
        <v>-18125.795109999999</v>
      </c>
      <c r="O363" s="74">
        <f t="shared" si="140"/>
        <v>430.46721000000008</v>
      </c>
      <c r="P363" s="74">
        <f t="shared" si="141"/>
        <v>-18125.795109999999</v>
      </c>
      <c r="Q363" s="74">
        <f t="shared" si="143"/>
        <v>0</v>
      </c>
      <c r="R363" s="74">
        <f t="shared" si="144"/>
        <v>0</v>
      </c>
      <c r="S363" s="74">
        <f t="shared" si="148"/>
        <v>0</v>
      </c>
      <c r="T363" s="74">
        <f t="shared" si="125"/>
        <v>0</v>
      </c>
      <c r="U363" s="74">
        <f t="shared" si="145"/>
        <v>0</v>
      </c>
      <c r="V363" s="74">
        <f t="shared" si="146"/>
        <v>0</v>
      </c>
      <c r="W363" s="74">
        <f t="shared" si="142"/>
        <v>0</v>
      </c>
      <c r="X363" s="74">
        <f t="shared" si="136"/>
        <v>0</v>
      </c>
      <c r="Y363" s="75">
        <v>0.05</v>
      </c>
      <c r="Z363" s="74">
        <f t="shared" si="137"/>
        <v>906.28975549999996</v>
      </c>
      <c r="AA363" s="74">
        <f t="shared" si="138"/>
        <v>906.28975549999996</v>
      </c>
      <c r="AB363" s="75">
        <v>0.05</v>
      </c>
      <c r="AC363" s="74">
        <f t="shared" si="134"/>
        <v>906.28975549999996</v>
      </c>
      <c r="AD363" s="74">
        <f t="shared" si="135"/>
        <v>906.28975549999996</v>
      </c>
      <c r="AM363" s="74"/>
      <c r="AN363" s="74"/>
      <c r="AO363" s="74"/>
      <c r="AP363" s="74"/>
      <c r="AQ363" s="73"/>
      <c r="AR363" s="73"/>
    </row>
    <row r="364" spans="1:44" s="60" customFormat="1">
      <c r="A364" s="20" t="s">
        <v>868</v>
      </c>
      <c r="B364" s="135">
        <f>B363+30</f>
        <v>43738</v>
      </c>
      <c r="C364" s="72">
        <v>1</v>
      </c>
      <c r="D364" s="73">
        <v>0</v>
      </c>
      <c r="E364" s="73">
        <v>0</v>
      </c>
      <c r="F364" s="73">
        <v>0</v>
      </c>
      <c r="G364" s="73"/>
      <c r="H364" s="74"/>
      <c r="M364" s="74">
        <f t="shared" si="149"/>
        <v>387.42048900000009</v>
      </c>
      <c r="N364" s="74">
        <f t="shared" si="150"/>
        <v>-18513.215598999999</v>
      </c>
      <c r="O364" s="74">
        <f t="shared" si="140"/>
        <v>387.42048900000009</v>
      </c>
      <c r="P364" s="74">
        <f t="shared" si="141"/>
        <v>-18513.215598999999</v>
      </c>
      <c r="Q364" s="74">
        <f t="shared" si="143"/>
        <v>0</v>
      </c>
      <c r="R364" s="74">
        <f t="shared" si="144"/>
        <v>0</v>
      </c>
      <c r="S364" s="74">
        <f t="shared" si="148"/>
        <v>0</v>
      </c>
      <c r="T364" s="74">
        <f t="shared" si="125"/>
        <v>0</v>
      </c>
      <c r="U364" s="74">
        <f t="shared" si="145"/>
        <v>0</v>
      </c>
      <c r="V364" s="74">
        <f t="shared" si="146"/>
        <v>0</v>
      </c>
      <c r="W364" s="74">
        <f t="shared" si="142"/>
        <v>0</v>
      </c>
      <c r="X364" s="74">
        <f t="shared" si="136"/>
        <v>0</v>
      </c>
      <c r="Y364" s="75">
        <v>0.05</v>
      </c>
      <c r="Z364" s="74">
        <f t="shared" si="137"/>
        <v>925.66077995000001</v>
      </c>
      <c r="AA364" s="74">
        <f t="shared" si="138"/>
        <v>925.66077995000001</v>
      </c>
      <c r="AB364" s="75">
        <v>0.05</v>
      </c>
      <c r="AC364" s="74">
        <f t="shared" si="134"/>
        <v>925.66077995000001</v>
      </c>
      <c r="AD364" s="74">
        <f t="shared" si="135"/>
        <v>925.66077995000001</v>
      </c>
      <c r="AM364" s="74"/>
      <c r="AN364" s="74"/>
      <c r="AO364" s="74"/>
      <c r="AP364" s="74"/>
      <c r="AQ364" s="73"/>
      <c r="AR364" s="73"/>
    </row>
    <row r="365" spans="1:44" s="60" customFormat="1">
      <c r="A365" s="20" t="s">
        <v>868</v>
      </c>
      <c r="B365" s="135">
        <f>B364+31</f>
        <v>43769</v>
      </c>
      <c r="C365" s="72">
        <v>1</v>
      </c>
      <c r="D365" s="73">
        <v>0</v>
      </c>
      <c r="E365" s="73">
        <v>0</v>
      </c>
      <c r="F365" s="73">
        <v>0</v>
      </c>
      <c r="G365" s="73"/>
      <c r="H365" s="74"/>
      <c r="M365" s="74">
        <f t="shared" si="149"/>
        <v>348.6784401000001</v>
      </c>
      <c r="N365" s="74">
        <f t="shared" si="150"/>
        <v>-18861.8940391</v>
      </c>
      <c r="O365" s="74">
        <f t="shared" si="140"/>
        <v>348.6784401000001</v>
      </c>
      <c r="P365" s="74">
        <f t="shared" si="141"/>
        <v>-18861.8940391</v>
      </c>
      <c r="Q365" s="74">
        <f t="shared" si="143"/>
        <v>0</v>
      </c>
      <c r="R365" s="74">
        <f t="shared" si="144"/>
        <v>0</v>
      </c>
      <c r="S365" s="74">
        <f t="shared" si="148"/>
        <v>0</v>
      </c>
      <c r="T365" s="74">
        <f t="shared" si="125"/>
        <v>0</v>
      </c>
      <c r="U365" s="74">
        <f t="shared" si="145"/>
        <v>0</v>
      </c>
      <c r="V365" s="74">
        <f t="shared" si="146"/>
        <v>0</v>
      </c>
      <c r="W365" s="74">
        <f t="shared" si="142"/>
        <v>0</v>
      </c>
      <c r="X365" s="74">
        <f t="shared" si="136"/>
        <v>0</v>
      </c>
      <c r="Y365" s="75">
        <v>0.05</v>
      </c>
      <c r="Z365" s="74">
        <f t="shared" si="137"/>
        <v>943.09470195500001</v>
      </c>
      <c r="AA365" s="74">
        <f t="shared" si="138"/>
        <v>943.09470195500001</v>
      </c>
      <c r="AB365" s="75">
        <v>0.05</v>
      </c>
      <c r="AC365" s="74">
        <f t="shared" si="134"/>
        <v>943.09470195500001</v>
      </c>
      <c r="AD365" s="74">
        <f t="shared" si="135"/>
        <v>943.09470195500001</v>
      </c>
      <c r="AM365" s="74"/>
      <c r="AN365" s="74"/>
      <c r="AO365" s="74"/>
      <c r="AP365" s="74"/>
      <c r="AQ365" s="73"/>
      <c r="AR365" s="73"/>
    </row>
    <row r="366" spans="1:44" s="60" customFormat="1">
      <c r="A366" s="20" t="s">
        <v>868</v>
      </c>
      <c r="B366" s="135">
        <f>B365+30</f>
        <v>43799</v>
      </c>
      <c r="C366" s="72">
        <v>1</v>
      </c>
      <c r="D366" s="73">
        <v>0</v>
      </c>
      <c r="E366" s="73">
        <v>0</v>
      </c>
      <c r="F366" s="73">
        <v>0</v>
      </c>
      <c r="G366" s="73"/>
      <c r="H366" s="74"/>
      <c r="M366" s="74">
        <f t="shared" si="149"/>
        <v>313.8105960900001</v>
      </c>
      <c r="N366" s="74">
        <f t="shared" si="150"/>
        <v>-19175.704635189999</v>
      </c>
      <c r="O366" s="74">
        <f t="shared" si="140"/>
        <v>313.8105960900001</v>
      </c>
      <c r="P366" s="74">
        <f t="shared" si="141"/>
        <v>-19175.704635189999</v>
      </c>
      <c r="Q366" s="74">
        <f t="shared" si="143"/>
        <v>0</v>
      </c>
      <c r="R366" s="74">
        <f t="shared" si="144"/>
        <v>0</v>
      </c>
      <c r="S366" s="74">
        <f t="shared" si="148"/>
        <v>0</v>
      </c>
      <c r="T366" s="74">
        <f t="shared" si="125"/>
        <v>0</v>
      </c>
      <c r="U366" s="74">
        <f t="shared" si="145"/>
        <v>0</v>
      </c>
      <c r="V366" s="74">
        <f t="shared" si="146"/>
        <v>0</v>
      </c>
      <c r="W366" s="74">
        <f t="shared" si="142"/>
        <v>0</v>
      </c>
      <c r="X366" s="74">
        <f t="shared" si="136"/>
        <v>0</v>
      </c>
      <c r="Y366" s="75">
        <v>0.05</v>
      </c>
      <c r="Z366" s="74">
        <f t="shared" si="137"/>
        <v>958.78523175949999</v>
      </c>
      <c r="AA366" s="74">
        <f t="shared" si="138"/>
        <v>958.78523175949999</v>
      </c>
      <c r="AB366" s="75">
        <v>0.05</v>
      </c>
      <c r="AC366" s="74">
        <f t="shared" si="134"/>
        <v>958.78523175949999</v>
      </c>
      <c r="AD366" s="74">
        <f t="shared" si="135"/>
        <v>958.78523175949999</v>
      </c>
      <c r="AM366" s="74"/>
      <c r="AN366" s="74"/>
      <c r="AO366" s="74"/>
      <c r="AP366" s="74"/>
      <c r="AQ366" s="73"/>
      <c r="AR366" s="73"/>
    </row>
    <row r="367" spans="1:44" s="60" customFormat="1">
      <c r="A367" s="20" t="s">
        <v>868</v>
      </c>
      <c r="B367" s="135">
        <f>B366+31</f>
        <v>43830</v>
      </c>
      <c r="C367" s="72">
        <v>1</v>
      </c>
      <c r="D367" s="73">
        <v>0</v>
      </c>
      <c r="E367" s="73">
        <v>0</v>
      </c>
      <c r="F367" s="73">
        <v>0</v>
      </c>
      <c r="G367" s="73"/>
      <c r="H367" s="74"/>
      <c r="M367" s="74">
        <f t="shared" si="149"/>
        <v>282.42953648100013</v>
      </c>
      <c r="N367" s="74">
        <f t="shared" si="150"/>
        <v>-19458.134171670998</v>
      </c>
      <c r="O367" s="74">
        <f t="shared" si="140"/>
        <v>282.42953648100013</v>
      </c>
      <c r="P367" s="74">
        <f t="shared" si="141"/>
        <v>-19458.134171670998</v>
      </c>
      <c r="Q367" s="74">
        <f t="shared" si="143"/>
        <v>0</v>
      </c>
      <c r="R367" s="74">
        <f t="shared" si="144"/>
        <v>0</v>
      </c>
      <c r="S367" s="74">
        <f t="shared" si="148"/>
        <v>0</v>
      </c>
      <c r="T367" s="74">
        <f t="shared" si="125"/>
        <v>0</v>
      </c>
      <c r="U367" s="74">
        <f t="shared" si="145"/>
        <v>0</v>
      </c>
      <c r="V367" s="74">
        <f t="shared" si="146"/>
        <v>0</v>
      </c>
      <c r="W367" s="74">
        <f t="shared" si="142"/>
        <v>0</v>
      </c>
      <c r="X367" s="74">
        <f t="shared" si="136"/>
        <v>0</v>
      </c>
      <c r="Y367" s="75">
        <v>0.05</v>
      </c>
      <c r="Z367" s="74">
        <f t="shared" si="137"/>
        <v>972.90670858354997</v>
      </c>
      <c r="AA367" s="74">
        <f t="shared" si="138"/>
        <v>972.90670858354997</v>
      </c>
      <c r="AB367" s="75">
        <v>0.05</v>
      </c>
      <c r="AC367" s="74">
        <f t="shared" si="134"/>
        <v>972.90670858354997</v>
      </c>
      <c r="AD367" s="74">
        <f t="shared" si="135"/>
        <v>972.90670858354997</v>
      </c>
      <c r="AM367" s="74"/>
      <c r="AN367" s="74"/>
      <c r="AO367" s="74"/>
      <c r="AP367" s="74"/>
      <c r="AQ367" s="73"/>
      <c r="AR367" s="73"/>
    </row>
    <row r="368" spans="1:44" s="60" customFormat="1">
      <c r="A368" s="20" t="s">
        <v>868</v>
      </c>
      <c r="B368" s="135">
        <f>B367+31</f>
        <v>43861</v>
      </c>
      <c r="C368" s="72">
        <v>1</v>
      </c>
      <c r="D368" s="73">
        <v>0</v>
      </c>
      <c r="E368" s="73">
        <v>0</v>
      </c>
      <c r="F368" s="73">
        <v>0</v>
      </c>
      <c r="G368" s="73"/>
      <c r="H368" s="74"/>
      <c r="M368" s="74">
        <f>200</f>
        <v>200</v>
      </c>
      <c r="N368" s="74">
        <f>N367-M368</f>
        <v>-19658.134171670998</v>
      </c>
      <c r="O368" s="74">
        <f t="shared" si="140"/>
        <v>200</v>
      </c>
      <c r="P368" s="74">
        <f t="shared" si="141"/>
        <v>-19658.134171670998</v>
      </c>
      <c r="Q368" s="74">
        <f t="shared" si="143"/>
        <v>0</v>
      </c>
      <c r="R368" s="74">
        <f t="shared" si="144"/>
        <v>0</v>
      </c>
      <c r="S368" s="74">
        <f t="shared" si="148"/>
        <v>0</v>
      </c>
      <c r="T368" s="74">
        <f t="shared" si="125"/>
        <v>0</v>
      </c>
      <c r="U368" s="74">
        <f t="shared" si="145"/>
        <v>0</v>
      </c>
      <c r="V368" s="74">
        <f t="shared" si="146"/>
        <v>0</v>
      </c>
      <c r="W368" s="74">
        <f t="shared" si="142"/>
        <v>0</v>
      </c>
      <c r="X368" s="74">
        <f t="shared" si="136"/>
        <v>0</v>
      </c>
      <c r="Y368" s="75">
        <v>0.05</v>
      </c>
      <c r="Z368" s="74">
        <f t="shared" si="137"/>
        <v>982.90670858354997</v>
      </c>
      <c r="AA368" s="74">
        <f t="shared" si="138"/>
        <v>982.90670858354997</v>
      </c>
      <c r="AB368" s="75">
        <v>0.05</v>
      </c>
      <c r="AC368" s="74">
        <f t="shared" si="134"/>
        <v>982.90670858354997</v>
      </c>
      <c r="AD368" s="74">
        <f t="shared" si="135"/>
        <v>982.90670858354997</v>
      </c>
      <c r="AM368" s="74"/>
      <c r="AN368" s="74"/>
      <c r="AO368" s="74"/>
      <c r="AP368" s="74"/>
      <c r="AQ368" s="73"/>
      <c r="AR368" s="73"/>
    </row>
    <row r="369" spans="1:44" s="60" customFormat="1">
      <c r="A369" s="20" t="s">
        <v>868</v>
      </c>
      <c r="B369" s="135">
        <f>B368+29</f>
        <v>43890</v>
      </c>
      <c r="C369" s="72">
        <v>1</v>
      </c>
      <c r="D369" s="73">
        <v>0</v>
      </c>
      <c r="E369" s="73">
        <v>0</v>
      </c>
      <c r="F369" s="73">
        <v>0</v>
      </c>
      <c r="G369" s="73"/>
      <c r="H369" s="74"/>
      <c r="M369" s="74">
        <v>200</v>
      </c>
      <c r="N369" s="74">
        <f t="shared" ref="N369:N379" si="151">N368-M369</f>
        <v>-19858.134171670998</v>
      </c>
      <c r="O369" s="74">
        <f t="shared" si="140"/>
        <v>200</v>
      </c>
      <c r="P369" s="74">
        <f t="shared" si="141"/>
        <v>-19858.134171670998</v>
      </c>
      <c r="Q369" s="74">
        <f t="shared" si="143"/>
        <v>0</v>
      </c>
      <c r="R369" s="74">
        <f t="shared" si="144"/>
        <v>0</v>
      </c>
      <c r="S369" s="74">
        <f t="shared" si="148"/>
        <v>0</v>
      </c>
      <c r="T369" s="74">
        <f t="shared" si="125"/>
        <v>0</v>
      </c>
      <c r="U369" s="74">
        <f t="shared" si="145"/>
        <v>0</v>
      </c>
      <c r="V369" s="74">
        <f t="shared" si="146"/>
        <v>0</v>
      </c>
      <c r="W369" s="74">
        <f t="shared" si="142"/>
        <v>0</v>
      </c>
      <c r="X369" s="74">
        <f t="shared" si="136"/>
        <v>0</v>
      </c>
      <c r="Y369" s="75">
        <v>0.05</v>
      </c>
      <c r="Z369" s="74">
        <f t="shared" si="137"/>
        <v>992.90670858354997</v>
      </c>
      <c r="AA369" s="74">
        <f t="shared" si="138"/>
        <v>992.90670858354997</v>
      </c>
      <c r="AB369" s="75">
        <v>0.05</v>
      </c>
      <c r="AC369" s="74">
        <f t="shared" si="134"/>
        <v>992.90670858354997</v>
      </c>
      <c r="AD369" s="74">
        <f t="shared" si="135"/>
        <v>992.90670858354997</v>
      </c>
      <c r="AM369" s="74"/>
      <c r="AN369" s="74"/>
      <c r="AO369" s="74"/>
      <c r="AP369" s="74"/>
      <c r="AQ369" s="73"/>
      <c r="AR369" s="73"/>
    </row>
    <row r="370" spans="1:44" s="60" customFormat="1">
      <c r="A370" s="20" t="s">
        <v>868</v>
      </c>
      <c r="B370" s="135">
        <f>B369+31</f>
        <v>43921</v>
      </c>
      <c r="C370" s="72">
        <v>1</v>
      </c>
      <c r="D370" s="73">
        <v>0</v>
      </c>
      <c r="E370" s="73">
        <v>0</v>
      </c>
      <c r="F370" s="73">
        <v>0</v>
      </c>
      <c r="G370" s="73"/>
      <c r="H370" s="74"/>
      <c r="M370" s="74">
        <v>200</v>
      </c>
      <c r="N370" s="74">
        <f t="shared" si="151"/>
        <v>-20058.134171670998</v>
      </c>
      <c r="O370" s="74">
        <f t="shared" si="140"/>
        <v>200</v>
      </c>
      <c r="P370" s="74">
        <f t="shared" si="141"/>
        <v>-20058.134171670998</v>
      </c>
      <c r="Q370" s="74">
        <f t="shared" si="143"/>
        <v>0</v>
      </c>
      <c r="R370" s="74">
        <f t="shared" si="144"/>
        <v>0</v>
      </c>
      <c r="S370" s="74">
        <f t="shared" si="148"/>
        <v>0</v>
      </c>
      <c r="T370" s="74">
        <f t="shared" si="125"/>
        <v>0</v>
      </c>
      <c r="U370" s="74">
        <f t="shared" si="145"/>
        <v>0</v>
      </c>
      <c r="V370" s="74">
        <f t="shared" si="146"/>
        <v>0</v>
      </c>
      <c r="W370" s="74">
        <f t="shared" si="142"/>
        <v>0</v>
      </c>
      <c r="X370" s="74">
        <f t="shared" si="136"/>
        <v>0</v>
      </c>
      <c r="Y370" s="75">
        <v>0.05</v>
      </c>
      <c r="Z370" s="74">
        <f t="shared" si="137"/>
        <v>1002.90670858355</v>
      </c>
      <c r="AA370" s="74">
        <f t="shared" si="138"/>
        <v>1002.90670858355</v>
      </c>
      <c r="AB370" s="75">
        <v>0.05</v>
      </c>
      <c r="AC370" s="74">
        <f t="shared" si="134"/>
        <v>1002.90670858355</v>
      </c>
      <c r="AD370" s="74">
        <f t="shared" si="135"/>
        <v>1002.90670858355</v>
      </c>
      <c r="AM370" s="74"/>
      <c r="AN370" s="74"/>
      <c r="AO370" s="74"/>
      <c r="AP370" s="74"/>
      <c r="AQ370" s="73"/>
      <c r="AR370" s="73"/>
    </row>
    <row r="371" spans="1:44" s="60" customFormat="1">
      <c r="A371" s="20" t="s">
        <v>868</v>
      </c>
      <c r="B371" s="135">
        <f>B370+30</f>
        <v>43951</v>
      </c>
      <c r="C371" s="72">
        <v>1</v>
      </c>
      <c r="D371" s="73">
        <v>0</v>
      </c>
      <c r="E371" s="73">
        <v>0</v>
      </c>
      <c r="F371" s="73">
        <v>0</v>
      </c>
      <c r="G371" s="73"/>
      <c r="H371" s="74"/>
      <c r="M371" s="74">
        <v>200</v>
      </c>
      <c r="N371" s="74">
        <f t="shared" si="151"/>
        <v>-20258.134171670998</v>
      </c>
      <c r="O371" s="74">
        <f t="shared" si="140"/>
        <v>200</v>
      </c>
      <c r="P371" s="74">
        <f t="shared" si="141"/>
        <v>-20258.134171670998</v>
      </c>
      <c r="Q371" s="74">
        <f t="shared" si="143"/>
        <v>0</v>
      </c>
      <c r="R371" s="74">
        <f t="shared" si="144"/>
        <v>0</v>
      </c>
      <c r="S371" s="74">
        <f t="shared" si="148"/>
        <v>0</v>
      </c>
      <c r="T371" s="74">
        <f t="shared" si="125"/>
        <v>0</v>
      </c>
      <c r="U371" s="74">
        <f t="shared" si="145"/>
        <v>0</v>
      </c>
      <c r="V371" s="74">
        <f t="shared" si="146"/>
        <v>0</v>
      </c>
      <c r="W371" s="74">
        <f t="shared" si="142"/>
        <v>0</v>
      </c>
      <c r="X371" s="74">
        <f t="shared" si="136"/>
        <v>0</v>
      </c>
      <c r="Y371" s="75">
        <v>0.05</v>
      </c>
      <c r="Z371" s="74">
        <f t="shared" si="137"/>
        <v>1012.90670858355</v>
      </c>
      <c r="AA371" s="74">
        <f t="shared" si="138"/>
        <v>1012.90670858355</v>
      </c>
      <c r="AB371" s="75">
        <v>0.05</v>
      </c>
      <c r="AC371" s="74">
        <f t="shared" si="134"/>
        <v>1012.90670858355</v>
      </c>
      <c r="AD371" s="74">
        <f t="shared" si="135"/>
        <v>1012.90670858355</v>
      </c>
      <c r="AM371" s="74"/>
      <c r="AN371" s="74"/>
      <c r="AO371" s="74"/>
      <c r="AP371" s="74"/>
      <c r="AQ371" s="73"/>
      <c r="AR371" s="73"/>
    </row>
    <row r="372" spans="1:44" s="60" customFormat="1">
      <c r="A372" s="20" t="s">
        <v>868</v>
      </c>
      <c r="B372" s="135">
        <f>B371+31</f>
        <v>43982</v>
      </c>
      <c r="C372" s="72">
        <v>1</v>
      </c>
      <c r="D372" s="73">
        <v>0</v>
      </c>
      <c r="E372" s="73">
        <v>0</v>
      </c>
      <c r="F372" s="73">
        <v>0</v>
      </c>
      <c r="G372" s="73"/>
      <c r="H372" s="74"/>
      <c r="M372" s="74">
        <v>200</v>
      </c>
      <c r="N372" s="74">
        <f t="shared" si="151"/>
        <v>-20458.134171670998</v>
      </c>
      <c r="O372" s="74">
        <f t="shared" si="140"/>
        <v>200</v>
      </c>
      <c r="P372" s="74">
        <f t="shared" si="141"/>
        <v>-20458.134171670998</v>
      </c>
      <c r="Q372" s="74">
        <f t="shared" si="143"/>
        <v>0</v>
      </c>
      <c r="R372" s="74">
        <f t="shared" si="144"/>
        <v>0</v>
      </c>
      <c r="S372" s="74">
        <f t="shared" si="148"/>
        <v>0</v>
      </c>
      <c r="T372" s="74">
        <f t="shared" si="125"/>
        <v>0</v>
      </c>
      <c r="U372" s="74">
        <f t="shared" si="145"/>
        <v>0</v>
      </c>
      <c r="V372" s="74">
        <f t="shared" si="146"/>
        <v>0</v>
      </c>
      <c r="W372" s="74">
        <f t="shared" si="142"/>
        <v>0</v>
      </c>
      <c r="X372" s="74">
        <f t="shared" si="136"/>
        <v>0</v>
      </c>
      <c r="Y372" s="75">
        <v>0.05</v>
      </c>
      <c r="Z372" s="74">
        <f t="shared" si="137"/>
        <v>1022.90670858355</v>
      </c>
      <c r="AA372" s="74">
        <f t="shared" si="138"/>
        <v>1022.90670858355</v>
      </c>
      <c r="AB372" s="75">
        <v>0.05</v>
      </c>
      <c r="AC372" s="74">
        <f t="shared" si="134"/>
        <v>1022.90670858355</v>
      </c>
      <c r="AD372" s="74">
        <f t="shared" si="135"/>
        <v>1022.90670858355</v>
      </c>
      <c r="AM372" s="74"/>
      <c r="AN372" s="74"/>
      <c r="AO372" s="74"/>
      <c r="AP372" s="74"/>
      <c r="AQ372" s="73"/>
      <c r="AR372" s="73"/>
    </row>
    <row r="373" spans="1:44" s="60" customFormat="1">
      <c r="A373" s="20" t="s">
        <v>868</v>
      </c>
      <c r="B373" s="135">
        <f>B372+30</f>
        <v>44012</v>
      </c>
      <c r="C373" s="72">
        <v>1</v>
      </c>
      <c r="D373" s="73">
        <v>0</v>
      </c>
      <c r="E373" s="73">
        <v>0</v>
      </c>
      <c r="F373" s="73">
        <v>0</v>
      </c>
      <c r="G373" s="73"/>
      <c r="H373" s="74"/>
      <c r="M373" s="74">
        <v>200</v>
      </c>
      <c r="N373" s="74">
        <f t="shared" si="151"/>
        <v>-20658.134171670998</v>
      </c>
      <c r="O373" s="74">
        <f t="shared" si="140"/>
        <v>200</v>
      </c>
      <c r="P373" s="74">
        <f t="shared" si="141"/>
        <v>-20658.134171670998</v>
      </c>
      <c r="Q373" s="74">
        <f t="shared" si="143"/>
        <v>0</v>
      </c>
      <c r="R373" s="74">
        <f t="shared" si="144"/>
        <v>0</v>
      </c>
      <c r="S373" s="74">
        <f t="shared" si="148"/>
        <v>0</v>
      </c>
      <c r="T373" s="74">
        <f t="shared" si="125"/>
        <v>0</v>
      </c>
      <c r="U373" s="74">
        <f t="shared" si="145"/>
        <v>0</v>
      </c>
      <c r="V373" s="74">
        <f t="shared" si="146"/>
        <v>0</v>
      </c>
      <c r="W373" s="74">
        <f t="shared" si="142"/>
        <v>0</v>
      </c>
      <c r="X373" s="74">
        <f t="shared" si="136"/>
        <v>0</v>
      </c>
      <c r="Y373" s="75">
        <v>0.05</v>
      </c>
      <c r="Z373" s="74">
        <f t="shared" si="137"/>
        <v>1032.90670858355</v>
      </c>
      <c r="AA373" s="74">
        <f t="shared" si="138"/>
        <v>1032.90670858355</v>
      </c>
      <c r="AB373" s="75">
        <v>0.05</v>
      </c>
      <c r="AC373" s="74">
        <f t="shared" si="134"/>
        <v>1032.90670858355</v>
      </c>
      <c r="AD373" s="74">
        <f t="shared" si="135"/>
        <v>1032.90670858355</v>
      </c>
      <c r="AM373" s="74"/>
      <c r="AN373" s="74"/>
      <c r="AO373" s="74"/>
      <c r="AP373" s="74"/>
      <c r="AQ373" s="73"/>
      <c r="AR373" s="73"/>
    </row>
    <row r="374" spans="1:44" s="60" customFormat="1">
      <c r="A374" s="20" t="s">
        <v>868</v>
      </c>
      <c r="B374" s="135">
        <f>B373+31</f>
        <v>44043</v>
      </c>
      <c r="C374" s="72">
        <v>1</v>
      </c>
      <c r="D374" s="73">
        <v>0</v>
      </c>
      <c r="E374" s="73">
        <v>0</v>
      </c>
      <c r="F374" s="73">
        <v>0</v>
      </c>
      <c r="G374" s="73"/>
      <c r="H374" s="74"/>
      <c r="M374" s="74">
        <v>200</v>
      </c>
      <c r="N374" s="74">
        <f t="shared" si="151"/>
        <v>-20858.134171670998</v>
      </c>
      <c r="O374" s="74">
        <f t="shared" si="140"/>
        <v>200</v>
      </c>
      <c r="P374" s="74">
        <f t="shared" si="141"/>
        <v>-20858.134171670998</v>
      </c>
      <c r="Q374" s="74">
        <f t="shared" si="143"/>
        <v>0</v>
      </c>
      <c r="R374" s="74">
        <f t="shared" si="144"/>
        <v>0</v>
      </c>
      <c r="S374" s="74">
        <f t="shared" si="148"/>
        <v>0</v>
      </c>
      <c r="T374" s="74">
        <f t="shared" si="125"/>
        <v>0</v>
      </c>
      <c r="U374" s="74">
        <f t="shared" si="145"/>
        <v>0</v>
      </c>
      <c r="V374" s="74">
        <f t="shared" si="146"/>
        <v>0</v>
      </c>
      <c r="W374" s="74">
        <f t="shared" si="142"/>
        <v>0</v>
      </c>
      <c r="X374" s="74">
        <f t="shared" si="136"/>
        <v>0</v>
      </c>
      <c r="Y374" s="75">
        <v>0.05</v>
      </c>
      <c r="Z374" s="74">
        <f t="shared" si="137"/>
        <v>1042.90670858355</v>
      </c>
      <c r="AA374" s="74">
        <f t="shared" si="138"/>
        <v>1042.90670858355</v>
      </c>
      <c r="AB374" s="75">
        <v>0.05</v>
      </c>
      <c r="AC374" s="74">
        <f t="shared" si="134"/>
        <v>1042.90670858355</v>
      </c>
      <c r="AD374" s="74">
        <f t="shared" si="135"/>
        <v>1042.90670858355</v>
      </c>
      <c r="AM374" s="74"/>
      <c r="AN374" s="74"/>
      <c r="AO374" s="74"/>
      <c r="AP374" s="74"/>
      <c r="AQ374" s="73"/>
      <c r="AR374" s="73"/>
    </row>
    <row r="375" spans="1:44" s="60" customFormat="1">
      <c r="A375" s="20" t="s">
        <v>868</v>
      </c>
      <c r="B375" s="135">
        <f>B374+31</f>
        <v>44074</v>
      </c>
      <c r="C375" s="72">
        <v>1</v>
      </c>
      <c r="D375" s="73">
        <v>0</v>
      </c>
      <c r="E375" s="73">
        <v>0</v>
      </c>
      <c r="F375" s="73">
        <v>0</v>
      </c>
      <c r="G375" s="73"/>
      <c r="H375" s="74"/>
      <c r="M375" s="74">
        <v>200</v>
      </c>
      <c r="N375" s="74">
        <f t="shared" si="151"/>
        <v>-21058.134171670998</v>
      </c>
      <c r="O375" s="74">
        <f t="shared" si="140"/>
        <v>200</v>
      </c>
      <c r="P375" s="74">
        <f t="shared" si="141"/>
        <v>-21058.134171670998</v>
      </c>
      <c r="Q375" s="74">
        <f t="shared" si="143"/>
        <v>0</v>
      </c>
      <c r="R375" s="74">
        <f t="shared" si="144"/>
        <v>0</v>
      </c>
      <c r="S375" s="74">
        <f t="shared" si="148"/>
        <v>0</v>
      </c>
      <c r="T375" s="74">
        <f t="shared" si="125"/>
        <v>0</v>
      </c>
      <c r="U375" s="74">
        <f t="shared" si="145"/>
        <v>0</v>
      </c>
      <c r="V375" s="74">
        <f t="shared" si="146"/>
        <v>0</v>
      </c>
      <c r="W375" s="74">
        <f t="shared" si="142"/>
        <v>0</v>
      </c>
      <c r="X375" s="74">
        <f t="shared" si="136"/>
        <v>0</v>
      </c>
      <c r="Y375" s="75">
        <v>0.05</v>
      </c>
      <c r="Z375" s="74">
        <f t="shared" si="137"/>
        <v>1052.90670858355</v>
      </c>
      <c r="AA375" s="74">
        <f t="shared" si="138"/>
        <v>1052.90670858355</v>
      </c>
      <c r="AB375" s="75">
        <v>0.05</v>
      </c>
      <c r="AC375" s="74">
        <f t="shared" si="134"/>
        <v>1052.90670858355</v>
      </c>
      <c r="AD375" s="74">
        <f t="shared" si="135"/>
        <v>1052.90670858355</v>
      </c>
      <c r="AM375" s="74"/>
      <c r="AN375" s="74"/>
      <c r="AO375" s="74"/>
      <c r="AP375" s="74"/>
      <c r="AQ375" s="73"/>
      <c r="AR375" s="73"/>
    </row>
    <row r="376" spans="1:44" s="60" customFormat="1">
      <c r="A376" s="20" t="s">
        <v>868</v>
      </c>
      <c r="B376" s="135">
        <f>B375+30</f>
        <v>44104</v>
      </c>
      <c r="C376" s="72">
        <v>1</v>
      </c>
      <c r="D376" s="73">
        <v>0</v>
      </c>
      <c r="E376" s="73">
        <v>0</v>
      </c>
      <c r="F376" s="73">
        <v>0</v>
      </c>
      <c r="G376" s="73"/>
      <c r="H376" s="74"/>
      <c r="M376" s="74">
        <v>200</v>
      </c>
      <c r="N376" s="74">
        <f t="shared" si="151"/>
        <v>-21258.134171670998</v>
      </c>
      <c r="O376" s="74">
        <f t="shared" si="140"/>
        <v>200</v>
      </c>
      <c r="P376" s="74">
        <f t="shared" si="141"/>
        <v>-21258.134171670998</v>
      </c>
      <c r="Q376" s="74">
        <f t="shared" si="143"/>
        <v>0</v>
      </c>
      <c r="R376" s="74">
        <f t="shared" si="144"/>
        <v>0</v>
      </c>
      <c r="S376" s="74">
        <f t="shared" si="148"/>
        <v>0</v>
      </c>
      <c r="T376" s="74">
        <f t="shared" si="125"/>
        <v>0</v>
      </c>
      <c r="U376" s="74">
        <f t="shared" si="145"/>
        <v>0</v>
      </c>
      <c r="V376" s="74">
        <f t="shared" si="146"/>
        <v>0</v>
      </c>
      <c r="W376" s="74">
        <f t="shared" si="142"/>
        <v>0</v>
      </c>
      <c r="X376" s="74">
        <f t="shared" si="136"/>
        <v>0</v>
      </c>
      <c r="Y376" s="75">
        <v>0.05</v>
      </c>
      <c r="Z376" s="74">
        <f t="shared" si="137"/>
        <v>1062.90670858355</v>
      </c>
      <c r="AA376" s="74">
        <f t="shared" si="138"/>
        <v>1062.90670858355</v>
      </c>
      <c r="AB376" s="75">
        <v>0.05</v>
      </c>
      <c r="AC376" s="74">
        <f t="shared" si="134"/>
        <v>1062.90670858355</v>
      </c>
      <c r="AD376" s="74">
        <f t="shared" si="135"/>
        <v>1062.90670858355</v>
      </c>
      <c r="AM376" s="74"/>
      <c r="AN376" s="74"/>
      <c r="AO376" s="74"/>
      <c r="AP376" s="74"/>
      <c r="AQ376" s="73"/>
      <c r="AR376" s="73"/>
    </row>
    <row r="377" spans="1:44" s="60" customFormat="1">
      <c r="A377" s="20" t="s">
        <v>868</v>
      </c>
      <c r="B377" s="135">
        <f>B376+31</f>
        <v>44135</v>
      </c>
      <c r="C377" s="72">
        <v>1</v>
      </c>
      <c r="D377" s="73">
        <v>0</v>
      </c>
      <c r="E377" s="73">
        <v>0</v>
      </c>
      <c r="F377" s="73">
        <v>0</v>
      </c>
      <c r="G377" s="73"/>
      <c r="H377" s="74"/>
      <c r="M377" s="74">
        <v>200</v>
      </c>
      <c r="N377" s="74">
        <f t="shared" si="151"/>
        <v>-21458.134171670998</v>
      </c>
      <c r="O377" s="74">
        <f t="shared" si="140"/>
        <v>200</v>
      </c>
      <c r="P377" s="74">
        <f t="shared" si="141"/>
        <v>-21458.134171670998</v>
      </c>
      <c r="Q377" s="74">
        <f t="shared" si="143"/>
        <v>0</v>
      </c>
      <c r="R377" s="74">
        <f t="shared" si="144"/>
        <v>0</v>
      </c>
      <c r="S377" s="74">
        <f t="shared" si="148"/>
        <v>0</v>
      </c>
      <c r="T377" s="74">
        <f t="shared" si="125"/>
        <v>0</v>
      </c>
      <c r="U377" s="74">
        <f t="shared" si="145"/>
        <v>0</v>
      </c>
      <c r="V377" s="74">
        <f t="shared" si="146"/>
        <v>0</v>
      </c>
      <c r="W377" s="74">
        <f t="shared" si="142"/>
        <v>0</v>
      </c>
      <c r="X377" s="74">
        <f t="shared" si="136"/>
        <v>0</v>
      </c>
      <c r="Y377" s="75">
        <v>0.05</v>
      </c>
      <c r="Z377" s="74">
        <f t="shared" si="137"/>
        <v>1072.90670858355</v>
      </c>
      <c r="AA377" s="74">
        <f t="shared" si="138"/>
        <v>1072.90670858355</v>
      </c>
      <c r="AB377" s="75">
        <v>0.05</v>
      </c>
      <c r="AC377" s="74">
        <f t="shared" si="134"/>
        <v>1072.90670858355</v>
      </c>
      <c r="AD377" s="74">
        <f t="shared" si="135"/>
        <v>1072.90670858355</v>
      </c>
      <c r="AM377" s="74"/>
      <c r="AN377" s="74"/>
      <c r="AO377" s="74"/>
      <c r="AP377" s="74"/>
      <c r="AQ377" s="73"/>
      <c r="AR377" s="73"/>
    </row>
    <row r="378" spans="1:44" s="60" customFormat="1">
      <c r="A378" s="20" t="s">
        <v>868</v>
      </c>
      <c r="B378" s="135">
        <f>B377+30</f>
        <v>44165</v>
      </c>
      <c r="C378" s="72">
        <v>1</v>
      </c>
      <c r="D378" s="73">
        <v>0</v>
      </c>
      <c r="E378" s="73">
        <v>0</v>
      </c>
      <c r="F378" s="73">
        <v>0</v>
      </c>
      <c r="G378" s="73"/>
      <c r="H378" s="74"/>
      <c r="M378" s="74">
        <v>200</v>
      </c>
      <c r="N378" s="74">
        <f t="shared" si="151"/>
        <v>-21658.134171670998</v>
      </c>
      <c r="O378" s="74">
        <f t="shared" si="140"/>
        <v>200</v>
      </c>
      <c r="P378" s="74">
        <f t="shared" si="141"/>
        <v>-21658.134171670998</v>
      </c>
      <c r="Q378" s="74">
        <f t="shared" si="143"/>
        <v>0</v>
      </c>
      <c r="R378" s="74">
        <f t="shared" si="144"/>
        <v>0</v>
      </c>
      <c r="S378" s="74">
        <f t="shared" si="148"/>
        <v>0</v>
      </c>
      <c r="T378" s="74">
        <f t="shared" si="125"/>
        <v>0</v>
      </c>
      <c r="U378" s="74">
        <f t="shared" si="145"/>
        <v>0</v>
      </c>
      <c r="V378" s="74">
        <f t="shared" si="146"/>
        <v>0</v>
      </c>
      <c r="W378" s="74">
        <f t="shared" si="142"/>
        <v>0</v>
      </c>
      <c r="X378" s="74">
        <f t="shared" si="136"/>
        <v>0</v>
      </c>
      <c r="Y378" s="75">
        <v>0.05</v>
      </c>
      <c r="Z378" s="74">
        <f t="shared" si="137"/>
        <v>1082.90670858355</v>
      </c>
      <c r="AA378" s="74">
        <f t="shared" si="138"/>
        <v>1082.90670858355</v>
      </c>
      <c r="AB378" s="75">
        <v>0.05</v>
      </c>
      <c r="AC378" s="74">
        <f t="shared" si="134"/>
        <v>1082.90670858355</v>
      </c>
      <c r="AD378" s="74">
        <f t="shared" si="135"/>
        <v>1082.90670858355</v>
      </c>
      <c r="AM378" s="74"/>
      <c r="AN378" s="74"/>
      <c r="AO378" s="74"/>
      <c r="AP378" s="74"/>
      <c r="AQ378" s="73"/>
      <c r="AR378" s="73"/>
    </row>
    <row r="379" spans="1:44" s="60" customFormat="1">
      <c r="A379" s="20" t="s">
        <v>868</v>
      </c>
      <c r="B379" s="135">
        <f>B378+31</f>
        <v>44196</v>
      </c>
      <c r="C379" s="72">
        <v>1</v>
      </c>
      <c r="D379" s="73">
        <v>0</v>
      </c>
      <c r="E379" s="73">
        <v>0</v>
      </c>
      <c r="F379" s="73">
        <v>0</v>
      </c>
      <c r="G379" s="73"/>
      <c r="H379" s="74"/>
      <c r="M379" s="74">
        <v>200</v>
      </c>
      <c r="N379" s="74">
        <f t="shared" si="151"/>
        <v>-21858.134171670998</v>
      </c>
      <c r="O379" s="74">
        <f t="shared" si="140"/>
        <v>200</v>
      </c>
      <c r="P379" s="74">
        <f t="shared" si="141"/>
        <v>-21858.134171670998</v>
      </c>
      <c r="Q379" s="74">
        <f t="shared" si="143"/>
        <v>0</v>
      </c>
      <c r="R379" s="74">
        <f t="shared" si="144"/>
        <v>0</v>
      </c>
      <c r="S379" s="74">
        <f t="shared" si="148"/>
        <v>0</v>
      </c>
      <c r="T379" s="74">
        <f t="shared" si="125"/>
        <v>0</v>
      </c>
      <c r="U379" s="74">
        <f t="shared" si="145"/>
        <v>0</v>
      </c>
      <c r="V379" s="74">
        <f t="shared" si="146"/>
        <v>0</v>
      </c>
      <c r="W379" s="74">
        <f t="shared" si="142"/>
        <v>0</v>
      </c>
      <c r="X379" s="74">
        <f t="shared" si="136"/>
        <v>0</v>
      </c>
      <c r="Y379" s="75">
        <v>0.05</v>
      </c>
      <c r="Z379" s="74">
        <f t="shared" si="137"/>
        <v>1092.90670858355</v>
      </c>
      <c r="AA379" s="74">
        <f t="shared" si="138"/>
        <v>1092.90670858355</v>
      </c>
      <c r="AB379" s="75">
        <v>0.05</v>
      </c>
      <c r="AC379" s="74">
        <f t="shared" si="134"/>
        <v>1092.90670858355</v>
      </c>
      <c r="AD379" s="74">
        <f t="shared" si="135"/>
        <v>1092.90670858355</v>
      </c>
      <c r="AM379" s="74"/>
      <c r="AN379" s="74"/>
      <c r="AO379" s="74"/>
      <c r="AP379" s="74"/>
      <c r="AQ379" s="73"/>
      <c r="AR379" s="73"/>
    </row>
    <row r="380" spans="1:44" s="60" customFormat="1">
      <c r="A380" s="20" t="s">
        <v>868</v>
      </c>
      <c r="B380" s="135">
        <f>B379+31</f>
        <v>44227</v>
      </c>
      <c r="C380" s="72">
        <v>1</v>
      </c>
      <c r="D380" s="73">
        <v>0</v>
      </c>
      <c r="E380" s="73">
        <v>0</v>
      </c>
      <c r="F380" s="73">
        <v>0</v>
      </c>
      <c r="G380" s="73"/>
      <c r="H380" s="74"/>
      <c r="M380" s="74">
        <v>200</v>
      </c>
      <c r="N380" s="74">
        <f>N379-M380</f>
        <v>-22058.134171670998</v>
      </c>
      <c r="O380" s="74">
        <f t="shared" si="140"/>
        <v>200</v>
      </c>
      <c r="P380" s="74">
        <f t="shared" si="141"/>
        <v>-22058.134171670998</v>
      </c>
      <c r="Q380" s="74">
        <f t="shared" si="143"/>
        <v>0</v>
      </c>
      <c r="R380" s="74">
        <f t="shared" si="144"/>
        <v>0</v>
      </c>
      <c r="S380" s="74">
        <f t="shared" si="148"/>
        <v>0</v>
      </c>
      <c r="T380" s="74">
        <f t="shared" si="125"/>
        <v>0</v>
      </c>
      <c r="U380" s="74">
        <f t="shared" si="145"/>
        <v>0</v>
      </c>
      <c r="V380" s="74">
        <f t="shared" si="146"/>
        <v>0</v>
      </c>
      <c r="W380" s="74">
        <f t="shared" si="142"/>
        <v>0</v>
      </c>
      <c r="X380" s="74">
        <f t="shared" si="136"/>
        <v>0</v>
      </c>
      <c r="Y380" s="75">
        <v>0.05</v>
      </c>
      <c r="Z380" s="74">
        <f t="shared" si="137"/>
        <v>1102.90670858355</v>
      </c>
      <c r="AA380" s="74">
        <f t="shared" si="138"/>
        <v>1102.90670858355</v>
      </c>
      <c r="AB380" s="75">
        <v>0.05</v>
      </c>
      <c r="AC380" s="74">
        <f t="shared" si="134"/>
        <v>1102.90670858355</v>
      </c>
      <c r="AD380" s="74">
        <f t="shared" si="135"/>
        <v>1102.90670858355</v>
      </c>
      <c r="AM380" s="74"/>
      <c r="AN380" s="74"/>
      <c r="AO380" s="74"/>
      <c r="AP380" s="74"/>
      <c r="AQ380" s="73"/>
      <c r="AR380" s="73"/>
    </row>
    <row r="381" spans="1:44" s="60" customFormat="1">
      <c r="A381" s="20" t="s">
        <v>868</v>
      </c>
      <c r="B381" s="135">
        <f>B380+28</f>
        <v>44255</v>
      </c>
      <c r="C381" s="72">
        <v>1</v>
      </c>
      <c r="D381" s="73">
        <v>0</v>
      </c>
      <c r="E381" s="73">
        <v>0</v>
      </c>
      <c r="F381" s="73">
        <v>0</v>
      </c>
      <c r="G381" s="73"/>
      <c r="H381" s="74"/>
      <c r="M381" s="74">
        <v>200</v>
      </c>
      <c r="N381" s="74">
        <f t="shared" ref="N381:N391" si="152">N380-M381</f>
        <v>-22258.134171670998</v>
      </c>
      <c r="O381" s="74">
        <f t="shared" si="140"/>
        <v>200</v>
      </c>
      <c r="P381" s="74">
        <f t="shared" si="141"/>
        <v>-22258.134171670998</v>
      </c>
      <c r="Q381" s="74">
        <f t="shared" si="143"/>
        <v>0</v>
      </c>
      <c r="R381" s="74">
        <f t="shared" si="144"/>
        <v>0</v>
      </c>
      <c r="S381" s="74">
        <f t="shared" si="148"/>
        <v>0</v>
      </c>
      <c r="T381" s="74">
        <f t="shared" si="125"/>
        <v>0</v>
      </c>
      <c r="U381" s="74">
        <f t="shared" si="145"/>
        <v>0</v>
      </c>
      <c r="V381" s="74">
        <f t="shared" si="146"/>
        <v>0</v>
      </c>
      <c r="W381" s="74">
        <f t="shared" si="142"/>
        <v>0</v>
      </c>
      <c r="X381" s="74">
        <f t="shared" si="136"/>
        <v>0</v>
      </c>
      <c r="Y381" s="75">
        <v>0.05</v>
      </c>
      <c r="Z381" s="74">
        <f t="shared" si="137"/>
        <v>1112.90670858355</v>
      </c>
      <c r="AA381" s="74">
        <f t="shared" si="138"/>
        <v>1112.90670858355</v>
      </c>
      <c r="AB381" s="75">
        <v>0.05</v>
      </c>
      <c r="AC381" s="74">
        <f t="shared" si="134"/>
        <v>1112.90670858355</v>
      </c>
      <c r="AD381" s="74">
        <f t="shared" si="135"/>
        <v>1112.90670858355</v>
      </c>
      <c r="AM381" s="74"/>
      <c r="AN381" s="74"/>
      <c r="AO381" s="74"/>
      <c r="AP381" s="74"/>
      <c r="AQ381" s="73"/>
      <c r="AR381" s="73"/>
    </row>
    <row r="382" spans="1:44" s="60" customFormat="1">
      <c r="A382" s="20" t="s">
        <v>868</v>
      </c>
      <c r="B382" s="135">
        <f>B381+31</f>
        <v>44286</v>
      </c>
      <c r="C382" s="72">
        <v>1</v>
      </c>
      <c r="D382" s="73">
        <v>0</v>
      </c>
      <c r="E382" s="73">
        <v>0</v>
      </c>
      <c r="F382" s="73">
        <v>0</v>
      </c>
      <c r="G382" s="73"/>
      <c r="H382" s="74"/>
      <c r="M382" s="74">
        <v>200</v>
      </c>
      <c r="N382" s="74">
        <f t="shared" si="152"/>
        <v>-22458.134171670998</v>
      </c>
      <c r="O382" s="74">
        <f t="shared" si="140"/>
        <v>200</v>
      </c>
      <c r="P382" s="74">
        <f t="shared" si="141"/>
        <v>-22458.134171670998</v>
      </c>
      <c r="Q382" s="74">
        <f t="shared" si="143"/>
        <v>0</v>
      </c>
      <c r="R382" s="74">
        <f t="shared" si="144"/>
        <v>0</v>
      </c>
      <c r="S382" s="74">
        <f t="shared" si="148"/>
        <v>0</v>
      </c>
      <c r="T382" s="74">
        <f t="shared" si="125"/>
        <v>0</v>
      </c>
      <c r="U382" s="74">
        <f t="shared" si="145"/>
        <v>0</v>
      </c>
      <c r="V382" s="74">
        <f t="shared" si="146"/>
        <v>0</v>
      </c>
      <c r="W382" s="74">
        <f t="shared" si="142"/>
        <v>0</v>
      </c>
      <c r="X382" s="74">
        <f t="shared" si="136"/>
        <v>0</v>
      </c>
      <c r="Y382" s="75">
        <v>0.05</v>
      </c>
      <c r="Z382" s="74">
        <f t="shared" si="137"/>
        <v>1122.90670858355</v>
      </c>
      <c r="AA382" s="74">
        <f t="shared" si="138"/>
        <v>1122.90670858355</v>
      </c>
      <c r="AB382" s="75">
        <v>0.05</v>
      </c>
      <c r="AC382" s="74">
        <f t="shared" si="134"/>
        <v>1122.90670858355</v>
      </c>
      <c r="AD382" s="74">
        <f t="shared" si="135"/>
        <v>1122.90670858355</v>
      </c>
      <c r="AM382" s="74"/>
      <c r="AN382" s="74"/>
      <c r="AO382" s="74"/>
      <c r="AP382" s="74"/>
      <c r="AQ382" s="73"/>
      <c r="AR382" s="73"/>
    </row>
    <row r="383" spans="1:44" s="60" customFormat="1">
      <c r="A383" s="20" t="s">
        <v>868</v>
      </c>
      <c r="B383" s="135">
        <f>B382+30</f>
        <v>44316</v>
      </c>
      <c r="C383" s="72">
        <v>1</v>
      </c>
      <c r="D383" s="73">
        <v>0</v>
      </c>
      <c r="E383" s="73">
        <v>0</v>
      </c>
      <c r="F383" s="73">
        <v>0</v>
      </c>
      <c r="G383" s="73"/>
      <c r="H383" s="74"/>
      <c r="M383" s="74">
        <v>200</v>
      </c>
      <c r="N383" s="74">
        <f t="shared" si="152"/>
        <v>-22658.134171670998</v>
      </c>
      <c r="O383" s="74">
        <f t="shared" si="140"/>
        <v>200</v>
      </c>
      <c r="P383" s="74">
        <f t="shared" si="141"/>
        <v>-22658.134171670998</v>
      </c>
      <c r="Q383" s="74">
        <f t="shared" si="143"/>
        <v>0</v>
      </c>
      <c r="R383" s="74">
        <f t="shared" si="144"/>
        <v>0</v>
      </c>
      <c r="S383" s="74">
        <f t="shared" si="148"/>
        <v>0</v>
      </c>
      <c r="T383" s="74">
        <f t="shared" si="125"/>
        <v>0</v>
      </c>
      <c r="U383" s="74">
        <f t="shared" si="145"/>
        <v>0</v>
      </c>
      <c r="V383" s="74">
        <f t="shared" si="146"/>
        <v>0</v>
      </c>
      <c r="W383" s="74">
        <f t="shared" si="142"/>
        <v>0</v>
      </c>
      <c r="X383" s="74">
        <f t="shared" si="136"/>
        <v>0</v>
      </c>
      <c r="Y383" s="75">
        <v>0.05</v>
      </c>
      <c r="Z383" s="74">
        <f t="shared" si="137"/>
        <v>1132.90670858355</v>
      </c>
      <c r="AA383" s="74">
        <f t="shared" si="138"/>
        <v>1132.90670858355</v>
      </c>
      <c r="AB383" s="75">
        <v>0.05</v>
      </c>
      <c r="AC383" s="74">
        <f t="shared" si="134"/>
        <v>1132.90670858355</v>
      </c>
      <c r="AD383" s="74">
        <f t="shared" si="135"/>
        <v>1132.90670858355</v>
      </c>
      <c r="AM383" s="74"/>
      <c r="AN383" s="74"/>
      <c r="AO383" s="74"/>
      <c r="AP383" s="74"/>
      <c r="AQ383" s="73"/>
      <c r="AR383" s="73"/>
    </row>
    <row r="384" spans="1:44" s="60" customFormat="1">
      <c r="A384" s="20" t="s">
        <v>868</v>
      </c>
      <c r="B384" s="135">
        <f>B383+31</f>
        <v>44347</v>
      </c>
      <c r="C384" s="72">
        <v>1</v>
      </c>
      <c r="D384" s="73">
        <v>0</v>
      </c>
      <c r="E384" s="73">
        <v>0</v>
      </c>
      <c r="F384" s="73">
        <v>0</v>
      </c>
      <c r="G384" s="73"/>
      <c r="H384" s="74"/>
      <c r="M384" s="74">
        <v>200</v>
      </c>
      <c r="N384" s="74">
        <f t="shared" si="152"/>
        <v>-22858.134171670998</v>
      </c>
      <c r="O384" s="74">
        <f t="shared" si="140"/>
        <v>200</v>
      </c>
      <c r="P384" s="74">
        <f t="shared" si="141"/>
        <v>-22858.134171670998</v>
      </c>
      <c r="Q384" s="74">
        <f t="shared" si="143"/>
        <v>0</v>
      </c>
      <c r="R384" s="74">
        <f t="shared" si="144"/>
        <v>0</v>
      </c>
      <c r="S384" s="74">
        <f t="shared" si="148"/>
        <v>0</v>
      </c>
      <c r="T384" s="74">
        <f t="shared" si="125"/>
        <v>0</v>
      </c>
      <c r="U384" s="74">
        <f t="shared" si="145"/>
        <v>0</v>
      </c>
      <c r="V384" s="74">
        <f t="shared" si="146"/>
        <v>0</v>
      </c>
      <c r="W384" s="74">
        <f t="shared" si="142"/>
        <v>0</v>
      </c>
      <c r="X384" s="74">
        <f t="shared" si="136"/>
        <v>0</v>
      </c>
      <c r="Y384" s="75">
        <v>0.05</v>
      </c>
      <c r="Z384" s="74">
        <f t="shared" si="137"/>
        <v>1142.90670858355</v>
      </c>
      <c r="AA384" s="74">
        <f t="shared" si="138"/>
        <v>1142.90670858355</v>
      </c>
      <c r="AB384" s="75">
        <v>0.05</v>
      </c>
      <c r="AC384" s="74">
        <f t="shared" si="134"/>
        <v>1142.90670858355</v>
      </c>
      <c r="AD384" s="74">
        <f t="shared" si="135"/>
        <v>1142.90670858355</v>
      </c>
      <c r="AM384" s="74"/>
      <c r="AN384" s="74"/>
      <c r="AO384" s="74"/>
      <c r="AP384" s="74"/>
      <c r="AQ384" s="73"/>
      <c r="AR384" s="73"/>
    </row>
    <row r="385" spans="1:44" s="60" customFormat="1">
      <c r="A385" s="20" t="s">
        <v>868</v>
      </c>
      <c r="B385" s="135">
        <f>B384+30</f>
        <v>44377</v>
      </c>
      <c r="C385" s="72">
        <v>1</v>
      </c>
      <c r="D385" s="73">
        <v>0</v>
      </c>
      <c r="E385" s="73">
        <v>0</v>
      </c>
      <c r="F385" s="73">
        <v>0</v>
      </c>
      <c r="G385" s="73"/>
      <c r="H385" s="74"/>
      <c r="M385" s="74">
        <v>200</v>
      </c>
      <c r="N385" s="74">
        <f t="shared" si="152"/>
        <v>-23058.134171670998</v>
      </c>
      <c r="O385" s="74">
        <f t="shared" si="140"/>
        <v>200</v>
      </c>
      <c r="P385" s="74">
        <f t="shared" si="141"/>
        <v>-23058.134171670998</v>
      </c>
      <c r="Q385" s="74">
        <f t="shared" si="143"/>
        <v>0</v>
      </c>
      <c r="R385" s="74">
        <f t="shared" si="144"/>
        <v>0</v>
      </c>
      <c r="S385" s="74">
        <f t="shared" si="148"/>
        <v>0</v>
      </c>
      <c r="T385" s="74">
        <f t="shared" si="125"/>
        <v>0</v>
      </c>
      <c r="U385" s="74">
        <f t="shared" si="145"/>
        <v>0</v>
      </c>
      <c r="V385" s="74">
        <f t="shared" si="146"/>
        <v>0</v>
      </c>
      <c r="W385" s="74">
        <f t="shared" si="142"/>
        <v>0</v>
      </c>
      <c r="X385" s="74">
        <f t="shared" si="136"/>
        <v>0</v>
      </c>
      <c r="Y385" s="75">
        <v>0.05</v>
      </c>
      <c r="Z385" s="74">
        <f t="shared" si="137"/>
        <v>1152.90670858355</v>
      </c>
      <c r="AA385" s="74">
        <f t="shared" si="138"/>
        <v>1152.90670858355</v>
      </c>
      <c r="AB385" s="75">
        <v>0.05</v>
      </c>
      <c r="AC385" s="74">
        <f t="shared" si="134"/>
        <v>1152.90670858355</v>
      </c>
      <c r="AD385" s="74">
        <f t="shared" si="135"/>
        <v>1152.90670858355</v>
      </c>
      <c r="AM385" s="74"/>
      <c r="AN385" s="74"/>
      <c r="AO385" s="74"/>
      <c r="AP385" s="74"/>
      <c r="AQ385" s="73"/>
      <c r="AR385" s="73"/>
    </row>
    <row r="386" spans="1:44" s="60" customFormat="1">
      <c r="A386" s="20" t="s">
        <v>868</v>
      </c>
      <c r="B386" s="135">
        <f>B385+31</f>
        <v>44408</v>
      </c>
      <c r="C386" s="72">
        <v>1</v>
      </c>
      <c r="D386" s="73">
        <v>0</v>
      </c>
      <c r="E386" s="73">
        <v>0</v>
      </c>
      <c r="F386" s="73">
        <v>0</v>
      </c>
      <c r="G386" s="73"/>
      <c r="H386" s="74"/>
      <c r="M386" s="74">
        <v>200</v>
      </c>
      <c r="N386" s="74">
        <f t="shared" si="152"/>
        <v>-23258.134171670998</v>
      </c>
      <c r="O386" s="74">
        <f t="shared" si="140"/>
        <v>200</v>
      </c>
      <c r="P386" s="74">
        <f t="shared" si="141"/>
        <v>-23258.134171670998</v>
      </c>
      <c r="Q386" s="74">
        <f t="shared" si="143"/>
        <v>0</v>
      </c>
      <c r="R386" s="74">
        <f t="shared" si="144"/>
        <v>0</v>
      </c>
      <c r="S386" s="74">
        <f t="shared" si="148"/>
        <v>0</v>
      </c>
      <c r="T386" s="74">
        <f t="shared" si="125"/>
        <v>0</v>
      </c>
      <c r="U386" s="74">
        <f t="shared" si="145"/>
        <v>0</v>
      </c>
      <c r="V386" s="74">
        <f t="shared" si="146"/>
        <v>0</v>
      </c>
      <c r="W386" s="74">
        <f t="shared" si="142"/>
        <v>0</v>
      </c>
      <c r="X386" s="74">
        <f t="shared" si="136"/>
        <v>0</v>
      </c>
      <c r="Y386" s="75">
        <v>0.05</v>
      </c>
      <c r="Z386" s="74">
        <f t="shared" si="137"/>
        <v>1162.90670858355</v>
      </c>
      <c r="AA386" s="74">
        <f t="shared" si="138"/>
        <v>1162.90670858355</v>
      </c>
      <c r="AB386" s="75">
        <v>0.05</v>
      </c>
      <c r="AC386" s="74">
        <f t="shared" si="134"/>
        <v>1162.90670858355</v>
      </c>
      <c r="AD386" s="74">
        <f t="shared" si="135"/>
        <v>1162.90670858355</v>
      </c>
      <c r="AM386" s="74"/>
      <c r="AN386" s="74"/>
      <c r="AO386" s="74"/>
      <c r="AP386" s="74"/>
      <c r="AQ386" s="73"/>
      <c r="AR386" s="73"/>
    </row>
    <row r="387" spans="1:44" s="60" customFormat="1">
      <c r="A387" s="20" t="s">
        <v>868</v>
      </c>
      <c r="B387" s="135">
        <f>B386+31</f>
        <v>44439</v>
      </c>
      <c r="C387" s="72">
        <v>1</v>
      </c>
      <c r="D387" s="73">
        <v>0</v>
      </c>
      <c r="E387" s="73">
        <v>0</v>
      </c>
      <c r="F387" s="73">
        <v>0</v>
      </c>
      <c r="G387" s="73"/>
      <c r="H387" s="74"/>
      <c r="M387" s="74">
        <v>200</v>
      </c>
      <c r="N387" s="74">
        <f t="shared" si="152"/>
        <v>-23458.134171670998</v>
      </c>
      <c r="O387" s="74">
        <f t="shared" si="140"/>
        <v>200</v>
      </c>
      <c r="P387" s="74">
        <f t="shared" si="141"/>
        <v>-23458.134171670998</v>
      </c>
      <c r="Q387" s="74">
        <f t="shared" si="143"/>
        <v>0</v>
      </c>
      <c r="R387" s="74">
        <f t="shared" si="144"/>
        <v>0</v>
      </c>
      <c r="S387" s="74">
        <f t="shared" si="148"/>
        <v>0</v>
      </c>
      <c r="T387" s="74">
        <f t="shared" si="125"/>
        <v>0</v>
      </c>
      <c r="U387" s="74">
        <f t="shared" si="145"/>
        <v>0</v>
      </c>
      <c r="V387" s="74">
        <f t="shared" si="146"/>
        <v>0</v>
      </c>
      <c r="W387" s="74">
        <f t="shared" si="142"/>
        <v>0</v>
      </c>
      <c r="X387" s="74">
        <f t="shared" si="136"/>
        <v>0</v>
      </c>
      <c r="Y387" s="75">
        <v>0.05</v>
      </c>
      <c r="Z387" s="74">
        <f t="shared" si="137"/>
        <v>1172.90670858355</v>
      </c>
      <c r="AA387" s="74">
        <f t="shared" si="138"/>
        <v>1172.90670858355</v>
      </c>
      <c r="AB387" s="75">
        <v>0.05</v>
      </c>
      <c r="AC387" s="74">
        <f t="shared" si="134"/>
        <v>1172.90670858355</v>
      </c>
      <c r="AD387" s="74">
        <f t="shared" si="135"/>
        <v>1172.90670858355</v>
      </c>
      <c r="AM387" s="74"/>
      <c r="AN387" s="74"/>
      <c r="AO387" s="74"/>
      <c r="AP387" s="74"/>
      <c r="AQ387" s="73"/>
      <c r="AR387" s="73"/>
    </row>
    <row r="388" spans="1:44" s="60" customFormat="1">
      <c r="A388" s="20" t="s">
        <v>868</v>
      </c>
      <c r="B388" s="135">
        <f>B387+30</f>
        <v>44469</v>
      </c>
      <c r="C388" s="72">
        <v>1</v>
      </c>
      <c r="D388" s="73">
        <v>0</v>
      </c>
      <c r="E388" s="73">
        <v>0</v>
      </c>
      <c r="F388" s="73">
        <v>0</v>
      </c>
      <c r="G388" s="73"/>
      <c r="H388" s="74"/>
      <c r="M388" s="74">
        <v>200</v>
      </c>
      <c r="N388" s="74">
        <f t="shared" si="152"/>
        <v>-23658.134171670998</v>
      </c>
      <c r="O388" s="74">
        <f t="shared" si="140"/>
        <v>200</v>
      </c>
      <c r="P388" s="74">
        <f t="shared" si="141"/>
        <v>-23658.134171670998</v>
      </c>
      <c r="Q388" s="74">
        <f t="shared" si="143"/>
        <v>0</v>
      </c>
      <c r="R388" s="74">
        <f t="shared" si="144"/>
        <v>0</v>
      </c>
      <c r="S388" s="74">
        <f t="shared" si="148"/>
        <v>0</v>
      </c>
      <c r="T388" s="74">
        <f t="shared" si="125"/>
        <v>0</v>
      </c>
      <c r="U388" s="74">
        <f t="shared" si="145"/>
        <v>0</v>
      </c>
      <c r="V388" s="74">
        <f t="shared" si="146"/>
        <v>0</v>
      </c>
      <c r="W388" s="74">
        <f t="shared" si="142"/>
        <v>0</v>
      </c>
      <c r="X388" s="74">
        <f t="shared" si="136"/>
        <v>0</v>
      </c>
      <c r="Y388" s="75">
        <v>0.05</v>
      </c>
      <c r="Z388" s="74">
        <f t="shared" si="137"/>
        <v>1182.90670858355</v>
      </c>
      <c r="AA388" s="74">
        <f t="shared" si="138"/>
        <v>1182.90670858355</v>
      </c>
      <c r="AB388" s="75">
        <v>0.05</v>
      </c>
      <c r="AC388" s="74">
        <f t="shared" si="134"/>
        <v>1182.90670858355</v>
      </c>
      <c r="AD388" s="74">
        <f t="shared" si="135"/>
        <v>1182.90670858355</v>
      </c>
      <c r="AM388" s="74"/>
      <c r="AN388" s="74"/>
      <c r="AO388" s="74"/>
      <c r="AP388" s="74"/>
      <c r="AQ388" s="73"/>
      <c r="AR388" s="73"/>
    </row>
    <row r="389" spans="1:44" s="60" customFormat="1">
      <c r="A389" s="20" t="s">
        <v>868</v>
      </c>
      <c r="B389" s="135">
        <f>B388+31</f>
        <v>44500</v>
      </c>
      <c r="C389" s="72">
        <v>1</v>
      </c>
      <c r="D389" s="73">
        <v>0</v>
      </c>
      <c r="E389" s="73">
        <v>0</v>
      </c>
      <c r="F389" s="73">
        <v>0</v>
      </c>
      <c r="G389" s="73"/>
      <c r="H389" s="74"/>
      <c r="M389" s="74">
        <v>200</v>
      </c>
      <c r="N389" s="74">
        <f t="shared" si="152"/>
        <v>-23858.134171670998</v>
      </c>
      <c r="O389" s="74">
        <f t="shared" si="140"/>
        <v>200</v>
      </c>
      <c r="P389" s="74">
        <f t="shared" si="141"/>
        <v>-23858.134171670998</v>
      </c>
      <c r="Q389" s="74">
        <f t="shared" si="143"/>
        <v>0</v>
      </c>
      <c r="R389" s="74">
        <f t="shared" si="144"/>
        <v>0</v>
      </c>
      <c r="S389" s="74">
        <f t="shared" si="148"/>
        <v>0</v>
      </c>
      <c r="T389" s="74">
        <f t="shared" si="125"/>
        <v>0</v>
      </c>
      <c r="U389" s="74">
        <f t="shared" si="145"/>
        <v>0</v>
      </c>
      <c r="V389" s="74">
        <f t="shared" si="146"/>
        <v>0</v>
      </c>
      <c r="W389" s="74">
        <f t="shared" si="142"/>
        <v>0</v>
      </c>
      <c r="X389" s="74">
        <f t="shared" si="136"/>
        <v>0</v>
      </c>
      <c r="Y389" s="75">
        <v>0.05</v>
      </c>
      <c r="Z389" s="74">
        <f t="shared" si="137"/>
        <v>1192.90670858355</v>
      </c>
      <c r="AA389" s="74">
        <f t="shared" si="138"/>
        <v>1192.90670858355</v>
      </c>
      <c r="AB389" s="75">
        <v>0.05</v>
      </c>
      <c r="AC389" s="74">
        <f t="shared" ref="AC389:AC452" si="153">-AB389*N389</f>
        <v>1192.90670858355</v>
      </c>
      <c r="AD389" s="74">
        <f t="shared" ref="AD389:AD452" si="154">AC389*C389</f>
        <v>1192.90670858355</v>
      </c>
      <c r="AM389" s="74"/>
      <c r="AN389" s="74"/>
      <c r="AO389" s="74"/>
      <c r="AP389" s="74"/>
      <c r="AQ389" s="73"/>
      <c r="AR389" s="73"/>
    </row>
    <row r="390" spans="1:44" s="60" customFormat="1">
      <c r="A390" s="20" t="s">
        <v>868</v>
      </c>
      <c r="B390" s="135">
        <f>B389+30</f>
        <v>44530</v>
      </c>
      <c r="C390" s="72">
        <v>1</v>
      </c>
      <c r="D390" s="73">
        <v>0</v>
      </c>
      <c r="E390" s="73">
        <v>0</v>
      </c>
      <c r="F390" s="73">
        <v>0</v>
      </c>
      <c r="G390" s="73"/>
      <c r="H390" s="74"/>
      <c r="M390" s="74">
        <v>200</v>
      </c>
      <c r="N390" s="74">
        <f t="shared" si="152"/>
        <v>-24058.134171670998</v>
      </c>
      <c r="O390" s="74">
        <f t="shared" si="140"/>
        <v>200</v>
      </c>
      <c r="P390" s="74">
        <f t="shared" si="141"/>
        <v>-24058.134171670998</v>
      </c>
      <c r="Q390" s="74">
        <f t="shared" si="143"/>
        <v>0</v>
      </c>
      <c r="R390" s="74">
        <f t="shared" si="144"/>
        <v>0</v>
      </c>
      <c r="S390" s="74">
        <f t="shared" si="148"/>
        <v>0</v>
      </c>
      <c r="T390" s="74">
        <f t="shared" si="125"/>
        <v>0</v>
      </c>
      <c r="U390" s="74">
        <f t="shared" si="145"/>
        <v>0</v>
      </c>
      <c r="V390" s="74">
        <f t="shared" si="146"/>
        <v>0</v>
      </c>
      <c r="W390" s="74">
        <f t="shared" si="142"/>
        <v>0</v>
      </c>
      <c r="X390" s="74">
        <f t="shared" si="136"/>
        <v>0</v>
      </c>
      <c r="Y390" s="75">
        <v>0.05</v>
      </c>
      <c r="Z390" s="74">
        <f t="shared" si="137"/>
        <v>1202.90670858355</v>
      </c>
      <c r="AA390" s="74">
        <f t="shared" si="138"/>
        <v>1202.90670858355</v>
      </c>
      <c r="AB390" s="75">
        <v>0.05</v>
      </c>
      <c r="AC390" s="74">
        <f t="shared" si="153"/>
        <v>1202.90670858355</v>
      </c>
      <c r="AD390" s="74">
        <f t="shared" si="154"/>
        <v>1202.90670858355</v>
      </c>
      <c r="AM390" s="74"/>
      <c r="AN390" s="74"/>
      <c r="AO390" s="74"/>
      <c r="AP390" s="74"/>
      <c r="AQ390" s="73"/>
      <c r="AR390" s="73"/>
    </row>
    <row r="391" spans="1:44" s="60" customFormat="1">
      <c r="A391" s="20" t="s">
        <v>868</v>
      </c>
      <c r="B391" s="135">
        <f>B390+31</f>
        <v>44561</v>
      </c>
      <c r="C391" s="72">
        <v>1</v>
      </c>
      <c r="D391" s="73">
        <v>0</v>
      </c>
      <c r="E391" s="73">
        <v>0</v>
      </c>
      <c r="F391" s="73">
        <v>0</v>
      </c>
      <c r="G391" s="73"/>
      <c r="H391" s="74"/>
      <c r="M391" s="74">
        <v>200</v>
      </c>
      <c r="N391" s="74">
        <f t="shared" si="152"/>
        <v>-24258.134171670998</v>
      </c>
      <c r="O391" s="74">
        <f t="shared" si="140"/>
        <v>200</v>
      </c>
      <c r="P391" s="74">
        <f t="shared" si="141"/>
        <v>-24258.134171670998</v>
      </c>
      <c r="Q391" s="74">
        <f t="shared" si="143"/>
        <v>0</v>
      </c>
      <c r="R391" s="74">
        <f t="shared" si="144"/>
        <v>0</v>
      </c>
      <c r="S391" s="74">
        <f t="shared" si="148"/>
        <v>0</v>
      </c>
      <c r="T391" s="74">
        <f t="shared" si="125"/>
        <v>0</v>
      </c>
      <c r="U391" s="74">
        <f t="shared" si="145"/>
        <v>0</v>
      </c>
      <c r="V391" s="74">
        <f t="shared" si="146"/>
        <v>0</v>
      </c>
      <c r="W391" s="74">
        <f t="shared" si="142"/>
        <v>0</v>
      </c>
      <c r="X391" s="74">
        <f t="shared" si="136"/>
        <v>0</v>
      </c>
      <c r="Y391" s="75">
        <v>0.05</v>
      </c>
      <c r="Z391" s="74">
        <f t="shared" si="137"/>
        <v>1212.90670858355</v>
      </c>
      <c r="AA391" s="74">
        <f t="shared" si="138"/>
        <v>1212.90670858355</v>
      </c>
      <c r="AB391" s="75">
        <v>0.05</v>
      </c>
      <c r="AC391" s="74">
        <f t="shared" si="153"/>
        <v>1212.90670858355</v>
      </c>
      <c r="AD391" s="74">
        <f t="shared" si="154"/>
        <v>1212.90670858355</v>
      </c>
      <c r="AM391" s="74"/>
      <c r="AN391" s="74"/>
      <c r="AO391" s="74"/>
      <c r="AP391" s="74"/>
      <c r="AQ391" s="73"/>
      <c r="AR391" s="73"/>
    </row>
    <row r="392" spans="1:44" s="60" customFormat="1">
      <c r="A392" s="20" t="s">
        <v>868</v>
      </c>
      <c r="B392" s="135">
        <f>B391+31</f>
        <v>44592</v>
      </c>
      <c r="C392" s="72">
        <v>1</v>
      </c>
      <c r="D392" s="73">
        <v>0</v>
      </c>
      <c r="E392" s="73">
        <v>0</v>
      </c>
      <c r="F392" s="73">
        <v>0</v>
      </c>
      <c r="G392" s="73"/>
      <c r="H392" s="74"/>
      <c r="M392" s="74">
        <v>200</v>
      </c>
      <c r="N392" s="74">
        <f>N379-M392</f>
        <v>-22058.134171670998</v>
      </c>
      <c r="O392" s="74">
        <f t="shared" si="140"/>
        <v>200</v>
      </c>
      <c r="P392" s="74">
        <f t="shared" si="141"/>
        <v>-22058.134171670998</v>
      </c>
      <c r="Q392" s="74">
        <f t="shared" si="143"/>
        <v>0</v>
      </c>
      <c r="R392" s="74">
        <f t="shared" si="144"/>
        <v>0</v>
      </c>
      <c r="S392" s="74">
        <f t="shared" si="148"/>
        <v>0</v>
      </c>
      <c r="T392" s="74">
        <f t="shared" si="125"/>
        <v>0</v>
      </c>
      <c r="U392" s="74">
        <f t="shared" si="145"/>
        <v>0</v>
      </c>
      <c r="V392" s="74">
        <f t="shared" si="146"/>
        <v>0</v>
      </c>
      <c r="W392" s="74">
        <f t="shared" si="142"/>
        <v>0</v>
      </c>
      <c r="X392" s="74">
        <f t="shared" ref="X392:X455" si="155">W392*C392</f>
        <v>0</v>
      </c>
      <c r="Y392" s="75">
        <v>0.05</v>
      </c>
      <c r="Z392" s="74">
        <f t="shared" ref="Z392:Z455" si="156">-Y392*N392</f>
        <v>1102.90670858355</v>
      </c>
      <c r="AA392" s="74">
        <f t="shared" ref="AA392:AA455" si="157">Z392*C392</f>
        <v>1102.90670858355</v>
      </c>
      <c r="AB392" s="75">
        <v>0.05</v>
      </c>
      <c r="AC392" s="74">
        <f t="shared" si="153"/>
        <v>1102.90670858355</v>
      </c>
      <c r="AD392" s="74">
        <f t="shared" si="154"/>
        <v>1102.90670858355</v>
      </c>
      <c r="AM392" s="74"/>
      <c r="AN392" s="74"/>
      <c r="AO392" s="74"/>
      <c r="AP392" s="74"/>
      <c r="AQ392" s="73"/>
      <c r="AR392" s="73"/>
    </row>
    <row r="393" spans="1:44" s="60" customFormat="1">
      <c r="A393" s="20" t="s">
        <v>868</v>
      </c>
      <c r="B393" s="135">
        <f>B392+28</f>
        <v>44620</v>
      </c>
      <c r="C393" s="72">
        <v>1</v>
      </c>
      <c r="D393" s="73">
        <v>0</v>
      </c>
      <c r="E393" s="73">
        <v>0</v>
      </c>
      <c r="F393" s="73">
        <v>0</v>
      </c>
      <c r="G393" s="73"/>
      <c r="H393" s="74"/>
      <c r="M393" s="74">
        <v>200</v>
      </c>
      <c r="N393" s="74">
        <f t="shared" ref="N393:N403" si="158">N392-M393</f>
        <v>-22258.134171670998</v>
      </c>
      <c r="O393" s="74">
        <f t="shared" si="140"/>
        <v>200</v>
      </c>
      <c r="P393" s="74">
        <f t="shared" si="141"/>
        <v>-22258.134171670998</v>
      </c>
      <c r="Q393" s="74">
        <f t="shared" si="143"/>
        <v>0</v>
      </c>
      <c r="R393" s="74">
        <f t="shared" si="144"/>
        <v>0</v>
      </c>
      <c r="S393" s="74">
        <f t="shared" si="148"/>
        <v>0</v>
      </c>
      <c r="T393" s="74">
        <f t="shared" si="125"/>
        <v>0</v>
      </c>
      <c r="U393" s="74">
        <f t="shared" si="145"/>
        <v>0</v>
      </c>
      <c r="V393" s="74">
        <f t="shared" si="146"/>
        <v>0</v>
      </c>
      <c r="W393" s="74">
        <f t="shared" si="142"/>
        <v>0</v>
      </c>
      <c r="X393" s="74">
        <f t="shared" si="155"/>
        <v>0</v>
      </c>
      <c r="Y393" s="75">
        <v>0.05</v>
      </c>
      <c r="Z393" s="74">
        <f t="shared" si="156"/>
        <v>1112.90670858355</v>
      </c>
      <c r="AA393" s="74">
        <f t="shared" si="157"/>
        <v>1112.90670858355</v>
      </c>
      <c r="AB393" s="75">
        <v>0.05</v>
      </c>
      <c r="AC393" s="74">
        <f t="shared" si="153"/>
        <v>1112.90670858355</v>
      </c>
      <c r="AD393" s="74">
        <f t="shared" si="154"/>
        <v>1112.90670858355</v>
      </c>
      <c r="AM393" s="74"/>
      <c r="AN393" s="74"/>
      <c r="AO393" s="74"/>
      <c r="AP393" s="74"/>
      <c r="AQ393" s="73"/>
      <c r="AR393" s="73"/>
    </row>
    <row r="394" spans="1:44" s="60" customFormat="1">
      <c r="A394" s="20" t="s">
        <v>868</v>
      </c>
      <c r="B394" s="135">
        <f>B393+31</f>
        <v>44651</v>
      </c>
      <c r="C394" s="72">
        <v>1</v>
      </c>
      <c r="D394" s="73">
        <v>0</v>
      </c>
      <c r="E394" s="73">
        <v>0</v>
      </c>
      <c r="F394" s="73">
        <v>0</v>
      </c>
      <c r="G394" s="73"/>
      <c r="H394" s="74"/>
      <c r="M394" s="74">
        <v>200</v>
      </c>
      <c r="N394" s="74">
        <f t="shared" si="158"/>
        <v>-22458.134171670998</v>
      </c>
      <c r="O394" s="74">
        <f t="shared" si="140"/>
        <v>200</v>
      </c>
      <c r="P394" s="74">
        <f t="shared" si="141"/>
        <v>-22458.134171670998</v>
      </c>
      <c r="Q394" s="74">
        <f t="shared" si="143"/>
        <v>0</v>
      </c>
      <c r="R394" s="74">
        <f t="shared" si="144"/>
        <v>0</v>
      </c>
      <c r="S394" s="74">
        <f t="shared" si="148"/>
        <v>0</v>
      </c>
      <c r="T394" s="74">
        <f t="shared" si="125"/>
        <v>0</v>
      </c>
      <c r="U394" s="74">
        <f t="shared" si="145"/>
        <v>0</v>
      </c>
      <c r="V394" s="74">
        <f t="shared" si="146"/>
        <v>0</v>
      </c>
      <c r="W394" s="74">
        <f t="shared" si="142"/>
        <v>0</v>
      </c>
      <c r="X394" s="74">
        <f t="shared" si="155"/>
        <v>0</v>
      </c>
      <c r="Y394" s="75">
        <v>0.05</v>
      </c>
      <c r="Z394" s="74">
        <f t="shared" si="156"/>
        <v>1122.90670858355</v>
      </c>
      <c r="AA394" s="74">
        <f t="shared" si="157"/>
        <v>1122.90670858355</v>
      </c>
      <c r="AB394" s="75">
        <v>0.05</v>
      </c>
      <c r="AC394" s="74">
        <f t="shared" si="153"/>
        <v>1122.90670858355</v>
      </c>
      <c r="AD394" s="74">
        <f t="shared" si="154"/>
        <v>1122.90670858355</v>
      </c>
      <c r="AM394" s="74"/>
      <c r="AN394" s="74"/>
      <c r="AO394" s="74"/>
      <c r="AP394" s="74"/>
      <c r="AQ394" s="73"/>
      <c r="AR394" s="73"/>
    </row>
    <row r="395" spans="1:44" s="60" customFormat="1">
      <c r="A395" s="20" t="s">
        <v>868</v>
      </c>
      <c r="B395" s="135">
        <f>B394+30</f>
        <v>44681</v>
      </c>
      <c r="C395" s="72">
        <v>1</v>
      </c>
      <c r="D395" s="73">
        <v>0</v>
      </c>
      <c r="E395" s="73">
        <v>0</v>
      </c>
      <c r="F395" s="73">
        <v>0</v>
      </c>
      <c r="G395" s="73"/>
      <c r="H395" s="74"/>
      <c r="M395" s="74">
        <v>200</v>
      </c>
      <c r="N395" s="74">
        <f t="shared" si="158"/>
        <v>-22658.134171670998</v>
      </c>
      <c r="O395" s="74">
        <f t="shared" si="140"/>
        <v>200</v>
      </c>
      <c r="P395" s="74">
        <f t="shared" si="141"/>
        <v>-22658.134171670998</v>
      </c>
      <c r="Q395" s="74">
        <f t="shared" si="143"/>
        <v>0</v>
      </c>
      <c r="R395" s="74">
        <f t="shared" si="144"/>
        <v>0</v>
      </c>
      <c r="S395" s="74">
        <f t="shared" si="148"/>
        <v>0</v>
      </c>
      <c r="T395" s="74">
        <f t="shared" si="125"/>
        <v>0</v>
      </c>
      <c r="U395" s="74">
        <f t="shared" si="145"/>
        <v>0</v>
      </c>
      <c r="V395" s="74">
        <f t="shared" si="146"/>
        <v>0</v>
      </c>
      <c r="W395" s="74">
        <f t="shared" si="142"/>
        <v>0</v>
      </c>
      <c r="X395" s="74">
        <f t="shared" si="155"/>
        <v>0</v>
      </c>
      <c r="Y395" s="75">
        <v>0.05</v>
      </c>
      <c r="Z395" s="74">
        <f t="shared" si="156"/>
        <v>1132.90670858355</v>
      </c>
      <c r="AA395" s="74">
        <f t="shared" si="157"/>
        <v>1132.90670858355</v>
      </c>
      <c r="AB395" s="75">
        <v>0.05</v>
      </c>
      <c r="AC395" s="74">
        <f t="shared" si="153"/>
        <v>1132.90670858355</v>
      </c>
      <c r="AD395" s="74">
        <f t="shared" si="154"/>
        <v>1132.90670858355</v>
      </c>
      <c r="AM395" s="74"/>
      <c r="AN395" s="74"/>
      <c r="AO395" s="74"/>
      <c r="AP395" s="74"/>
      <c r="AQ395" s="73"/>
      <c r="AR395" s="73"/>
    </row>
    <row r="396" spans="1:44" s="60" customFormat="1">
      <c r="A396" s="20" t="s">
        <v>868</v>
      </c>
      <c r="B396" s="135">
        <f>B395+31</f>
        <v>44712</v>
      </c>
      <c r="C396" s="72">
        <v>1</v>
      </c>
      <c r="D396" s="73">
        <v>0</v>
      </c>
      <c r="E396" s="73">
        <v>0</v>
      </c>
      <c r="F396" s="73">
        <v>0</v>
      </c>
      <c r="G396" s="73"/>
      <c r="H396" s="74"/>
      <c r="M396" s="74">
        <v>200</v>
      </c>
      <c r="N396" s="74">
        <f t="shared" si="158"/>
        <v>-22858.134171670998</v>
      </c>
      <c r="O396" s="74">
        <f t="shared" si="140"/>
        <v>200</v>
      </c>
      <c r="P396" s="74">
        <f t="shared" si="141"/>
        <v>-22858.134171670998</v>
      </c>
      <c r="Q396" s="74">
        <f t="shared" si="143"/>
        <v>0</v>
      </c>
      <c r="R396" s="74">
        <f t="shared" si="144"/>
        <v>0</v>
      </c>
      <c r="S396" s="74">
        <f t="shared" si="148"/>
        <v>0</v>
      </c>
      <c r="T396" s="74">
        <f t="shared" si="125"/>
        <v>0</v>
      </c>
      <c r="U396" s="74">
        <f t="shared" si="145"/>
        <v>0</v>
      </c>
      <c r="V396" s="74">
        <f t="shared" si="146"/>
        <v>0</v>
      </c>
      <c r="W396" s="74">
        <f t="shared" si="142"/>
        <v>0</v>
      </c>
      <c r="X396" s="74">
        <f t="shared" si="155"/>
        <v>0</v>
      </c>
      <c r="Y396" s="75">
        <v>0.05</v>
      </c>
      <c r="Z396" s="74">
        <f t="shared" si="156"/>
        <v>1142.90670858355</v>
      </c>
      <c r="AA396" s="74">
        <f t="shared" si="157"/>
        <v>1142.90670858355</v>
      </c>
      <c r="AB396" s="75">
        <v>0.05</v>
      </c>
      <c r="AC396" s="74">
        <f t="shared" si="153"/>
        <v>1142.90670858355</v>
      </c>
      <c r="AD396" s="74">
        <f t="shared" si="154"/>
        <v>1142.90670858355</v>
      </c>
      <c r="AM396" s="74"/>
      <c r="AN396" s="74"/>
      <c r="AO396" s="74"/>
      <c r="AP396" s="74"/>
      <c r="AQ396" s="73"/>
      <c r="AR396" s="73"/>
    </row>
    <row r="397" spans="1:44" s="60" customFormat="1">
      <c r="A397" s="20" t="s">
        <v>868</v>
      </c>
      <c r="B397" s="135">
        <f>B396+30</f>
        <v>44742</v>
      </c>
      <c r="C397" s="72">
        <v>1</v>
      </c>
      <c r="D397" s="73">
        <v>0</v>
      </c>
      <c r="E397" s="73">
        <v>0</v>
      </c>
      <c r="F397" s="73">
        <v>0</v>
      </c>
      <c r="G397" s="73"/>
      <c r="H397" s="74"/>
      <c r="M397" s="74">
        <v>200</v>
      </c>
      <c r="N397" s="74">
        <f t="shared" si="158"/>
        <v>-23058.134171670998</v>
      </c>
      <c r="O397" s="74">
        <f t="shared" si="140"/>
        <v>200</v>
      </c>
      <c r="P397" s="74">
        <f t="shared" si="141"/>
        <v>-23058.134171670998</v>
      </c>
      <c r="Q397" s="74">
        <f t="shared" si="143"/>
        <v>0</v>
      </c>
      <c r="R397" s="74">
        <f t="shared" si="144"/>
        <v>0</v>
      </c>
      <c r="S397" s="74">
        <f t="shared" si="148"/>
        <v>0</v>
      </c>
      <c r="T397" s="74">
        <f t="shared" si="125"/>
        <v>0</v>
      </c>
      <c r="U397" s="74">
        <f t="shared" si="145"/>
        <v>0</v>
      </c>
      <c r="V397" s="74">
        <f t="shared" si="146"/>
        <v>0</v>
      </c>
      <c r="W397" s="74">
        <f t="shared" si="142"/>
        <v>0</v>
      </c>
      <c r="X397" s="74">
        <f t="shared" si="155"/>
        <v>0</v>
      </c>
      <c r="Y397" s="75">
        <v>0.05</v>
      </c>
      <c r="Z397" s="74">
        <f t="shared" si="156"/>
        <v>1152.90670858355</v>
      </c>
      <c r="AA397" s="74">
        <f t="shared" si="157"/>
        <v>1152.90670858355</v>
      </c>
      <c r="AB397" s="75">
        <v>0.05</v>
      </c>
      <c r="AC397" s="74">
        <f t="shared" si="153"/>
        <v>1152.90670858355</v>
      </c>
      <c r="AD397" s="74">
        <f t="shared" si="154"/>
        <v>1152.90670858355</v>
      </c>
      <c r="AM397" s="74"/>
      <c r="AN397" s="74"/>
      <c r="AO397" s="74"/>
      <c r="AP397" s="74"/>
      <c r="AQ397" s="73"/>
      <c r="AR397" s="73"/>
    </row>
    <row r="398" spans="1:44" s="60" customFormat="1">
      <c r="A398" s="20" t="s">
        <v>868</v>
      </c>
      <c r="B398" s="135">
        <f>B397+31</f>
        <v>44773</v>
      </c>
      <c r="C398" s="72">
        <v>1</v>
      </c>
      <c r="D398" s="73">
        <v>0</v>
      </c>
      <c r="E398" s="73">
        <v>0</v>
      </c>
      <c r="F398" s="73">
        <v>0</v>
      </c>
      <c r="G398" s="73"/>
      <c r="H398" s="74"/>
      <c r="M398" s="74">
        <v>200</v>
      </c>
      <c r="N398" s="74">
        <f t="shared" si="158"/>
        <v>-23258.134171670998</v>
      </c>
      <c r="O398" s="74">
        <f t="shared" si="140"/>
        <v>200</v>
      </c>
      <c r="P398" s="74">
        <f t="shared" si="141"/>
        <v>-23258.134171670998</v>
      </c>
      <c r="Q398" s="74">
        <f t="shared" si="143"/>
        <v>0</v>
      </c>
      <c r="R398" s="74">
        <f t="shared" si="144"/>
        <v>0</v>
      </c>
      <c r="S398" s="74">
        <f t="shared" si="148"/>
        <v>0</v>
      </c>
      <c r="T398" s="74">
        <f t="shared" si="125"/>
        <v>0</v>
      </c>
      <c r="U398" s="74">
        <f t="shared" si="145"/>
        <v>0</v>
      </c>
      <c r="V398" s="74">
        <f t="shared" si="146"/>
        <v>0</v>
      </c>
      <c r="W398" s="74">
        <f t="shared" si="142"/>
        <v>0</v>
      </c>
      <c r="X398" s="74">
        <f t="shared" si="155"/>
        <v>0</v>
      </c>
      <c r="Y398" s="75">
        <v>0.05</v>
      </c>
      <c r="Z398" s="74">
        <f t="shared" si="156"/>
        <v>1162.90670858355</v>
      </c>
      <c r="AA398" s="74">
        <f t="shared" si="157"/>
        <v>1162.90670858355</v>
      </c>
      <c r="AB398" s="75">
        <v>0.05</v>
      </c>
      <c r="AC398" s="74">
        <f t="shared" si="153"/>
        <v>1162.90670858355</v>
      </c>
      <c r="AD398" s="74">
        <f t="shared" si="154"/>
        <v>1162.90670858355</v>
      </c>
      <c r="AM398" s="74"/>
      <c r="AN398" s="74"/>
      <c r="AO398" s="74"/>
      <c r="AP398" s="74"/>
      <c r="AQ398" s="73"/>
      <c r="AR398" s="73"/>
    </row>
    <row r="399" spans="1:44" s="60" customFormat="1">
      <c r="A399" s="20" t="s">
        <v>868</v>
      </c>
      <c r="B399" s="135">
        <f>B398+31</f>
        <v>44804</v>
      </c>
      <c r="C399" s="72">
        <v>1</v>
      </c>
      <c r="D399" s="73">
        <v>0</v>
      </c>
      <c r="E399" s="73">
        <v>0</v>
      </c>
      <c r="F399" s="73">
        <v>0</v>
      </c>
      <c r="G399" s="73"/>
      <c r="H399" s="74"/>
      <c r="M399" s="74">
        <v>200</v>
      </c>
      <c r="N399" s="74">
        <f t="shared" si="158"/>
        <v>-23458.134171670998</v>
      </c>
      <c r="O399" s="74">
        <f t="shared" si="140"/>
        <v>200</v>
      </c>
      <c r="P399" s="74">
        <f t="shared" si="141"/>
        <v>-23458.134171670998</v>
      </c>
      <c r="Q399" s="74">
        <f t="shared" si="143"/>
        <v>0</v>
      </c>
      <c r="R399" s="74">
        <f t="shared" si="144"/>
        <v>0</v>
      </c>
      <c r="S399" s="74">
        <f t="shared" si="148"/>
        <v>0</v>
      </c>
      <c r="T399" s="74">
        <f t="shared" si="125"/>
        <v>0</v>
      </c>
      <c r="U399" s="74">
        <f t="shared" si="145"/>
        <v>0</v>
      </c>
      <c r="V399" s="74">
        <f t="shared" si="146"/>
        <v>0</v>
      </c>
      <c r="W399" s="74">
        <f t="shared" si="142"/>
        <v>0</v>
      </c>
      <c r="X399" s="74">
        <f t="shared" si="155"/>
        <v>0</v>
      </c>
      <c r="Y399" s="75">
        <v>0.05</v>
      </c>
      <c r="Z399" s="74">
        <f t="shared" si="156"/>
        <v>1172.90670858355</v>
      </c>
      <c r="AA399" s="74">
        <f t="shared" si="157"/>
        <v>1172.90670858355</v>
      </c>
      <c r="AB399" s="75">
        <v>0.05</v>
      </c>
      <c r="AC399" s="74">
        <f t="shared" si="153"/>
        <v>1172.90670858355</v>
      </c>
      <c r="AD399" s="74">
        <f t="shared" si="154"/>
        <v>1172.90670858355</v>
      </c>
      <c r="AM399" s="74"/>
      <c r="AN399" s="74"/>
      <c r="AO399" s="74"/>
      <c r="AP399" s="74"/>
      <c r="AQ399" s="73"/>
      <c r="AR399" s="73"/>
    </row>
    <row r="400" spans="1:44" s="60" customFormat="1">
      <c r="A400" s="20" t="s">
        <v>868</v>
      </c>
      <c r="B400" s="135">
        <f>B399+30</f>
        <v>44834</v>
      </c>
      <c r="C400" s="72">
        <v>1</v>
      </c>
      <c r="D400" s="73">
        <v>0</v>
      </c>
      <c r="E400" s="73">
        <v>0</v>
      </c>
      <c r="F400" s="73">
        <v>0</v>
      </c>
      <c r="G400" s="73"/>
      <c r="H400" s="74"/>
      <c r="M400" s="74">
        <v>200</v>
      </c>
      <c r="N400" s="74">
        <f t="shared" si="158"/>
        <v>-23658.134171670998</v>
      </c>
      <c r="O400" s="74">
        <f t="shared" si="140"/>
        <v>200</v>
      </c>
      <c r="P400" s="74">
        <f t="shared" si="141"/>
        <v>-23658.134171670998</v>
      </c>
      <c r="Q400" s="74">
        <f t="shared" si="143"/>
        <v>0</v>
      </c>
      <c r="R400" s="74">
        <f t="shared" si="144"/>
        <v>0</v>
      </c>
      <c r="S400" s="74">
        <f t="shared" si="148"/>
        <v>0</v>
      </c>
      <c r="T400" s="74">
        <f t="shared" si="125"/>
        <v>0</v>
      </c>
      <c r="U400" s="74">
        <f t="shared" si="145"/>
        <v>0</v>
      </c>
      <c r="V400" s="74">
        <f t="shared" si="146"/>
        <v>0</v>
      </c>
      <c r="W400" s="74">
        <f t="shared" si="142"/>
        <v>0</v>
      </c>
      <c r="X400" s="74">
        <f t="shared" si="155"/>
        <v>0</v>
      </c>
      <c r="Y400" s="75">
        <v>0.05</v>
      </c>
      <c r="Z400" s="74">
        <f t="shared" si="156"/>
        <v>1182.90670858355</v>
      </c>
      <c r="AA400" s="74">
        <f t="shared" si="157"/>
        <v>1182.90670858355</v>
      </c>
      <c r="AB400" s="75">
        <v>0.05</v>
      </c>
      <c r="AC400" s="74">
        <f t="shared" si="153"/>
        <v>1182.90670858355</v>
      </c>
      <c r="AD400" s="74">
        <f t="shared" si="154"/>
        <v>1182.90670858355</v>
      </c>
      <c r="AM400" s="74"/>
      <c r="AN400" s="74"/>
      <c r="AO400" s="74"/>
      <c r="AP400" s="74"/>
      <c r="AQ400" s="73"/>
      <c r="AR400" s="73"/>
    </row>
    <row r="401" spans="1:44" s="60" customFormat="1">
      <c r="A401" s="20" t="s">
        <v>868</v>
      </c>
      <c r="B401" s="135">
        <f>B400+31</f>
        <v>44865</v>
      </c>
      <c r="C401" s="72">
        <v>1</v>
      </c>
      <c r="D401" s="73">
        <v>0</v>
      </c>
      <c r="E401" s="73">
        <v>0</v>
      </c>
      <c r="F401" s="73">
        <v>0</v>
      </c>
      <c r="G401" s="73"/>
      <c r="H401" s="74"/>
      <c r="M401" s="74">
        <v>200</v>
      </c>
      <c r="N401" s="74">
        <f t="shared" si="158"/>
        <v>-23858.134171670998</v>
      </c>
      <c r="O401" s="74">
        <f t="shared" si="140"/>
        <v>200</v>
      </c>
      <c r="P401" s="74">
        <f t="shared" si="141"/>
        <v>-23858.134171670998</v>
      </c>
      <c r="Q401" s="74">
        <f t="shared" si="143"/>
        <v>0</v>
      </c>
      <c r="R401" s="74">
        <f t="shared" si="144"/>
        <v>0</v>
      </c>
      <c r="S401" s="74">
        <f t="shared" si="148"/>
        <v>0</v>
      </c>
      <c r="T401" s="74">
        <f t="shared" si="125"/>
        <v>0</v>
      </c>
      <c r="U401" s="74">
        <f t="shared" si="145"/>
        <v>0</v>
      </c>
      <c r="V401" s="74">
        <f t="shared" si="146"/>
        <v>0</v>
      </c>
      <c r="W401" s="74">
        <f t="shared" si="142"/>
        <v>0</v>
      </c>
      <c r="X401" s="74">
        <f t="shared" si="155"/>
        <v>0</v>
      </c>
      <c r="Y401" s="75">
        <v>0.05</v>
      </c>
      <c r="Z401" s="74">
        <f t="shared" si="156"/>
        <v>1192.90670858355</v>
      </c>
      <c r="AA401" s="74">
        <f t="shared" si="157"/>
        <v>1192.90670858355</v>
      </c>
      <c r="AB401" s="75">
        <v>0.05</v>
      </c>
      <c r="AC401" s="74">
        <f t="shared" si="153"/>
        <v>1192.90670858355</v>
      </c>
      <c r="AD401" s="74">
        <f t="shared" si="154"/>
        <v>1192.90670858355</v>
      </c>
      <c r="AM401" s="74"/>
      <c r="AN401" s="74"/>
      <c r="AO401" s="74"/>
      <c r="AP401" s="74"/>
      <c r="AQ401" s="73"/>
      <c r="AR401" s="73"/>
    </row>
    <row r="402" spans="1:44" s="60" customFormat="1">
      <c r="A402" s="20" t="s">
        <v>868</v>
      </c>
      <c r="B402" s="135">
        <f>B401+30</f>
        <v>44895</v>
      </c>
      <c r="C402" s="72">
        <v>1</v>
      </c>
      <c r="D402" s="73">
        <v>0</v>
      </c>
      <c r="E402" s="73">
        <v>0</v>
      </c>
      <c r="F402" s="73">
        <v>0</v>
      </c>
      <c r="G402" s="73"/>
      <c r="H402" s="74"/>
      <c r="M402" s="74">
        <v>200</v>
      </c>
      <c r="N402" s="74">
        <f t="shared" si="158"/>
        <v>-24058.134171670998</v>
      </c>
      <c r="O402" s="74">
        <f t="shared" si="140"/>
        <v>200</v>
      </c>
      <c r="P402" s="74">
        <f t="shared" si="141"/>
        <v>-24058.134171670998</v>
      </c>
      <c r="Q402" s="74">
        <f t="shared" si="143"/>
        <v>0</v>
      </c>
      <c r="R402" s="74">
        <f t="shared" si="144"/>
        <v>0</v>
      </c>
      <c r="S402" s="74">
        <f t="shared" si="148"/>
        <v>0</v>
      </c>
      <c r="T402" s="74">
        <f t="shared" si="125"/>
        <v>0</v>
      </c>
      <c r="U402" s="74">
        <f t="shared" si="145"/>
        <v>0</v>
      </c>
      <c r="V402" s="74">
        <f t="shared" si="146"/>
        <v>0</v>
      </c>
      <c r="W402" s="74">
        <f t="shared" si="142"/>
        <v>0</v>
      </c>
      <c r="X402" s="74">
        <f t="shared" si="155"/>
        <v>0</v>
      </c>
      <c r="Y402" s="75">
        <v>0.05</v>
      </c>
      <c r="Z402" s="74">
        <f t="shared" si="156"/>
        <v>1202.90670858355</v>
      </c>
      <c r="AA402" s="74">
        <f t="shared" si="157"/>
        <v>1202.90670858355</v>
      </c>
      <c r="AB402" s="75">
        <v>0.05</v>
      </c>
      <c r="AC402" s="74">
        <f t="shared" si="153"/>
        <v>1202.90670858355</v>
      </c>
      <c r="AD402" s="74">
        <f t="shared" si="154"/>
        <v>1202.90670858355</v>
      </c>
      <c r="AM402" s="74"/>
      <c r="AN402" s="74"/>
      <c r="AO402" s="74"/>
      <c r="AP402" s="74"/>
      <c r="AQ402" s="73"/>
      <c r="AR402" s="73"/>
    </row>
    <row r="403" spans="1:44" s="60" customFormat="1">
      <c r="A403" s="20" t="s">
        <v>868</v>
      </c>
      <c r="B403" s="135">
        <f>B402+31</f>
        <v>44926</v>
      </c>
      <c r="C403" s="72">
        <v>1</v>
      </c>
      <c r="D403" s="73">
        <v>0</v>
      </c>
      <c r="E403" s="73">
        <v>0</v>
      </c>
      <c r="F403" s="73">
        <v>0</v>
      </c>
      <c r="G403" s="73"/>
      <c r="H403" s="74"/>
      <c r="M403" s="74">
        <v>200</v>
      </c>
      <c r="N403" s="74">
        <f t="shared" si="158"/>
        <v>-24258.134171670998</v>
      </c>
      <c r="O403" s="74">
        <f t="shared" si="140"/>
        <v>200</v>
      </c>
      <c r="P403" s="74">
        <f t="shared" si="141"/>
        <v>-24258.134171670998</v>
      </c>
      <c r="Q403" s="74">
        <f t="shared" si="143"/>
        <v>0</v>
      </c>
      <c r="R403" s="74">
        <f t="shared" si="144"/>
        <v>0</v>
      </c>
      <c r="S403" s="74">
        <f t="shared" si="148"/>
        <v>0</v>
      </c>
      <c r="T403" s="74">
        <f t="shared" si="125"/>
        <v>0</v>
      </c>
      <c r="U403" s="74">
        <f t="shared" si="145"/>
        <v>0</v>
      </c>
      <c r="V403" s="74">
        <f t="shared" si="146"/>
        <v>0</v>
      </c>
      <c r="W403" s="74">
        <f t="shared" ref="W403:W466" si="159">-P403*F403</f>
        <v>0</v>
      </c>
      <c r="X403" s="74">
        <f t="shared" si="155"/>
        <v>0</v>
      </c>
      <c r="Y403" s="75">
        <v>0.05</v>
      </c>
      <c r="Z403" s="74">
        <f t="shared" si="156"/>
        <v>1212.90670858355</v>
      </c>
      <c r="AA403" s="74">
        <f t="shared" si="157"/>
        <v>1212.90670858355</v>
      </c>
      <c r="AB403" s="75">
        <v>0.05</v>
      </c>
      <c r="AC403" s="74">
        <f t="shared" si="153"/>
        <v>1212.90670858355</v>
      </c>
      <c r="AD403" s="74">
        <f t="shared" si="154"/>
        <v>1212.90670858355</v>
      </c>
      <c r="AM403" s="74"/>
      <c r="AN403" s="74"/>
      <c r="AO403" s="74"/>
      <c r="AP403" s="74"/>
      <c r="AQ403" s="73"/>
      <c r="AR403" s="73"/>
    </row>
    <row r="404" spans="1:44" s="60" customFormat="1">
      <c r="A404" s="20" t="s">
        <v>868</v>
      </c>
      <c r="B404" s="135">
        <f>B391+31</f>
        <v>44592</v>
      </c>
      <c r="C404" s="72">
        <v>1</v>
      </c>
      <c r="D404" s="73">
        <v>0</v>
      </c>
      <c r="E404" s="73">
        <v>0</v>
      </c>
      <c r="F404" s="73">
        <v>0</v>
      </c>
      <c r="G404" s="73"/>
      <c r="H404" s="74"/>
      <c r="M404" s="74">
        <v>200</v>
      </c>
      <c r="N404" s="74">
        <f>N391-M404</f>
        <v>-24458.134171670998</v>
      </c>
      <c r="O404" s="74">
        <f t="shared" si="140"/>
        <v>200</v>
      </c>
      <c r="P404" s="74">
        <f t="shared" si="141"/>
        <v>-24458.134171670998</v>
      </c>
      <c r="Q404" s="74">
        <f t="shared" si="143"/>
        <v>0</v>
      </c>
      <c r="R404" s="74">
        <f t="shared" si="144"/>
        <v>0</v>
      </c>
      <c r="S404" s="74">
        <f t="shared" si="148"/>
        <v>0</v>
      </c>
      <c r="T404" s="74">
        <f t="shared" si="125"/>
        <v>0</v>
      </c>
      <c r="U404" s="74">
        <f t="shared" si="145"/>
        <v>0</v>
      </c>
      <c r="V404" s="74">
        <f t="shared" si="146"/>
        <v>0</v>
      </c>
      <c r="W404" s="74">
        <f t="shared" si="159"/>
        <v>0</v>
      </c>
      <c r="X404" s="74">
        <f t="shared" si="155"/>
        <v>0</v>
      </c>
      <c r="Y404" s="75">
        <v>0.05</v>
      </c>
      <c r="Z404" s="74">
        <f t="shared" si="156"/>
        <v>1222.90670858355</v>
      </c>
      <c r="AA404" s="74">
        <f t="shared" si="157"/>
        <v>1222.90670858355</v>
      </c>
      <c r="AB404" s="75">
        <v>0.05</v>
      </c>
      <c r="AC404" s="74">
        <f t="shared" si="153"/>
        <v>1222.90670858355</v>
      </c>
      <c r="AD404" s="74">
        <f t="shared" si="154"/>
        <v>1222.90670858355</v>
      </c>
      <c r="AM404" s="74"/>
      <c r="AN404" s="74"/>
      <c r="AO404" s="74"/>
      <c r="AP404" s="74"/>
      <c r="AQ404" s="73"/>
      <c r="AR404" s="73"/>
    </row>
    <row r="405" spans="1:44" s="60" customFormat="1">
      <c r="A405" s="20" t="s">
        <v>868</v>
      </c>
      <c r="B405" s="135">
        <f>B404+28</f>
        <v>44620</v>
      </c>
      <c r="C405" s="72">
        <v>1</v>
      </c>
      <c r="D405" s="73">
        <v>0</v>
      </c>
      <c r="E405" s="73">
        <v>0</v>
      </c>
      <c r="F405" s="73">
        <v>0</v>
      </c>
      <c r="G405" s="73"/>
      <c r="H405" s="74"/>
      <c r="M405" s="74">
        <v>200</v>
      </c>
      <c r="N405" s="74">
        <f t="shared" ref="N405:N415" si="160">N404-M405</f>
        <v>-24658.134171670998</v>
      </c>
      <c r="O405" s="74">
        <f t="shared" si="140"/>
        <v>200</v>
      </c>
      <c r="P405" s="74">
        <f t="shared" si="141"/>
        <v>-24658.134171670998</v>
      </c>
      <c r="Q405" s="74">
        <f t="shared" si="143"/>
        <v>0</v>
      </c>
      <c r="R405" s="74">
        <f t="shared" si="144"/>
        <v>0</v>
      </c>
      <c r="S405" s="74">
        <f t="shared" si="148"/>
        <v>0</v>
      </c>
      <c r="T405" s="74">
        <f t="shared" si="125"/>
        <v>0</v>
      </c>
      <c r="U405" s="74">
        <f t="shared" si="145"/>
        <v>0</v>
      </c>
      <c r="V405" s="74">
        <f t="shared" si="146"/>
        <v>0</v>
      </c>
      <c r="W405" s="74">
        <f t="shared" si="159"/>
        <v>0</v>
      </c>
      <c r="X405" s="74">
        <f t="shared" si="155"/>
        <v>0</v>
      </c>
      <c r="Y405" s="75">
        <v>0.05</v>
      </c>
      <c r="Z405" s="74">
        <f t="shared" si="156"/>
        <v>1232.90670858355</v>
      </c>
      <c r="AA405" s="74">
        <f t="shared" si="157"/>
        <v>1232.90670858355</v>
      </c>
      <c r="AB405" s="75">
        <v>0.05</v>
      </c>
      <c r="AC405" s="74">
        <f t="shared" si="153"/>
        <v>1232.90670858355</v>
      </c>
      <c r="AD405" s="74">
        <f t="shared" si="154"/>
        <v>1232.90670858355</v>
      </c>
      <c r="AM405" s="74"/>
      <c r="AN405" s="74"/>
      <c r="AO405" s="74"/>
      <c r="AP405" s="74"/>
      <c r="AQ405" s="73"/>
      <c r="AR405" s="73"/>
    </row>
    <row r="406" spans="1:44" s="60" customFormat="1">
      <c r="A406" s="20" t="s">
        <v>868</v>
      </c>
      <c r="B406" s="135">
        <f>B405+31</f>
        <v>44651</v>
      </c>
      <c r="C406" s="72">
        <v>1</v>
      </c>
      <c r="D406" s="73">
        <v>0</v>
      </c>
      <c r="E406" s="73">
        <v>0</v>
      </c>
      <c r="F406" s="73">
        <v>0</v>
      </c>
      <c r="G406" s="73"/>
      <c r="H406" s="74"/>
      <c r="M406" s="74">
        <v>200</v>
      </c>
      <c r="N406" s="74">
        <f t="shared" si="160"/>
        <v>-24858.134171670998</v>
      </c>
      <c r="O406" s="74">
        <f t="shared" si="140"/>
        <v>200</v>
      </c>
      <c r="P406" s="74">
        <f t="shared" si="141"/>
        <v>-24858.134171670998</v>
      </c>
      <c r="Q406" s="74">
        <f t="shared" si="143"/>
        <v>0</v>
      </c>
      <c r="R406" s="74">
        <f t="shared" si="144"/>
        <v>0</v>
      </c>
      <c r="S406" s="74">
        <f t="shared" si="148"/>
        <v>0</v>
      </c>
      <c r="T406" s="74">
        <f t="shared" si="125"/>
        <v>0</v>
      </c>
      <c r="U406" s="74">
        <f t="shared" si="145"/>
        <v>0</v>
      </c>
      <c r="V406" s="74">
        <f t="shared" si="146"/>
        <v>0</v>
      </c>
      <c r="W406" s="74">
        <f t="shared" si="159"/>
        <v>0</v>
      </c>
      <c r="X406" s="74">
        <f t="shared" si="155"/>
        <v>0</v>
      </c>
      <c r="Y406" s="75">
        <v>0.05</v>
      </c>
      <c r="Z406" s="74">
        <f t="shared" si="156"/>
        <v>1242.90670858355</v>
      </c>
      <c r="AA406" s="74">
        <f t="shared" si="157"/>
        <v>1242.90670858355</v>
      </c>
      <c r="AB406" s="75">
        <v>0.05</v>
      </c>
      <c r="AC406" s="74">
        <f t="shared" si="153"/>
        <v>1242.90670858355</v>
      </c>
      <c r="AD406" s="74">
        <f t="shared" si="154"/>
        <v>1242.90670858355</v>
      </c>
      <c r="AM406" s="74"/>
      <c r="AN406" s="74"/>
      <c r="AO406" s="74"/>
      <c r="AP406" s="74"/>
      <c r="AQ406" s="73"/>
      <c r="AR406" s="73"/>
    </row>
    <row r="407" spans="1:44" s="60" customFormat="1">
      <c r="A407" s="20" t="s">
        <v>868</v>
      </c>
      <c r="B407" s="135">
        <f>B406+30</f>
        <v>44681</v>
      </c>
      <c r="C407" s="72">
        <v>1</v>
      </c>
      <c r="D407" s="73">
        <v>0</v>
      </c>
      <c r="E407" s="73">
        <v>0</v>
      </c>
      <c r="F407" s="73">
        <v>0</v>
      </c>
      <c r="G407" s="73"/>
      <c r="H407" s="74"/>
      <c r="M407" s="74">
        <v>200</v>
      </c>
      <c r="N407" s="74">
        <f t="shared" si="160"/>
        <v>-25058.134171670998</v>
      </c>
      <c r="O407" s="74">
        <f t="shared" si="140"/>
        <v>200</v>
      </c>
      <c r="P407" s="74">
        <f t="shared" si="141"/>
        <v>-25058.134171670998</v>
      </c>
      <c r="Q407" s="74">
        <f t="shared" si="143"/>
        <v>0</v>
      </c>
      <c r="R407" s="74">
        <f t="shared" si="144"/>
        <v>0</v>
      </c>
      <c r="S407" s="74">
        <f t="shared" si="148"/>
        <v>0</v>
      </c>
      <c r="T407" s="74">
        <f t="shared" si="125"/>
        <v>0</v>
      </c>
      <c r="U407" s="74">
        <f t="shared" si="145"/>
        <v>0</v>
      </c>
      <c r="V407" s="74">
        <f t="shared" si="146"/>
        <v>0</v>
      </c>
      <c r="W407" s="74">
        <f t="shared" si="159"/>
        <v>0</v>
      </c>
      <c r="X407" s="74">
        <f t="shared" si="155"/>
        <v>0</v>
      </c>
      <c r="Y407" s="75">
        <v>0.05</v>
      </c>
      <c r="Z407" s="74">
        <f t="shared" si="156"/>
        <v>1252.90670858355</v>
      </c>
      <c r="AA407" s="74">
        <f t="shared" si="157"/>
        <v>1252.90670858355</v>
      </c>
      <c r="AB407" s="75">
        <v>0.05</v>
      </c>
      <c r="AC407" s="74">
        <f t="shared" si="153"/>
        <v>1252.90670858355</v>
      </c>
      <c r="AD407" s="74">
        <f t="shared" si="154"/>
        <v>1252.90670858355</v>
      </c>
      <c r="AM407" s="74"/>
      <c r="AN407" s="74"/>
      <c r="AO407" s="74"/>
      <c r="AP407" s="74"/>
      <c r="AQ407" s="73"/>
      <c r="AR407" s="73"/>
    </row>
    <row r="408" spans="1:44" s="60" customFormat="1">
      <c r="A408" s="20" t="s">
        <v>868</v>
      </c>
      <c r="B408" s="135">
        <f>B407+31</f>
        <v>44712</v>
      </c>
      <c r="C408" s="72">
        <v>1</v>
      </c>
      <c r="D408" s="73">
        <v>0</v>
      </c>
      <c r="E408" s="73">
        <v>0</v>
      </c>
      <c r="F408" s="73">
        <v>0</v>
      </c>
      <c r="G408" s="73"/>
      <c r="H408" s="74"/>
      <c r="M408" s="74">
        <v>200</v>
      </c>
      <c r="N408" s="74">
        <f t="shared" si="160"/>
        <v>-25258.134171670998</v>
      </c>
      <c r="O408" s="74">
        <f t="shared" si="140"/>
        <v>200</v>
      </c>
      <c r="P408" s="74">
        <f t="shared" si="141"/>
        <v>-25258.134171670998</v>
      </c>
      <c r="Q408" s="74">
        <f t="shared" ref="Q408:Q440" si="161">N407*D407/365*(B408-B407)+Q407-S408</f>
        <v>0</v>
      </c>
      <c r="R408" s="74">
        <f t="shared" ref="R408:R439" si="162">Q408*C408</f>
        <v>0</v>
      </c>
      <c r="S408" s="74">
        <f t="shared" si="148"/>
        <v>0</v>
      </c>
      <c r="T408" s="74">
        <f t="shared" si="125"/>
        <v>0</v>
      </c>
      <c r="U408" s="74">
        <f t="shared" ref="U408:U441" si="163">E408*N407</f>
        <v>0</v>
      </c>
      <c r="V408" s="74">
        <f t="shared" ref="V408:V441" si="164">U408*C408</f>
        <v>0</v>
      </c>
      <c r="W408" s="74">
        <f t="shared" si="159"/>
        <v>0</v>
      </c>
      <c r="X408" s="74">
        <f t="shared" si="155"/>
        <v>0</v>
      </c>
      <c r="Y408" s="75">
        <v>0.05</v>
      </c>
      <c r="Z408" s="74">
        <f t="shared" si="156"/>
        <v>1262.90670858355</v>
      </c>
      <c r="AA408" s="74">
        <f t="shared" si="157"/>
        <v>1262.90670858355</v>
      </c>
      <c r="AB408" s="75">
        <v>0.05</v>
      </c>
      <c r="AC408" s="74">
        <f t="shared" si="153"/>
        <v>1262.90670858355</v>
      </c>
      <c r="AD408" s="74">
        <f t="shared" si="154"/>
        <v>1262.90670858355</v>
      </c>
      <c r="AM408" s="74"/>
      <c r="AN408" s="74"/>
      <c r="AO408" s="74"/>
      <c r="AP408" s="74"/>
      <c r="AQ408" s="73"/>
      <c r="AR408" s="73"/>
    </row>
    <row r="409" spans="1:44" s="60" customFormat="1">
      <c r="A409" s="20" t="s">
        <v>868</v>
      </c>
      <c r="B409" s="135">
        <f>B408+30</f>
        <v>44742</v>
      </c>
      <c r="C409" s="72">
        <v>1</v>
      </c>
      <c r="D409" s="73">
        <v>0</v>
      </c>
      <c r="E409" s="73">
        <v>0</v>
      </c>
      <c r="F409" s="73">
        <v>0</v>
      </c>
      <c r="G409" s="73"/>
      <c r="H409" s="74"/>
      <c r="M409" s="74">
        <v>200</v>
      </c>
      <c r="N409" s="74">
        <f t="shared" si="160"/>
        <v>-25458.134171670998</v>
      </c>
      <c r="O409" s="74">
        <f t="shared" si="140"/>
        <v>200</v>
      </c>
      <c r="P409" s="74">
        <f t="shared" si="141"/>
        <v>-25458.134171670998</v>
      </c>
      <c r="Q409" s="74">
        <f t="shared" si="161"/>
        <v>0</v>
      </c>
      <c r="R409" s="74">
        <f t="shared" si="162"/>
        <v>0</v>
      </c>
      <c r="S409" s="74">
        <f t="shared" ref="S409:S441" si="165">N408*D408/365*(B409-B408)</f>
        <v>0</v>
      </c>
      <c r="T409" s="74">
        <f t="shared" si="125"/>
        <v>0</v>
      </c>
      <c r="U409" s="74">
        <f t="shared" si="163"/>
        <v>0</v>
      </c>
      <c r="V409" s="74">
        <f t="shared" si="164"/>
        <v>0</v>
      </c>
      <c r="W409" s="74">
        <f t="shared" si="159"/>
        <v>0</v>
      </c>
      <c r="X409" s="74">
        <f t="shared" si="155"/>
        <v>0</v>
      </c>
      <c r="Y409" s="75">
        <v>0.05</v>
      </c>
      <c r="Z409" s="74">
        <f t="shared" si="156"/>
        <v>1272.90670858355</v>
      </c>
      <c r="AA409" s="74">
        <f t="shared" si="157"/>
        <v>1272.90670858355</v>
      </c>
      <c r="AB409" s="75">
        <v>0.05</v>
      </c>
      <c r="AC409" s="74">
        <f t="shared" si="153"/>
        <v>1272.90670858355</v>
      </c>
      <c r="AD409" s="74">
        <f t="shared" si="154"/>
        <v>1272.90670858355</v>
      </c>
      <c r="AM409" s="74"/>
      <c r="AN409" s="74"/>
      <c r="AO409" s="74"/>
      <c r="AP409" s="74"/>
      <c r="AQ409" s="73"/>
      <c r="AR409" s="73"/>
    </row>
    <row r="410" spans="1:44" s="60" customFormat="1">
      <c r="A410" s="20" t="s">
        <v>868</v>
      </c>
      <c r="B410" s="135">
        <f>B409+31</f>
        <v>44773</v>
      </c>
      <c r="C410" s="72">
        <v>1</v>
      </c>
      <c r="D410" s="73">
        <v>0</v>
      </c>
      <c r="E410" s="73">
        <v>0</v>
      </c>
      <c r="F410" s="73">
        <v>0</v>
      </c>
      <c r="G410" s="73"/>
      <c r="H410" s="74"/>
      <c r="M410" s="74">
        <v>200</v>
      </c>
      <c r="N410" s="74">
        <f t="shared" si="160"/>
        <v>-25658.134171670998</v>
      </c>
      <c r="O410" s="74">
        <f t="shared" si="140"/>
        <v>200</v>
      </c>
      <c r="P410" s="74">
        <f t="shared" si="141"/>
        <v>-25658.134171670998</v>
      </c>
      <c r="Q410" s="74">
        <f t="shared" si="161"/>
        <v>0</v>
      </c>
      <c r="R410" s="74">
        <f t="shared" si="162"/>
        <v>0</v>
      </c>
      <c r="S410" s="74">
        <f t="shared" si="165"/>
        <v>0</v>
      </c>
      <c r="T410" s="74">
        <f t="shared" si="125"/>
        <v>0</v>
      </c>
      <c r="U410" s="74">
        <f t="shared" si="163"/>
        <v>0</v>
      </c>
      <c r="V410" s="74">
        <f t="shared" si="164"/>
        <v>0</v>
      </c>
      <c r="W410" s="74">
        <f t="shared" si="159"/>
        <v>0</v>
      </c>
      <c r="X410" s="74">
        <f t="shared" si="155"/>
        <v>0</v>
      </c>
      <c r="Y410" s="75">
        <v>0.05</v>
      </c>
      <c r="Z410" s="74">
        <f t="shared" si="156"/>
        <v>1282.90670858355</v>
      </c>
      <c r="AA410" s="74">
        <f t="shared" si="157"/>
        <v>1282.90670858355</v>
      </c>
      <c r="AB410" s="75">
        <v>0.05</v>
      </c>
      <c r="AC410" s="74">
        <f t="shared" si="153"/>
        <v>1282.90670858355</v>
      </c>
      <c r="AD410" s="74">
        <f t="shared" si="154"/>
        <v>1282.90670858355</v>
      </c>
      <c r="AM410" s="74"/>
      <c r="AN410" s="74"/>
      <c r="AO410" s="74"/>
      <c r="AP410" s="74"/>
      <c r="AQ410" s="73"/>
      <c r="AR410" s="73"/>
    </row>
    <row r="411" spans="1:44" s="60" customFormat="1">
      <c r="A411" s="20" t="s">
        <v>868</v>
      </c>
      <c r="B411" s="135">
        <f>B410+31</f>
        <v>44804</v>
      </c>
      <c r="C411" s="72">
        <v>1</v>
      </c>
      <c r="D411" s="73">
        <v>0</v>
      </c>
      <c r="E411" s="73">
        <v>0</v>
      </c>
      <c r="F411" s="73">
        <v>0</v>
      </c>
      <c r="G411" s="73"/>
      <c r="H411" s="74"/>
      <c r="M411" s="74">
        <v>200</v>
      </c>
      <c r="N411" s="74">
        <f t="shared" si="160"/>
        <v>-25858.134171670998</v>
      </c>
      <c r="O411" s="74">
        <f t="shared" si="140"/>
        <v>200</v>
      </c>
      <c r="P411" s="74">
        <f t="shared" si="141"/>
        <v>-25858.134171670998</v>
      </c>
      <c r="Q411" s="74">
        <f t="shared" si="161"/>
        <v>0</v>
      </c>
      <c r="R411" s="74">
        <f t="shared" si="162"/>
        <v>0</v>
      </c>
      <c r="S411" s="74">
        <f t="shared" si="165"/>
        <v>0</v>
      </c>
      <c r="T411" s="74">
        <f t="shared" si="125"/>
        <v>0</v>
      </c>
      <c r="U411" s="74">
        <f t="shared" si="163"/>
        <v>0</v>
      </c>
      <c r="V411" s="74">
        <f t="shared" si="164"/>
        <v>0</v>
      </c>
      <c r="W411" s="74">
        <f t="shared" si="159"/>
        <v>0</v>
      </c>
      <c r="X411" s="74">
        <f t="shared" si="155"/>
        <v>0</v>
      </c>
      <c r="Y411" s="75">
        <v>0.05</v>
      </c>
      <c r="Z411" s="74">
        <f t="shared" si="156"/>
        <v>1292.90670858355</v>
      </c>
      <c r="AA411" s="74">
        <f t="shared" si="157"/>
        <v>1292.90670858355</v>
      </c>
      <c r="AB411" s="75">
        <v>0.05</v>
      </c>
      <c r="AC411" s="74">
        <f t="shared" si="153"/>
        <v>1292.90670858355</v>
      </c>
      <c r="AD411" s="74">
        <f t="shared" si="154"/>
        <v>1292.90670858355</v>
      </c>
      <c r="AM411" s="74"/>
      <c r="AN411" s="74"/>
      <c r="AO411" s="74"/>
      <c r="AP411" s="74"/>
      <c r="AQ411" s="73"/>
      <c r="AR411" s="73"/>
    </row>
    <row r="412" spans="1:44" s="60" customFormat="1">
      <c r="A412" s="20" t="s">
        <v>868</v>
      </c>
      <c r="B412" s="135">
        <f>B411+30</f>
        <v>44834</v>
      </c>
      <c r="C412" s="72">
        <v>1</v>
      </c>
      <c r="D412" s="73">
        <v>0</v>
      </c>
      <c r="E412" s="73">
        <v>0</v>
      </c>
      <c r="F412" s="73">
        <v>0</v>
      </c>
      <c r="G412" s="73"/>
      <c r="H412" s="74"/>
      <c r="M412" s="74">
        <v>200</v>
      </c>
      <c r="N412" s="74">
        <f t="shared" si="160"/>
        <v>-26058.134171670998</v>
      </c>
      <c r="O412" s="74">
        <f t="shared" si="140"/>
        <v>200</v>
      </c>
      <c r="P412" s="74">
        <f t="shared" si="141"/>
        <v>-26058.134171670998</v>
      </c>
      <c r="Q412" s="74">
        <f t="shared" si="161"/>
        <v>0</v>
      </c>
      <c r="R412" s="74">
        <f t="shared" si="162"/>
        <v>0</v>
      </c>
      <c r="S412" s="74">
        <f t="shared" si="165"/>
        <v>0</v>
      </c>
      <c r="T412" s="74">
        <f t="shared" si="125"/>
        <v>0</v>
      </c>
      <c r="U412" s="74">
        <f t="shared" si="163"/>
        <v>0</v>
      </c>
      <c r="V412" s="74">
        <f t="shared" si="164"/>
        <v>0</v>
      </c>
      <c r="W412" s="74">
        <f t="shared" si="159"/>
        <v>0</v>
      </c>
      <c r="X412" s="74">
        <f t="shared" si="155"/>
        <v>0</v>
      </c>
      <c r="Y412" s="75">
        <v>0.05</v>
      </c>
      <c r="Z412" s="74">
        <f t="shared" si="156"/>
        <v>1302.90670858355</v>
      </c>
      <c r="AA412" s="74">
        <f t="shared" si="157"/>
        <v>1302.90670858355</v>
      </c>
      <c r="AB412" s="75">
        <v>0.05</v>
      </c>
      <c r="AC412" s="74">
        <f t="shared" si="153"/>
        <v>1302.90670858355</v>
      </c>
      <c r="AD412" s="74">
        <f t="shared" si="154"/>
        <v>1302.90670858355</v>
      </c>
      <c r="AM412" s="74"/>
      <c r="AN412" s="74"/>
      <c r="AO412" s="74"/>
      <c r="AP412" s="74"/>
      <c r="AQ412" s="73"/>
      <c r="AR412" s="73"/>
    </row>
    <row r="413" spans="1:44" s="60" customFormat="1">
      <c r="A413" s="20" t="s">
        <v>868</v>
      </c>
      <c r="B413" s="135">
        <f>B412+31</f>
        <v>44865</v>
      </c>
      <c r="C413" s="72">
        <v>1</v>
      </c>
      <c r="D413" s="73">
        <v>0</v>
      </c>
      <c r="E413" s="73">
        <v>0</v>
      </c>
      <c r="F413" s="73">
        <v>0</v>
      </c>
      <c r="G413" s="73"/>
      <c r="H413" s="74"/>
      <c r="M413" s="74">
        <v>200</v>
      </c>
      <c r="N413" s="74">
        <f t="shared" si="160"/>
        <v>-26258.134171670998</v>
      </c>
      <c r="O413" s="74">
        <f t="shared" si="140"/>
        <v>200</v>
      </c>
      <c r="P413" s="74">
        <f t="shared" si="141"/>
        <v>-26258.134171670998</v>
      </c>
      <c r="Q413" s="74">
        <f t="shared" si="161"/>
        <v>0</v>
      </c>
      <c r="R413" s="74">
        <f t="shared" si="162"/>
        <v>0</v>
      </c>
      <c r="S413" s="74">
        <f t="shared" si="165"/>
        <v>0</v>
      </c>
      <c r="T413" s="74">
        <f t="shared" si="125"/>
        <v>0</v>
      </c>
      <c r="U413" s="74">
        <f t="shared" si="163"/>
        <v>0</v>
      </c>
      <c r="V413" s="74">
        <f t="shared" si="164"/>
        <v>0</v>
      </c>
      <c r="W413" s="74">
        <f t="shared" si="159"/>
        <v>0</v>
      </c>
      <c r="X413" s="74">
        <f t="shared" si="155"/>
        <v>0</v>
      </c>
      <c r="Y413" s="75">
        <v>0.05</v>
      </c>
      <c r="Z413" s="74">
        <f t="shared" si="156"/>
        <v>1312.90670858355</v>
      </c>
      <c r="AA413" s="74">
        <f t="shared" si="157"/>
        <v>1312.90670858355</v>
      </c>
      <c r="AB413" s="75">
        <v>0.05</v>
      </c>
      <c r="AC413" s="74">
        <f t="shared" si="153"/>
        <v>1312.90670858355</v>
      </c>
      <c r="AD413" s="74">
        <f t="shared" si="154"/>
        <v>1312.90670858355</v>
      </c>
      <c r="AM413" s="74"/>
      <c r="AN413" s="74"/>
      <c r="AO413" s="74"/>
      <c r="AP413" s="74"/>
      <c r="AQ413" s="73"/>
      <c r="AR413" s="73"/>
    </row>
    <row r="414" spans="1:44" s="60" customFormat="1">
      <c r="A414" s="20" t="s">
        <v>868</v>
      </c>
      <c r="B414" s="135">
        <f>B413+30</f>
        <v>44895</v>
      </c>
      <c r="C414" s="72">
        <v>1</v>
      </c>
      <c r="D414" s="73">
        <v>0</v>
      </c>
      <c r="E414" s="73">
        <v>0</v>
      </c>
      <c r="F414" s="73">
        <v>0</v>
      </c>
      <c r="G414" s="73"/>
      <c r="H414" s="74"/>
      <c r="M414" s="74">
        <v>200</v>
      </c>
      <c r="N414" s="74">
        <f t="shared" si="160"/>
        <v>-26458.134171670998</v>
      </c>
      <c r="O414" s="74">
        <f t="shared" si="140"/>
        <v>200</v>
      </c>
      <c r="P414" s="74">
        <f t="shared" si="141"/>
        <v>-26458.134171670998</v>
      </c>
      <c r="Q414" s="74">
        <f t="shared" si="161"/>
        <v>0</v>
      </c>
      <c r="R414" s="74">
        <f t="shared" si="162"/>
        <v>0</v>
      </c>
      <c r="S414" s="74">
        <f t="shared" si="165"/>
        <v>0</v>
      </c>
      <c r="T414" s="74">
        <f t="shared" si="125"/>
        <v>0</v>
      </c>
      <c r="U414" s="74">
        <f t="shared" si="163"/>
        <v>0</v>
      </c>
      <c r="V414" s="74">
        <f t="shared" si="164"/>
        <v>0</v>
      </c>
      <c r="W414" s="74">
        <f t="shared" si="159"/>
        <v>0</v>
      </c>
      <c r="X414" s="74">
        <f t="shared" si="155"/>
        <v>0</v>
      </c>
      <c r="Y414" s="75">
        <v>0.05</v>
      </c>
      <c r="Z414" s="74">
        <f t="shared" si="156"/>
        <v>1322.90670858355</v>
      </c>
      <c r="AA414" s="74">
        <f t="shared" si="157"/>
        <v>1322.90670858355</v>
      </c>
      <c r="AB414" s="75">
        <v>0.05</v>
      </c>
      <c r="AC414" s="74">
        <f t="shared" si="153"/>
        <v>1322.90670858355</v>
      </c>
      <c r="AD414" s="74">
        <f t="shared" si="154"/>
        <v>1322.90670858355</v>
      </c>
      <c r="AM414" s="74"/>
      <c r="AN414" s="74"/>
      <c r="AO414" s="74"/>
      <c r="AP414" s="74"/>
      <c r="AQ414" s="73"/>
      <c r="AR414" s="73"/>
    </row>
    <row r="415" spans="1:44" s="60" customFormat="1">
      <c r="A415" s="20" t="s">
        <v>868</v>
      </c>
      <c r="B415" s="135">
        <f>B414+31</f>
        <v>44926</v>
      </c>
      <c r="C415" s="72">
        <v>1</v>
      </c>
      <c r="D415" s="73">
        <v>0</v>
      </c>
      <c r="E415" s="73">
        <v>0</v>
      </c>
      <c r="F415" s="73">
        <v>0</v>
      </c>
      <c r="G415" s="73"/>
      <c r="H415" s="74"/>
      <c r="M415" s="74">
        <v>200</v>
      </c>
      <c r="N415" s="74">
        <f t="shared" si="160"/>
        <v>-26658.134171670998</v>
      </c>
      <c r="O415" s="74">
        <f t="shared" si="140"/>
        <v>200</v>
      </c>
      <c r="P415" s="74">
        <f t="shared" si="141"/>
        <v>-26658.134171670998</v>
      </c>
      <c r="Q415" s="74">
        <f t="shared" si="161"/>
        <v>0</v>
      </c>
      <c r="R415" s="74">
        <f t="shared" si="162"/>
        <v>0</v>
      </c>
      <c r="S415" s="74">
        <f t="shared" si="165"/>
        <v>0</v>
      </c>
      <c r="T415" s="74">
        <f t="shared" si="125"/>
        <v>0</v>
      </c>
      <c r="U415" s="74">
        <f t="shared" si="163"/>
        <v>0</v>
      </c>
      <c r="V415" s="74">
        <f t="shared" si="164"/>
        <v>0</v>
      </c>
      <c r="W415" s="74">
        <f t="shared" si="159"/>
        <v>0</v>
      </c>
      <c r="X415" s="74">
        <f t="shared" si="155"/>
        <v>0</v>
      </c>
      <c r="Y415" s="75">
        <v>0.05</v>
      </c>
      <c r="Z415" s="74">
        <f t="shared" si="156"/>
        <v>1332.90670858355</v>
      </c>
      <c r="AA415" s="74">
        <f t="shared" si="157"/>
        <v>1332.90670858355</v>
      </c>
      <c r="AB415" s="75">
        <v>0.05</v>
      </c>
      <c r="AC415" s="74">
        <f t="shared" si="153"/>
        <v>1332.90670858355</v>
      </c>
      <c r="AD415" s="74">
        <f t="shared" si="154"/>
        <v>1332.90670858355</v>
      </c>
      <c r="AM415" s="74"/>
      <c r="AN415" s="74"/>
      <c r="AO415" s="74"/>
      <c r="AP415" s="74"/>
      <c r="AQ415" s="73"/>
      <c r="AR415" s="73"/>
    </row>
    <row r="416" spans="1:44" s="60" customFormat="1">
      <c r="A416" s="20" t="s">
        <v>868</v>
      </c>
      <c r="B416" s="135">
        <f>B403+31</f>
        <v>44957</v>
      </c>
      <c r="C416" s="72">
        <v>1</v>
      </c>
      <c r="D416" s="73">
        <v>0</v>
      </c>
      <c r="E416" s="73">
        <v>0</v>
      </c>
      <c r="F416" s="73">
        <v>0</v>
      </c>
      <c r="G416" s="73"/>
      <c r="H416" s="74"/>
      <c r="M416" s="74">
        <v>200</v>
      </c>
      <c r="N416" s="74">
        <f>N403-M416</f>
        <v>-24458.134171670998</v>
      </c>
      <c r="O416" s="74">
        <f t="shared" si="140"/>
        <v>200</v>
      </c>
      <c r="P416" s="74">
        <f t="shared" si="141"/>
        <v>-24458.134171670998</v>
      </c>
      <c r="Q416" s="74">
        <f t="shared" si="161"/>
        <v>0</v>
      </c>
      <c r="R416" s="74">
        <f t="shared" si="162"/>
        <v>0</v>
      </c>
      <c r="S416" s="74">
        <f t="shared" si="165"/>
        <v>0</v>
      </c>
      <c r="T416" s="74">
        <f t="shared" si="125"/>
        <v>0</v>
      </c>
      <c r="U416" s="74">
        <f t="shared" si="163"/>
        <v>0</v>
      </c>
      <c r="V416" s="74">
        <f t="shared" si="164"/>
        <v>0</v>
      </c>
      <c r="W416" s="74">
        <f t="shared" si="159"/>
        <v>0</v>
      </c>
      <c r="X416" s="74">
        <f t="shared" si="155"/>
        <v>0</v>
      </c>
      <c r="Y416" s="75">
        <v>0.05</v>
      </c>
      <c r="Z416" s="74">
        <f t="shared" si="156"/>
        <v>1222.90670858355</v>
      </c>
      <c r="AA416" s="74">
        <f t="shared" si="157"/>
        <v>1222.90670858355</v>
      </c>
      <c r="AB416" s="75">
        <v>0.05</v>
      </c>
      <c r="AC416" s="74">
        <f t="shared" si="153"/>
        <v>1222.90670858355</v>
      </c>
      <c r="AD416" s="74">
        <f t="shared" si="154"/>
        <v>1222.90670858355</v>
      </c>
      <c r="AM416" s="74"/>
      <c r="AN416" s="74"/>
      <c r="AO416" s="74"/>
      <c r="AP416" s="74"/>
      <c r="AQ416" s="73"/>
      <c r="AR416" s="73"/>
    </row>
    <row r="417" spans="1:44" s="60" customFormat="1">
      <c r="A417" s="20" t="s">
        <v>868</v>
      </c>
      <c r="B417" s="135">
        <f>B416+28</f>
        <v>44985</v>
      </c>
      <c r="C417" s="72">
        <v>1</v>
      </c>
      <c r="D417" s="73">
        <v>0</v>
      </c>
      <c r="E417" s="73">
        <v>0</v>
      </c>
      <c r="F417" s="73">
        <v>0</v>
      </c>
      <c r="G417" s="73"/>
      <c r="H417" s="74"/>
      <c r="M417" s="74">
        <v>200</v>
      </c>
      <c r="N417" s="74">
        <f t="shared" ref="N417:N427" si="166">N416-M417</f>
        <v>-24658.134171670998</v>
      </c>
      <c r="O417" s="74">
        <f t="shared" si="140"/>
        <v>200</v>
      </c>
      <c r="P417" s="74">
        <f t="shared" si="141"/>
        <v>-24658.134171670998</v>
      </c>
      <c r="Q417" s="74">
        <f t="shared" si="161"/>
        <v>0</v>
      </c>
      <c r="R417" s="74">
        <f t="shared" si="162"/>
        <v>0</v>
      </c>
      <c r="S417" s="74">
        <f t="shared" si="165"/>
        <v>0</v>
      </c>
      <c r="T417" s="74">
        <f t="shared" si="125"/>
        <v>0</v>
      </c>
      <c r="U417" s="74">
        <f t="shared" si="163"/>
        <v>0</v>
      </c>
      <c r="V417" s="74">
        <f t="shared" si="164"/>
        <v>0</v>
      </c>
      <c r="W417" s="74">
        <f t="shared" si="159"/>
        <v>0</v>
      </c>
      <c r="X417" s="74">
        <f t="shared" si="155"/>
        <v>0</v>
      </c>
      <c r="Y417" s="75">
        <v>0.05</v>
      </c>
      <c r="Z417" s="74">
        <f t="shared" si="156"/>
        <v>1232.90670858355</v>
      </c>
      <c r="AA417" s="74">
        <f t="shared" si="157"/>
        <v>1232.90670858355</v>
      </c>
      <c r="AB417" s="75">
        <v>0.05</v>
      </c>
      <c r="AC417" s="74">
        <f t="shared" si="153"/>
        <v>1232.90670858355</v>
      </c>
      <c r="AD417" s="74">
        <f t="shared" si="154"/>
        <v>1232.90670858355</v>
      </c>
      <c r="AM417" s="74"/>
      <c r="AN417" s="74"/>
      <c r="AO417" s="74"/>
      <c r="AP417" s="74"/>
      <c r="AQ417" s="73"/>
      <c r="AR417" s="73"/>
    </row>
    <row r="418" spans="1:44" s="60" customFormat="1">
      <c r="A418" s="20" t="s">
        <v>868</v>
      </c>
      <c r="B418" s="135">
        <f>B417+31</f>
        <v>45016</v>
      </c>
      <c r="C418" s="72">
        <v>1</v>
      </c>
      <c r="D418" s="73">
        <v>0</v>
      </c>
      <c r="E418" s="73">
        <v>0</v>
      </c>
      <c r="F418" s="73">
        <v>0</v>
      </c>
      <c r="G418" s="73"/>
      <c r="H418" s="74"/>
      <c r="M418" s="74">
        <v>200</v>
      </c>
      <c r="N418" s="74">
        <f t="shared" si="166"/>
        <v>-24858.134171670998</v>
      </c>
      <c r="O418" s="74">
        <f t="shared" si="140"/>
        <v>200</v>
      </c>
      <c r="P418" s="74">
        <f t="shared" si="141"/>
        <v>-24858.134171670998</v>
      </c>
      <c r="Q418" s="74">
        <f t="shared" si="161"/>
        <v>0</v>
      </c>
      <c r="R418" s="74">
        <f t="shared" si="162"/>
        <v>0</v>
      </c>
      <c r="S418" s="74">
        <f t="shared" si="165"/>
        <v>0</v>
      </c>
      <c r="T418" s="74">
        <f t="shared" si="125"/>
        <v>0</v>
      </c>
      <c r="U418" s="74">
        <f t="shared" si="163"/>
        <v>0</v>
      </c>
      <c r="V418" s="74">
        <f t="shared" si="164"/>
        <v>0</v>
      </c>
      <c r="W418" s="74">
        <f t="shared" si="159"/>
        <v>0</v>
      </c>
      <c r="X418" s="74">
        <f t="shared" si="155"/>
        <v>0</v>
      </c>
      <c r="Y418" s="75">
        <v>0.05</v>
      </c>
      <c r="Z418" s="74">
        <f t="shared" si="156"/>
        <v>1242.90670858355</v>
      </c>
      <c r="AA418" s="74">
        <f t="shared" si="157"/>
        <v>1242.90670858355</v>
      </c>
      <c r="AB418" s="75">
        <v>0.05</v>
      </c>
      <c r="AC418" s="74">
        <f t="shared" si="153"/>
        <v>1242.90670858355</v>
      </c>
      <c r="AD418" s="74">
        <f t="shared" si="154"/>
        <v>1242.90670858355</v>
      </c>
      <c r="AM418" s="74"/>
      <c r="AN418" s="74"/>
      <c r="AO418" s="74"/>
      <c r="AP418" s="74"/>
      <c r="AQ418" s="73"/>
      <c r="AR418" s="73"/>
    </row>
    <row r="419" spans="1:44" s="60" customFormat="1">
      <c r="A419" s="20" t="s">
        <v>868</v>
      </c>
      <c r="B419" s="135">
        <f>B418+30</f>
        <v>45046</v>
      </c>
      <c r="C419" s="72">
        <v>1</v>
      </c>
      <c r="D419" s="73">
        <v>0</v>
      </c>
      <c r="E419" s="73">
        <v>0</v>
      </c>
      <c r="F419" s="73">
        <v>0</v>
      </c>
      <c r="G419" s="73"/>
      <c r="H419" s="74"/>
      <c r="M419" s="74">
        <v>200</v>
      </c>
      <c r="N419" s="74">
        <f t="shared" si="166"/>
        <v>-25058.134171670998</v>
      </c>
      <c r="O419" s="74">
        <f t="shared" si="140"/>
        <v>200</v>
      </c>
      <c r="P419" s="74">
        <f t="shared" si="141"/>
        <v>-25058.134171670998</v>
      </c>
      <c r="Q419" s="74">
        <f t="shared" si="161"/>
        <v>0</v>
      </c>
      <c r="R419" s="74">
        <f t="shared" si="162"/>
        <v>0</v>
      </c>
      <c r="S419" s="74">
        <f t="shared" si="165"/>
        <v>0</v>
      </c>
      <c r="T419" s="74">
        <f t="shared" si="125"/>
        <v>0</v>
      </c>
      <c r="U419" s="74">
        <f t="shared" si="163"/>
        <v>0</v>
      </c>
      <c r="V419" s="74">
        <f t="shared" si="164"/>
        <v>0</v>
      </c>
      <c r="W419" s="74">
        <f t="shared" si="159"/>
        <v>0</v>
      </c>
      <c r="X419" s="74">
        <f t="shared" si="155"/>
        <v>0</v>
      </c>
      <c r="Y419" s="75">
        <v>0.05</v>
      </c>
      <c r="Z419" s="74">
        <f t="shared" si="156"/>
        <v>1252.90670858355</v>
      </c>
      <c r="AA419" s="74">
        <f t="shared" si="157"/>
        <v>1252.90670858355</v>
      </c>
      <c r="AB419" s="75">
        <v>0.05</v>
      </c>
      <c r="AC419" s="74">
        <f t="shared" si="153"/>
        <v>1252.90670858355</v>
      </c>
      <c r="AD419" s="74">
        <f t="shared" si="154"/>
        <v>1252.90670858355</v>
      </c>
      <c r="AM419" s="74"/>
      <c r="AN419" s="74"/>
      <c r="AO419" s="74"/>
      <c r="AP419" s="74"/>
      <c r="AQ419" s="73"/>
      <c r="AR419" s="73"/>
    </row>
    <row r="420" spans="1:44" s="60" customFormat="1">
      <c r="A420" s="20" t="s">
        <v>868</v>
      </c>
      <c r="B420" s="135">
        <f>B419+31</f>
        <v>45077</v>
      </c>
      <c r="C420" s="72">
        <v>1</v>
      </c>
      <c r="D420" s="73">
        <v>0</v>
      </c>
      <c r="E420" s="73">
        <v>0</v>
      </c>
      <c r="F420" s="73">
        <v>0</v>
      </c>
      <c r="G420" s="73"/>
      <c r="H420" s="74"/>
      <c r="M420" s="74">
        <v>200</v>
      </c>
      <c r="N420" s="74">
        <f t="shared" si="166"/>
        <v>-25258.134171670998</v>
      </c>
      <c r="O420" s="74">
        <f t="shared" si="140"/>
        <v>200</v>
      </c>
      <c r="P420" s="74">
        <f t="shared" si="141"/>
        <v>-25258.134171670998</v>
      </c>
      <c r="Q420" s="74">
        <f t="shared" si="161"/>
        <v>0</v>
      </c>
      <c r="R420" s="74">
        <f t="shared" si="162"/>
        <v>0</v>
      </c>
      <c r="S420" s="74">
        <f t="shared" si="165"/>
        <v>0</v>
      </c>
      <c r="T420" s="74">
        <f t="shared" si="125"/>
        <v>0</v>
      </c>
      <c r="U420" s="74">
        <f t="shared" si="163"/>
        <v>0</v>
      </c>
      <c r="V420" s="74">
        <f t="shared" si="164"/>
        <v>0</v>
      </c>
      <c r="W420" s="74">
        <f t="shared" si="159"/>
        <v>0</v>
      </c>
      <c r="X420" s="74">
        <f t="shared" si="155"/>
        <v>0</v>
      </c>
      <c r="Y420" s="75">
        <v>0.05</v>
      </c>
      <c r="Z420" s="74">
        <f t="shared" si="156"/>
        <v>1262.90670858355</v>
      </c>
      <c r="AA420" s="74">
        <f t="shared" si="157"/>
        <v>1262.90670858355</v>
      </c>
      <c r="AB420" s="75">
        <v>0.05</v>
      </c>
      <c r="AC420" s="74">
        <f t="shared" si="153"/>
        <v>1262.90670858355</v>
      </c>
      <c r="AD420" s="74">
        <f t="shared" si="154"/>
        <v>1262.90670858355</v>
      </c>
      <c r="AM420" s="74"/>
      <c r="AN420" s="74"/>
      <c r="AO420" s="74"/>
      <c r="AP420" s="74"/>
      <c r="AQ420" s="73"/>
      <c r="AR420" s="73"/>
    </row>
    <row r="421" spans="1:44" s="60" customFormat="1">
      <c r="A421" s="20" t="s">
        <v>868</v>
      </c>
      <c r="B421" s="135">
        <f>B420+30</f>
        <v>45107</v>
      </c>
      <c r="C421" s="72">
        <v>1</v>
      </c>
      <c r="D421" s="73">
        <v>0</v>
      </c>
      <c r="E421" s="73">
        <v>0</v>
      </c>
      <c r="F421" s="73">
        <v>0</v>
      </c>
      <c r="G421" s="73"/>
      <c r="H421" s="74"/>
      <c r="M421" s="74">
        <v>200</v>
      </c>
      <c r="N421" s="74">
        <f t="shared" si="166"/>
        <v>-25458.134171670998</v>
      </c>
      <c r="O421" s="74">
        <f t="shared" si="140"/>
        <v>200</v>
      </c>
      <c r="P421" s="74">
        <f t="shared" si="141"/>
        <v>-25458.134171670998</v>
      </c>
      <c r="Q421" s="74">
        <f t="shared" si="161"/>
        <v>0</v>
      </c>
      <c r="R421" s="74">
        <f t="shared" si="162"/>
        <v>0</v>
      </c>
      <c r="S421" s="74">
        <f t="shared" si="165"/>
        <v>0</v>
      </c>
      <c r="T421" s="74">
        <f t="shared" si="125"/>
        <v>0</v>
      </c>
      <c r="U421" s="74">
        <f t="shared" si="163"/>
        <v>0</v>
      </c>
      <c r="V421" s="74">
        <f t="shared" si="164"/>
        <v>0</v>
      </c>
      <c r="W421" s="74">
        <f t="shared" si="159"/>
        <v>0</v>
      </c>
      <c r="X421" s="74">
        <f t="shared" si="155"/>
        <v>0</v>
      </c>
      <c r="Y421" s="75">
        <v>0.05</v>
      </c>
      <c r="Z421" s="74">
        <f t="shared" si="156"/>
        <v>1272.90670858355</v>
      </c>
      <c r="AA421" s="74">
        <f t="shared" si="157"/>
        <v>1272.90670858355</v>
      </c>
      <c r="AB421" s="75">
        <v>0.05</v>
      </c>
      <c r="AC421" s="74">
        <f t="shared" si="153"/>
        <v>1272.90670858355</v>
      </c>
      <c r="AD421" s="74">
        <f t="shared" si="154"/>
        <v>1272.90670858355</v>
      </c>
      <c r="AM421" s="74"/>
      <c r="AN421" s="74"/>
      <c r="AO421" s="74"/>
      <c r="AP421" s="74"/>
      <c r="AQ421" s="73"/>
      <c r="AR421" s="73"/>
    </row>
    <row r="422" spans="1:44" s="60" customFormat="1">
      <c r="A422" s="20" t="s">
        <v>868</v>
      </c>
      <c r="B422" s="135">
        <f>B421+31</f>
        <v>45138</v>
      </c>
      <c r="C422" s="72">
        <v>1</v>
      </c>
      <c r="D422" s="73">
        <v>0</v>
      </c>
      <c r="E422" s="73">
        <v>0</v>
      </c>
      <c r="F422" s="73">
        <v>0</v>
      </c>
      <c r="G422" s="73"/>
      <c r="H422" s="74"/>
      <c r="M422" s="74">
        <v>200</v>
      </c>
      <c r="N422" s="74">
        <f t="shared" si="166"/>
        <v>-25658.134171670998</v>
      </c>
      <c r="O422" s="74">
        <f t="shared" si="140"/>
        <v>200</v>
      </c>
      <c r="P422" s="74">
        <f t="shared" si="141"/>
        <v>-25658.134171670998</v>
      </c>
      <c r="Q422" s="74">
        <f t="shared" si="161"/>
        <v>0</v>
      </c>
      <c r="R422" s="74">
        <f t="shared" si="162"/>
        <v>0</v>
      </c>
      <c r="S422" s="74">
        <f t="shared" si="165"/>
        <v>0</v>
      </c>
      <c r="T422" s="74">
        <f t="shared" si="125"/>
        <v>0</v>
      </c>
      <c r="U422" s="74">
        <f t="shared" si="163"/>
        <v>0</v>
      </c>
      <c r="V422" s="74">
        <f t="shared" si="164"/>
        <v>0</v>
      </c>
      <c r="W422" s="74">
        <f t="shared" si="159"/>
        <v>0</v>
      </c>
      <c r="X422" s="74">
        <f t="shared" si="155"/>
        <v>0</v>
      </c>
      <c r="Y422" s="75">
        <v>0.05</v>
      </c>
      <c r="Z422" s="74">
        <f t="shared" si="156"/>
        <v>1282.90670858355</v>
      </c>
      <c r="AA422" s="74">
        <f t="shared" si="157"/>
        <v>1282.90670858355</v>
      </c>
      <c r="AB422" s="75">
        <v>0.05</v>
      </c>
      <c r="AC422" s="74">
        <f t="shared" si="153"/>
        <v>1282.90670858355</v>
      </c>
      <c r="AD422" s="74">
        <f t="shared" si="154"/>
        <v>1282.90670858355</v>
      </c>
      <c r="AM422" s="74"/>
      <c r="AN422" s="74"/>
      <c r="AO422" s="74"/>
      <c r="AP422" s="74"/>
      <c r="AQ422" s="73"/>
      <c r="AR422" s="73"/>
    </row>
    <row r="423" spans="1:44" s="60" customFormat="1">
      <c r="A423" s="20" t="s">
        <v>868</v>
      </c>
      <c r="B423" s="135">
        <f>B422+31</f>
        <v>45169</v>
      </c>
      <c r="C423" s="72">
        <v>1</v>
      </c>
      <c r="D423" s="73">
        <v>0</v>
      </c>
      <c r="E423" s="73">
        <v>0</v>
      </c>
      <c r="F423" s="73">
        <v>0</v>
      </c>
      <c r="G423" s="73"/>
      <c r="H423" s="74"/>
      <c r="M423" s="74">
        <v>200</v>
      </c>
      <c r="N423" s="74">
        <f t="shared" si="166"/>
        <v>-25858.134171670998</v>
      </c>
      <c r="O423" s="74">
        <f t="shared" si="140"/>
        <v>200</v>
      </c>
      <c r="P423" s="74">
        <f t="shared" si="141"/>
        <v>-25858.134171670998</v>
      </c>
      <c r="Q423" s="74">
        <f t="shared" si="161"/>
        <v>0</v>
      </c>
      <c r="R423" s="74">
        <f t="shared" si="162"/>
        <v>0</v>
      </c>
      <c r="S423" s="74">
        <f t="shared" si="165"/>
        <v>0</v>
      </c>
      <c r="T423" s="74">
        <f t="shared" si="125"/>
        <v>0</v>
      </c>
      <c r="U423" s="74">
        <f t="shared" si="163"/>
        <v>0</v>
      </c>
      <c r="V423" s="74">
        <f t="shared" si="164"/>
        <v>0</v>
      </c>
      <c r="W423" s="74">
        <f t="shared" si="159"/>
        <v>0</v>
      </c>
      <c r="X423" s="74">
        <f t="shared" si="155"/>
        <v>0</v>
      </c>
      <c r="Y423" s="75">
        <v>0.05</v>
      </c>
      <c r="Z423" s="74">
        <f t="shared" si="156"/>
        <v>1292.90670858355</v>
      </c>
      <c r="AA423" s="74">
        <f t="shared" si="157"/>
        <v>1292.90670858355</v>
      </c>
      <c r="AB423" s="75">
        <v>0.05</v>
      </c>
      <c r="AC423" s="74">
        <f t="shared" si="153"/>
        <v>1292.90670858355</v>
      </c>
      <c r="AD423" s="74">
        <f t="shared" si="154"/>
        <v>1292.90670858355</v>
      </c>
      <c r="AM423" s="74"/>
      <c r="AN423" s="74"/>
      <c r="AO423" s="74"/>
      <c r="AP423" s="74"/>
      <c r="AQ423" s="73"/>
      <c r="AR423" s="73"/>
    </row>
    <row r="424" spans="1:44" s="60" customFormat="1">
      <c r="A424" s="20" t="s">
        <v>868</v>
      </c>
      <c r="B424" s="135">
        <f>B423+30</f>
        <v>45199</v>
      </c>
      <c r="C424" s="72">
        <v>1</v>
      </c>
      <c r="D424" s="73">
        <v>0</v>
      </c>
      <c r="E424" s="73">
        <v>0</v>
      </c>
      <c r="F424" s="73">
        <v>0</v>
      </c>
      <c r="G424" s="73"/>
      <c r="H424" s="74"/>
      <c r="M424" s="74">
        <v>200</v>
      </c>
      <c r="N424" s="74">
        <f t="shared" si="166"/>
        <v>-26058.134171670998</v>
      </c>
      <c r="O424" s="74">
        <f t="shared" si="140"/>
        <v>200</v>
      </c>
      <c r="P424" s="74">
        <f t="shared" si="141"/>
        <v>-26058.134171670998</v>
      </c>
      <c r="Q424" s="74">
        <f t="shared" si="161"/>
        <v>0</v>
      </c>
      <c r="R424" s="74">
        <f t="shared" si="162"/>
        <v>0</v>
      </c>
      <c r="S424" s="74">
        <f t="shared" si="165"/>
        <v>0</v>
      </c>
      <c r="T424" s="74">
        <f t="shared" si="125"/>
        <v>0</v>
      </c>
      <c r="U424" s="74">
        <f t="shared" si="163"/>
        <v>0</v>
      </c>
      <c r="V424" s="74">
        <f t="shared" si="164"/>
        <v>0</v>
      </c>
      <c r="W424" s="74">
        <f t="shared" si="159"/>
        <v>0</v>
      </c>
      <c r="X424" s="74">
        <f t="shared" si="155"/>
        <v>0</v>
      </c>
      <c r="Y424" s="75">
        <v>0.05</v>
      </c>
      <c r="Z424" s="74">
        <f t="shared" si="156"/>
        <v>1302.90670858355</v>
      </c>
      <c r="AA424" s="74">
        <f t="shared" si="157"/>
        <v>1302.90670858355</v>
      </c>
      <c r="AB424" s="75">
        <v>0.05</v>
      </c>
      <c r="AC424" s="74">
        <f t="shared" si="153"/>
        <v>1302.90670858355</v>
      </c>
      <c r="AD424" s="74">
        <f t="shared" si="154"/>
        <v>1302.90670858355</v>
      </c>
      <c r="AM424" s="74"/>
      <c r="AN424" s="74"/>
      <c r="AO424" s="74"/>
      <c r="AP424" s="74"/>
      <c r="AQ424" s="73"/>
      <c r="AR424" s="73"/>
    </row>
    <row r="425" spans="1:44" s="60" customFormat="1">
      <c r="A425" s="20" t="s">
        <v>868</v>
      </c>
      <c r="B425" s="135">
        <f>B424+31</f>
        <v>45230</v>
      </c>
      <c r="C425" s="72">
        <v>1</v>
      </c>
      <c r="D425" s="73">
        <v>0</v>
      </c>
      <c r="E425" s="73">
        <v>0</v>
      </c>
      <c r="F425" s="73">
        <v>0</v>
      </c>
      <c r="G425" s="73"/>
      <c r="H425" s="74"/>
      <c r="M425" s="74">
        <v>200</v>
      </c>
      <c r="N425" s="74">
        <f t="shared" si="166"/>
        <v>-26258.134171670998</v>
      </c>
      <c r="O425" s="74">
        <f t="shared" si="140"/>
        <v>200</v>
      </c>
      <c r="P425" s="74">
        <f t="shared" si="141"/>
        <v>-26258.134171670998</v>
      </c>
      <c r="Q425" s="74">
        <f t="shared" si="161"/>
        <v>0</v>
      </c>
      <c r="R425" s="74">
        <f t="shared" si="162"/>
        <v>0</v>
      </c>
      <c r="S425" s="74">
        <f t="shared" si="165"/>
        <v>0</v>
      </c>
      <c r="T425" s="74">
        <f t="shared" si="125"/>
        <v>0</v>
      </c>
      <c r="U425" s="74">
        <f t="shared" si="163"/>
        <v>0</v>
      </c>
      <c r="V425" s="74">
        <f t="shared" si="164"/>
        <v>0</v>
      </c>
      <c r="W425" s="74">
        <f t="shared" si="159"/>
        <v>0</v>
      </c>
      <c r="X425" s="74">
        <f t="shared" si="155"/>
        <v>0</v>
      </c>
      <c r="Y425" s="75">
        <v>0.05</v>
      </c>
      <c r="Z425" s="74">
        <f t="shared" si="156"/>
        <v>1312.90670858355</v>
      </c>
      <c r="AA425" s="74">
        <f t="shared" si="157"/>
        <v>1312.90670858355</v>
      </c>
      <c r="AB425" s="75">
        <v>0.05</v>
      </c>
      <c r="AC425" s="74">
        <f t="shared" si="153"/>
        <v>1312.90670858355</v>
      </c>
      <c r="AD425" s="74">
        <f t="shared" si="154"/>
        <v>1312.90670858355</v>
      </c>
      <c r="AM425" s="74"/>
      <c r="AN425" s="74"/>
      <c r="AO425" s="74"/>
      <c r="AP425" s="74"/>
      <c r="AQ425" s="73"/>
      <c r="AR425" s="73"/>
    </row>
    <row r="426" spans="1:44" s="60" customFormat="1">
      <c r="A426" s="20" t="s">
        <v>868</v>
      </c>
      <c r="B426" s="135">
        <f>B425+30</f>
        <v>45260</v>
      </c>
      <c r="C426" s="72">
        <v>1</v>
      </c>
      <c r="D426" s="73">
        <v>0</v>
      </c>
      <c r="E426" s="73">
        <v>0</v>
      </c>
      <c r="F426" s="73">
        <v>0</v>
      </c>
      <c r="G426" s="73"/>
      <c r="H426" s="74"/>
      <c r="M426" s="74">
        <v>200</v>
      </c>
      <c r="N426" s="74">
        <f t="shared" si="166"/>
        <v>-26458.134171670998</v>
      </c>
      <c r="O426" s="74">
        <f t="shared" si="140"/>
        <v>200</v>
      </c>
      <c r="P426" s="74">
        <f t="shared" si="141"/>
        <v>-26458.134171670998</v>
      </c>
      <c r="Q426" s="74">
        <f t="shared" si="161"/>
        <v>0</v>
      </c>
      <c r="R426" s="74">
        <f t="shared" si="162"/>
        <v>0</v>
      </c>
      <c r="S426" s="74">
        <f t="shared" si="165"/>
        <v>0</v>
      </c>
      <c r="T426" s="74">
        <f t="shared" si="125"/>
        <v>0</v>
      </c>
      <c r="U426" s="74">
        <f t="shared" si="163"/>
        <v>0</v>
      </c>
      <c r="V426" s="74">
        <f t="shared" si="164"/>
        <v>0</v>
      </c>
      <c r="W426" s="74">
        <f t="shared" si="159"/>
        <v>0</v>
      </c>
      <c r="X426" s="74">
        <f t="shared" si="155"/>
        <v>0</v>
      </c>
      <c r="Y426" s="75">
        <v>0.05</v>
      </c>
      <c r="Z426" s="74">
        <f t="shared" si="156"/>
        <v>1322.90670858355</v>
      </c>
      <c r="AA426" s="74">
        <f t="shared" si="157"/>
        <v>1322.90670858355</v>
      </c>
      <c r="AB426" s="75">
        <v>0.05</v>
      </c>
      <c r="AC426" s="74">
        <f t="shared" si="153"/>
        <v>1322.90670858355</v>
      </c>
      <c r="AD426" s="74">
        <f t="shared" si="154"/>
        <v>1322.90670858355</v>
      </c>
      <c r="AM426" s="74"/>
      <c r="AN426" s="74"/>
      <c r="AO426" s="74"/>
      <c r="AP426" s="74"/>
      <c r="AQ426" s="73"/>
      <c r="AR426" s="73"/>
    </row>
    <row r="427" spans="1:44" s="60" customFormat="1">
      <c r="A427" s="20" t="s">
        <v>868</v>
      </c>
      <c r="B427" s="135">
        <f>B426+31</f>
        <v>45291</v>
      </c>
      <c r="C427" s="72">
        <v>1</v>
      </c>
      <c r="D427" s="73">
        <v>0</v>
      </c>
      <c r="E427" s="73">
        <v>0</v>
      </c>
      <c r="F427" s="73">
        <v>0</v>
      </c>
      <c r="G427" s="73"/>
      <c r="H427" s="74"/>
      <c r="M427" s="74">
        <v>200</v>
      </c>
      <c r="N427" s="74">
        <f t="shared" si="166"/>
        <v>-26658.134171670998</v>
      </c>
      <c r="O427" s="74">
        <f t="shared" si="140"/>
        <v>200</v>
      </c>
      <c r="P427" s="74">
        <f t="shared" si="141"/>
        <v>-26658.134171670998</v>
      </c>
      <c r="Q427" s="74">
        <f t="shared" si="161"/>
        <v>0</v>
      </c>
      <c r="R427" s="74">
        <f t="shared" si="162"/>
        <v>0</v>
      </c>
      <c r="S427" s="74">
        <f t="shared" si="165"/>
        <v>0</v>
      </c>
      <c r="T427" s="74">
        <f t="shared" si="125"/>
        <v>0</v>
      </c>
      <c r="U427" s="74">
        <f t="shared" si="163"/>
        <v>0</v>
      </c>
      <c r="V427" s="74">
        <f t="shared" si="164"/>
        <v>0</v>
      </c>
      <c r="W427" s="74">
        <f t="shared" si="159"/>
        <v>0</v>
      </c>
      <c r="X427" s="74">
        <f t="shared" si="155"/>
        <v>0</v>
      </c>
      <c r="Y427" s="75">
        <v>0.05</v>
      </c>
      <c r="Z427" s="74">
        <f t="shared" si="156"/>
        <v>1332.90670858355</v>
      </c>
      <c r="AA427" s="74">
        <f t="shared" si="157"/>
        <v>1332.90670858355</v>
      </c>
      <c r="AB427" s="75">
        <v>0.05</v>
      </c>
      <c r="AC427" s="74">
        <f t="shared" si="153"/>
        <v>1332.90670858355</v>
      </c>
      <c r="AD427" s="74">
        <f t="shared" si="154"/>
        <v>1332.90670858355</v>
      </c>
      <c r="AM427" s="74"/>
      <c r="AN427" s="74"/>
      <c r="AO427" s="74"/>
      <c r="AP427" s="74"/>
      <c r="AQ427" s="73"/>
      <c r="AR427" s="73"/>
    </row>
    <row r="428" spans="1:44" s="60" customFormat="1">
      <c r="A428" s="20" t="s">
        <v>868</v>
      </c>
      <c r="B428" s="135">
        <f>B427+31</f>
        <v>45322</v>
      </c>
      <c r="C428" s="72">
        <v>1</v>
      </c>
      <c r="D428" s="73">
        <v>0</v>
      </c>
      <c r="E428" s="73">
        <v>0</v>
      </c>
      <c r="F428" s="73">
        <v>0</v>
      </c>
      <c r="G428" s="73"/>
      <c r="H428" s="74"/>
      <c r="M428" s="74">
        <v>200</v>
      </c>
      <c r="N428" s="74">
        <f>N415-M428</f>
        <v>-26858.134171670998</v>
      </c>
      <c r="O428" s="74">
        <f t="shared" si="140"/>
        <v>200</v>
      </c>
      <c r="P428" s="74">
        <f t="shared" si="141"/>
        <v>-26858.134171670998</v>
      </c>
      <c r="Q428" s="74">
        <f t="shared" si="161"/>
        <v>0</v>
      </c>
      <c r="R428" s="74">
        <f t="shared" si="162"/>
        <v>0</v>
      </c>
      <c r="S428" s="74">
        <f t="shared" si="165"/>
        <v>0</v>
      </c>
      <c r="T428" s="74">
        <f t="shared" si="125"/>
        <v>0</v>
      </c>
      <c r="U428" s="74">
        <f t="shared" si="163"/>
        <v>0</v>
      </c>
      <c r="V428" s="74">
        <f t="shared" si="164"/>
        <v>0</v>
      </c>
      <c r="W428" s="74">
        <f t="shared" si="159"/>
        <v>0</v>
      </c>
      <c r="X428" s="74">
        <f t="shared" si="155"/>
        <v>0</v>
      </c>
      <c r="Y428" s="75">
        <v>0.05</v>
      </c>
      <c r="Z428" s="74">
        <f t="shared" si="156"/>
        <v>1342.90670858355</v>
      </c>
      <c r="AA428" s="74">
        <f t="shared" si="157"/>
        <v>1342.90670858355</v>
      </c>
      <c r="AB428" s="75">
        <v>0.05</v>
      </c>
      <c r="AC428" s="74">
        <f t="shared" si="153"/>
        <v>1342.90670858355</v>
      </c>
      <c r="AD428" s="74">
        <f t="shared" si="154"/>
        <v>1342.90670858355</v>
      </c>
      <c r="AM428" s="74"/>
      <c r="AN428" s="74"/>
      <c r="AO428" s="74"/>
      <c r="AP428" s="74"/>
      <c r="AQ428" s="73"/>
      <c r="AR428" s="73"/>
    </row>
    <row r="429" spans="1:44" s="60" customFormat="1">
      <c r="A429" s="20" t="s">
        <v>868</v>
      </c>
      <c r="B429" s="135">
        <f>B428+29</f>
        <v>45351</v>
      </c>
      <c r="C429" s="72">
        <v>1</v>
      </c>
      <c r="D429" s="73">
        <v>0</v>
      </c>
      <c r="E429" s="73">
        <v>0</v>
      </c>
      <c r="F429" s="73">
        <v>0</v>
      </c>
      <c r="G429" s="73"/>
      <c r="H429" s="74"/>
      <c r="M429" s="74">
        <v>200</v>
      </c>
      <c r="N429" s="74">
        <f t="shared" ref="N429:N441" si="167">N428-M429</f>
        <v>-27058.134171670998</v>
      </c>
      <c r="O429" s="74">
        <f t="shared" si="140"/>
        <v>200</v>
      </c>
      <c r="P429" s="74">
        <f t="shared" si="141"/>
        <v>-27058.134171670998</v>
      </c>
      <c r="Q429" s="74">
        <f t="shared" si="161"/>
        <v>0</v>
      </c>
      <c r="R429" s="74">
        <f t="shared" si="162"/>
        <v>0</v>
      </c>
      <c r="S429" s="74">
        <f t="shared" si="165"/>
        <v>0</v>
      </c>
      <c r="T429" s="74">
        <f t="shared" si="125"/>
        <v>0</v>
      </c>
      <c r="U429" s="74">
        <f t="shared" si="163"/>
        <v>0</v>
      </c>
      <c r="V429" s="74">
        <f t="shared" si="164"/>
        <v>0</v>
      </c>
      <c r="W429" s="74">
        <f t="shared" si="159"/>
        <v>0</v>
      </c>
      <c r="X429" s="74">
        <f t="shared" si="155"/>
        <v>0</v>
      </c>
      <c r="Y429" s="75">
        <v>0.05</v>
      </c>
      <c r="Z429" s="74">
        <f t="shared" si="156"/>
        <v>1352.90670858355</v>
      </c>
      <c r="AA429" s="74">
        <f t="shared" si="157"/>
        <v>1352.90670858355</v>
      </c>
      <c r="AB429" s="75">
        <v>0.05</v>
      </c>
      <c r="AC429" s="74">
        <f t="shared" si="153"/>
        <v>1352.90670858355</v>
      </c>
      <c r="AD429" s="74">
        <f t="shared" si="154"/>
        <v>1352.90670858355</v>
      </c>
      <c r="AM429" s="74"/>
      <c r="AN429" s="74"/>
      <c r="AO429" s="74"/>
      <c r="AP429" s="74"/>
      <c r="AQ429" s="73"/>
      <c r="AR429" s="73"/>
    </row>
    <row r="430" spans="1:44" s="60" customFormat="1">
      <c r="A430" s="20" t="s">
        <v>868</v>
      </c>
      <c r="B430" s="135">
        <f>B429+31</f>
        <v>45382</v>
      </c>
      <c r="C430" s="72">
        <v>1</v>
      </c>
      <c r="D430" s="73">
        <v>0</v>
      </c>
      <c r="E430" s="73">
        <v>0</v>
      </c>
      <c r="F430" s="73">
        <v>0</v>
      </c>
      <c r="G430" s="73"/>
      <c r="H430" s="74"/>
      <c r="M430" s="74">
        <v>200</v>
      </c>
      <c r="N430" s="74">
        <f t="shared" si="167"/>
        <v>-27258.134171670998</v>
      </c>
      <c r="O430" s="74">
        <f t="shared" si="140"/>
        <v>200</v>
      </c>
      <c r="P430" s="74">
        <f t="shared" si="141"/>
        <v>-27258.134171670998</v>
      </c>
      <c r="Q430" s="74">
        <f t="shared" si="161"/>
        <v>0</v>
      </c>
      <c r="R430" s="74">
        <f t="shared" si="162"/>
        <v>0</v>
      </c>
      <c r="S430" s="74">
        <f t="shared" si="165"/>
        <v>0</v>
      </c>
      <c r="T430" s="74">
        <f t="shared" si="125"/>
        <v>0</v>
      </c>
      <c r="U430" s="74">
        <f t="shared" si="163"/>
        <v>0</v>
      </c>
      <c r="V430" s="74">
        <f t="shared" si="164"/>
        <v>0</v>
      </c>
      <c r="W430" s="74">
        <f t="shared" si="159"/>
        <v>0</v>
      </c>
      <c r="X430" s="74">
        <f t="shared" si="155"/>
        <v>0</v>
      </c>
      <c r="Y430" s="75">
        <v>0.05</v>
      </c>
      <c r="Z430" s="74">
        <f t="shared" si="156"/>
        <v>1362.90670858355</v>
      </c>
      <c r="AA430" s="74">
        <f t="shared" si="157"/>
        <v>1362.90670858355</v>
      </c>
      <c r="AB430" s="75">
        <v>0.05</v>
      </c>
      <c r="AC430" s="74">
        <f t="shared" si="153"/>
        <v>1362.90670858355</v>
      </c>
      <c r="AD430" s="74">
        <f t="shared" si="154"/>
        <v>1362.90670858355</v>
      </c>
      <c r="AM430" s="74"/>
      <c r="AN430" s="74"/>
      <c r="AO430" s="74"/>
      <c r="AP430" s="74"/>
      <c r="AQ430" s="73"/>
      <c r="AR430" s="73"/>
    </row>
    <row r="431" spans="1:44" s="60" customFormat="1">
      <c r="A431" s="20" t="s">
        <v>868</v>
      </c>
      <c r="B431" s="135">
        <f>B430+30</f>
        <v>45412</v>
      </c>
      <c r="C431" s="72">
        <v>1</v>
      </c>
      <c r="D431" s="73">
        <v>0</v>
      </c>
      <c r="E431" s="73">
        <v>0</v>
      </c>
      <c r="F431" s="73">
        <v>0</v>
      </c>
      <c r="G431" s="73"/>
      <c r="H431" s="74"/>
      <c r="M431" s="74">
        <v>200</v>
      </c>
      <c r="N431" s="74">
        <f t="shared" si="167"/>
        <v>-27458.134171670998</v>
      </c>
      <c r="O431" s="74">
        <f t="shared" si="140"/>
        <v>200</v>
      </c>
      <c r="P431" s="74">
        <f t="shared" si="141"/>
        <v>-27458.134171670998</v>
      </c>
      <c r="Q431" s="74">
        <f t="shared" si="161"/>
        <v>0</v>
      </c>
      <c r="R431" s="74">
        <f t="shared" si="162"/>
        <v>0</v>
      </c>
      <c r="S431" s="74">
        <f t="shared" si="165"/>
        <v>0</v>
      </c>
      <c r="T431" s="74">
        <f t="shared" si="125"/>
        <v>0</v>
      </c>
      <c r="U431" s="74">
        <f t="shared" si="163"/>
        <v>0</v>
      </c>
      <c r="V431" s="74">
        <f t="shared" si="164"/>
        <v>0</v>
      </c>
      <c r="W431" s="74">
        <f t="shared" si="159"/>
        <v>0</v>
      </c>
      <c r="X431" s="74">
        <f t="shared" si="155"/>
        <v>0</v>
      </c>
      <c r="Y431" s="75">
        <v>0.05</v>
      </c>
      <c r="Z431" s="74">
        <f t="shared" si="156"/>
        <v>1372.90670858355</v>
      </c>
      <c r="AA431" s="74">
        <f t="shared" si="157"/>
        <v>1372.90670858355</v>
      </c>
      <c r="AB431" s="75">
        <v>0.05</v>
      </c>
      <c r="AC431" s="74">
        <f t="shared" si="153"/>
        <v>1372.90670858355</v>
      </c>
      <c r="AD431" s="74">
        <f t="shared" si="154"/>
        <v>1372.90670858355</v>
      </c>
      <c r="AM431" s="74"/>
      <c r="AN431" s="74"/>
      <c r="AO431" s="74"/>
      <c r="AP431" s="74"/>
      <c r="AQ431" s="73"/>
      <c r="AR431" s="73"/>
    </row>
    <row r="432" spans="1:44" s="60" customFormat="1">
      <c r="A432" s="20" t="s">
        <v>868</v>
      </c>
      <c r="B432" s="135">
        <f>B431+31</f>
        <v>45443</v>
      </c>
      <c r="C432" s="72">
        <v>1</v>
      </c>
      <c r="D432" s="73">
        <v>0</v>
      </c>
      <c r="E432" s="73">
        <v>0</v>
      </c>
      <c r="F432" s="73">
        <v>0</v>
      </c>
      <c r="G432" s="73"/>
      <c r="H432" s="74"/>
      <c r="M432" s="74">
        <v>200</v>
      </c>
      <c r="N432" s="74">
        <f t="shared" si="167"/>
        <v>-27658.134171670998</v>
      </c>
      <c r="O432" s="74">
        <f t="shared" si="140"/>
        <v>200</v>
      </c>
      <c r="P432" s="74">
        <f t="shared" si="141"/>
        <v>-27658.134171670998</v>
      </c>
      <c r="Q432" s="74">
        <f t="shared" si="161"/>
        <v>0</v>
      </c>
      <c r="R432" s="74">
        <f t="shared" si="162"/>
        <v>0</v>
      </c>
      <c r="S432" s="74">
        <f t="shared" si="165"/>
        <v>0</v>
      </c>
      <c r="T432" s="74">
        <f t="shared" si="125"/>
        <v>0</v>
      </c>
      <c r="U432" s="74">
        <f t="shared" si="163"/>
        <v>0</v>
      </c>
      <c r="V432" s="74">
        <f t="shared" si="164"/>
        <v>0</v>
      </c>
      <c r="W432" s="74">
        <f t="shared" si="159"/>
        <v>0</v>
      </c>
      <c r="X432" s="74">
        <f t="shared" si="155"/>
        <v>0</v>
      </c>
      <c r="Y432" s="75">
        <v>0.05</v>
      </c>
      <c r="Z432" s="74">
        <f t="shared" si="156"/>
        <v>1382.90670858355</v>
      </c>
      <c r="AA432" s="74">
        <f t="shared" si="157"/>
        <v>1382.90670858355</v>
      </c>
      <c r="AB432" s="75">
        <v>0.05</v>
      </c>
      <c r="AC432" s="74">
        <f t="shared" si="153"/>
        <v>1382.90670858355</v>
      </c>
      <c r="AD432" s="74">
        <f t="shared" si="154"/>
        <v>1382.90670858355</v>
      </c>
      <c r="AM432" s="74"/>
      <c r="AN432" s="74"/>
      <c r="AO432" s="74"/>
      <c r="AP432" s="74"/>
      <c r="AQ432" s="73"/>
      <c r="AR432" s="73"/>
    </row>
    <row r="433" spans="1:44" s="60" customFormat="1">
      <c r="A433" s="20" t="s">
        <v>868</v>
      </c>
      <c r="B433" s="135">
        <f>B432+30</f>
        <v>45473</v>
      </c>
      <c r="C433" s="72">
        <v>1</v>
      </c>
      <c r="D433" s="73">
        <v>0</v>
      </c>
      <c r="E433" s="73">
        <v>0</v>
      </c>
      <c r="F433" s="73">
        <v>0</v>
      </c>
      <c r="G433" s="73"/>
      <c r="H433" s="74"/>
      <c r="M433" s="74">
        <v>200</v>
      </c>
      <c r="N433" s="74">
        <f t="shared" si="167"/>
        <v>-27858.134171670998</v>
      </c>
      <c r="O433" s="74">
        <f t="shared" si="140"/>
        <v>200</v>
      </c>
      <c r="P433" s="74">
        <f t="shared" si="141"/>
        <v>-27858.134171670998</v>
      </c>
      <c r="Q433" s="74">
        <f t="shared" si="161"/>
        <v>0</v>
      </c>
      <c r="R433" s="74">
        <f t="shared" si="162"/>
        <v>0</v>
      </c>
      <c r="S433" s="74">
        <f t="shared" si="165"/>
        <v>0</v>
      </c>
      <c r="T433" s="74">
        <f t="shared" si="125"/>
        <v>0</v>
      </c>
      <c r="U433" s="74">
        <f t="shared" si="163"/>
        <v>0</v>
      </c>
      <c r="V433" s="74">
        <f t="shared" si="164"/>
        <v>0</v>
      </c>
      <c r="W433" s="74">
        <f t="shared" si="159"/>
        <v>0</v>
      </c>
      <c r="X433" s="74">
        <f t="shared" si="155"/>
        <v>0</v>
      </c>
      <c r="Y433" s="75">
        <v>0.05</v>
      </c>
      <c r="Z433" s="74">
        <f t="shared" si="156"/>
        <v>1392.90670858355</v>
      </c>
      <c r="AA433" s="74">
        <f t="shared" si="157"/>
        <v>1392.90670858355</v>
      </c>
      <c r="AB433" s="75">
        <v>0.05</v>
      </c>
      <c r="AC433" s="74">
        <f t="shared" si="153"/>
        <v>1392.90670858355</v>
      </c>
      <c r="AD433" s="74">
        <f t="shared" si="154"/>
        <v>1392.90670858355</v>
      </c>
      <c r="AM433" s="74"/>
      <c r="AN433" s="74"/>
      <c r="AO433" s="74"/>
      <c r="AP433" s="74"/>
      <c r="AQ433" s="73"/>
      <c r="AR433" s="73"/>
    </row>
    <row r="434" spans="1:44" s="60" customFormat="1">
      <c r="A434" s="20" t="s">
        <v>868</v>
      </c>
      <c r="B434" s="135">
        <f>B433+31</f>
        <v>45504</v>
      </c>
      <c r="C434" s="72">
        <v>1</v>
      </c>
      <c r="D434" s="73">
        <v>0</v>
      </c>
      <c r="E434" s="73">
        <v>0</v>
      </c>
      <c r="F434" s="73">
        <v>0</v>
      </c>
      <c r="G434" s="73"/>
      <c r="H434" s="74"/>
      <c r="M434" s="74">
        <v>200</v>
      </c>
      <c r="N434" s="74">
        <f t="shared" si="167"/>
        <v>-28058.134171670998</v>
      </c>
      <c r="O434" s="74">
        <f t="shared" si="140"/>
        <v>200</v>
      </c>
      <c r="P434" s="74">
        <f t="shared" si="141"/>
        <v>-28058.134171670998</v>
      </c>
      <c r="Q434" s="74">
        <f t="shared" si="161"/>
        <v>0</v>
      </c>
      <c r="R434" s="74">
        <f t="shared" si="162"/>
        <v>0</v>
      </c>
      <c r="S434" s="74">
        <f t="shared" si="165"/>
        <v>0</v>
      </c>
      <c r="T434" s="74">
        <f t="shared" si="125"/>
        <v>0</v>
      </c>
      <c r="U434" s="74">
        <f t="shared" si="163"/>
        <v>0</v>
      </c>
      <c r="V434" s="74">
        <f t="shared" si="164"/>
        <v>0</v>
      </c>
      <c r="W434" s="74">
        <f t="shared" si="159"/>
        <v>0</v>
      </c>
      <c r="X434" s="74">
        <f t="shared" si="155"/>
        <v>0</v>
      </c>
      <c r="Y434" s="75">
        <v>0.05</v>
      </c>
      <c r="Z434" s="74">
        <f t="shared" si="156"/>
        <v>1402.90670858355</v>
      </c>
      <c r="AA434" s="74">
        <f t="shared" si="157"/>
        <v>1402.90670858355</v>
      </c>
      <c r="AB434" s="75">
        <v>0.05</v>
      </c>
      <c r="AC434" s="74">
        <f t="shared" si="153"/>
        <v>1402.90670858355</v>
      </c>
      <c r="AD434" s="74">
        <f t="shared" si="154"/>
        <v>1402.90670858355</v>
      </c>
      <c r="AM434" s="74"/>
      <c r="AN434" s="74"/>
      <c r="AO434" s="74"/>
      <c r="AP434" s="74"/>
      <c r="AQ434" s="73"/>
      <c r="AR434" s="73"/>
    </row>
    <row r="435" spans="1:44" s="60" customFormat="1">
      <c r="A435" s="20" t="s">
        <v>868</v>
      </c>
      <c r="B435" s="135">
        <f>B434+31</f>
        <v>45535</v>
      </c>
      <c r="C435" s="72">
        <v>1</v>
      </c>
      <c r="D435" s="73">
        <v>0</v>
      </c>
      <c r="E435" s="73">
        <v>0</v>
      </c>
      <c r="F435" s="73">
        <v>0</v>
      </c>
      <c r="G435" s="73"/>
      <c r="H435" s="74"/>
      <c r="M435" s="74">
        <v>200</v>
      </c>
      <c r="N435" s="74">
        <f t="shared" si="167"/>
        <v>-28258.134171670998</v>
      </c>
      <c r="O435" s="74">
        <f t="shared" si="140"/>
        <v>200</v>
      </c>
      <c r="P435" s="74">
        <f t="shared" si="141"/>
        <v>-28258.134171670998</v>
      </c>
      <c r="Q435" s="74">
        <f t="shared" si="161"/>
        <v>0</v>
      </c>
      <c r="R435" s="74">
        <f t="shared" si="162"/>
        <v>0</v>
      </c>
      <c r="S435" s="74">
        <f t="shared" si="165"/>
        <v>0</v>
      </c>
      <c r="T435" s="74">
        <f t="shared" si="125"/>
        <v>0</v>
      </c>
      <c r="U435" s="74">
        <f t="shared" si="163"/>
        <v>0</v>
      </c>
      <c r="V435" s="74">
        <f t="shared" si="164"/>
        <v>0</v>
      </c>
      <c r="W435" s="74">
        <f t="shared" si="159"/>
        <v>0</v>
      </c>
      <c r="X435" s="74">
        <f t="shared" si="155"/>
        <v>0</v>
      </c>
      <c r="Y435" s="75">
        <v>0.05</v>
      </c>
      <c r="Z435" s="74">
        <f t="shared" si="156"/>
        <v>1412.90670858355</v>
      </c>
      <c r="AA435" s="74">
        <f t="shared" si="157"/>
        <v>1412.90670858355</v>
      </c>
      <c r="AB435" s="75">
        <v>0.05</v>
      </c>
      <c r="AC435" s="74">
        <f t="shared" si="153"/>
        <v>1412.90670858355</v>
      </c>
      <c r="AD435" s="74">
        <f t="shared" si="154"/>
        <v>1412.90670858355</v>
      </c>
      <c r="AM435" s="74"/>
      <c r="AN435" s="74"/>
      <c r="AO435" s="74"/>
      <c r="AP435" s="74"/>
      <c r="AQ435" s="73"/>
      <c r="AR435" s="73"/>
    </row>
    <row r="436" spans="1:44" s="60" customFormat="1">
      <c r="A436" s="20" t="s">
        <v>868</v>
      </c>
      <c r="B436" s="135">
        <f>B435+30</f>
        <v>45565</v>
      </c>
      <c r="C436" s="72">
        <v>1</v>
      </c>
      <c r="D436" s="73">
        <v>0</v>
      </c>
      <c r="E436" s="73">
        <v>0</v>
      </c>
      <c r="F436" s="73">
        <v>0</v>
      </c>
      <c r="G436" s="73"/>
      <c r="H436" s="74"/>
      <c r="M436" s="74">
        <v>200</v>
      </c>
      <c r="N436" s="74">
        <f t="shared" si="167"/>
        <v>-28458.134171670998</v>
      </c>
      <c r="O436" s="74">
        <f t="shared" si="140"/>
        <v>200</v>
      </c>
      <c r="P436" s="74">
        <f t="shared" si="141"/>
        <v>-28458.134171670998</v>
      </c>
      <c r="Q436" s="74">
        <f t="shared" si="161"/>
        <v>0</v>
      </c>
      <c r="R436" s="74">
        <f t="shared" si="162"/>
        <v>0</v>
      </c>
      <c r="S436" s="74">
        <f t="shared" si="165"/>
        <v>0</v>
      </c>
      <c r="T436" s="74">
        <f t="shared" si="125"/>
        <v>0</v>
      </c>
      <c r="U436" s="74">
        <f t="shared" si="163"/>
        <v>0</v>
      </c>
      <c r="V436" s="74">
        <f t="shared" si="164"/>
        <v>0</v>
      </c>
      <c r="W436" s="74">
        <f t="shared" si="159"/>
        <v>0</v>
      </c>
      <c r="X436" s="74">
        <f t="shared" si="155"/>
        <v>0</v>
      </c>
      <c r="Y436" s="75">
        <v>0.05</v>
      </c>
      <c r="Z436" s="74">
        <f t="shared" si="156"/>
        <v>1422.90670858355</v>
      </c>
      <c r="AA436" s="74">
        <f t="shared" si="157"/>
        <v>1422.90670858355</v>
      </c>
      <c r="AB436" s="75">
        <v>0.05</v>
      </c>
      <c r="AC436" s="74">
        <f t="shared" si="153"/>
        <v>1422.90670858355</v>
      </c>
      <c r="AD436" s="74">
        <f t="shared" si="154"/>
        <v>1422.90670858355</v>
      </c>
      <c r="AM436" s="74"/>
      <c r="AN436" s="74"/>
      <c r="AO436" s="74"/>
      <c r="AP436" s="74"/>
      <c r="AQ436" s="73"/>
      <c r="AR436" s="73"/>
    </row>
    <row r="437" spans="1:44" s="60" customFormat="1">
      <c r="A437" s="20" t="s">
        <v>868</v>
      </c>
      <c r="B437" s="135">
        <f>B436+31</f>
        <v>45596</v>
      </c>
      <c r="C437" s="72">
        <v>1</v>
      </c>
      <c r="D437" s="73">
        <v>0</v>
      </c>
      <c r="E437" s="73">
        <v>0</v>
      </c>
      <c r="F437" s="73">
        <v>0</v>
      </c>
      <c r="G437" s="73"/>
      <c r="H437" s="74"/>
      <c r="M437" s="74">
        <v>200</v>
      </c>
      <c r="N437" s="74">
        <f t="shared" si="167"/>
        <v>-28658.134171670998</v>
      </c>
      <c r="O437" s="74">
        <f t="shared" si="140"/>
        <v>200</v>
      </c>
      <c r="P437" s="74">
        <f t="shared" si="141"/>
        <v>-28658.134171670998</v>
      </c>
      <c r="Q437" s="74">
        <f t="shared" si="161"/>
        <v>0</v>
      </c>
      <c r="R437" s="74">
        <f t="shared" si="162"/>
        <v>0</v>
      </c>
      <c r="S437" s="74">
        <f t="shared" si="165"/>
        <v>0</v>
      </c>
      <c r="T437" s="74">
        <f t="shared" si="125"/>
        <v>0</v>
      </c>
      <c r="U437" s="74">
        <f t="shared" si="163"/>
        <v>0</v>
      </c>
      <c r="V437" s="74">
        <f t="shared" si="164"/>
        <v>0</v>
      </c>
      <c r="W437" s="74">
        <f t="shared" si="159"/>
        <v>0</v>
      </c>
      <c r="X437" s="74">
        <f t="shared" si="155"/>
        <v>0</v>
      </c>
      <c r="Y437" s="75">
        <v>0.05</v>
      </c>
      <c r="Z437" s="74">
        <f t="shared" si="156"/>
        <v>1432.90670858355</v>
      </c>
      <c r="AA437" s="74">
        <f t="shared" si="157"/>
        <v>1432.90670858355</v>
      </c>
      <c r="AB437" s="75">
        <v>0.05</v>
      </c>
      <c r="AC437" s="74">
        <f t="shared" si="153"/>
        <v>1432.90670858355</v>
      </c>
      <c r="AD437" s="74">
        <f t="shared" si="154"/>
        <v>1432.90670858355</v>
      </c>
      <c r="AM437" s="74"/>
      <c r="AN437" s="74"/>
      <c r="AO437" s="74"/>
      <c r="AP437" s="74"/>
      <c r="AQ437" s="73"/>
      <c r="AR437" s="73"/>
    </row>
    <row r="438" spans="1:44" s="60" customFormat="1">
      <c r="A438" s="20" t="s">
        <v>868</v>
      </c>
      <c r="B438" s="135">
        <f>B437+30</f>
        <v>45626</v>
      </c>
      <c r="C438" s="72">
        <v>1</v>
      </c>
      <c r="D438" s="73">
        <v>0</v>
      </c>
      <c r="E438" s="73">
        <v>0</v>
      </c>
      <c r="F438" s="73">
        <v>0</v>
      </c>
      <c r="G438" s="73"/>
      <c r="H438" s="74"/>
      <c r="M438" s="74">
        <v>200</v>
      </c>
      <c r="N438" s="74">
        <f t="shared" si="167"/>
        <v>-28858.134171670998</v>
      </c>
      <c r="O438" s="74">
        <f t="shared" si="140"/>
        <v>200</v>
      </c>
      <c r="P438" s="74">
        <f t="shared" si="141"/>
        <v>-28858.134171670998</v>
      </c>
      <c r="Q438" s="74">
        <f t="shared" si="161"/>
        <v>0</v>
      </c>
      <c r="R438" s="74">
        <f t="shared" si="162"/>
        <v>0</v>
      </c>
      <c r="S438" s="74">
        <f t="shared" si="165"/>
        <v>0</v>
      </c>
      <c r="T438" s="74">
        <f t="shared" si="125"/>
        <v>0</v>
      </c>
      <c r="U438" s="74">
        <f t="shared" si="163"/>
        <v>0</v>
      </c>
      <c r="V438" s="74">
        <f t="shared" si="164"/>
        <v>0</v>
      </c>
      <c r="W438" s="74">
        <f t="shared" si="159"/>
        <v>0</v>
      </c>
      <c r="X438" s="74">
        <f t="shared" si="155"/>
        <v>0</v>
      </c>
      <c r="Y438" s="75">
        <v>0.05</v>
      </c>
      <c r="Z438" s="74">
        <f t="shared" si="156"/>
        <v>1442.90670858355</v>
      </c>
      <c r="AA438" s="74">
        <f t="shared" si="157"/>
        <v>1442.90670858355</v>
      </c>
      <c r="AB438" s="75">
        <v>0.05</v>
      </c>
      <c r="AC438" s="74">
        <f t="shared" si="153"/>
        <v>1442.90670858355</v>
      </c>
      <c r="AD438" s="74">
        <f t="shared" si="154"/>
        <v>1442.90670858355</v>
      </c>
      <c r="AM438" s="74"/>
      <c r="AN438" s="74"/>
      <c r="AO438" s="74"/>
      <c r="AP438" s="74"/>
      <c r="AQ438" s="73"/>
      <c r="AR438" s="73"/>
    </row>
    <row r="439" spans="1:44" s="60" customFormat="1">
      <c r="A439" s="20" t="s">
        <v>868</v>
      </c>
      <c r="B439" s="135">
        <f>B438+31</f>
        <v>45657</v>
      </c>
      <c r="C439" s="72">
        <v>1</v>
      </c>
      <c r="D439" s="73">
        <v>0</v>
      </c>
      <c r="E439" s="73">
        <v>0</v>
      </c>
      <c r="F439" s="73">
        <v>0</v>
      </c>
      <c r="G439" s="73"/>
      <c r="H439" s="74"/>
      <c r="M439" s="74">
        <v>200</v>
      </c>
      <c r="N439" s="74">
        <f t="shared" si="167"/>
        <v>-29058.134171670998</v>
      </c>
      <c r="O439" s="74">
        <f t="shared" si="140"/>
        <v>200</v>
      </c>
      <c r="P439" s="74">
        <f t="shared" si="141"/>
        <v>-29058.134171670998</v>
      </c>
      <c r="Q439" s="74">
        <f t="shared" si="161"/>
        <v>0</v>
      </c>
      <c r="R439" s="74">
        <f t="shared" si="162"/>
        <v>0</v>
      </c>
      <c r="S439" s="74">
        <f t="shared" si="165"/>
        <v>0</v>
      </c>
      <c r="T439" s="74">
        <f t="shared" si="125"/>
        <v>0</v>
      </c>
      <c r="U439" s="74">
        <f t="shared" si="163"/>
        <v>0</v>
      </c>
      <c r="V439" s="74">
        <f t="shared" si="164"/>
        <v>0</v>
      </c>
      <c r="W439" s="74">
        <f t="shared" si="159"/>
        <v>0</v>
      </c>
      <c r="X439" s="74">
        <f t="shared" si="155"/>
        <v>0</v>
      </c>
      <c r="Y439" s="75">
        <v>0.05</v>
      </c>
      <c r="Z439" s="74">
        <f t="shared" si="156"/>
        <v>1452.90670858355</v>
      </c>
      <c r="AA439" s="74">
        <f t="shared" si="157"/>
        <v>1452.90670858355</v>
      </c>
      <c r="AB439" s="75">
        <v>0.05</v>
      </c>
      <c r="AC439" s="74">
        <f t="shared" si="153"/>
        <v>1452.90670858355</v>
      </c>
      <c r="AD439" s="74">
        <f t="shared" si="154"/>
        <v>1452.90670858355</v>
      </c>
      <c r="AM439" s="74"/>
      <c r="AN439" s="74"/>
      <c r="AO439" s="74"/>
      <c r="AP439" s="74"/>
      <c r="AQ439" s="73"/>
      <c r="AR439" s="73"/>
    </row>
    <row r="440" spans="1:44" s="60" customFormat="1">
      <c r="A440" s="20" t="s">
        <v>868</v>
      </c>
      <c r="B440" s="135">
        <f>B439+31</f>
        <v>45688</v>
      </c>
      <c r="C440" s="72">
        <v>1</v>
      </c>
      <c r="D440" s="73">
        <v>0</v>
      </c>
      <c r="E440" s="73">
        <v>0</v>
      </c>
      <c r="F440" s="73">
        <v>0</v>
      </c>
      <c r="G440" s="73"/>
      <c r="H440" s="74"/>
      <c r="M440" s="74">
        <v>200</v>
      </c>
      <c r="N440" s="74">
        <f t="shared" si="167"/>
        <v>-29258.134171670998</v>
      </c>
      <c r="O440" s="74">
        <f t="shared" si="140"/>
        <v>200</v>
      </c>
      <c r="P440" s="74">
        <f t="shared" si="141"/>
        <v>-29258.134171670998</v>
      </c>
      <c r="Q440" s="74">
        <f t="shared" si="161"/>
        <v>0</v>
      </c>
      <c r="R440" s="74">
        <f>Q440*C440</f>
        <v>0</v>
      </c>
      <c r="S440" s="74">
        <f t="shared" si="165"/>
        <v>0</v>
      </c>
      <c r="T440" s="74">
        <f t="shared" si="125"/>
        <v>0</v>
      </c>
      <c r="U440" s="74">
        <f t="shared" si="163"/>
        <v>0</v>
      </c>
      <c r="V440" s="74">
        <f t="shared" si="164"/>
        <v>0</v>
      </c>
      <c r="W440" s="74">
        <f t="shared" si="159"/>
        <v>0</v>
      </c>
      <c r="X440" s="74">
        <f t="shared" si="155"/>
        <v>0</v>
      </c>
      <c r="Y440" s="75">
        <v>0.05</v>
      </c>
      <c r="Z440" s="74">
        <f t="shared" si="156"/>
        <v>1462.90670858355</v>
      </c>
      <c r="AA440" s="74">
        <f t="shared" si="157"/>
        <v>1462.90670858355</v>
      </c>
      <c r="AB440" s="75">
        <v>0.05</v>
      </c>
      <c r="AC440" s="74">
        <f t="shared" si="153"/>
        <v>1462.90670858355</v>
      </c>
      <c r="AD440" s="74">
        <f t="shared" si="154"/>
        <v>1462.90670858355</v>
      </c>
      <c r="AM440" s="74"/>
      <c r="AN440" s="74"/>
      <c r="AO440" s="74"/>
      <c r="AP440" s="74"/>
      <c r="AQ440" s="73"/>
      <c r="AR440" s="73"/>
    </row>
    <row r="441" spans="1:44" s="60" customFormat="1">
      <c r="A441" s="20" t="s">
        <v>868</v>
      </c>
      <c r="B441" s="135">
        <f>B440+28</f>
        <v>45716</v>
      </c>
      <c r="C441" s="72">
        <v>1</v>
      </c>
      <c r="D441" s="73">
        <v>0</v>
      </c>
      <c r="E441" s="73">
        <v>0</v>
      </c>
      <c r="F441" s="73">
        <v>0</v>
      </c>
      <c r="G441" s="73"/>
      <c r="H441" s="74"/>
      <c r="M441" s="74">
        <v>200</v>
      </c>
      <c r="N441" s="74">
        <f t="shared" si="167"/>
        <v>-29458.134171670998</v>
      </c>
      <c r="O441" s="74">
        <f t="shared" si="140"/>
        <v>200</v>
      </c>
      <c r="P441" s="74">
        <f t="shared" si="141"/>
        <v>-29458.134171670998</v>
      </c>
      <c r="Q441" s="74"/>
      <c r="R441" s="74"/>
      <c r="S441" s="74">
        <f t="shared" si="165"/>
        <v>0</v>
      </c>
      <c r="T441" s="74">
        <f t="shared" si="125"/>
        <v>0</v>
      </c>
      <c r="U441" s="74">
        <f t="shared" si="163"/>
        <v>0</v>
      </c>
      <c r="V441" s="74">
        <f t="shared" si="164"/>
        <v>0</v>
      </c>
      <c r="W441" s="74">
        <f t="shared" si="159"/>
        <v>0</v>
      </c>
      <c r="X441" s="74">
        <f t="shared" si="155"/>
        <v>0</v>
      </c>
      <c r="Y441" s="75">
        <v>0.05</v>
      </c>
      <c r="Z441" s="74">
        <f t="shared" si="156"/>
        <v>1472.90670858355</v>
      </c>
      <c r="AA441" s="74">
        <f t="shared" si="157"/>
        <v>1472.90670858355</v>
      </c>
      <c r="AB441" s="75">
        <v>0.05</v>
      </c>
      <c r="AC441" s="74">
        <f t="shared" si="153"/>
        <v>1472.90670858355</v>
      </c>
      <c r="AD441" s="74">
        <f t="shared" si="154"/>
        <v>1472.90670858355</v>
      </c>
      <c r="AM441" s="74"/>
      <c r="AN441" s="74"/>
      <c r="AO441" s="74"/>
      <c r="AP441" s="74"/>
      <c r="AQ441" s="73"/>
      <c r="AR441" s="73"/>
    </row>
    <row r="442" spans="1:44" s="68" customFormat="1">
      <c r="A442" s="3" t="s">
        <v>1456</v>
      </c>
      <c r="B442" s="130">
        <v>43281</v>
      </c>
      <c r="C442" s="132">
        <f>VLOOKUP(CF_ож!B442,USD!A:B,2,TRUE)</f>
        <v>62.756500000000003</v>
      </c>
      <c r="D442" s="117">
        <v>0.08</v>
      </c>
      <c r="E442" s="117">
        <v>5.0000000000000001E-3</v>
      </c>
      <c r="F442" s="117">
        <v>0</v>
      </c>
      <c r="G442" s="117"/>
      <c r="H442" s="119"/>
      <c r="M442" s="118">
        <v>-1000</v>
      </c>
      <c r="N442" s="118">
        <f>-M442</f>
        <v>1000</v>
      </c>
      <c r="O442" s="118">
        <f t="shared" si="140"/>
        <v>-62756.5</v>
      </c>
      <c r="P442" s="118">
        <f t="shared" si="141"/>
        <v>62756.5</v>
      </c>
      <c r="Q442" s="118"/>
      <c r="R442" s="118"/>
      <c r="S442" s="118">
        <v>0</v>
      </c>
      <c r="T442" s="118">
        <f t="shared" si="125"/>
        <v>0</v>
      </c>
      <c r="U442" s="118">
        <f>E442*N342</f>
        <v>0</v>
      </c>
      <c r="V442" s="118"/>
      <c r="W442" s="118">
        <f t="shared" si="159"/>
        <v>0</v>
      </c>
      <c r="X442" s="118">
        <f t="shared" si="155"/>
        <v>0</v>
      </c>
      <c r="Y442" s="119">
        <v>0.02</v>
      </c>
      <c r="Z442" s="118">
        <f t="shared" si="156"/>
        <v>-20</v>
      </c>
      <c r="AA442" s="118">
        <f t="shared" si="157"/>
        <v>-1255.1300000000001</v>
      </c>
      <c r="AB442" s="119">
        <v>0</v>
      </c>
      <c r="AC442" s="118">
        <f t="shared" si="153"/>
        <v>0</v>
      </c>
      <c r="AD442" s="118">
        <f t="shared" si="154"/>
        <v>0</v>
      </c>
      <c r="AM442" s="118"/>
      <c r="AN442" s="118"/>
      <c r="AO442" s="118"/>
      <c r="AP442" s="118"/>
      <c r="AQ442" s="117">
        <v>0.05</v>
      </c>
      <c r="AR442" s="117">
        <v>0.1</v>
      </c>
    </row>
    <row r="443" spans="1:44" s="68" customFormat="1">
      <c r="A443" s="3" t="s">
        <v>1456</v>
      </c>
      <c r="B443" s="130">
        <f>B442+31</f>
        <v>43312</v>
      </c>
      <c r="C443" s="132">
        <f>VLOOKUP(CF_ож!B443,USD!A:B,2,TRUE)</f>
        <v>62.780500000000004</v>
      </c>
      <c r="D443" s="117">
        <v>0.08</v>
      </c>
      <c r="E443" s="117">
        <v>5.0000000000000001E-3</v>
      </c>
      <c r="F443" s="117">
        <v>0</v>
      </c>
      <c r="G443" s="117"/>
      <c r="H443" s="119"/>
      <c r="M443" s="118">
        <v>-1000</v>
      </c>
      <c r="N443" s="118">
        <f t="shared" ref="N443:N448" si="168">N442-M443</f>
        <v>2000</v>
      </c>
      <c r="O443" s="118">
        <f t="shared" si="140"/>
        <v>-62780.5</v>
      </c>
      <c r="P443" s="118">
        <f t="shared" si="141"/>
        <v>125561</v>
      </c>
      <c r="Q443" s="118">
        <f t="shared" ref="Q443:Q506" si="169">N442*D442/365*(B443-B442)+Q442-S443</f>
        <v>1.1550684931506847</v>
      </c>
      <c r="R443" s="118">
        <f t="shared" ref="R443:R506" si="170">Q443*C443</f>
        <v>72.515777534246567</v>
      </c>
      <c r="S443" s="118">
        <f>N442*D442/365*(B443-B442)*0.83</f>
        <v>5.6394520547945204</v>
      </c>
      <c r="T443" s="118">
        <f t="shared" si="125"/>
        <v>354.04761972602739</v>
      </c>
      <c r="U443" s="118">
        <f t="shared" ref="U443:U506" si="171">E443*N443</f>
        <v>10</v>
      </c>
      <c r="V443" s="118">
        <f t="shared" ref="V443:V506" si="172">U443*C443</f>
        <v>627.80500000000006</v>
      </c>
      <c r="W443" s="118">
        <f t="shared" si="159"/>
        <v>0</v>
      </c>
      <c r="X443" s="118">
        <f t="shared" si="155"/>
        <v>0</v>
      </c>
      <c r="Y443" s="119">
        <v>0.02</v>
      </c>
      <c r="Z443" s="118">
        <f t="shared" si="156"/>
        <v>-40</v>
      </c>
      <c r="AA443" s="118">
        <f t="shared" si="157"/>
        <v>-2511.2200000000003</v>
      </c>
      <c r="AB443" s="119">
        <v>0</v>
      </c>
      <c r="AC443" s="118">
        <f t="shared" si="153"/>
        <v>0</v>
      </c>
      <c r="AD443" s="118">
        <f t="shared" si="154"/>
        <v>0</v>
      </c>
      <c r="AM443" s="118"/>
      <c r="AN443" s="118"/>
      <c r="AO443" s="118"/>
      <c r="AP443" s="118"/>
      <c r="AQ443" s="117">
        <v>0.05</v>
      </c>
      <c r="AR443" s="117">
        <v>0.1</v>
      </c>
    </row>
    <row r="444" spans="1:44" s="68" customFormat="1">
      <c r="A444" s="3" t="s">
        <v>1456</v>
      </c>
      <c r="B444" s="130">
        <f>B443+31</f>
        <v>43343</v>
      </c>
      <c r="C444" s="132">
        <f>VLOOKUP(CF_ож!B444,USD!A:B,2,TRUE)</f>
        <v>68.082099999999997</v>
      </c>
      <c r="D444" s="117">
        <v>0.08</v>
      </c>
      <c r="E444" s="117">
        <v>5.0000000000000001E-3</v>
      </c>
      <c r="F444" s="117">
        <v>0</v>
      </c>
      <c r="G444" s="117"/>
      <c r="H444" s="119"/>
      <c r="M444" s="118">
        <v>-1000</v>
      </c>
      <c r="N444" s="118">
        <f t="shared" si="168"/>
        <v>3000</v>
      </c>
      <c r="O444" s="118">
        <f t="shared" si="140"/>
        <v>-68082.099999999991</v>
      </c>
      <c r="P444" s="118">
        <f t="shared" si="141"/>
        <v>204246.3</v>
      </c>
      <c r="Q444" s="118">
        <f t="shared" si="169"/>
        <v>1.1550684931506847</v>
      </c>
      <c r="R444" s="118">
        <f t="shared" si="170"/>
        <v>78.63948865753423</v>
      </c>
      <c r="S444" s="118">
        <f t="shared" ref="S444:S507" si="173">N443*D443/365*(B444-B443)</f>
        <v>13.58904109589041</v>
      </c>
      <c r="T444" s="118">
        <f t="shared" si="125"/>
        <v>925.17045479452042</v>
      </c>
      <c r="U444" s="118">
        <f t="shared" si="171"/>
        <v>15</v>
      </c>
      <c r="V444" s="118">
        <f t="shared" si="172"/>
        <v>1021.2315</v>
      </c>
      <c r="W444" s="118">
        <f t="shared" si="159"/>
        <v>0</v>
      </c>
      <c r="X444" s="118">
        <f t="shared" si="155"/>
        <v>0</v>
      </c>
      <c r="Y444" s="119">
        <v>0.02</v>
      </c>
      <c r="Z444" s="118">
        <f t="shared" si="156"/>
        <v>-60</v>
      </c>
      <c r="AA444" s="118">
        <f t="shared" si="157"/>
        <v>-4084.9259999999999</v>
      </c>
      <c r="AB444" s="119">
        <v>0</v>
      </c>
      <c r="AC444" s="118">
        <f t="shared" si="153"/>
        <v>0</v>
      </c>
      <c r="AD444" s="118">
        <f t="shared" si="154"/>
        <v>0</v>
      </c>
      <c r="AM444" s="118"/>
      <c r="AN444" s="118"/>
      <c r="AO444" s="118"/>
      <c r="AP444" s="118"/>
      <c r="AQ444" s="117">
        <v>0.05</v>
      </c>
      <c r="AR444" s="117">
        <v>0.1</v>
      </c>
    </row>
    <row r="445" spans="1:44" s="68" customFormat="1">
      <c r="A445" s="3" t="s">
        <v>1456</v>
      </c>
      <c r="B445" s="130">
        <f>B444+30</f>
        <v>43373</v>
      </c>
      <c r="C445" s="132">
        <f>VLOOKUP(CF_ож!B445,USD!A:B,2,TRUE)</f>
        <v>65.590599999999995</v>
      </c>
      <c r="D445" s="117">
        <v>0.08</v>
      </c>
      <c r="E445" s="117">
        <v>5.0000000000000001E-3</v>
      </c>
      <c r="F445" s="117">
        <v>0</v>
      </c>
      <c r="G445" s="117"/>
      <c r="H445" s="119"/>
      <c r="M445" s="118">
        <v>-1000</v>
      </c>
      <c r="N445" s="118">
        <f t="shared" si="168"/>
        <v>4000</v>
      </c>
      <c r="O445" s="118">
        <f t="shared" si="140"/>
        <v>-65590.599999999991</v>
      </c>
      <c r="P445" s="118">
        <f t="shared" si="141"/>
        <v>262362.39999999997</v>
      </c>
      <c r="Q445" s="118">
        <f t="shared" si="169"/>
        <v>1.1550684931506865</v>
      </c>
      <c r="R445" s="118">
        <f t="shared" si="170"/>
        <v>75.761635506849416</v>
      </c>
      <c r="S445" s="118">
        <f t="shared" si="173"/>
        <v>19.726027397260275</v>
      </c>
      <c r="T445" s="118">
        <f t="shared" si="125"/>
        <v>1293.8419726027396</v>
      </c>
      <c r="U445" s="118">
        <f t="shared" si="171"/>
        <v>20</v>
      </c>
      <c r="V445" s="118">
        <f t="shared" si="172"/>
        <v>1311.8119999999999</v>
      </c>
      <c r="W445" s="118">
        <f t="shared" si="159"/>
        <v>0</v>
      </c>
      <c r="X445" s="118">
        <f t="shared" si="155"/>
        <v>0</v>
      </c>
      <c r="Y445" s="119">
        <v>0.02</v>
      </c>
      <c r="Z445" s="118">
        <f t="shared" si="156"/>
        <v>-80</v>
      </c>
      <c r="AA445" s="118">
        <f t="shared" si="157"/>
        <v>-5247.2479999999996</v>
      </c>
      <c r="AB445" s="119">
        <v>0</v>
      </c>
      <c r="AC445" s="118">
        <f t="shared" si="153"/>
        <v>0</v>
      </c>
      <c r="AD445" s="118">
        <f t="shared" si="154"/>
        <v>0</v>
      </c>
      <c r="AM445" s="118"/>
      <c r="AN445" s="118"/>
      <c r="AO445" s="118"/>
      <c r="AP445" s="118"/>
      <c r="AQ445" s="117">
        <v>0.05</v>
      </c>
      <c r="AR445" s="117">
        <v>0.1</v>
      </c>
    </row>
    <row r="446" spans="1:44" s="68" customFormat="1">
      <c r="A446" s="3" t="s">
        <v>1456</v>
      </c>
      <c r="B446" s="130">
        <f>B445+31</f>
        <v>43404</v>
      </c>
      <c r="C446" s="132">
        <f>VLOOKUP(CF_ож!B446,USD!A:B,2,TRUE)</f>
        <v>65.774199999999993</v>
      </c>
      <c r="D446" s="117">
        <v>0.08</v>
      </c>
      <c r="E446" s="117">
        <v>5.0000000000000001E-3</v>
      </c>
      <c r="F446" s="117">
        <v>0</v>
      </c>
      <c r="G446" s="117"/>
      <c r="H446" s="119"/>
      <c r="M446" s="118">
        <v>-1000</v>
      </c>
      <c r="N446" s="118">
        <f t="shared" si="168"/>
        <v>5000</v>
      </c>
      <c r="O446" s="118">
        <f t="shared" si="140"/>
        <v>-65774.2</v>
      </c>
      <c r="P446" s="118">
        <f t="shared" si="141"/>
        <v>328870.99999999994</v>
      </c>
      <c r="Q446" s="118">
        <f t="shared" si="169"/>
        <v>1.1550684931506865</v>
      </c>
      <c r="R446" s="118">
        <f t="shared" si="170"/>
        <v>75.973706082191882</v>
      </c>
      <c r="S446" s="118">
        <f t="shared" si="173"/>
        <v>27.17808219178082</v>
      </c>
      <c r="T446" s="118">
        <f t="shared" si="125"/>
        <v>1787.6166136986299</v>
      </c>
      <c r="U446" s="118">
        <f t="shared" si="171"/>
        <v>25</v>
      </c>
      <c r="V446" s="118">
        <f t="shared" si="172"/>
        <v>1644.3549999999998</v>
      </c>
      <c r="W446" s="118">
        <f t="shared" si="159"/>
        <v>0</v>
      </c>
      <c r="X446" s="118">
        <f t="shared" si="155"/>
        <v>0</v>
      </c>
      <c r="Y446" s="119">
        <v>0.02</v>
      </c>
      <c r="Z446" s="118">
        <f t="shared" si="156"/>
        <v>-100</v>
      </c>
      <c r="AA446" s="118">
        <f t="shared" si="157"/>
        <v>-6577.4199999999992</v>
      </c>
      <c r="AB446" s="119">
        <v>0</v>
      </c>
      <c r="AC446" s="118">
        <f t="shared" si="153"/>
        <v>0</v>
      </c>
      <c r="AD446" s="118">
        <f t="shared" si="154"/>
        <v>0</v>
      </c>
      <c r="AM446" s="118"/>
      <c r="AN446" s="118"/>
      <c r="AO446" s="118"/>
      <c r="AP446" s="118"/>
      <c r="AQ446" s="117">
        <v>0.05</v>
      </c>
      <c r="AR446" s="117">
        <v>0.1</v>
      </c>
    </row>
    <row r="447" spans="1:44" s="68" customFormat="1">
      <c r="A447" s="3" t="s">
        <v>1456</v>
      </c>
      <c r="B447" s="130">
        <f>B446+30</f>
        <v>43434</v>
      </c>
      <c r="C447" s="132">
        <f>VLOOKUP(CF_ож!B447,USD!A:B,2,TRUE)</f>
        <v>66.634200000000007</v>
      </c>
      <c r="D447" s="117">
        <v>0.08</v>
      </c>
      <c r="E447" s="117">
        <v>5.0000000000000001E-3</v>
      </c>
      <c r="F447" s="117">
        <v>0</v>
      </c>
      <c r="G447" s="117"/>
      <c r="H447" s="119"/>
      <c r="M447" s="118">
        <v>-1000</v>
      </c>
      <c r="N447" s="118">
        <f t="shared" si="168"/>
        <v>6000</v>
      </c>
      <c r="O447" s="118">
        <f t="shared" si="140"/>
        <v>-66634.200000000012</v>
      </c>
      <c r="P447" s="118">
        <f t="shared" si="141"/>
        <v>399805.20000000007</v>
      </c>
      <c r="Q447" s="118">
        <f t="shared" si="169"/>
        <v>1.1550684931506865</v>
      </c>
      <c r="R447" s="118">
        <f t="shared" si="170"/>
        <v>76.96706498630148</v>
      </c>
      <c r="S447" s="118">
        <f t="shared" si="173"/>
        <v>32.87671232876712</v>
      </c>
      <c r="T447" s="118">
        <f t="shared" si="125"/>
        <v>2190.7134246575342</v>
      </c>
      <c r="U447" s="118">
        <f t="shared" si="171"/>
        <v>30</v>
      </c>
      <c r="V447" s="118">
        <f t="shared" si="172"/>
        <v>1999.0260000000003</v>
      </c>
      <c r="W447" s="118">
        <f t="shared" si="159"/>
        <v>0</v>
      </c>
      <c r="X447" s="118">
        <f t="shared" si="155"/>
        <v>0</v>
      </c>
      <c r="Y447" s="119">
        <v>0.02</v>
      </c>
      <c r="Z447" s="118">
        <f t="shared" si="156"/>
        <v>-120</v>
      </c>
      <c r="AA447" s="118">
        <f t="shared" si="157"/>
        <v>-7996.1040000000012</v>
      </c>
      <c r="AB447" s="119">
        <v>0</v>
      </c>
      <c r="AC447" s="118">
        <f t="shared" si="153"/>
        <v>0</v>
      </c>
      <c r="AD447" s="118">
        <f t="shared" si="154"/>
        <v>0</v>
      </c>
      <c r="AM447" s="118"/>
      <c r="AN447" s="118"/>
      <c r="AO447" s="118"/>
      <c r="AP447" s="118"/>
      <c r="AQ447" s="117">
        <v>0.05</v>
      </c>
      <c r="AR447" s="117">
        <v>0.1</v>
      </c>
    </row>
    <row r="448" spans="1:44" s="68" customFormat="1">
      <c r="A448" s="3" t="s">
        <v>1456</v>
      </c>
      <c r="B448" s="130">
        <f>B447+31</f>
        <v>43465</v>
      </c>
      <c r="C448" s="132">
        <f>VLOOKUP(CF_ож!B448,USD!A:B,2,TRUE)</f>
        <v>69.470600000000005</v>
      </c>
      <c r="D448" s="117">
        <v>7.4999999999999997E-2</v>
      </c>
      <c r="E448" s="117">
        <v>5.0000000000000001E-3</v>
      </c>
      <c r="F448" s="117">
        <v>0</v>
      </c>
      <c r="G448" s="117"/>
      <c r="H448" s="119"/>
      <c r="M448" s="118">
        <v>-1000</v>
      </c>
      <c r="N448" s="118">
        <f t="shared" si="168"/>
        <v>7000</v>
      </c>
      <c r="O448" s="118">
        <f t="shared" si="140"/>
        <v>-69470.600000000006</v>
      </c>
      <c r="P448" s="118">
        <f t="shared" si="141"/>
        <v>486294.2</v>
      </c>
      <c r="Q448" s="118">
        <f t="shared" si="169"/>
        <v>1.1550684931506865</v>
      </c>
      <c r="R448" s="118">
        <f t="shared" si="170"/>
        <v>80.24330126027408</v>
      </c>
      <c r="S448" s="118">
        <f t="shared" si="173"/>
        <v>40.767123287671232</v>
      </c>
      <c r="T448" s="118">
        <f t="shared" si="125"/>
        <v>2832.1165150684933</v>
      </c>
      <c r="U448" s="118">
        <f t="shared" si="171"/>
        <v>35</v>
      </c>
      <c r="V448" s="118">
        <f t="shared" si="172"/>
        <v>2431.471</v>
      </c>
      <c r="W448" s="118">
        <f t="shared" si="159"/>
        <v>0</v>
      </c>
      <c r="X448" s="118">
        <f t="shared" si="155"/>
        <v>0</v>
      </c>
      <c r="Y448" s="119">
        <v>0.02</v>
      </c>
      <c r="Z448" s="118">
        <f t="shared" si="156"/>
        <v>-140</v>
      </c>
      <c r="AA448" s="118">
        <f t="shared" si="157"/>
        <v>-9725.884</v>
      </c>
      <c r="AB448" s="119">
        <v>0</v>
      </c>
      <c r="AC448" s="118">
        <f t="shared" si="153"/>
        <v>0</v>
      </c>
      <c r="AD448" s="118">
        <f t="shared" si="154"/>
        <v>0</v>
      </c>
      <c r="AM448" s="118"/>
      <c r="AN448" s="118"/>
      <c r="AO448" s="118"/>
      <c r="AP448" s="118"/>
      <c r="AQ448" s="117">
        <v>0.05</v>
      </c>
      <c r="AR448" s="117">
        <v>0.1</v>
      </c>
    </row>
    <row r="449" spans="1:44" s="68" customFormat="1">
      <c r="A449" s="3" t="s">
        <v>1456</v>
      </c>
      <c r="B449" s="130">
        <f>B448+31</f>
        <v>43496</v>
      </c>
      <c r="C449" s="132">
        <f>VLOOKUP(CF_ож!B449,USD!A:B,2,TRUE)</f>
        <v>66.098699999999994</v>
      </c>
      <c r="D449" s="117">
        <v>7.4999999999999997E-2</v>
      </c>
      <c r="E449" s="117">
        <v>5.0000000000000001E-3</v>
      </c>
      <c r="F449" s="117">
        <v>0</v>
      </c>
      <c r="G449" s="117"/>
      <c r="H449" s="119"/>
      <c r="M449" s="118">
        <v>-1000</v>
      </c>
      <c r="N449" s="118">
        <f>N337-M449</f>
        <v>6000</v>
      </c>
      <c r="O449" s="118">
        <f t="shared" si="140"/>
        <v>-66098.7</v>
      </c>
      <c r="P449" s="118">
        <f t="shared" si="141"/>
        <v>396592.19999999995</v>
      </c>
      <c r="Q449" s="118">
        <f t="shared" si="169"/>
        <v>1.1550684931506865</v>
      </c>
      <c r="R449" s="118">
        <f t="shared" si="170"/>
        <v>76.348525808219279</v>
      </c>
      <c r="S449" s="118">
        <f t="shared" si="173"/>
        <v>44.589041095890408</v>
      </c>
      <c r="T449" s="118">
        <f t="shared" si="125"/>
        <v>2947.2776506849309</v>
      </c>
      <c r="U449" s="118">
        <f t="shared" si="171"/>
        <v>30</v>
      </c>
      <c r="V449" s="118">
        <f t="shared" si="172"/>
        <v>1982.9609999999998</v>
      </c>
      <c r="W449" s="118">
        <f t="shared" si="159"/>
        <v>0</v>
      </c>
      <c r="X449" s="118">
        <f t="shared" si="155"/>
        <v>0</v>
      </c>
      <c r="Y449" s="119">
        <v>0.02</v>
      </c>
      <c r="Z449" s="118">
        <f t="shared" si="156"/>
        <v>-120</v>
      </c>
      <c r="AA449" s="118">
        <f t="shared" si="157"/>
        <v>-7931.8439999999991</v>
      </c>
      <c r="AB449" s="119">
        <v>0</v>
      </c>
      <c r="AC449" s="118">
        <f t="shared" si="153"/>
        <v>0</v>
      </c>
      <c r="AD449" s="118">
        <f t="shared" si="154"/>
        <v>0</v>
      </c>
      <c r="AM449" s="118"/>
      <c r="AN449" s="118"/>
      <c r="AO449" s="118"/>
      <c r="AP449" s="118"/>
      <c r="AQ449" s="117">
        <v>0.05</v>
      </c>
      <c r="AR449" s="117">
        <v>0.1</v>
      </c>
    </row>
    <row r="450" spans="1:44" s="68" customFormat="1">
      <c r="A450" s="3" t="s">
        <v>1456</v>
      </c>
      <c r="B450" s="130">
        <f>B449+28</f>
        <v>43524</v>
      </c>
      <c r="C450" s="132">
        <f>VLOOKUP(CF_ож!B450,USD!A:B,2,TRUE)</f>
        <v>65.757000000000005</v>
      </c>
      <c r="D450" s="117">
        <v>7.4999999999999997E-2</v>
      </c>
      <c r="E450" s="117">
        <v>5.0000000000000001E-3</v>
      </c>
      <c r="F450" s="117">
        <v>0</v>
      </c>
      <c r="G450" s="117"/>
      <c r="H450" s="119"/>
      <c r="M450" s="118">
        <v>-1000</v>
      </c>
      <c r="N450" s="118">
        <f t="shared" ref="N450:N513" si="174">N449-M450</f>
        <v>7000</v>
      </c>
      <c r="O450" s="118">
        <f t="shared" si="140"/>
        <v>-65757</v>
      </c>
      <c r="P450" s="118">
        <f t="shared" si="141"/>
        <v>460299.00000000006</v>
      </c>
      <c r="Q450" s="118">
        <f t="shared" si="169"/>
        <v>1.1550684931506865</v>
      </c>
      <c r="R450" s="118">
        <f t="shared" si="170"/>
        <v>75.953838904109702</v>
      </c>
      <c r="S450" s="118">
        <f t="shared" si="173"/>
        <v>34.520547945205479</v>
      </c>
      <c r="T450" s="118">
        <f t="shared" si="125"/>
        <v>2269.9676712328769</v>
      </c>
      <c r="U450" s="118">
        <f t="shared" si="171"/>
        <v>35</v>
      </c>
      <c r="V450" s="118">
        <f t="shared" si="172"/>
        <v>2301.4950000000003</v>
      </c>
      <c r="W450" s="118">
        <f t="shared" si="159"/>
        <v>0</v>
      </c>
      <c r="X450" s="118">
        <f t="shared" si="155"/>
        <v>0</v>
      </c>
      <c r="Y450" s="119">
        <v>0.02</v>
      </c>
      <c r="Z450" s="118">
        <f t="shared" si="156"/>
        <v>-140</v>
      </c>
      <c r="AA450" s="118">
        <f t="shared" si="157"/>
        <v>-9205.9800000000014</v>
      </c>
      <c r="AB450" s="119">
        <v>0</v>
      </c>
      <c r="AC450" s="118">
        <f t="shared" si="153"/>
        <v>0</v>
      </c>
      <c r="AD450" s="118">
        <f t="shared" si="154"/>
        <v>0</v>
      </c>
      <c r="AM450" s="118"/>
      <c r="AN450" s="118"/>
      <c r="AO450" s="118"/>
      <c r="AP450" s="118"/>
      <c r="AQ450" s="117">
        <v>0.05</v>
      </c>
      <c r="AR450" s="117">
        <v>0.1</v>
      </c>
    </row>
    <row r="451" spans="1:44" s="68" customFormat="1">
      <c r="A451" s="3" t="s">
        <v>1456</v>
      </c>
      <c r="B451" s="130">
        <f>B450+31</f>
        <v>43555</v>
      </c>
      <c r="C451" s="132">
        <f>VLOOKUP(CF_ож!B451,USD!A:B,2,TRUE)</f>
        <v>64.734700000000004</v>
      </c>
      <c r="D451" s="117">
        <v>7.4999999999999997E-2</v>
      </c>
      <c r="E451" s="117">
        <v>5.0000000000000001E-3</v>
      </c>
      <c r="F451" s="117">
        <v>0</v>
      </c>
      <c r="G451" s="117"/>
      <c r="H451" s="119"/>
      <c r="M451" s="118">
        <v>-1000</v>
      </c>
      <c r="N451" s="118">
        <f t="shared" si="174"/>
        <v>8000</v>
      </c>
      <c r="O451" s="118">
        <f t="shared" si="140"/>
        <v>-64734.700000000004</v>
      </c>
      <c r="P451" s="118">
        <f t="shared" si="141"/>
        <v>517877.60000000003</v>
      </c>
      <c r="Q451" s="118">
        <f t="shared" si="169"/>
        <v>1.1550684931506865</v>
      </c>
      <c r="R451" s="118">
        <f t="shared" si="170"/>
        <v>74.773012383561749</v>
      </c>
      <c r="S451" s="118">
        <f t="shared" si="173"/>
        <v>44.589041095890408</v>
      </c>
      <c r="T451" s="118">
        <f t="shared" si="125"/>
        <v>2886.4581986301368</v>
      </c>
      <c r="U451" s="118">
        <f t="shared" si="171"/>
        <v>40</v>
      </c>
      <c r="V451" s="118">
        <f t="shared" si="172"/>
        <v>2589.3879999999999</v>
      </c>
      <c r="W451" s="118">
        <f t="shared" si="159"/>
        <v>0</v>
      </c>
      <c r="X451" s="118">
        <f t="shared" si="155"/>
        <v>0</v>
      </c>
      <c r="Y451" s="119">
        <v>0.02</v>
      </c>
      <c r="Z451" s="118">
        <f t="shared" si="156"/>
        <v>-160</v>
      </c>
      <c r="AA451" s="118">
        <f t="shared" si="157"/>
        <v>-10357.552</v>
      </c>
      <c r="AB451" s="119">
        <v>0</v>
      </c>
      <c r="AC451" s="118">
        <f t="shared" si="153"/>
        <v>0</v>
      </c>
      <c r="AD451" s="118">
        <f t="shared" si="154"/>
        <v>0</v>
      </c>
      <c r="AM451" s="118"/>
      <c r="AN451" s="118"/>
      <c r="AO451" s="118"/>
      <c r="AP451" s="118"/>
      <c r="AQ451" s="117">
        <v>0.05</v>
      </c>
      <c r="AR451" s="117">
        <v>0.1</v>
      </c>
    </row>
    <row r="452" spans="1:44" s="68" customFormat="1">
      <c r="A452" s="3" t="s">
        <v>1456</v>
      </c>
      <c r="B452" s="130">
        <f>B451+30</f>
        <v>43585</v>
      </c>
      <c r="C452" s="132">
        <f>VLOOKUP(CF_ож!B452,USD!A:B,2,TRUE)</f>
        <v>64.691699999999997</v>
      </c>
      <c r="D452" s="117">
        <v>7.4999999999999997E-2</v>
      </c>
      <c r="E452" s="117">
        <v>5.0000000000000001E-3</v>
      </c>
      <c r="F452" s="117">
        <v>0</v>
      </c>
      <c r="G452" s="117"/>
      <c r="H452" s="119"/>
      <c r="M452" s="118">
        <v>-2000</v>
      </c>
      <c r="N452" s="118">
        <f t="shared" si="174"/>
        <v>10000</v>
      </c>
      <c r="O452" s="118">
        <f t="shared" si="140"/>
        <v>-129383.4</v>
      </c>
      <c r="P452" s="118">
        <f t="shared" si="141"/>
        <v>646917</v>
      </c>
      <c r="Q452" s="118">
        <f t="shared" si="169"/>
        <v>1.1550684931506865</v>
      </c>
      <c r="R452" s="118">
        <f t="shared" si="170"/>
        <v>74.723344438356264</v>
      </c>
      <c r="S452" s="118">
        <f t="shared" si="173"/>
        <v>49.315068493150683</v>
      </c>
      <c r="T452" s="118">
        <f t="shared" si="125"/>
        <v>3190.2756164383559</v>
      </c>
      <c r="U452" s="118">
        <f t="shared" si="171"/>
        <v>50</v>
      </c>
      <c r="V452" s="118">
        <f t="shared" si="172"/>
        <v>3234.585</v>
      </c>
      <c r="W452" s="118">
        <f t="shared" si="159"/>
        <v>0</v>
      </c>
      <c r="X452" s="118">
        <f t="shared" si="155"/>
        <v>0</v>
      </c>
      <c r="Y452" s="119">
        <v>0.02</v>
      </c>
      <c r="Z452" s="118">
        <f t="shared" si="156"/>
        <v>-200</v>
      </c>
      <c r="AA452" s="118">
        <f t="shared" si="157"/>
        <v>-12938.34</v>
      </c>
      <c r="AB452" s="119">
        <v>0</v>
      </c>
      <c r="AC452" s="118">
        <f t="shared" si="153"/>
        <v>0</v>
      </c>
      <c r="AD452" s="118">
        <f t="shared" si="154"/>
        <v>0</v>
      </c>
      <c r="AM452" s="118"/>
      <c r="AN452" s="118"/>
      <c r="AO452" s="118"/>
      <c r="AP452" s="118"/>
      <c r="AQ452" s="117">
        <v>0.05</v>
      </c>
      <c r="AR452" s="117">
        <v>0.1</v>
      </c>
    </row>
    <row r="453" spans="1:44" s="68" customFormat="1">
      <c r="A453" s="3" t="s">
        <v>1456</v>
      </c>
      <c r="B453" s="130">
        <f>B452+31</f>
        <v>43616</v>
      </c>
      <c r="C453" s="132">
        <f>VLOOKUP(CF_ож!B453,USD!A:B,2,TRUE)</f>
        <v>65.058300000000003</v>
      </c>
      <c r="D453" s="117">
        <v>6.9999999999999993E-2</v>
      </c>
      <c r="E453" s="117">
        <v>5.0000000000000001E-3</v>
      </c>
      <c r="F453" s="117">
        <v>0</v>
      </c>
      <c r="G453" s="117"/>
      <c r="H453" s="119"/>
      <c r="M453" s="118">
        <v>-2000</v>
      </c>
      <c r="N453" s="118">
        <f t="shared" si="174"/>
        <v>12000</v>
      </c>
      <c r="O453" s="118">
        <f t="shared" si="140"/>
        <v>-130116.6</v>
      </c>
      <c r="P453" s="118">
        <f t="shared" si="141"/>
        <v>780699.6</v>
      </c>
      <c r="Q453" s="118">
        <f t="shared" si="169"/>
        <v>1.1550684931506794</v>
      </c>
      <c r="R453" s="118">
        <f t="shared" si="170"/>
        <v>75.146792547944841</v>
      </c>
      <c r="S453" s="118">
        <f t="shared" si="173"/>
        <v>63.69863013698631</v>
      </c>
      <c r="T453" s="118">
        <f t="shared" si="125"/>
        <v>4144.1245890410964</v>
      </c>
      <c r="U453" s="118">
        <f t="shared" si="171"/>
        <v>60</v>
      </c>
      <c r="V453" s="118">
        <f t="shared" si="172"/>
        <v>3903.498</v>
      </c>
      <c r="W453" s="118">
        <f t="shared" si="159"/>
        <v>0</v>
      </c>
      <c r="X453" s="118">
        <f t="shared" si="155"/>
        <v>0</v>
      </c>
      <c r="Y453" s="119">
        <v>0.02</v>
      </c>
      <c r="Z453" s="118">
        <f t="shared" si="156"/>
        <v>-240</v>
      </c>
      <c r="AA453" s="118">
        <f t="shared" si="157"/>
        <v>-15613.992</v>
      </c>
      <c r="AB453" s="119">
        <v>0</v>
      </c>
      <c r="AC453" s="118">
        <f t="shared" ref="AC453:AC516" si="175">-AB453*N453</f>
        <v>0</v>
      </c>
      <c r="AD453" s="118">
        <f t="shared" ref="AD453:AD516" si="176">AC453*C453</f>
        <v>0</v>
      </c>
      <c r="AM453" s="118"/>
      <c r="AN453" s="118"/>
      <c r="AO453" s="118"/>
      <c r="AP453" s="118"/>
      <c r="AQ453" s="117">
        <v>0.05</v>
      </c>
      <c r="AR453" s="117">
        <v>0.1</v>
      </c>
    </row>
    <row r="454" spans="1:44" s="68" customFormat="1">
      <c r="A454" s="3" t="s">
        <v>1456</v>
      </c>
      <c r="B454" s="130">
        <f>B453+30</f>
        <v>43646</v>
      </c>
      <c r="C454" s="132">
        <f>VLOOKUP(CF_ож!B454,USD!A:B,2,TRUE)</f>
        <v>63.075600000000001</v>
      </c>
      <c r="D454" s="117">
        <v>6.9999999999999993E-2</v>
      </c>
      <c r="E454" s="117">
        <v>5.0000000000000001E-3</v>
      </c>
      <c r="F454" s="117">
        <v>0</v>
      </c>
      <c r="G454" s="117"/>
      <c r="H454" s="119"/>
      <c r="M454" s="118">
        <v>-2000</v>
      </c>
      <c r="N454" s="118">
        <f t="shared" si="174"/>
        <v>14000</v>
      </c>
      <c r="O454" s="118">
        <f t="shared" si="140"/>
        <v>-126151.2</v>
      </c>
      <c r="P454" s="118">
        <f t="shared" si="141"/>
        <v>883058.4</v>
      </c>
      <c r="Q454" s="118">
        <f t="shared" si="169"/>
        <v>1.1550684931506794</v>
      </c>
      <c r="R454" s="118">
        <f t="shared" si="170"/>
        <v>72.856638246574988</v>
      </c>
      <c r="S454" s="118">
        <f t="shared" si="173"/>
        <v>69.041095890410958</v>
      </c>
      <c r="T454" s="118">
        <f t="shared" si="125"/>
        <v>4354.8085479452056</v>
      </c>
      <c r="U454" s="118">
        <f t="shared" si="171"/>
        <v>70</v>
      </c>
      <c r="V454" s="118">
        <f t="shared" si="172"/>
        <v>4415.2920000000004</v>
      </c>
      <c r="W454" s="118">
        <f t="shared" si="159"/>
        <v>0</v>
      </c>
      <c r="X454" s="118">
        <f t="shared" si="155"/>
        <v>0</v>
      </c>
      <c r="Y454" s="119">
        <v>0.02</v>
      </c>
      <c r="Z454" s="118">
        <f t="shared" si="156"/>
        <v>-280</v>
      </c>
      <c r="AA454" s="118">
        <f t="shared" si="157"/>
        <v>-17661.168000000001</v>
      </c>
      <c r="AB454" s="119">
        <v>0</v>
      </c>
      <c r="AC454" s="118">
        <f t="shared" si="175"/>
        <v>0</v>
      </c>
      <c r="AD454" s="118">
        <f t="shared" si="176"/>
        <v>0</v>
      </c>
      <c r="AM454" s="118"/>
      <c r="AN454" s="118"/>
      <c r="AO454" s="118"/>
      <c r="AP454" s="118"/>
      <c r="AQ454" s="117">
        <v>0.05</v>
      </c>
      <c r="AR454" s="117">
        <v>0.1</v>
      </c>
    </row>
    <row r="455" spans="1:44" s="68" customFormat="1">
      <c r="A455" s="3" t="s">
        <v>1456</v>
      </c>
      <c r="B455" s="130">
        <f>B454+31</f>
        <v>43677</v>
      </c>
      <c r="C455" s="132">
        <f>VLOOKUP(CF_ож!B455,USD!A:B,2,TRUE)</f>
        <v>63.379100000000001</v>
      </c>
      <c r="D455" s="117">
        <v>6.9999999999999993E-2</v>
      </c>
      <c r="E455" s="117">
        <v>5.0000000000000001E-3</v>
      </c>
      <c r="F455" s="117">
        <v>0</v>
      </c>
      <c r="G455" s="117"/>
      <c r="H455" s="119"/>
      <c r="M455" s="118">
        <v>-2000</v>
      </c>
      <c r="N455" s="118">
        <f t="shared" si="174"/>
        <v>16000</v>
      </c>
      <c r="O455" s="118">
        <f t="shared" si="140"/>
        <v>-126758.2</v>
      </c>
      <c r="P455" s="118">
        <f t="shared" si="141"/>
        <v>1014065.6</v>
      </c>
      <c r="Q455" s="118">
        <f t="shared" si="169"/>
        <v>1.1550684931506794</v>
      </c>
      <c r="R455" s="118">
        <f t="shared" si="170"/>
        <v>73.207201534246224</v>
      </c>
      <c r="S455" s="118">
        <f t="shared" si="173"/>
        <v>83.232876712328761</v>
      </c>
      <c r="T455" s="118">
        <f t="shared" ref="T455:T518" si="177">S455*C455</f>
        <v>5275.2248164383554</v>
      </c>
      <c r="U455" s="118">
        <f t="shared" si="171"/>
        <v>80</v>
      </c>
      <c r="V455" s="118">
        <f t="shared" si="172"/>
        <v>5070.3280000000004</v>
      </c>
      <c r="W455" s="118">
        <f t="shared" si="159"/>
        <v>0</v>
      </c>
      <c r="X455" s="118">
        <f t="shared" si="155"/>
        <v>0</v>
      </c>
      <c r="Y455" s="119">
        <v>0.02</v>
      </c>
      <c r="Z455" s="118">
        <f t="shared" si="156"/>
        <v>-320</v>
      </c>
      <c r="AA455" s="118">
        <f t="shared" si="157"/>
        <v>-20281.312000000002</v>
      </c>
      <c r="AB455" s="119">
        <v>0</v>
      </c>
      <c r="AC455" s="118">
        <f t="shared" si="175"/>
        <v>0</v>
      </c>
      <c r="AD455" s="118">
        <f t="shared" si="176"/>
        <v>0</v>
      </c>
      <c r="AM455" s="118"/>
      <c r="AN455" s="118"/>
      <c r="AO455" s="118"/>
      <c r="AP455" s="118"/>
      <c r="AQ455" s="117">
        <v>0.05</v>
      </c>
      <c r="AR455" s="117">
        <v>0.1</v>
      </c>
    </row>
    <row r="456" spans="1:44" s="68" customFormat="1">
      <c r="A456" s="3" t="s">
        <v>1456</v>
      </c>
      <c r="B456" s="130">
        <f>B455+31</f>
        <v>43708</v>
      </c>
      <c r="C456" s="132">
        <f>VLOOKUP(CF_ож!B456,USD!A:B,2,TRUE)</f>
        <v>66.489699999999999</v>
      </c>
      <c r="D456" s="117">
        <v>6.9999999999999993E-2</v>
      </c>
      <c r="E456" s="117">
        <v>5.0000000000000001E-3</v>
      </c>
      <c r="F456" s="117">
        <v>0</v>
      </c>
      <c r="G456" s="117"/>
      <c r="H456" s="119"/>
      <c r="M456" s="118">
        <v>-2000</v>
      </c>
      <c r="N456" s="118">
        <f t="shared" si="174"/>
        <v>18000</v>
      </c>
      <c r="O456" s="118">
        <f t="shared" si="140"/>
        <v>-132979.4</v>
      </c>
      <c r="P456" s="118">
        <f t="shared" si="141"/>
        <v>1196814.6000000001</v>
      </c>
      <c r="Q456" s="118">
        <f t="shared" si="169"/>
        <v>1.1550684931506794</v>
      </c>
      <c r="R456" s="118">
        <f t="shared" si="170"/>
        <v>76.800157589040722</v>
      </c>
      <c r="S456" s="118">
        <f t="shared" si="173"/>
        <v>95.123287671232859</v>
      </c>
      <c r="T456" s="118">
        <f t="shared" si="177"/>
        <v>6324.7188602739716</v>
      </c>
      <c r="U456" s="118">
        <f t="shared" si="171"/>
        <v>90</v>
      </c>
      <c r="V456" s="118">
        <f t="shared" si="172"/>
        <v>5984.0730000000003</v>
      </c>
      <c r="W456" s="118">
        <f t="shared" si="159"/>
        <v>0</v>
      </c>
      <c r="X456" s="118">
        <f t="shared" ref="X456:X519" si="178">W456*C456</f>
        <v>0</v>
      </c>
      <c r="Y456" s="119">
        <v>0.02</v>
      </c>
      <c r="Z456" s="118">
        <f t="shared" ref="Z456:Z519" si="179">-Y456*N456</f>
        <v>-360</v>
      </c>
      <c r="AA456" s="118">
        <f t="shared" ref="AA456:AA519" si="180">Z456*C456</f>
        <v>-23936.292000000001</v>
      </c>
      <c r="AB456" s="119">
        <v>0</v>
      </c>
      <c r="AC456" s="118">
        <f t="shared" si="175"/>
        <v>0</v>
      </c>
      <c r="AD456" s="118">
        <f t="shared" si="176"/>
        <v>0</v>
      </c>
      <c r="AM456" s="118"/>
      <c r="AN456" s="118"/>
      <c r="AO456" s="118"/>
      <c r="AP456" s="118"/>
      <c r="AQ456" s="117">
        <v>0.05</v>
      </c>
      <c r="AR456" s="117">
        <v>0.1</v>
      </c>
    </row>
    <row r="457" spans="1:44" s="68" customFormat="1">
      <c r="A457" s="3" t="s">
        <v>1456</v>
      </c>
      <c r="B457" s="130">
        <f>B456+30</f>
        <v>43738</v>
      </c>
      <c r="C457" s="132">
        <f>VLOOKUP(CF_ож!B457,USD!A:B,2,TRUE)</f>
        <v>64.415599999999998</v>
      </c>
      <c r="D457" s="117">
        <v>6.9999999999999993E-2</v>
      </c>
      <c r="E457" s="117">
        <v>5.0000000000000001E-3</v>
      </c>
      <c r="F457" s="117">
        <v>0</v>
      </c>
      <c r="G457" s="117"/>
      <c r="H457" s="119"/>
      <c r="M457" s="118">
        <v>-2000</v>
      </c>
      <c r="N457" s="118">
        <f t="shared" si="174"/>
        <v>20000</v>
      </c>
      <c r="O457" s="118">
        <f t="shared" si="140"/>
        <v>-128831.2</v>
      </c>
      <c r="P457" s="118">
        <f t="shared" si="141"/>
        <v>1288312</v>
      </c>
      <c r="Q457" s="118">
        <f t="shared" si="169"/>
        <v>1.1550684931506794</v>
      </c>
      <c r="R457" s="118">
        <f t="shared" si="170"/>
        <v>74.404430027396899</v>
      </c>
      <c r="S457" s="118">
        <f t="shared" si="173"/>
        <v>103.56164383561642</v>
      </c>
      <c r="T457" s="118">
        <f t="shared" si="177"/>
        <v>6670.9854246575333</v>
      </c>
      <c r="U457" s="118">
        <f t="shared" si="171"/>
        <v>100</v>
      </c>
      <c r="V457" s="118">
        <f t="shared" si="172"/>
        <v>6441.5599999999995</v>
      </c>
      <c r="W457" s="118">
        <f t="shared" si="159"/>
        <v>0</v>
      </c>
      <c r="X457" s="118">
        <f t="shared" si="178"/>
        <v>0</v>
      </c>
      <c r="Y457" s="119">
        <v>0.02</v>
      </c>
      <c r="Z457" s="118">
        <f t="shared" si="179"/>
        <v>-400</v>
      </c>
      <c r="AA457" s="118">
        <f t="shared" si="180"/>
        <v>-25766.239999999998</v>
      </c>
      <c r="AB457" s="119">
        <v>0</v>
      </c>
      <c r="AC457" s="118">
        <f t="shared" si="175"/>
        <v>0</v>
      </c>
      <c r="AD457" s="118">
        <f t="shared" si="176"/>
        <v>0</v>
      </c>
      <c r="AM457" s="118"/>
      <c r="AN457" s="118"/>
      <c r="AO457" s="118"/>
      <c r="AP457" s="118"/>
      <c r="AQ457" s="117">
        <v>0.05</v>
      </c>
      <c r="AR457" s="117">
        <v>0.1</v>
      </c>
    </row>
    <row r="458" spans="1:44" s="68" customFormat="1">
      <c r="A458" s="3" t="s">
        <v>1456</v>
      </c>
      <c r="B458" s="130">
        <f>B457+31</f>
        <v>43769</v>
      </c>
      <c r="C458" s="132">
        <f>VLOOKUP(CF_ож!B458,USD!A:B,2,TRUE)</f>
        <v>63.873399999999997</v>
      </c>
      <c r="D458" s="117">
        <v>6.5000000000000002E-2</v>
      </c>
      <c r="E458" s="117">
        <v>5.0000000000000001E-3</v>
      </c>
      <c r="F458" s="117">
        <v>0</v>
      </c>
      <c r="G458" s="117"/>
      <c r="H458" s="119"/>
      <c r="M458" s="118">
        <v>-2000</v>
      </c>
      <c r="N458" s="118">
        <f t="shared" si="174"/>
        <v>22000</v>
      </c>
      <c r="O458" s="118">
        <f t="shared" si="140"/>
        <v>-127746.79999999999</v>
      </c>
      <c r="P458" s="118">
        <f t="shared" si="141"/>
        <v>1405214.7999999998</v>
      </c>
      <c r="Q458" s="118">
        <f t="shared" si="169"/>
        <v>1.1550684931506794</v>
      </c>
      <c r="R458" s="118">
        <f t="shared" si="170"/>
        <v>73.778151890410598</v>
      </c>
      <c r="S458" s="118">
        <f t="shared" si="173"/>
        <v>118.90410958904107</v>
      </c>
      <c r="T458" s="118">
        <f t="shared" si="177"/>
        <v>7594.8097534246554</v>
      </c>
      <c r="U458" s="118">
        <f t="shared" si="171"/>
        <v>110</v>
      </c>
      <c r="V458" s="118">
        <f t="shared" si="172"/>
        <v>7026.0739999999996</v>
      </c>
      <c r="W458" s="118">
        <f t="shared" si="159"/>
        <v>0</v>
      </c>
      <c r="X458" s="118">
        <f t="shared" si="178"/>
        <v>0</v>
      </c>
      <c r="Y458" s="119">
        <v>0.02</v>
      </c>
      <c r="Z458" s="118">
        <f t="shared" si="179"/>
        <v>-440</v>
      </c>
      <c r="AA458" s="118">
        <f t="shared" si="180"/>
        <v>-28104.295999999998</v>
      </c>
      <c r="AB458" s="119">
        <v>0</v>
      </c>
      <c r="AC458" s="118">
        <f t="shared" si="175"/>
        <v>0</v>
      </c>
      <c r="AD458" s="118">
        <f t="shared" si="176"/>
        <v>0</v>
      </c>
      <c r="AM458" s="118"/>
      <c r="AN458" s="118"/>
      <c r="AO458" s="118"/>
      <c r="AP458" s="118"/>
      <c r="AQ458" s="117">
        <v>0.05</v>
      </c>
      <c r="AR458" s="117">
        <v>0.1</v>
      </c>
    </row>
    <row r="459" spans="1:44" s="68" customFormat="1">
      <c r="A459" s="3" t="s">
        <v>1456</v>
      </c>
      <c r="B459" s="130">
        <f>B458+30</f>
        <v>43799</v>
      </c>
      <c r="C459" s="132">
        <f>VLOOKUP(CF_ож!B459,USD!A:B,2,TRUE)</f>
        <v>64.081699999999998</v>
      </c>
      <c r="D459" s="117">
        <v>6.5000000000000002E-2</v>
      </c>
      <c r="E459" s="117">
        <v>5.0000000000000001E-3</v>
      </c>
      <c r="F459" s="117">
        <v>0</v>
      </c>
      <c r="G459" s="117"/>
      <c r="H459" s="119"/>
      <c r="M459" s="118">
        <v>-2000</v>
      </c>
      <c r="N459" s="118">
        <f t="shared" si="174"/>
        <v>24000</v>
      </c>
      <c r="O459" s="118">
        <f t="shared" si="140"/>
        <v>-128163.4</v>
      </c>
      <c r="P459" s="118">
        <f t="shared" si="141"/>
        <v>1537960.8</v>
      </c>
      <c r="Q459" s="118">
        <f t="shared" si="169"/>
        <v>1.1550684931506794</v>
      </c>
      <c r="R459" s="118">
        <f t="shared" si="170"/>
        <v>74.018752657533895</v>
      </c>
      <c r="S459" s="118">
        <f t="shared" si="173"/>
        <v>117.53424657534246</v>
      </c>
      <c r="T459" s="118">
        <f t="shared" si="177"/>
        <v>7531.7943287671233</v>
      </c>
      <c r="U459" s="118">
        <f t="shared" si="171"/>
        <v>120</v>
      </c>
      <c r="V459" s="118">
        <f t="shared" si="172"/>
        <v>7689.8040000000001</v>
      </c>
      <c r="W459" s="118">
        <f t="shared" si="159"/>
        <v>0</v>
      </c>
      <c r="X459" s="118">
        <f t="shared" si="178"/>
        <v>0</v>
      </c>
      <c r="Y459" s="119">
        <v>0.02</v>
      </c>
      <c r="Z459" s="118">
        <f t="shared" si="179"/>
        <v>-480</v>
      </c>
      <c r="AA459" s="118">
        <f t="shared" si="180"/>
        <v>-30759.216</v>
      </c>
      <c r="AB459" s="119">
        <v>0</v>
      </c>
      <c r="AC459" s="118">
        <f t="shared" si="175"/>
        <v>0</v>
      </c>
      <c r="AD459" s="118">
        <f t="shared" si="176"/>
        <v>0</v>
      </c>
      <c r="AM459" s="118"/>
      <c r="AN459" s="118"/>
      <c r="AO459" s="118"/>
      <c r="AP459" s="118"/>
      <c r="AQ459" s="117">
        <v>0.05</v>
      </c>
      <c r="AR459" s="117">
        <v>0.1</v>
      </c>
    </row>
    <row r="460" spans="1:44" s="68" customFormat="1">
      <c r="A460" s="3" t="s">
        <v>1456</v>
      </c>
      <c r="B460" s="130">
        <f>B459+31</f>
        <v>43830</v>
      </c>
      <c r="C460" s="132">
        <f>VLOOKUP(CF_ож!B460,USD!A:B,2,TRUE)</f>
        <v>61.905700000000003</v>
      </c>
      <c r="D460" s="117">
        <v>6.5000000000000002E-2</v>
      </c>
      <c r="E460" s="117">
        <v>5.0000000000000001E-3</v>
      </c>
      <c r="F460" s="117">
        <v>0</v>
      </c>
      <c r="G460" s="117"/>
      <c r="H460" s="119"/>
      <c r="M460" s="118">
        <v>-2000</v>
      </c>
      <c r="N460" s="118">
        <f t="shared" si="174"/>
        <v>26000</v>
      </c>
      <c r="O460" s="118">
        <f t="shared" si="140"/>
        <v>-123811.40000000001</v>
      </c>
      <c r="P460" s="118">
        <f t="shared" si="141"/>
        <v>1609548.2000000002</v>
      </c>
      <c r="Q460" s="118">
        <f t="shared" si="169"/>
        <v>1.1550684931506794</v>
      </c>
      <c r="R460" s="118">
        <f t="shared" si="170"/>
        <v>71.505323616438019</v>
      </c>
      <c r="S460" s="118">
        <f t="shared" si="173"/>
        <v>132.49315068493152</v>
      </c>
      <c r="T460" s="118">
        <f t="shared" si="177"/>
        <v>8202.0812383561661</v>
      </c>
      <c r="U460" s="118">
        <f t="shared" si="171"/>
        <v>130</v>
      </c>
      <c r="V460" s="118">
        <f t="shared" si="172"/>
        <v>8047.741</v>
      </c>
      <c r="W460" s="118">
        <f t="shared" si="159"/>
        <v>0</v>
      </c>
      <c r="X460" s="118">
        <f t="shared" si="178"/>
        <v>0</v>
      </c>
      <c r="Y460" s="119">
        <v>0.02</v>
      </c>
      <c r="Z460" s="118">
        <f t="shared" si="179"/>
        <v>-520</v>
      </c>
      <c r="AA460" s="118">
        <f t="shared" si="180"/>
        <v>-32190.964</v>
      </c>
      <c r="AB460" s="119">
        <v>0</v>
      </c>
      <c r="AC460" s="118">
        <f t="shared" si="175"/>
        <v>0</v>
      </c>
      <c r="AD460" s="118">
        <f t="shared" si="176"/>
        <v>0</v>
      </c>
      <c r="AM460" s="118"/>
      <c r="AN460" s="118"/>
      <c r="AO460" s="118"/>
      <c r="AP460" s="118"/>
      <c r="AQ460" s="117">
        <v>0.05</v>
      </c>
      <c r="AR460" s="117">
        <v>0.1</v>
      </c>
    </row>
    <row r="461" spans="1:44" s="68" customFormat="1">
      <c r="A461" s="3" t="s">
        <v>1456</v>
      </c>
      <c r="B461" s="130">
        <f>B460+31</f>
        <v>43861</v>
      </c>
      <c r="C461" s="132">
        <f>VLOOKUP(CF_ож!B461,USD!A:B,2,TRUE)</f>
        <v>63.035899999999998</v>
      </c>
      <c r="D461" s="117">
        <v>7.4999999999999997E-2</v>
      </c>
      <c r="E461" s="117">
        <v>5.0000000000000001E-3</v>
      </c>
      <c r="F461" s="117">
        <v>0</v>
      </c>
      <c r="G461" s="117"/>
      <c r="H461" s="119"/>
      <c r="M461" s="118">
        <v>200</v>
      </c>
      <c r="N461" s="118">
        <f t="shared" si="174"/>
        <v>25800</v>
      </c>
      <c r="O461" s="118">
        <f t="shared" si="140"/>
        <v>12607.18</v>
      </c>
      <c r="P461" s="118">
        <f t="shared" si="141"/>
        <v>1626326.22</v>
      </c>
      <c r="Q461" s="118">
        <f t="shared" si="169"/>
        <v>1.1550684931506794</v>
      </c>
      <c r="R461" s="118">
        <f t="shared" si="170"/>
        <v>72.810782027396911</v>
      </c>
      <c r="S461" s="118">
        <f t="shared" si="173"/>
        <v>143.53424657534245</v>
      </c>
      <c r="T461" s="118">
        <f t="shared" si="177"/>
        <v>9047.8104136986294</v>
      </c>
      <c r="U461" s="118">
        <f t="shared" si="171"/>
        <v>129</v>
      </c>
      <c r="V461" s="118">
        <f t="shared" si="172"/>
        <v>8131.6310999999996</v>
      </c>
      <c r="W461" s="118">
        <f t="shared" si="159"/>
        <v>0</v>
      </c>
      <c r="X461" s="118">
        <f t="shared" si="178"/>
        <v>0</v>
      </c>
      <c r="Y461" s="119">
        <v>0.02</v>
      </c>
      <c r="Z461" s="118">
        <f t="shared" si="179"/>
        <v>-516</v>
      </c>
      <c r="AA461" s="118">
        <f t="shared" si="180"/>
        <v>-32526.524399999998</v>
      </c>
      <c r="AB461" s="119">
        <v>0</v>
      </c>
      <c r="AC461" s="118">
        <f t="shared" si="175"/>
        <v>0</v>
      </c>
      <c r="AD461" s="118">
        <f t="shared" si="176"/>
        <v>0</v>
      </c>
      <c r="AM461" s="118"/>
      <c r="AN461" s="118"/>
      <c r="AO461" s="118"/>
      <c r="AP461" s="118"/>
      <c r="AQ461" s="117">
        <v>0.05</v>
      </c>
      <c r="AR461" s="117">
        <v>0.1</v>
      </c>
    </row>
    <row r="462" spans="1:44" s="68" customFormat="1">
      <c r="A462" s="3" t="s">
        <v>1456</v>
      </c>
      <c r="B462" s="130">
        <f>B461+29</f>
        <v>43890</v>
      </c>
      <c r="C462" s="132">
        <f>VLOOKUP(CF_ож!B462,USD!A:B,2,TRUE)</f>
        <v>66.990899999999996</v>
      </c>
      <c r="D462" s="117">
        <v>7.4999999999999997E-2</v>
      </c>
      <c r="E462" s="117">
        <v>5.0000000000000001E-3</v>
      </c>
      <c r="F462" s="117">
        <v>0</v>
      </c>
      <c r="G462" s="117"/>
      <c r="H462" s="119"/>
      <c r="M462" s="118">
        <v>200</v>
      </c>
      <c r="N462" s="118">
        <f t="shared" si="174"/>
        <v>25600</v>
      </c>
      <c r="O462" s="118">
        <f t="shared" si="140"/>
        <v>13398.179999999998</v>
      </c>
      <c r="P462" s="118">
        <f t="shared" si="141"/>
        <v>1714967.0399999998</v>
      </c>
      <c r="Q462" s="118">
        <f t="shared" si="169"/>
        <v>1.1550684931506794</v>
      </c>
      <c r="R462" s="118">
        <f t="shared" si="170"/>
        <v>77.379077917807848</v>
      </c>
      <c r="S462" s="118">
        <f t="shared" si="173"/>
        <v>153.73972602739727</v>
      </c>
      <c r="T462" s="118">
        <f t="shared" si="177"/>
        <v>10299.162612328768</v>
      </c>
      <c r="U462" s="118">
        <f t="shared" si="171"/>
        <v>128</v>
      </c>
      <c r="V462" s="118">
        <f t="shared" si="172"/>
        <v>8574.8351999999995</v>
      </c>
      <c r="W462" s="118">
        <f t="shared" si="159"/>
        <v>0</v>
      </c>
      <c r="X462" s="118">
        <f t="shared" si="178"/>
        <v>0</v>
      </c>
      <c r="Y462" s="119">
        <v>0.02</v>
      </c>
      <c r="Z462" s="118">
        <f t="shared" si="179"/>
        <v>-512</v>
      </c>
      <c r="AA462" s="118">
        <f t="shared" si="180"/>
        <v>-34299.340799999998</v>
      </c>
      <c r="AB462" s="119">
        <v>0</v>
      </c>
      <c r="AC462" s="118">
        <f t="shared" si="175"/>
        <v>0</v>
      </c>
      <c r="AD462" s="118">
        <f t="shared" si="176"/>
        <v>0</v>
      </c>
      <c r="AM462" s="118"/>
      <c r="AN462" s="118"/>
      <c r="AO462" s="118"/>
      <c r="AP462" s="118"/>
      <c r="AQ462" s="117">
        <v>0.05</v>
      </c>
      <c r="AR462" s="117">
        <v>0.1</v>
      </c>
    </row>
    <row r="463" spans="1:44" s="68" customFormat="1">
      <c r="A463" s="3" t="s">
        <v>1456</v>
      </c>
      <c r="B463" s="130">
        <f>B462+31</f>
        <v>43921</v>
      </c>
      <c r="C463" s="132">
        <f>VLOOKUP(CF_ож!B463,USD!A:B,2,TRUE)</f>
        <v>77.732500000000002</v>
      </c>
      <c r="D463" s="117">
        <v>7.4999999999999997E-2</v>
      </c>
      <c r="E463" s="117">
        <v>5.0000000000000001E-3</v>
      </c>
      <c r="F463" s="117">
        <v>0</v>
      </c>
      <c r="G463" s="117"/>
      <c r="H463" s="119"/>
      <c r="M463" s="118">
        <v>200</v>
      </c>
      <c r="N463" s="118">
        <f t="shared" si="174"/>
        <v>25400</v>
      </c>
      <c r="O463" s="118">
        <f t="shared" si="140"/>
        <v>15546.5</v>
      </c>
      <c r="P463" s="118">
        <f t="shared" si="141"/>
        <v>1974405.5</v>
      </c>
      <c r="Q463" s="118">
        <f t="shared" si="169"/>
        <v>1.1550684931506794</v>
      </c>
      <c r="R463" s="118">
        <f t="shared" si="170"/>
        <v>89.786361643835193</v>
      </c>
      <c r="S463" s="118">
        <f t="shared" si="173"/>
        <v>163.06849315068493</v>
      </c>
      <c r="T463" s="118">
        <f t="shared" si="177"/>
        <v>12675.721643835617</v>
      </c>
      <c r="U463" s="118">
        <f t="shared" si="171"/>
        <v>127</v>
      </c>
      <c r="V463" s="118">
        <f t="shared" si="172"/>
        <v>9872.0275000000001</v>
      </c>
      <c r="W463" s="118">
        <f t="shared" si="159"/>
        <v>0</v>
      </c>
      <c r="X463" s="118">
        <f t="shared" si="178"/>
        <v>0</v>
      </c>
      <c r="Y463" s="119">
        <v>0.02</v>
      </c>
      <c r="Z463" s="118">
        <f t="shared" si="179"/>
        <v>-508</v>
      </c>
      <c r="AA463" s="118">
        <f t="shared" si="180"/>
        <v>-39488.11</v>
      </c>
      <c r="AB463" s="119">
        <v>0</v>
      </c>
      <c r="AC463" s="118">
        <f t="shared" si="175"/>
        <v>0</v>
      </c>
      <c r="AD463" s="118">
        <f t="shared" si="176"/>
        <v>0</v>
      </c>
      <c r="AM463" s="118"/>
      <c r="AN463" s="118"/>
      <c r="AO463" s="118"/>
      <c r="AP463" s="118"/>
      <c r="AQ463" s="117">
        <v>0.05</v>
      </c>
      <c r="AR463" s="117">
        <v>0.1</v>
      </c>
    </row>
    <row r="464" spans="1:44" s="68" customFormat="1">
      <c r="A464" s="3" t="s">
        <v>1456</v>
      </c>
      <c r="B464" s="130">
        <f>B463+30</f>
        <v>43951</v>
      </c>
      <c r="C464" s="132">
        <f>VLOOKUP(CF_ож!B464,USD!A:B,2,TRUE)</f>
        <v>73.689400000000006</v>
      </c>
      <c r="D464" s="117">
        <v>7.4999999999999997E-2</v>
      </c>
      <c r="E464" s="117">
        <v>5.0000000000000001E-3</v>
      </c>
      <c r="F464" s="117">
        <v>0</v>
      </c>
      <c r="G464" s="117"/>
      <c r="H464" s="119"/>
      <c r="M464" s="118">
        <v>200</v>
      </c>
      <c r="N464" s="118">
        <f t="shared" si="174"/>
        <v>25200</v>
      </c>
      <c r="O464" s="118">
        <f t="shared" si="140"/>
        <v>14737.880000000001</v>
      </c>
      <c r="P464" s="118">
        <f t="shared" si="141"/>
        <v>1856972.8800000001</v>
      </c>
      <c r="Q464" s="118">
        <f t="shared" si="169"/>
        <v>1.1550684931506794</v>
      </c>
      <c r="R464" s="118">
        <f t="shared" si="170"/>
        <v>85.116304219177678</v>
      </c>
      <c r="S464" s="118">
        <f t="shared" si="173"/>
        <v>156.57534246575344</v>
      </c>
      <c r="T464" s="118">
        <f t="shared" si="177"/>
        <v>11537.943041095892</v>
      </c>
      <c r="U464" s="118">
        <f t="shared" si="171"/>
        <v>126</v>
      </c>
      <c r="V464" s="118">
        <f t="shared" si="172"/>
        <v>9284.8644000000004</v>
      </c>
      <c r="W464" s="118">
        <f t="shared" si="159"/>
        <v>0</v>
      </c>
      <c r="X464" s="118">
        <f t="shared" si="178"/>
        <v>0</v>
      </c>
      <c r="Y464" s="119">
        <v>0.02</v>
      </c>
      <c r="Z464" s="118">
        <f t="shared" si="179"/>
        <v>-504</v>
      </c>
      <c r="AA464" s="118">
        <f t="shared" si="180"/>
        <v>-37139.457600000002</v>
      </c>
      <c r="AB464" s="119">
        <v>0</v>
      </c>
      <c r="AC464" s="118">
        <f t="shared" si="175"/>
        <v>0</v>
      </c>
      <c r="AD464" s="118">
        <f t="shared" si="176"/>
        <v>0</v>
      </c>
      <c r="AM464" s="118"/>
      <c r="AN464" s="118"/>
      <c r="AO464" s="118"/>
      <c r="AP464" s="118"/>
      <c r="AQ464" s="117">
        <v>0.05</v>
      </c>
      <c r="AR464" s="117">
        <v>0.1</v>
      </c>
    </row>
    <row r="465" spans="1:44" s="68" customFormat="1">
      <c r="A465" s="3" t="s">
        <v>1456</v>
      </c>
      <c r="B465" s="130">
        <f>B464+31</f>
        <v>43982</v>
      </c>
      <c r="C465" s="132">
        <f>VLOOKUP(CF_ож!B465,USD!A:B,2,TRUE)</f>
        <v>70.751999999999995</v>
      </c>
      <c r="D465" s="117">
        <v>6.9999999999999993E-2</v>
      </c>
      <c r="E465" s="117">
        <v>5.0000000000000001E-3</v>
      </c>
      <c r="F465" s="117">
        <v>0</v>
      </c>
      <c r="G465" s="117"/>
      <c r="H465" s="119"/>
      <c r="M465" s="118">
        <v>200</v>
      </c>
      <c r="N465" s="118">
        <f t="shared" si="174"/>
        <v>25000</v>
      </c>
      <c r="O465" s="118">
        <f t="shared" si="140"/>
        <v>14150.4</v>
      </c>
      <c r="P465" s="118">
        <f t="shared" si="141"/>
        <v>1768799.9999999998</v>
      </c>
      <c r="Q465" s="118">
        <f t="shared" si="169"/>
        <v>1.1550684931506794</v>
      </c>
      <c r="R465" s="118">
        <f t="shared" si="170"/>
        <v>81.723406027396862</v>
      </c>
      <c r="S465" s="118">
        <f t="shared" si="173"/>
        <v>160.52054794520549</v>
      </c>
      <c r="T465" s="118">
        <f t="shared" si="177"/>
        <v>11357.149808219177</v>
      </c>
      <c r="U465" s="118">
        <f t="shared" si="171"/>
        <v>125</v>
      </c>
      <c r="V465" s="118">
        <f t="shared" si="172"/>
        <v>8844</v>
      </c>
      <c r="W465" s="118">
        <f t="shared" si="159"/>
        <v>0</v>
      </c>
      <c r="X465" s="118">
        <f t="shared" si="178"/>
        <v>0</v>
      </c>
      <c r="Y465" s="119">
        <v>0.02</v>
      </c>
      <c r="Z465" s="118">
        <f t="shared" si="179"/>
        <v>-500</v>
      </c>
      <c r="AA465" s="118">
        <f t="shared" si="180"/>
        <v>-35376</v>
      </c>
      <c r="AB465" s="119">
        <v>0</v>
      </c>
      <c r="AC465" s="118">
        <f t="shared" si="175"/>
        <v>0</v>
      </c>
      <c r="AD465" s="118">
        <f t="shared" si="176"/>
        <v>0</v>
      </c>
      <c r="AM465" s="118"/>
      <c r="AN465" s="118"/>
      <c r="AO465" s="118"/>
      <c r="AP465" s="118"/>
      <c r="AQ465" s="117">
        <v>0.05</v>
      </c>
      <c r="AR465" s="117">
        <v>0.1</v>
      </c>
    </row>
    <row r="466" spans="1:44" s="68" customFormat="1">
      <c r="A466" s="3" t="s">
        <v>1456</v>
      </c>
      <c r="B466" s="130">
        <f t="shared" ref="B466:B471" si="181">B465+30</f>
        <v>44012</v>
      </c>
      <c r="C466" s="132">
        <f>VLOOKUP(CF_ож!B466,USD!A:B,2,TRUE)</f>
        <v>69.951300000000003</v>
      </c>
      <c r="D466" s="117">
        <v>6.9999999999999993E-2</v>
      </c>
      <c r="E466" s="117">
        <v>5.0000000000000001E-3</v>
      </c>
      <c r="F466" s="117">
        <v>0</v>
      </c>
      <c r="G466" s="117"/>
      <c r="H466" s="119"/>
      <c r="M466" s="118">
        <v>200</v>
      </c>
      <c r="N466" s="118">
        <f t="shared" si="174"/>
        <v>24800</v>
      </c>
      <c r="O466" s="118">
        <f t="shared" si="140"/>
        <v>13990.26</v>
      </c>
      <c r="P466" s="118">
        <f t="shared" si="141"/>
        <v>1734792.24</v>
      </c>
      <c r="Q466" s="118">
        <f t="shared" si="169"/>
        <v>1.1550684931506794</v>
      </c>
      <c r="R466" s="118">
        <f t="shared" si="170"/>
        <v>80.798542684931121</v>
      </c>
      <c r="S466" s="118">
        <f t="shared" si="173"/>
        <v>143.83561643835614</v>
      </c>
      <c r="T466" s="118">
        <f t="shared" si="177"/>
        <v>10061.488356164382</v>
      </c>
      <c r="U466" s="118">
        <f t="shared" si="171"/>
        <v>124</v>
      </c>
      <c r="V466" s="118">
        <f t="shared" si="172"/>
        <v>8673.9611999999997</v>
      </c>
      <c r="W466" s="118">
        <f t="shared" si="159"/>
        <v>0</v>
      </c>
      <c r="X466" s="118">
        <f t="shared" si="178"/>
        <v>0</v>
      </c>
      <c r="Y466" s="119">
        <v>0.02</v>
      </c>
      <c r="Z466" s="118">
        <f t="shared" si="179"/>
        <v>-496</v>
      </c>
      <c r="AA466" s="118">
        <f t="shared" si="180"/>
        <v>-34695.844799999999</v>
      </c>
      <c r="AB466" s="119">
        <v>0</v>
      </c>
      <c r="AC466" s="118">
        <f t="shared" si="175"/>
        <v>0</v>
      </c>
      <c r="AD466" s="118">
        <f t="shared" si="176"/>
        <v>0</v>
      </c>
      <c r="AM466" s="118"/>
      <c r="AN466" s="118"/>
      <c r="AO466" s="118"/>
      <c r="AP466" s="118"/>
      <c r="AQ466" s="117">
        <v>0.05</v>
      </c>
      <c r="AR466" s="117">
        <v>0.1</v>
      </c>
    </row>
    <row r="467" spans="1:44" s="68" customFormat="1">
      <c r="A467" s="3" t="s">
        <v>1456</v>
      </c>
      <c r="B467" s="130">
        <f>B466+31</f>
        <v>44043</v>
      </c>
      <c r="C467" s="132">
        <f>VLOOKUP(CF_ож!B467,USD!A:B,2,TRUE)</f>
        <v>73.363299999999995</v>
      </c>
      <c r="D467" s="117">
        <v>6.9999999999999993E-2</v>
      </c>
      <c r="E467" s="117">
        <v>5.0000000000000001E-3</v>
      </c>
      <c r="F467" s="117">
        <v>0</v>
      </c>
      <c r="G467" s="117"/>
      <c r="H467" s="119"/>
      <c r="M467" s="118">
        <v>200</v>
      </c>
      <c r="N467" s="118">
        <f t="shared" si="174"/>
        <v>24600</v>
      </c>
      <c r="O467" s="118">
        <f t="shared" si="140"/>
        <v>14672.66</v>
      </c>
      <c r="P467" s="118">
        <f t="shared" si="141"/>
        <v>1804737.18</v>
      </c>
      <c r="Q467" s="118">
        <f t="shared" si="169"/>
        <v>1.1550684931506794</v>
      </c>
      <c r="R467" s="118">
        <f t="shared" si="170"/>
        <v>84.739636383561233</v>
      </c>
      <c r="S467" s="118">
        <f t="shared" si="173"/>
        <v>147.44109589041093</v>
      </c>
      <c r="T467" s="118">
        <f t="shared" si="177"/>
        <v>10816.765350136984</v>
      </c>
      <c r="U467" s="118">
        <f t="shared" si="171"/>
        <v>123</v>
      </c>
      <c r="V467" s="118">
        <f t="shared" si="172"/>
        <v>9023.6858999999986</v>
      </c>
      <c r="W467" s="118">
        <f t="shared" ref="W467:W530" si="182">-P467*F467</f>
        <v>0</v>
      </c>
      <c r="X467" s="118">
        <f t="shared" si="178"/>
        <v>0</v>
      </c>
      <c r="Y467" s="119">
        <v>0.02</v>
      </c>
      <c r="Z467" s="118">
        <f t="shared" si="179"/>
        <v>-492</v>
      </c>
      <c r="AA467" s="118">
        <f t="shared" si="180"/>
        <v>-36094.743599999994</v>
      </c>
      <c r="AB467" s="119">
        <v>0</v>
      </c>
      <c r="AC467" s="118">
        <f t="shared" si="175"/>
        <v>0</v>
      </c>
      <c r="AD467" s="118">
        <f t="shared" si="176"/>
        <v>0</v>
      </c>
      <c r="AM467" s="118"/>
      <c r="AN467" s="118"/>
      <c r="AO467" s="118"/>
      <c r="AP467" s="118"/>
      <c r="AQ467" s="117">
        <v>0.05</v>
      </c>
      <c r="AR467" s="117">
        <v>0.1</v>
      </c>
    </row>
    <row r="468" spans="1:44" s="68" customFormat="1">
      <c r="A468" s="3" t="s">
        <v>1456</v>
      </c>
      <c r="B468" s="130">
        <f>B467+31</f>
        <v>44074</v>
      </c>
      <c r="C468" s="132">
        <f>VLOOKUP(CF_ож!B468,USD!A:B,2,TRUE)</f>
        <v>74.638199999999998</v>
      </c>
      <c r="D468" s="117">
        <v>6.9999999999999993E-2</v>
      </c>
      <c r="E468" s="117">
        <v>5.0000000000000001E-3</v>
      </c>
      <c r="F468" s="117">
        <v>0</v>
      </c>
      <c r="G468" s="117"/>
      <c r="H468" s="119"/>
      <c r="M468" s="118">
        <v>200</v>
      </c>
      <c r="N468" s="118">
        <f t="shared" si="174"/>
        <v>24400</v>
      </c>
      <c r="O468" s="118">
        <f t="shared" si="140"/>
        <v>14927.64</v>
      </c>
      <c r="P468" s="118">
        <f t="shared" si="141"/>
        <v>1821172.0799999998</v>
      </c>
      <c r="Q468" s="118">
        <f t="shared" si="169"/>
        <v>1.1550684931506794</v>
      </c>
      <c r="R468" s="118">
        <f t="shared" si="170"/>
        <v>86.212233205479038</v>
      </c>
      <c r="S468" s="118">
        <f t="shared" si="173"/>
        <v>146.25205479452052</v>
      </c>
      <c r="T468" s="118">
        <f t="shared" si="177"/>
        <v>10915.990116164381</v>
      </c>
      <c r="U468" s="118">
        <f t="shared" si="171"/>
        <v>122</v>
      </c>
      <c r="V468" s="118">
        <f t="shared" si="172"/>
        <v>9105.8603999999996</v>
      </c>
      <c r="W468" s="118">
        <f t="shared" si="182"/>
        <v>0</v>
      </c>
      <c r="X468" s="118">
        <f t="shared" si="178"/>
        <v>0</v>
      </c>
      <c r="Y468" s="119">
        <v>0.02</v>
      </c>
      <c r="Z468" s="118">
        <f t="shared" si="179"/>
        <v>-488</v>
      </c>
      <c r="AA468" s="118">
        <f t="shared" si="180"/>
        <v>-36423.441599999998</v>
      </c>
      <c r="AB468" s="119">
        <v>0</v>
      </c>
      <c r="AC468" s="118">
        <f t="shared" si="175"/>
        <v>0</v>
      </c>
      <c r="AD468" s="118">
        <f t="shared" si="176"/>
        <v>0</v>
      </c>
      <c r="AM468" s="118"/>
      <c r="AN468" s="118"/>
      <c r="AO468" s="118"/>
      <c r="AP468" s="118"/>
      <c r="AQ468" s="117">
        <v>0.05</v>
      </c>
      <c r="AR468" s="117">
        <v>0.1</v>
      </c>
    </row>
    <row r="469" spans="1:44" s="68" customFormat="1">
      <c r="A469" s="3" t="s">
        <v>1456</v>
      </c>
      <c r="B469" s="130">
        <f t="shared" si="181"/>
        <v>44104</v>
      </c>
      <c r="C469" s="132">
        <f>VLOOKUP(CF_ож!B469,USD!A:B,2,TRUE)</f>
        <v>75.238106422018348</v>
      </c>
      <c r="D469" s="117">
        <v>6.9999999999999993E-2</v>
      </c>
      <c r="E469" s="117">
        <v>5.0000000000000001E-3</v>
      </c>
      <c r="F469" s="117">
        <v>0</v>
      </c>
      <c r="G469" s="117"/>
      <c r="H469" s="119"/>
      <c r="M469" s="118">
        <v>200</v>
      </c>
      <c r="N469" s="118">
        <f t="shared" si="174"/>
        <v>24200</v>
      </c>
      <c r="O469" s="118">
        <f t="shared" si="140"/>
        <v>15047.621284403669</v>
      </c>
      <c r="P469" s="118">
        <f t="shared" si="141"/>
        <v>1820762.1754128439</v>
      </c>
      <c r="Q469" s="118">
        <f t="shared" si="169"/>
        <v>1.1550684931506794</v>
      </c>
      <c r="R469" s="118">
        <f t="shared" si="170"/>
        <v>86.90516621239118</v>
      </c>
      <c r="S469" s="118">
        <f t="shared" si="173"/>
        <v>140.38356164383558</v>
      </c>
      <c r="T469" s="118">
        <f t="shared" si="177"/>
        <v>10562.193350860874</v>
      </c>
      <c r="U469" s="118">
        <f t="shared" si="171"/>
        <v>121</v>
      </c>
      <c r="V469" s="118">
        <f t="shared" si="172"/>
        <v>9103.8108770642193</v>
      </c>
      <c r="W469" s="118">
        <f t="shared" si="182"/>
        <v>0</v>
      </c>
      <c r="X469" s="118">
        <f t="shared" si="178"/>
        <v>0</v>
      </c>
      <c r="Y469" s="119">
        <v>0.02</v>
      </c>
      <c r="Z469" s="118">
        <f t="shared" si="179"/>
        <v>-484</v>
      </c>
      <c r="AA469" s="118">
        <f t="shared" si="180"/>
        <v>-36415.243508256877</v>
      </c>
      <c r="AB469" s="119">
        <v>0</v>
      </c>
      <c r="AC469" s="118">
        <f t="shared" si="175"/>
        <v>0</v>
      </c>
      <c r="AD469" s="118">
        <f t="shared" si="176"/>
        <v>0</v>
      </c>
      <c r="AM469" s="118"/>
      <c r="AN469" s="118"/>
      <c r="AO469" s="118"/>
      <c r="AP469" s="118"/>
      <c r="AQ469" s="117">
        <v>0.05</v>
      </c>
      <c r="AR469" s="117">
        <v>0.1</v>
      </c>
    </row>
    <row r="470" spans="1:44" s="68" customFormat="1">
      <c r="A470" s="3" t="s">
        <v>1456</v>
      </c>
      <c r="B470" s="130">
        <f>B469+31</f>
        <v>44135</v>
      </c>
      <c r="C470" s="132">
        <f>VLOOKUP(CF_ож!B470,USD!A:B,2,TRUE)</f>
        <v>75.838311926605499</v>
      </c>
      <c r="D470" s="117">
        <v>6.5000000000000002E-2</v>
      </c>
      <c r="E470" s="117">
        <v>5.0000000000000001E-3</v>
      </c>
      <c r="F470" s="117">
        <v>0</v>
      </c>
      <c r="G470" s="117"/>
      <c r="H470" s="119"/>
      <c r="M470" s="118">
        <v>200</v>
      </c>
      <c r="N470" s="118">
        <f t="shared" si="174"/>
        <v>24000</v>
      </c>
      <c r="O470" s="118">
        <f t="shared" si="140"/>
        <v>15167.6623853211</v>
      </c>
      <c r="P470" s="118">
        <f t="shared" si="141"/>
        <v>1820119.486238532</v>
      </c>
      <c r="Q470" s="118">
        <f t="shared" si="169"/>
        <v>1.1550684931506794</v>
      </c>
      <c r="R470" s="118">
        <f t="shared" si="170"/>
        <v>87.59844468015541</v>
      </c>
      <c r="S470" s="118">
        <f t="shared" si="173"/>
        <v>143.87397260273971</v>
      </c>
      <c r="T470" s="118">
        <f t="shared" si="177"/>
        <v>10911.159212366469</v>
      </c>
      <c r="U470" s="118">
        <f t="shared" si="171"/>
        <v>120</v>
      </c>
      <c r="V470" s="118">
        <f t="shared" si="172"/>
        <v>9100.5974311926602</v>
      </c>
      <c r="W470" s="118">
        <f t="shared" si="182"/>
        <v>0</v>
      </c>
      <c r="X470" s="118">
        <f t="shared" si="178"/>
        <v>0</v>
      </c>
      <c r="Y470" s="119">
        <v>0.02</v>
      </c>
      <c r="Z470" s="118">
        <f t="shared" si="179"/>
        <v>-480</v>
      </c>
      <c r="AA470" s="118">
        <f t="shared" si="180"/>
        <v>-36402.389724770641</v>
      </c>
      <c r="AB470" s="119">
        <v>0</v>
      </c>
      <c r="AC470" s="118">
        <f t="shared" si="175"/>
        <v>0</v>
      </c>
      <c r="AD470" s="118">
        <f t="shared" si="176"/>
        <v>0</v>
      </c>
      <c r="AM470" s="118"/>
      <c r="AN470" s="118"/>
      <c r="AO470" s="118"/>
      <c r="AP470" s="118"/>
      <c r="AQ470" s="117">
        <v>0.05</v>
      </c>
      <c r="AR470" s="117">
        <v>0.1</v>
      </c>
    </row>
    <row r="471" spans="1:44" s="68" customFormat="1">
      <c r="A471" s="3" t="s">
        <v>1456</v>
      </c>
      <c r="B471" s="130">
        <f t="shared" si="181"/>
        <v>44165</v>
      </c>
      <c r="C471" s="132">
        <f>VLOOKUP(CF_ож!B471,USD!A:B,2,TRUE)</f>
        <v>76.419155963302757</v>
      </c>
      <c r="D471" s="117">
        <v>6.5000000000000002E-2</v>
      </c>
      <c r="E471" s="117">
        <v>5.0000000000000001E-3</v>
      </c>
      <c r="F471" s="117">
        <v>0</v>
      </c>
      <c r="G471" s="117"/>
      <c r="H471" s="119"/>
      <c r="M471" s="118">
        <v>200</v>
      </c>
      <c r="N471" s="118">
        <f t="shared" si="174"/>
        <v>23800</v>
      </c>
      <c r="O471" s="118">
        <f t="shared" si="140"/>
        <v>15283.831192660551</v>
      </c>
      <c r="P471" s="118">
        <f t="shared" si="141"/>
        <v>1818775.9119266055</v>
      </c>
      <c r="Q471" s="118">
        <f t="shared" si="169"/>
        <v>1.1550684931506794</v>
      </c>
      <c r="R471" s="118">
        <f t="shared" si="170"/>
        <v>88.269359326378876</v>
      </c>
      <c r="S471" s="118">
        <f t="shared" si="173"/>
        <v>128.21917808219177</v>
      </c>
      <c r="T471" s="118">
        <f t="shared" si="177"/>
        <v>9798.4013673495028</v>
      </c>
      <c r="U471" s="118">
        <f t="shared" si="171"/>
        <v>119</v>
      </c>
      <c r="V471" s="118">
        <f t="shared" si="172"/>
        <v>9093.8795596330274</v>
      </c>
      <c r="W471" s="118">
        <f t="shared" si="182"/>
        <v>0</v>
      </c>
      <c r="X471" s="118">
        <f t="shared" si="178"/>
        <v>0</v>
      </c>
      <c r="Y471" s="119">
        <v>0.02</v>
      </c>
      <c r="Z471" s="118">
        <f t="shared" si="179"/>
        <v>-476</v>
      </c>
      <c r="AA471" s="118">
        <f t="shared" si="180"/>
        <v>-36375.51823853211</v>
      </c>
      <c r="AB471" s="119">
        <v>0</v>
      </c>
      <c r="AC471" s="118">
        <f t="shared" si="175"/>
        <v>0</v>
      </c>
      <c r="AD471" s="118">
        <f t="shared" si="176"/>
        <v>0</v>
      </c>
      <c r="AM471" s="118"/>
      <c r="AN471" s="118"/>
      <c r="AO471" s="118"/>
      <c r="AP471" s="118"/>
      <c r="AQ471" s="117">
        <v>0.05</v>
      </c>
      <c r="AR471" s="117">
        <v>0.1</v>
      </c>
    </row>
    <row r="472" spans="1:44" s="68" customFormat="1">
      <c r="A472" s="3" t="s">
        <v>1456</v>
      </c>
      <c r="B472" s="130">
        <f>B471+31</f>
        <v>44196</v>
      </c>
      <c r="C472" s="132">
        <f>VLOOKUP(CF_ож!B472,USD!A:B,2,TRUE)</f>
        <v>77</v>
      </c>
      <c r="D472" s="117">
        <v>6.5000000000000002E-2</v>
      </c>
      <c r="E472" s="117">
        <v>5.0000000000000001E-3</v>
      </c>
      <c r="F472" s="117">
        <v>0</v>
      </c>
      <c r="G472" s="117"/>
      <c r="H472" s="119"/>
      <c r="M472" s="118">
        <v>200</v>
      </c>
      <c r="N472" s="118">
        <f t="shared" si="174"/>
        <v>23600</v>
      </c>
      <c r="O472" s="118">
        <f t="shared" si="140"/>
        <v>15400</v>
      </c>
      <c r="P472" s="118">
        <f t="shared" si="141"/>
        <v>1817200</v>
      </c>
      <c r="Q472" s="118">
        <f t="shared" si="169"/>
        <v>1.1550684931506794</v>
      </c>
      <c r="R472" s="118">
        <f t="shared" si="170"/>
        <v>88.940273972602313</v>
      </c>
      <c r="S472" s="118">
        <f t="shared" si="173"/>
        <v>131.38904109589041</v>
      </c>
      <c r="T472" s="118">
        <f t="shared" si="177"/>
        <v>10116.95616438356</v>
      </c>
      <c r="U472" s="118">
        <f t="shared" si="171"/>
        <v>118</v>
      </c>
      <c r="V472" s="118">
        <f t="shared" si="172"/>
        <v>9086</v>
      </c>
      <c r="W472" s="118">
        <f t="shared" si="182"/>
        <v>0</v>
      </c>
      <c r="X472" s="118">
        <f t="shared" si="178"/>
        <v>0</v>
      </c>
      <c r="Y472" s="119">
        <v>0.02</v>
      </c>
      <c r="Z472" s="118">
        <f t="shared" si="179"/>
        <v>-472</v>
      </c>
      <c r="AA472" s="118">
        <f t="shared" si="180"/>
        <v>-36344</v>
      </c>
      <c r="AB472" s="119">
        <v>0</v>
      </c>
      <c r="AC472" s="118">
        <f t="shared" si="175"/>
        <v>0</v>
      </c>
      <c r="AD472" s="118">
        <f t="shared" si="176"/>
        <v>0</v>
      </c>
      <c r="AM472" s="118"/>
      <c r="AN472" s="118"/>
      <c r="AO472" s="118"/>
      <c r="AP472" s="118"/>
      <c r="AQ472" s="117">
        <v>0.05</v>
      </c>
      <c r="AR472" s="117">
        <v>0.1</v>
      </c>
    </row>
    <row r="473" spans="1:44" s="68" customFormat="1">
      <c r="A473" s="3" t="s">
        <v>1456</v>
      </c>
      <c r="B473" s="130">
        <f>B472+31</f>
        <v>44227</v>
      </c>
      <c r="C473" s="132">
        <f>VLOOKUP(CF_ож!B473,USD!A:B,2,TRUE)</f>
        <v>77.849315068493155</v>
      </c>
      <c r="D473" s="117">
        <v>7.4999999999999997E-2</v>
      </c>
      <c r="E473" s="117">
        <v>5.0000000000000001E-3</v>
      </c>
      <c r="F473" s="117">
        <v>0</v>
      </c>
      <c r="G473" s="117"/>
      <c r="H473" s="119"/>
      <c r="M473" s="118">
        <v>200</v>
      </c>
      <c r="N473" s="118">
        <f t="shared" si="174"/>
        <v>23400</v>
      </c>
      <c r="O473" s="118">
        <f t="shared" si="140"/>
        <v>15569.86301369863</v>
      </c>
      <c r="P473" s="118">
        <f t="shared" si="141"/>
        <v>1821673.9726027399</v>
      </c>
      <c r="Q473" s="118">
        <f t="shared" si="169"/>
        <v>1.1550684931506794</v>
      </c>
      <c r="R473" s="118">
        <f t="shared" si="170"/>
        <v>89.921291048976869</v>
      </c>
      <c r="S473" s="118">
        <f t="shared" si="173"/>
        <v>130.28493150684932</v>
      </c>
      <c r="T473" s="118">
        <f t="shared" si="177"/>
        <v>10142.592681553764</v>
      </c>
      <c r="U473" s="118">
        <f t="shared" si="171"/>
        <v>117</v>
      </c>
      <c r="V473" s="118">
        <f t="shared" si="172"/>
        <v>9108.3698630136987</v>
      </c>
      <c r="W473" s="118">
        <f t="shared" si="182"/>
        <v>0</v>
      </c>
      <c r="X473" s="118">
        <f t="shared" si="178"/>
        <v>0</v>
      </c>
      <c r="Y473" s="119">
        <v>0.02</v>
      </c>
      <c r="Z473" s="118">
        <f t="shared" si="179"/>
        <v>-468</v>
      </c>
      <c r="AA473" s="118">
        <f t="shared" si="180"/>
        <v>-36433.479452054795</v>
      </c>
      <c r="AB473" s="119">
        <v>0</v>
      </c>
      <c r="AC473" s="118">
        <f t="shared" si="175"/>
        <v>0</v>
      </c>
      <c r="AD473" s="118">
        <f t="shared" si="176"/>
        <v>0</v>
      </c>
      <c r="AM473" s="118"/>
      <c r="AN473" s="118"/>
      <c r="AO473" s="118"/>
      <c r="AP473" s="118"/>
      <c r="AQ473" s="117">
        <v>0.05</v>
      </c>
      <c r="AR473" s="117">
        <v>0.1</v>
      </c>
    </row>
    <row r="474" spans="1:44" s="68" customFormat="1">
      <c r="A474" s="3" t="s">
        <v>1456</v>
      </c>
      <c r="B474" s="130">
        <f>B473+28</f>
        <v>44255</v>
      </c>
      <c r="C474" s="132">
        <f>VLOOKUP(CF_ож!B474,USD!A:B,2,TRUE)</f>
        <v>78.61643835616438</v>
      </c>
      <c r="D474" s="117">
        <v>7.4999999999999997E-2</v>
      </c>
      <c r="E474" s="117">
        <v>5.0000000000000001E-3</v>
      </c>
      <c r="F474" s="117">
        <v>0</v>
      </c>
      <c r="G474" s="117"/>
      <c r="H474" s="119"/>
      <c r="M474" s="118">
        <v>200</v>
      </c>
      <c r="N474" s="118">
        <f t="shared" si="174"/>
        <v>23200</v>
      </c>
      <c r="O474" s="118">
        <f t="shared" si="140"/>
        <v>15723.287671232876</v>
      </c>
      <c r="P474" s="118">
        <f t="shared" si="141"/>
        <v>1823901.3698630137</v>
      </c>
      <c r="Q474" s="118">
        <f t="shared" si="169"/>
        <v>1.1550684931506794</v>
      </c>
      <c r="R474" s="118">
        <f t="shared" si="170"/>
        <v>90.807370988928071</v>
      </c>
      <c r="S474" s="118">
        <f t="shared" si="173"/>
        <v>134.63013698630138</v>
      </c>
      <c r="T474" s="118">
        <f t="shared" si="177"/>
        <v>10584.141865265528</v>
      </c>
      <c r="U474" s="118">
        <f t="shared" si="171"/>
        <v>116</v>
      </c>
      <c r="V474" s="118">
        <f t="shared" si="172"/>
        <v>9119.5068493150684</v>
      </c>
      <c r="W474" s="118">
        <f t="shared" si="182"/>
        <v>0</v>
      </c>
      <c r="X474" s="118">
        <f t="shared" si="178"/>
        <v>0</v>
      </c>
      <c r="Y474" s="119">
        <v>0.02</v>
      </c>
      <c r="Z474" s="118">
        <f t="shared" si="179"/>
        <v>-464</v>
      </c>
      <c r="AA474" s="118">
        <f t="shared" si="180"/>
        <v>-36478.027397260274</v>
      </c>
      <c r="AB474" s="119">
        <v>0</v>
      </c>
      <c r="AC474" s="118">
        <f t="shared" si="175"/>
        <v>0</v>
      </c>
      <c r="AD474" s="118">
        <f t="shared" si="176"/>
        <v>0</v>
      </c>
      <c r="AM474" s="118"/>
      <c r="AN474" s="118"/>
      <c r="AO474" s="118"/>
      <c r="AP474" s="118"/>
      <c r="AQ474" s="117">
        <v>0.05</v>
      </c>
      <c r="AR474" s="117">
        <v>0.1</v>
      </c>
    </row>
    <row r="475" spans="1:44" s="68" customFormat="1">
      <c r="A475" s="3" t="s">
        <v>1456</v>
      </c>
      <c r="B475" s="130">
        <f>B474+31</f>
        <v>44286</v>
      </c>
      <c r="C475" s="132">
        <f>VLOOKUP(CF_ож!B475,USD!A:B,2,TRUE)</f>
        <v>79.465753424657535</v>
      </c>
      <c r="D475" s="117">
        <v>7.4999999999999997E-2</v>
      </c>
      <c r="E475" s="117">
        <v>5.0000000000000001E-3</v>
      </c>
      <c r="F475" s="117">
        <v>0</v>
      </c>
      <c r="G475" s="117"/>
      <c r="H475" s="119"/>
      <c r="M475" s="118">
        <v>200</v>
      </c>
      <c r="N475" s="118">
        <f t="shared" si="174"/>
        <v>23000</v>
      </c>
      <c r="O475" s="118">
        <f t="shared" si="140"/>
        <v>15893.150684931506</v>
      </c>
      <c r="P475" s="118">
        <f t="shared" si="141"/>
        <v>1827712.3287671234</v>
      </c>
      <c r="Q475" s="118">
        <f t="shared" si="169"/>
        <v>1.1550684931506794</v>
      </c>
      <c r="R475" s="118">
        <f t="shared" si="170"/>
        <v>91.788388065302613</v>
      </c>
      <c r="S475" s="118">
        <f t="shared" si="173"/>
        <v>147.78082191780823</v>
      </c>
      <c r="T475" s="118">
        <f t="shared" si="177"/>
        <v>11743.514355413774</v>
      </c>
      <c r="U475" s="118">
        <f t="shared" si="171"/>
        <v>115</v>
      </c>
      <c r="V475" s="118">
        <f t="shared" si="172"/>
        <v>9138.5616438356174</v>
      </c>
      <c r="W475" s="118">
        <f t="shared" si="182"/>
        <v>0</v>
      </c>
      <c r="X475" s="118">
        <f t="shared" si="178"/>
        <v>0</v>
      </c>
      <c r="Y475" s="119">
        <v>0.02</v>
      </c>
      <c r="Z475" s="118">
        <f t="shared" si="179"/>
        <v>-460</v>
      </c>
      <c r="AA475" s="118">
        <f t="shared" si="180"/>
        <v>-36554.246575342469</v>
      </c>
      <c r="AB475" s="119">
        <v>0</v>
      </c>
      <c r="AC475" s="118">
        <f t="shared" si="175"/>
        <v>0</v>
      </c>
      <c r="AD475" s="118">
        <f t="shared" si="176"/>
        <v>0</v>
      </c>
      <c r="AM475" s="118"/>
      <c r="AN475" s="118"/>
      <c r="AO475" s="118"/>
      <c r="AP475" s="118"/>
      <c r="AQ475" s="117">
        <v>0.05</v>
      </c>
      <c r="AR475" s="117">
        <v>0.1</v>
      </c>
    </row>
    <row r="476" spans="1:44" s="68" customFormat="1">
      <c r="A476" s="3" t="s">
        <v>1456</v>
      </c>
      <c r="B476" s="130">
        <f>B475+30</f>
        <v>44316</v>
      </c>
      <c r="C476" s="132">
        <f>VLOOKUP(CF_ож!B476,USD!A:B,2,TRUE)</f>
        <v>80.287671232876718</v>
      </c>
      <c r="D476" s="117">
        <v>7.4999999999999997E-2</v>
      </c>
      <c r="E476" s="117">
        <v>5.0000000000000001E-3</v>
      </c>
      <c r="F476" s="117">
        <v>0</v>
      </c>
      <c r="G476" s="117"/>
      <c r="H476" s="119"/>
      <c r="M476" s="118">
        <v>200</v>
      </c>
      <c r="N476" s="118">
        <f t="shared" si="174"/>
        <v>22800</v>
      </c>
      <c r="O476" s="118">
        <f t="shared" si="140"/>
        <v>16057.534246575344</v>
      </c>
      <c r="P476" s="118">
        <f t="shared" si="141"/>
        <v>1830558.9041095893</v>
      </c>
      <c r="Q476" s="118">
        <f t="shared" si="169"/>
        <v>1.1550684931506794</v>
      </c>
      <c r="R476" s="118">
        <f t="shared" si="170"/>
        <v>92.737759429536055</v>
      </c>
      <c r="S476" s="118">
        <f t="shared" si="173"/>
        <v>141.78082191780823</v>
      </c>
      <c r="T476" s="118">
        <f t="shared" si="177"/>
        <v>11383.252017264029</v>
      </c>
      <c r="U476" s="118">
        <f t="shared" si="171"/>
        <v>114</v>
      </c>
      <c r="V476" s="118">
        <f t="shared" si="172"/>
        <v>9152.7945205479464</v>
      </c>
      <c r="W476" s="118">
        <f t="shared" si="182"/>
        <v>0</v>
      </c>
      <c r="X476" s="118">
        <f t="shared" si="178"/>
        <v>0</v>
      </c>
      <c r="Y476" s="119">
        <v>0.02</v>
      </c>
      <c r="Z476" s="118">
        <f t="shared" si="179"/>
        <v>-456</v>
      </c>
      <c r="AA476" s="118">
        <f t="shared" si="180"/>
        <v>-36611.178082191786</v>
      </c>
      <c r="AB476" s="119">
        <v>0</v>
      </c>
      <c r="AC476" s="118">
        <f t="shared" si="175"/>
        <v>0</v>
      </c>
      <c r="AD476" s="118">
        <f t="shared" si="176"/>
        <v>0</v>
      </c>
      <c r="AM476" s="118"/>
      <c r="AN476" s="118"/>
      <c r="AO476" s="118"/>
      <c r="AP476" s="118"/>
      <c r="AQ476" s="117">
        <v>0.05</v>
      </c>
      <c r="AR476" s="117">
        <v>0.1</v>
      </c>
    </row>
    <row r="477" spans="1:44" s="68" customFormat="1">
      <c r="A477" s="3" t="s">
        <v>1456</v>
      </c>
      <c r="B477" s="130">
        <f>B476+31</f>
        <v>44347</v>
      </c>
      <c r="C477" s="132">
        <f>VLOOKUP(CF_ож!B477,USD!A:B,2,TRUE)</f>
        <v>81.136986301369859</v>
      </c>
      <c r="D477" s="117">
        <v>6.9999999999999993E-2</v>
      </c>
      <c r="E477" s="117">
        <v>5.0000000000000001E-3</v>
      </c>
      <c r="F477" s="117">
        <v>0</v>
      </c>
      <c r="G477" s="117"/>
      <c r="H477" s="119"/>
      <c r="M477" s="118">
        <v>200</v>
      </c>
      <c r="N477" s="118">
        <f t="shared" si="174"/>
        <v>22600</v>
      </c>
      <c r="O477" s="118">
        <f t="shared" si="140"/>
        <v>16227.397260273972</v>
      </c>
      <c r="P477" s="118">
        <f t="shared" si="141"/>
        <v>1833695.8904109588</v>
      </c>
      <c r="Q477" s="118">
        <f t="shared" si="169"/>
        <v>1.1550684931506794</v>
      </c>
      <c r="R477" s="118">
        <f t="shared" si="170"/>
        <v>93.718776505910597</v>
      </c>
      <c r="S477" s="118">
        <f t="shared" si="173"/>
        <v>145.23287671232876</v>
      </c>
      <c r="T477" s="118">
        <f t="shared" si="177"/>
        <v>11783.757928316756</v>
      </c>
      <c r="U477" s="118">
        <f t="shared" si="171"/>
        <v>113</v>
      </c>
      <c r="V477" s="118">
        <f t="shared" si="172"/>
        <v>9168.4794520547948</v>
      </c>
      <c r="W477" s="118">
        <f t="shared" si="182"/>
        <v>0</v>
      </c>
      <c r="X477" s="118">
        <f t="shared" si="178"/>
        <v>0</v>
      </c>
      <c r="Y477" s="119">
        <v>0.02</v>
      </c>
      <c r="Z477" s="118">
        <f t="shared" si="179"/>
        <v>-452</v>
      </c>
      <c r="AA477" s="118">
        <f t="shared" si="180"/>
        <v>-36673.917808219179</v>
      </c>
      <c r="AB477" s="119">
        <v>0</v>
      </c>
      <c r="AC477" s="118">
        <f t="shared" si="175"/>
        <v>0</v>
      </c>
      <c r="AD477" s="118">
        <f t="shared" si="176"/>
        <v>0</v>
      </c>
      <c r="AM477" s="118"/>
      <c r="AN477" s="118"/>
      <c r="AO477" s="118"/>
      <c r="AP477" s="118"/>
      <c r="AQ477" s="117">
        <v>0.05</v>
      </c>
      <c r="AR477" s="117">
        <v>0.1</v>
      </c>
    </row>
    <row r="478" spans="1:44" s="68" customFormat="1">
      <c r="A478" s="3" t="s">
        <v>1456</v>
      </c>
      <c r="B478" s="130">
        <f>B477+30</f>
        <v>44377</v>
      </c>
      <c r="C478" s="132">
        <f>VLOOKUP(CF_ож!B478,USD!A:B,2,TRUE)</f>
        <v>81.958904109589042</v>
      </c>
      <c r="D478" s="117">
        <v>6.9999999999999993E-2</v>
      </c>
      <c r="E478" s="117">
        <v>5.0000000000000001E-3</v>
      </c>
      <c r="F478" s="117">
        <v>0</v>
      </c>
      <c r="G478" s="117"/>
      <c r="H478" s="119"/>
      <c r="M478" s="118">
        <v>200</v>
      </c>
      <c r="N478" s="118">
        <f t="shared" si="174"/>
        <v>22400</v>
      </c>
      <c r="O478" s="118">
        <f t="shared" si="140"/>
        <v>16391.780821917808</v>
      </c>
      <c r="P478" s="118">
        <f t="shared" si="141"/>
        <v>1835879.4520547946</v>
      </c>
      <c r="Q478" s="118">
        <f t="shared" si="169"/>
        <v>1.1550684931506794</v>
      </c>
      <c r="R478" s="118">
        <f t="shared" si="170"/>
        <v>94.66814787014404</v>
      </c>
      <c r="S478" s="118">
        <f t="shared" si="173"/>
        <v>130.02739726027397</v>
      </c>
      <c r="T478" s="118">
        <f t="shared" si="177"/>
        <v>10656.902983674236</v>
      </c>
      <c r="U478" s="118">
        <f t="shared" si="171"/>
        <v>112</v>
      </c>
      <c r="V478" s="118">
        <f t="shared" si="172"/>
        <v>9179.3972602739723</v>
      </c>
      <c r="W478" s="118">
        <f t="shared" si="182"/>
        <v>0</v>
      </c>
      <c r="X478" s="118">
        <f t="shared" si="178"/>
        <v>0</v>
      </c>
      <c r="Y478" s="119">
        <v>0.02</v>
      </c>
      <c r="Z478" s="118">
        <f t="shared" si="179"/>
        <v>-448</v>
      </c>
      <c r="AA478" s="118">
        <f t="shared" si="180"/>
        <v>-36717.589041095889</v>
      </c>
      <c r="AB478" s="119">
        <v>0</v>
      </c>
      <c r="AC478" s="118">
        <f t="shared" si="175"/>
        <v>0</v>
      </c>
      <c r="AD478" s="118">
        <f t="shared" si="176"/>
        <v>0</v>
      </c>
      <c r="AM478" s="118"/>
      <c r="AN478" s="118"/>
      <c r="AO478" s="118"/>
      <c r="AP478" s="118"/>
      <c r="AQ478" s="117">
        <v>0.05</v>
      </c>
      <c r="AR478" s="117">
        <v>0.1</v>
      </c>
    </row>
    <row r="479" spans="1:44" s="68" customFormat="1">
      <c r="A479" s="3" t="s">
        <v>1456</v>
      </c>
      <c r="B479" s="130">
        <f>B478+31</f>
        <v>44408</v>
      </c>
      <c r="C479" s="132">
        <f>VLOOKUP(CF_ож!B479,USD!A:B,2,TRUE)</f>
        <v>82.808219178082197</v>
      </c>
      <c r="D479" s="117">
        <v>6.9999999999999993E-2</v>
      </c>
      <c r="E479" s="117">
        <v>5.0000000000000001E-3</v>
      </c>
      <c r="F479" s="117">
        <v>0</v>
      </c>
      <c r="G479" s="117"/>
      <c r="H479" s="119"/>
      <c r="M479" s="118">
        <v>200</v>
      </c>
      <c r="N479" s="118">
        <f t="shared" si="174"/>
        <v>22200</v>
      </c>
      <c r="O479" s="118">
        <f t="shared" si="140"/>
        <v>16561.64383561644</v>
      </c>
      <c r="P479" s="118">
        <f t="shared" si="141"/>
        <v>1838342.4657534247</v>
      </c>
      <c r="Q479" s="118">
        <f t="shared" si="169"/>
        <v>1.1550684931506794</v>
      </c>
      <c r="R479" s="118">
        <f t="shared" si="170"/>
        <v>95.649164946518596</v>
      </c>
      <c r="S479" s="118">
        <f t="shared" si="173"/>
        <v>133.17260273972602</v>
      </c>
      <c r="T479" s="118">
        <f t="shared" si="177"/>
        <v>11027.786076186901</v>
      </c>
      <c r="U479" s="118">
        <f t="shared" si="171"/>
        <v>111</v>
      </c>
      <c r="V479" s="118">
        <f t="shared" si="172"/>
        <v>9191.7123287671238</v>
      </c>
      <c r="W479" s="118">
        <f t="shared" si="182"/>
        <v>0</v>
      </c>
      <c r="X479" s="118">
        <f t="shared" si="178"/>
        <v>0</v>
      </c>
      <c r="Y479" s="119">
        <v>0.02</v>
      </c>
      <c r="Z479" s="118">
        <f t="shared" si="179"/>
        <v>-444</v>
      </c>
      <c r="AA479" s="118">
        <f t="shared" si="180"/>
        <v>-36766.849315068495</v>
      </c>
      <c r="AB479" s="119">
        <v>0</v>
      </c>
      <c r="AC479" s="118">
        <f t="shared" si="175"/>
        <v>0</v>
      </c>
      <c r="AD479" s="118">
        <f t="shared" si="176"/>
        <v>0</v>
      </c>
      <c r="AM479" s="118"/>
      <c r="AN479" s="118"/>
      <c r="AO479" s="118"/>
      <c r="AP479" s="118"/>
      <c r="AQ479" s="117">
        <v>0.05</v>
      </c>
      <c r="AR479" s="117">
        <v>0.1</v>
      </c>
    </row>
    <row r="480" spans="1:44" s="68" customFormat="1">
      <c r="A480" s="3" t="s">
        <v>1456</v>
      </c>
      <c r="B480" s="130">
        <f>B479+31</f>
        <v>44439</v>
      </c>
      <c r="C480" s="132">
        <f>VLOOKUP(CF_ож!B480,USD!A:B,2,TRUE)</f>
        <v>83.657534246575338</v>
      </c>
      <c r="D480" s="117">
        <v>6.9999999999999993E-2</v>
      </c>
      <c r="E480" s="117">
        <v>5.0000000000000001E-3</v>
      </c>
      <c r="F480" s="117">
        <v>0</v>
      </c>
      <c r="G480" s="117"/>
      <c r="H480" s="119"/>
      <c r="M480" s="118">
        <v>200</v>
      </c>
      <c r="N480" s="118">
        <f t="shared" si="174"/>
        <v>22000</v>
      </c>
      <c r="O480" s="118">
        <f t="shared" si="140"/>
        <v>16731.506849315068</v>
      </c>
      <c r="P480" s="118">
        <f t="shared" si="141"/>
        <v>1840465.7534246575</v>
      </c>
      <c r="Q480" s="118">
        <f t="shared" si="169"/>
        <v>1.1550684931506794</v>
      </c>
      <c r="R480" s="118">
        <f t="shared" si="170"/>
        <v>96.630182022893138</v>
      </c>
      <c r="S480" s="118">
        <f t="shared" si="173"/>
        <v>131.9835616438356</v>
      </c>
      <c r="T480" s="118">
        <f t="shared" si="177"/>
        <v>11041.419328204163</v>
      </c>
      <c r="U480" s="118">
        <f t="shared" si="171"/>
        <v>110</v>
      </c>
      <c r="V480" s="118">
        <f t="shared" si="172"/>
        <v>9202.3287671232865</v>
      </c>
      <c r="W480" s="118">
        <f t="shared" si="182"/>
        <v>0</v>
      </c>
      <c r="X480" s="118">
        <f t="shared" si="178"/>
        <v>0</v>
      </c>
      <c r="Y480" s="119">
        <v>0.02</v>
      </c>
      <c r="Z480" s="118">
        <f t="shared" si="179"/>
        <v>-440</v>
      </c>
      <c r="AA480" s="118">
        <f t="shared" si="180"/>
        <v>-36809.315068493146</v>
      </c>
      <c r="AB480" s="119">
        <v>0</v>
      </c>
      <c r="AC480" s="118">
        <f t="shared" si="175"/>
        <v>0</v>
      </c>
      <c r="AD480" s="118">
        <f t="shared" si="176"/>
        <v>0</v>
      </c>
      <c r="AM480" s="118"/>
      <c r="AN480" s="118"/>
      <c r="AO480" s="118"/>
      <c r="AP480" s="118"/>
      <c r="AQ480" s="117">
        <v>0.05</v>
      </c>
      <c r="AR480" s="117">
        <v>0.1</v>
      </c>
    </row>
    <row r="481" spans="1:44" s="68" customFormat="1">
      <c r="A481" s="3" t="s">
        <v>1456</v>
      </c>
      <c r="B481" s="130">
        <f>B480+30</f>
        <v>44469</v>
      </c>
      <c r="C481" s="132">
        <f>VLOOKUP(CF_ож!B481,USD!A:B,2,TRUE)</f>
        <v>84.479452054794521</v>
      </c>
      <c r="D481" s="117">
        <v>6.9999999999999993E-2</v>
      </c>
      <c r="E481" s="117">
        <v>5.0000000000000001E-3</v>
      </c>
      <c r="F481" s="117">
        <v>0</v>
      </c>
      <c r="G481" s="117"/>
      <c r="H481" s="119"/>
      <c r="M481" s="118">
        <v>200</v>
      </c>
      <c r="N481" s="118">
        <f t="shared" si="174"/>
        <v>21800</v>
      </c>
      <c r="O481" s="118">
        <f t="shared" si="140"/>
        <v>16895.890410958906</v>
      </c>
      <c r="P481" s="118">
        <f t="shared" si="141"/>
        <v>1841652.0547945206</v>
      </c>
      <c r="Q481" s="118">
        <f t="shared" si="169"/>
        <v>1.1550684931506794</v>
      </c>
      <c r="R481" s="118">
        <f t="shared" si="170"/>
        <v>97.579553387126566</v>
      </c>
      <c r="S481" s="118">
        <f t="shared" si="173"/>
        <v>126.57534246575339</v>
      </c>
      <c r="T481" s="118">
        <f t="shared" si="177"/>
        <v>10693.01557515481</v>
      </c>
      <c r="U481" s="118">
        <f t="shared" si="171"/>
        <v>109</v>
      </c>
      <c r="V481" s="118">
        <f t="shared" si="172"/>
        <v>9208.2602739726026</v>
      </c>
      <c r="W481" s="118">
        <f t="shared" si="182"/>
        <v>0</v>
      </c>
      <c r="X481" s="118">
        <f t="shared" si="178"/>
        <v>0</v>
      </c>
      <c r="Y481" s="119">
        <v>0.02</v>
      </c>
      <c r="Z481" s="118">
        <f t="shared" si="179"/>
        <v>-436</v>
      </c>
      <c r="AA481" s="118">
        <f t="shared" si="180"/>
        <v>-36833.04109589041</v>
      </c>
      <c r="AB481" s="119">
        <v>0</v>
      </c>
      <c r="AC481" s="118">
        <f t="shared" si="175"/>
        <v>0</v>
      </c>
      <c r="AD481" s="118">
        <f t="shared" si="176"/>
        <v>0</v>
      </c>
      <c r="AM481" s="118"/>
      <c r="AN481" s="118"/>
      <c r="AO481" s="118"/>
      <c r="AP481" s="118"/>
      <c r="AQ481" s="117">
        <v>0.05</v>
      </c>
      <c r="AR481" s="117">
        <v>0.1</v>
      </c>
    </row>
    <row r="482" spans="1:44" s="68" customFormat="1">
      <c r="A482" s="3" t="s">
        <v>1456</v>
      </c>
      <c r="B482" s="130">
        <f>B481+31</f>
        <v>44500</v>
      </c>
      <c r="C482" s="132">
        <f>VLOOKUP(CF_ож!B482,USD!A:B,2,TRUE)</f>
        <v>85.328767123287676</v>
      </c>
      <c r="D482" s="117">
        <v>6.5000000000000002E-2</v>
      </c>
      <c r="E482" s="117">
        <v>5.0000000000000001E-3</v>
      </c>
      <c r="F482" s="117">
        <v>0</v>
      </c>
      <c r="G482" s="117"/>
      <c r="H482" s="119"/>
      <c r="M482" s="118">
        <v>200</v>
      </c>
      <c r="N482" s="118">
        <f t="shared" si="174"/>
        <v>21600</v>
      </c>
      <c r="O482" s="118">
        <f t="shared" si="140"/>
        <v>17065.753424657534</v>
      </c>
      <c r="P482" s="118">
        <f t="shared" si="141"/>
        <v>1843101.3698630137</v>
      </c>
      <c r="Q482" s="118">
        <f t="shared" si="169"/>
        <v>1.1550684931506794</v>
      </c>
      <c r="R482" s="118">
        <f t="shared" si="170"/>
        <v>98.560570463501122</v>
      </c>
      <c r="S482" s="118">
        <f t="shared" si="173"/>
        <v>129.60547945205477</v>
      </c>
      <c r="T482" s="118">
        <f t="shared" si="177"/>
        <v>11059.075774066427</v>
      </c>
      <c r="U482" s="118">
        <f t="shared" si="171"/>
        <v>108</v>
      </c>
      <c r="V482" s="118">
        <f t="shared" si="172"/>
        <v>9215.5068493150684</v>
      </c>
      <c r="W482" s="118">
        <f t="shared" si="182"/>
        <v>0</v>
      </c>
      <c r="X482" s="118">
        <f t="shared" si="178"/>
        <v>0</v>
      </c>
      <c r="Y482" s="119">
        <v>0.02</v>
      </c>
      <c r="Z482" s="118">
        <f t="shared" si="179"/>
        <v>-432</v>
      </c>
      <c r="AA482" s="118">
        <f t="shared" si="180"/>
        <v>-36862.027397260274</v>
      </c>
      <c r="AB482" s="119">
        <v>0</v>
      </c>
      <c r="AC482" s="118">
        <f t="shared" si="175"/>
        <v>0</v>
      </c>
      <c r="AD482" s="118">
        <f t="shared" si="176"/>
        <v>0</v>
      </c>
      <c r="AM482" s="118"/>
      <c r="AN482" s="118"/>
      <c r="AO482" s="118"/>
      <c r="AP482" s="118"/>
      <c r="AQ482" s="117">
        <v>0.05</v>
      </c>
      <c r="AR482" s="117">
        <v>0.1</v>
      </c>
    </row>
    <row r="483" spans="1:44" s="68" customFormat="1">
      <c r="A483" s="3" t="s">
        <v>1456</v>
      </c>
      <c r="B483" s="130">
        <f>B482+30</f>
        <v>44530</v>
      </c>
      <c r="C483" s="132">
        <f>VLOOKUP(CF_ож!B483,USD!A:B,2,TRUE)</f>
        <v>86.150684931506845</v>
      </c>
      <c r="D483" s="117">
        <v>6.5000000000000002E-2</v>
      </c>
      <c r="E483" s="117">
        <v>5.0000000000000001E-3</v>
      </c>
      <c r="F483" s="117">
        <v>0</v>
      </c>
      <c r="G483" s="117"/>
      <c r="H483" s="119"/>
      <c r="M483" s="118">
        <v>200</v>
      </c>
      <c r="N483" s="118">
        <f t="shared" si="174"/>
        <v>21400</v>
      </c>
      <c r="O483" s="118">
        <f t="shared" si="140"/>
        <v>17230.136986301368</v>
      </c>
      <c r="P483" s="118">
        <f t="shared" si="141"/>
        <v>1843624.6575342466</v>
      </c>
      <c r="Q483" s="118">
        <f t="shared" si="169"/>
        <v>1.1550684931506794</v>
      </c>
      <c r="R483" s="118">
        <f t="shared" si="170"/>
        <v>99.509941827734551</v>
      </c>
      <c r="S483" s="118">
        <f t="shared" si="173"/>
        <v>115.39726027397261</v>
      </c>
      <c r="T483" s="118">
        <f t="shared" si="177"/>
        <v>9941.553011822105</v>
      </c>
      <c r="U483" s="118">
        <f t="shared" si="171"/>
        <v>107</v>
      </c>
      <c r="V483" s="118">
        <f t="shared" si="172"/>
        <v>9218.1232876712329</v>
      </c>
      <c r="W483" s="118">
        <f t="shared" si="182"/>
        <v>0</v>
      </c>
      <c r="X483" s="118">
        <f t="shared" si="178"/>
        <v>0</v>
      </c>
      <c r="Y483" s="119">
        <v>0.02</v>
      </c>
      <c r="Z483" s="118">
        <f t="shared" si="179"/>
        <v>-428</v>
      </c>
      <c r="AA483" s="118">
        <f t="shared" si="180"/>
        <v>-36872.493150684932</v>
      </c>
      <c r="AB483" s="119">
        <v>0</v>
      </c>
      <c r="AC483" s="118">
        <f t="shared" si="175"/>
        <v>0</v>
      </c>
      <c r="AD483" s="118">
        <f t="shared" si="176"/>
        <v>0</v>
      </c>
      <c r="AM483" s="118"/>
      <c r="AN483" s="118"/>
      <c r="AO483" s="118"/>
      <c r="AP483" s="118"/>
      <c r="AQ483" s="117">
        <v>0.05</v>
      </c>
      <c r="AR483" s="117">
        <v>0.1</v>
      </c>
    </row>
    <row r="484" spans="1:44" s="68" customFormat="1">
      <c r="A484" s="3" t="s">
        <v>1456</v>
      </c>
      <c r="B484" s="130">
        <f>B483+31</f>
        <v>44561</v>
      </c>
      <c r="C484" s="132">
        <f>VLOOKUP(CF_ож!B484,USD!A:B,2,TRUE)</f>
        <v>87</v>
      </c>
      <c r="D484" s="117">
        <v>6.5000000000000002E-2</v>
      </c>
      <c r="E484" s="117">
        <v>5.0000000000000001E-3</v>
      </c>
      <c r="F484" s="117">
        <v>0</v>
      </c>
      <c r="G484" s="117"/>
      <c r="H484" s="119"/>
      <c r="M484" s="118">
        <v>200</v>
      </c>
      <c r="N484" s="118">
        <f t="shared" si="174"/>
        <v>21200</v>
      </c>
      <c r="O484" s="118">
        <f t="shared" si="140"/>
        <v>17400</v>
      </c>
      <c r="P484" s="118">
        <f t="shared" si="141"/>
        <v>1844400</v>
      </c>
      <c r="Q484" s="118">
        <f t="shared" si="169"/>
        <v>1.1550684931506794</v>
      </c>
      <c r="R484" s="118">
        <f t="shared" si="170"/>
        <v>100.49095890410911</v>
      </c>
      <c r="S484" s="118">
        <f t="shared" si="173"/>
        <v>118.13972602739727</v>
      </c>
      <c r="T484" s="118">
        <f t="shared" si="177"/>
        <v>10278.156164383563</v>
      </c>
      <c r="U484" s="118">
        <f t="shared" si="171"/>
        <v>106</v>
      </c>
      <c r="V484" s="118">
        <f t="shared" si="172"/>
        <v>9222</v>
      </c>
      <c r="W484" s="118">
        <f t="shared" si="182"/>
        <v>0</v>
      </c>
      <c r="X484" s="118">
        <f t="shared" si="178"/>
        <v>0</v>
      </c>
      <c r="Y484" s="119">
        <v>0.02</v>
      </c>
      <c r="Z484" s="118">
        <f t="shared" si="179"/>
        <v>-424</v>
      </c>
      <c r="AA484" s="118">
        <f t="shared" si="180"/>
        <v>-36888</v>
      </c>
      <c r="AB484" s="119">
        <v>0</v>
      </c>
      <c r="AC484" s="118">
        <f t="shared" si="175"/>
        <v>0</v>
      </c>
      <c r="AD484" s="118">
        <f t="shared" si="176"/>
        <v>0</v>
      </c>
      <c r="AM484" s="118"/>
      <c r="AN484" s="118"/>
      <c r="AO484" s="118"/>
      <c r="AP484" s="118"/>
      <c r="AQ484" s="117">
        <v>0.05</v>
      </c>
      <c r="AR484" s="117">
        <v>0.1</v>
      </c>
    </row>
    <row r="485" spans="1:44" s="68" customFormat="1">
      <c r="A485" s="3" t="s">
        <v>1456</v>
      </c>
      <c r="B485" s="130">
        <f>B484+31</f>
        <v>44592</v>
      </c>
      <c r="C485" s="132">
        <f>VLOOKUP(CF_ож!B485,USD!A:B,2,TRUE)</f>
        <v>87.424657534246577</v>
      </c>
      <c r="D485" s="117">
        <v>7.4999999999999997E-2</v>
      </c>
      <c r="E485" s="117">
        <v>5.0000000000000001E-3</v>
      </c>
      <c r="F485" s="117">
        <v>0</v>
      </c>
      <c r="G485" s="117"/>
      <c r="H485" s="119"/>
      <c r="M485" s="118">
        <v>200</v>
      </c>
      <c r="N485" s="118">
        <f t="shared" si="174"/>
        <v>21000</v>
      </c>
      <c r="O485" s="118">
        <f t="shared" si="140"/>
        <v>17484.931506849316</v>
      </c>
      <c r="P485" s="118">
        <f t="shared" si="141"/>
        <v>1835917.8082191781</v>
      </c>
      <c r="Q485" s="118">
        <f t="shared" si="169"/>
        <v>1.1550684931506794</v>
      </c>
      <c r="R485" s="118">
        <f t="shared" si="170"/>
        <v>100.98146744229638</v>
      </c>
      <c r="S485" s="118">
        <f t="shared" si="173"/>
        <v>117.03561643835616</v>
      </c>
      <c r="T485" s="118">
        <f t="shared" si="177"/>
        <v>10231.798686432727</v>
      </c>
      <c r="U485" s="118">
        <f t="shared" si="171"/>
        <v>105</v>
      </c>
      <c r="V485" s="118">
        <f t="shared" si="172"/>
        <v>9179.5890410958909</v>
      </c>
      <c r="W485" s="118">
        <f t="shared" si="182"/>
        <v>0</v>
      </c>
      <c r="X485" s="118">
        <f t="shared" si="178"/>
        <v>0</v>
      </c>
      <c r="Y485" s="119">
        <v>0.02</v>
      </c>
      <c r="Z485" s="118">
        <f t="shared" si="179"/>
        <v>-420</v>
      </c>
      <c r="AA485" s="118">
        <f t="shared" si="180"/>
        <v>-36718.356164383564</v>
      </c>
      <c r="AB485" s="119">
        <v>0</v>
      </c>
      <c r="AC485" s="118">
        <f t="shared" si="175"/>
        <v>0</v>
      </c>
      <c r="AD485" s="118">
        <f t="shared" si="176"/>
        <v>0</v>
      </c>
      <c r="AM485" s="118"/>
      <c r="AN485" s="118"/>
      <c r="AO485" s="118"/>
      <c r="AP485" s="118"/>
      <c r="AQ485" s="117">
        <v>0.05</v>
      </c>
      <c r="AR485" s="117">
        <v>0.1</v>
      </c>
    </row>
    <row r="486" spans="1:44" s="68" customFormat="1">
      <c r="A486" s="3" t="s">
        <v>1456</v>
      </c>
      <c r="B486" s="130">
        <f>B485+28</f>
        <v>44620</v>
      </c>
      <c r="C486" s="132">
        <f>VLOOKUP(CF_ож!B486,USD!A:B,2,TRUE)</f>
        <v>87.808219178082197</v>
      </c>
      <c r="D486" s="117">
        <v>7.4999999999999997E-2</v>
      </c>
      <c r="E486" s="117">
        <v>5.0000000000000001E-3</v>
      </c>
      <c r="F486" s="117">
        <v>0</v>
      </c>
      <c r="G486" s="117"/>
      <c r="H486" s="119"/>
      <c r="M486" s="118">
        <v>200</v>
      </c>
      <c r="N486" s="118">
        <f t="shared" si="174"/>
        <v>20800</v>
      </c>
      <c r="O486" s="118">
        <f t="shared" si="140"/>
        <v>17561.64383561644</v>
      </c>
      <c r="P486" s="118">
        <f t="shared" si="141"/>
        <v>1826410.9589041097</v>
      </c>
      <c r="Q486" s="118">
        <f t="shared" si="169"/>
        <v>1.1550684931506794</v>
      </c>
      <c r="R486" s="118">
        <f t="shared" si="170"/>
        <v>101.42450741227199</v>
      </c>
      <c r="S486" s="118">
        <f t="shared" si="173"/>
        <v>120.82191780821918</v>
      </c>
      <c r="T486" s="118">
        <f t="shared" si="177"/>
        <v>10609.157440420342</v>
      </c>
      <c r="U486" s="118">
        <f t="shared" si="171"/>
        <v>104</v>
      </c>
      <c r="V486" s="118">
        <f t="shared" si="172"/>
        <v>9132.054794520549</v>
      </c>
      <c r="W486" s="118">
        <f t="shared" si="182"/>
        <v>0</v>
      </c>
      <c r="X486" s="118">
        <f t="shared" si="178"/>
        <v>0</v>
      </c>
      <c r="Y486" s="119">
        <v>0.02</v>
      </c>
      <c r="Z486" s="118">
        <f t="shared" si="179"/>
        <v>-416</v>
      </c>
      <c r="AA486" s="118">
        <f t="shared" si="180"/>
        <v>-36528.219178082196</v>
      </c>
      <c r="AB486" s="119">
        <v>0</v>
      </c>
      <c r="AC486" s="118">
        <f t="shared" si="175"/>
        <v>0</v>
      </c>
      <c r="AD486" s="118">
        <f t="shared" si="176"/>
        <v>0</v>
      </c>
      <c r="AM486" s="118"/>
      <c r="AN486" s="118"/>
      <c r="AO486" s="118"/>
      <c r="AP486" s="118"/>
      <c r="AQ486" s="117">
        <v>0.05</v>
      </c>
      <c r="AR486" s="117">
        <v>0.1</v>
      </c>
    </row>
    <row r="487" spans="1:44" s="68" customFormat="1">
      <c r="A487" s="3" t="s">
        <v>1456</v>
      </c>
      <c r="B487" s="130">
        <f>B486+31</f>
        <v>44651</v>
      </c>
      <c r="C487" s="132">
        <f>VLOOKUP(CF_ож!B487,USD!A:B,2,TRUE)</f>
        <v>88.232876712328761</v>
      </c>
      <c r="D487" s="117">
        <v>7.4999999999999997E-2</v>
      </c>
      <c r="E487" s="117">
        <v>5.0000000000000001E-3</v>
      </c>
      <c r="F487" s="117">
        <v>0</v>
      </c>
      <c r="G487" s="117"/>
      <c r="H487" s="119"/>
      <c r="M487" s="118">
        <v>200</v>
      </c>
      <c r="N487" s="118">
        <f t="shared" si="174"/>
        <v>20600</v>
      </c>
      <c r="O487" s="118">
        <f t="shared" si="140"/>
        <v>17646.575342465752</v>
      </c>
      <c r="P487" s="118">
        <f t="shared" si="141"/>
        <v>1817597.2602739725</v>
      </c>
      <c r="Q487" s="118">
        <f t="shared" si="169"/>
        <v>1.1550684931506794</v>
      </c>
      <c r="R487" s="118">
        <f t="shared" si="170"/>
        <v>101.91501595045925</v>
      </c>
      <c r="S487" s="118">
        <f t="shared" si="173"/>
        <v>132.49315068493152</v>
      </c>
      <c r="T487" s="118">
        <f t="shared" si="177"/>
        <v>11690.25182961156</v>
      </c>
      <c r="U487" s="118">
        <f t="shared" si="171"/>
        <v>103</v>
      </c>
      <c r="V487" s="118">
        <f t="shared" si="172"/>
        <v>9087.9863013698632</v>
      </c>
      <c r="W487" s="118">
        <f t="shared" si="182"/>
        <v>0</v>
      </c>
      <c r="X487" s="118">
        <f t="shared" si="178"/>
        <v>0</v>
      </c>
      <c r="Y487" s="119">
        <v>0.02</v>
      </c>
      <c r="Z487" s="118">
        <f t="shared" si="179"/>
        <v>-412</v>
      </c>
      <c r="AA487" s="118">
        <f t="shared" si="180"/>
        <v>-36351.945205479453</v>
      </c>
      <c r="AB487" s="119">
        <v>0</v>
      </c>
      <c r="AC487" s="118">
        <f t="shared" si="175"/>
        <v>0</v>
      </c>
      <c r="AD487" s="118">
        <f t="shared" si="176"/>
        <v>0</v>
      </c>
      <c r="AM487" s="118"/>
      <c r="AN487" s="118"/>
      <c r="AO487" s="118"/>
      <c r="AP487" s="118"/>
      <c r="AQ487" s="117">
        <v>0.05</v>
      </c>
      <c r="AR487" s="117">
        <v>0.1</v>
      </c>
    </row>
    <row r="488" spans="1:44" s="68" customFormat="1">
      <c r="A488" s="3" t="s">
        <v>1456</v>
      </c>
      <c r="B488" s="130">
        <f>B487+30</f>
        <v>44681</v>
      </c>
      <c r="C488" s="132">
        <f>VLOOKUP(CF_ож!B488,USD!A:B,2,TRUE)</f>
        <v>88.643835616438352</v>
      </c>
      <c r="D488" s="117">
        <v>7.4999999999999997E-2</v>
      </c>
      <c r="E488" s="117">
        <v>5.0000000000000001E-3</v>
      </c>
      <c r="F488" s="117">
        <v>0</v>
      </c>
      <c r="G488" s="117"/>
      <c r="H488" s="119"/>
      <c r="M488" s="118">
        <v>200</v>
      </c>
      <c r="N488" s="118">
        <f t="shared" si="174"/>
        <v>20400</v>
      </c>
      <c r="O488" s="118">
        <f t="shared" si="140"/>
        <v>17728.767123287671</v>
      </c>
      <c r="P488" s="118">
        <f t="shared" si="141"/>
        <v>1808334.2465753425</v>
      </c>
      <c r="Q488" s="118">
        <f t="shared" si="169"/>
        <v>1.1550684931506652</v>
      </c>
      <c r="R488" s="118">
        <f t="shared" si="170"/>
        <v>102.38970163257471</v>
      </c>
      <c r="S488" s="118">
        <f t="shared" si="173"/>
        <v>126.986301369863</v>
      </c>
      <c r="T488" s="118">
        <f t="shared" si="177"/>
        <v>11256.552824169636</v>
      </c>
      <c r="U488" s="118">
        <f t="shared" si="171"/>
        <v>102</v>
      </c>
      <c r="V488" s="118">
        <f t="shared" si="172"/>
        <v>9041.6712328767117</v>
      </c>
      <c r="W488" s="118">
        <f t="shared" si="182"/>
        <v>0</v>
      </c>
      <c r="X488" s="118">
        <f t="shared" si="178"/>
        <v>0</v>
      </c>
      <c r="Y488" s="119">
        <v>0.02</v>
      </c>
      <c r="Z488" s="118">
        <f t="shared" si="179"/>
        <v>-408</v>
      </c>
      <c r="AA488" s="118">
        <f t="shared" si="180"/>
        <v>-36166.684931506847</v>
      </c>
      <c r="AB488" s="119">
        <v>0</v>
      </c>
      <c r="AC488" s="118">
        <f t="shared" si="175"/>
        <v>0</v>
      </c>
      <c r="AD488" s="118">
        <f t="shared" si="176"/>
        <v>0</v>
      </c>
      <c r="AM488" s="118"/>
      <c r="AN488" s="118"/>
      <c r="AO488" s="118"/>
      <c r="AP488" s="118"/>
      <c r="AQ488" s="117">
        <v>0.05</v>
      </c>
      <c r="AR488" s="117">
        <v>0.1</v>
      </c>
    </row>
    <row r="489" spans="1:44" s="68" customFormat="1">
      <c r="A489" s="3" t="s">
        <v>1456</v>
      </c>
      <c r="B489" s="130">
        <f>B488+31</f>
        <v>44712</v>
      </c>
      <c r="C489" s="132">
        <f>VLOOKUP(CF_ож!B489,USD!A:B,2,TRUE)</f>
        <v>89.06849315068493</v>
      </c>
      <c r="D489" s="117">
        <v>6.9999999999999993E-2</v>
      </c>
      <c r="E489" s="117">
        <v>5.0000000000000001E-3</v>
      </c>
      <c r="F489" s="117">
        <v>0</v>
      </c>
      <c r="G489" s="117"/>
      <c r="H489" s="119"/>
      <c r="M489" s="118">
        <v>200</v>
      </c>
      <c r="N489" s="118">
        <f t="shared" si="174"/>
        <v>20200</v>
      </c>
      <c r="O489" s="118">
        <f t="shared" si="140"/>
        <v>17813.698630136987</v>
      </c>
      <c r="P489" s="118">
        <f t="shared" si="141"/>
        <v>1799183.5616438356</v>
      </c>
      <c r="Q489" s="118">
        <f t="shared" si="169"/>
        <v>1.1550684931506794</v>
      </c>
      <c r="R489" s="118">
        <f t="shared" si="170"/>
        <v>102.88021017076325</v>
      </c>
      <c r="S489" s="118">
        <f t="shared" si="173"/>
        <v>129.94520547945206</v>
      </c>
      <c r="T489" s="118">
        <f t="shared" si="177"/>
        <v>11574.023644210922</v>
      </c>
      <c r="U489" s="118">
        <f t="shared" si="171"/>
        <v>101</v>
      </c>
      <c r="V489" s="118">
        <f t="shared" si="172"/>
        <v>8995.9178082191775</v>
      </c>
      <c r="W489" s="118">
        <f t="shared" si="182"/>
        <v>0</v>
      </c>
      <c r="X489" s="118">
        <f t="shared" si="178"/>
        <v>0</v>
      </c>
      <c r="Y489" s="119">
        <v>0.02</v>
      </c>
      <c r="Z489" s="118">
        <f t="shared" si="179"/>
        <v>-404</v>
      </c>
      <c r="AA489" s="118">
        <f t="shared" si="180"/>
        <v>-35983.67123287671</v>
      </c>
      <c r="AB489" s="119">
        <v>0</v>
      </c>
      <c r="AC489" s="118">
        <f t="shared" si="175"/>
        <v>0</v>
      </c>
      <c r="AD489" s="118">
        <f t="shared" si="176"/>
        <v>0</v>
      </c>
      <c r="AM489" s="118"/>
      <c r="AN489" s="118"/>
      <c r="AO489" s="118"/>
      <c r="AP489" s="118"/>
      <c r="AQ489" s="117">
        <v>0.05</v>
      </c>
      <c r="AR489" s="117">
        <v>0.1</v>
      </c>
    </row>
    <row r="490" spans="1:44" s="68" customFormat="1">
      <c r="A490" s="3" t="s">
        <v>1456</v>
      </c>
      <c r="B490" s="130">
        <f>B489+30</f>
        <v>44742</v>
      </c>
      <c r="C490" s="132">
        <f>VLOOKUP(CF_ож!B490,USD!A:B,2,TRUE)</f>
        <v>89.479452054794521</v>
      </c>
      <c r="D490" s="117">
        <v>6.9999999999999993E-2</v>
      </c>
      <c r="E490" s="117">
        <v>5.0000000000000001E-3</v>
      </c>
      <c r="F490" s="117">
        <v>0</v>
      </c>
      <c r="G490" s="117"/>
      <c r="H490" s="119"/>
      <c r="M490" s="118">
        <v>200</v>
      </c>
      <c r="N490" s="118">
        <f t="shared" si="174"/>
        <v>20000</v>
      </c>
      <c r="O490" s="118">
        <f t="shared" si="140"/>
        <v>17895.890410958906</v>
      </c>
      <c r="P490" s="118">
        <f t="shared" si="141"/>
        <v>1789589.0410958903</v>
      </c>
      <c r="Q490" s="118">
        <f t="shared" si="169"/>
        <v>1.1550684931506794</v>
      </c>
      <c r="R490" s="118">
        <f t="shared" si="170"/>
        <v>103.35489585287996</v>
      </c>
      <c r="S490" s="118">
        <f t="shared" si="173"/>
        <v>116.21917808219176</v>
      </c>
      <c r="T490" s="118">
        <f t="shared" si="177"/>
        <v>10399.228373053103</v>
      </c>
      <c r="U490" s="118">
        <f t="shared" si="171"/>
        <v>100</v>
      </c>
      <c r="V490" s="118">
        <f t="shared" si="172"/>
        <v>8947.9452054794529</v>
      </c>
      <c r="W490" s="118">
        <f t="shared" si="182"/>
        <v>0</v>
      </c>
      <c r="X490" s="118">
        <f t="shared" si="178"/>
        <v>0</v>
      </c>
      <c r="Y490" s="119">
        <v>0.02</v>
      </c>
      <c r="Z490" s="118">
        <f t="shared" si="179"/>
        <v>-400</v>
      </c>
      <c r="AA490" s="118">
        <f t="shared" si="180"/>
        <v>-35791.780821917811</v>
      </c>
      <c r="AB490" s="119">
        <v>0</v>
      </c>
      <c r="AC490" s="118">
        <f t="shared" si="175"/>
        <v>0</v>
      </c>
      <c r="AD490" s="118">
        <f t="shared" si="176"/>
        <v>0</v>
      </c>
      <c r="AM490" s="118"/>
      <c r="AN490" s="118"/>
      <c r="AO490" s="118"/>
      <c r="AP490" s="118"/>
      <c r="AQ490" s="117">
        <v>0.05</v>
      </c>
      <c r="AR490" s="117">
        <v>0.1</v>
      </c>
    </row>
    <row r="491" spans="1:44" s="68" customFormat="1">
      <c r="A491" s="3" t="s">
        <v>1456</v>
      </c>
      <c r="B491" s="130">
        <f>B490+31</f>
        <v>44773</v>
      </c>
      <c r="C491" s="132">
        <f>VLOOKUP(CF_ож!B491,USD!A:B,2,TRUE)</f>
        <v>89.904109589041099</v>
      </c>
      <c r="D491" s="117">
        <v>6.9999999999999993E-2</v>
      </c>
      <c r="E491" s="117">
        <v>5.0000000000000001E-3</v>
      </c>
      <c r="F491" s="117">
        <v>0</v>
      </c>
      <c r="G491" s="117"/>
      <c r="H491" s="119"/>
      <c r="M491" s="118">
        <v>200</v>
      </c>
      <c r="N491" s="118">
        <f t="shared" si="174"/>
        <v>19800</v>
      </c>
      <c r="O491" s="118">
        <f t="shared" si="140"/>
        <v>17980.821917808218</v>
      </c>
      <c r="P491" s="118">
        <f t="shared" si="141"/>
        <v>1780101.3698630137</v>
      </c>
      <c r="Q491" s="118">
        <f t="shared" si="169"/>
        <v>1.1550684931506794</v>
      </c>
      <c r="R491" s="118">
        <f t="shared" si="170"/>
        <v>103.84540439106725</v>
      </c>
      <c r="S491" s="118">
        <f t="shared" si="173"/>
        <v>118.90410958904107</v>
      </c>
      <c r="T491" s="118">
        <f t="shared" si="177"/>
        <v>10689.968099080501</v>
      </c>
      <c r="U491" s="118">
        <f t="shared" si="171"/>
        <v>99</v>
      </c>
      <c r="V491" s="118">
        <f t="shared" si="172"/>
        <v>8900.5068493150684</v>
      </c>
      <c r="W491" s="118">
        <f t="shared" si="182"/>
        <v>0</v>
      </c>
      <c r="X491" s="118">
        <f t="shared" si="178"/>
        <v>0</v>
      </c>
      <c r="Y491" s="119">
        <v>0.02</v>
      </c>
      <c r="Z491" s="118">
        <f t="shared" si="179"/>
        <v>-396</v>
      </c>
      <c r="AA491" s="118">
        <f t="shared" si="180"/>
        <v>-35602.027397260274</v>
      </c>
      <c r="AB491" s="119">
        <v>0</v>
      </c>
      <c r="AC491" s="118">
        <f t="shared" si="175"/>
        <v>0</v>
      </c>
      <c r="AD491" s="118">
        <f t="shared" si="176"/>
        <v>0</v>
      </c>
      <c r="AM491" s="118"/>
      <c r="AN491" s="118"/>
      <c r="AO491" s="118"/>
      <c r="AP491" s="118"/>
      <c r="AQ491" s="117">
        <v>0.05</v>
      </c>
      <c r="AR491" s="117">
        <v>0.1</v>
      </c>
    </row>
    <row r="492" spans="1:44" s="68" customFormat="1">
      <c r="A492" s="3" t="s">
        <v>1456</v>
      </c>
      <c r="B492" s="130">
        <f>B491+31</f>
        <v>44804</v>
      </c>
      <c r="C492" s="132">
        <f>VLOOKUP(CF_ож!B492,USD!A:B,2,TRUE)</f>
        <v>90.328767123287676</v>
      </c>
      <c r="D492" s="117">
        <v>6.9999999999999993E-2</v>
      </c>
      <c r="E492" s="117">
        <v>5.0000000000000001E-3</v>
      </c>
      <c r="F492" s="117">
        <v>0</v>
      </c>
      <c r="G492" s="117"/>
      <c r="H492" s="119"/>
      <c r="M492" s="118">
        <v>200</v>
      </c>
      <c r="N492" s="118">
        <f t="shared" si="174"/>
        <v>19600</v>
      </c>
      <c r="O492" s="118">
        <f t="shared" si="140"/>
        <v>18065.753424657534</v>
      </c>
      <c r="P492" s="118">
        <f t="shared" si="141"/>
        <v>1770443.8356164384</v>
      </c>
      <c r="Q492" s="118">
        <f t="shared" si="169"/>
        <v>1.1550684931506794</v>
      </c>
      <c r="R492" s="118">
        <f t="shared" si="170"/>
        <v>104.33591292925452</v>
      </c>
      <c r="S492" s="118">
        <f t="shared" si="173"/>
        <v>117.71506849315067</v>
      </c>
      <c r="T492" s="118">
        <f t="shared" si="177"/>
        <v>10633.057008819665</v>
      </c>
      <c r="U492" s="118">
        <f t="shared" si="171"/>
        <v>98</v>
      </c>
      <c r="V492" s="118">
        <f t="shared" si="172"/>
        <v>8852.2191780821922</v>
      </c>
      <c r="W492" s="118">
        <f t="shared" si="182"/>
        <v>0</v>
      </c>
      <c r="X492" s="118">
        <f t="shared" si="178"/>
        <v>0</v>
      </c>
      <c r="Y492" s="119">
        <v>0.02</v>
      </c>
      <c r="Z492" s="118">
        <f t="shared" si="179"/>
        <v>-392</v>
      </c>
      <c r="AA492" s="118">
        <f t="shared" si="180"/>
        <v>-35408.876712328769</v>
      </c>
      <c r="AB492" s="119">
        <v>0</v>
      </c>
      <c r="AC492" s="118">
        <f t="shared" si="175"/>
        <v>0</v>
      </c>
      <c r="AD492" s="118">
        <f t="shared" si="176"/>
        <v>0</v>
      </c>
      <c r="AM492" s="118"/>
      <c r="AN492" s="118"/>
      <c r="AO492" s="118"/>
      <c r="AP492" s="118"/>
      <c r="AQ492" s="117">
        <v>0.05</v>
      </c>
      <c r="AR492" s="117">
        <v>0.1</v>
      </c>
    </row>
    <row r="493" spans="1:44" s="68" customFormat="1">
      <c r="A493" s="3" t="s">
        <v>1456</v>
      </c>
      <c r="B493" s="130">
        <f>B492+30</f>
        <v>44834</v>
      </c>
      <c r="C493" s="132">
        <f>VLOOKUP(CF_ож!B493,USD!A:B,2,TRUE)</f>
        <v>90.739726027397253</v>
      </c>
      <c r="D493" s="117">
        <v>6.9999999999999993E-2</v>
      </c>
      <c r="E493" s="117">
        <v>5.0000000000000001E-3</v>
      </c>
      <c r="F493" s="117">
        <v>0</v>
      </c>
      <c r="G493" s="117"/>
      <c r="H493" s="119"/>
      <c r="M493" s="118">
        <v>200</v>
      </c>
      <c r="N493" s="118">
        <f t="shared" si="174"/>
        <v>19400</v>
      </c>
      <c r="O493" s="118">
        <f t="shared" si="140"/>
        <v>18147.945205479449</v>
      </c>
      <c r="P493" s="118">
        <f t="shared" si="141"/>
        <v>1760350.6849315066</v>
      </c>
      <c r="Q493" s="118">
        <f t="shared" si="169"/>
        <v>1.1550684931506794</v>
      </c>
      <c r="R493" s="118">
        <f t="shared" si="170"/>
        <v>104.81059861137123</v>
      </c>
      <c r="S493" s="118">
        <f t="shared" si="173"/>
        <v>112.76712328767121</v>
      </c>
      <c r="T493" s="118">
        <f t="shared" si="177"/>
        <v>10232.457872021014</v>
      </c>
      <c r="U493" s="118">
        <f t="shared" si="171"/>
        <v>97</v>
      </c>
      <c r="V493" s="118">
        <f t="shared" si="172"/>
        <v>8801.7534246575342</v>
      </c>
      <c r="W493" s="118">
        <f t="shared" si="182"/>
        <v>0</v>
      </c>
      <c r="X493" s="118">
        <f t="shared" si="178"/>
        <v>0</v>
      </c>
      <c r="Y493" s="119">
        <v>0.02</v>
      </c>
      <c r="Z493" s="118">
        <f t="shared" si="179"/>
        <v>-388</v>
      </c>
      <c r="AA493" s="118">
        <f t="shared" si="180"/>
        <v>-35207.013698630137</v>
      </c>
      <c r="AB493" s="119">
        <v>0</v>
      </c>
      <c r="AC493" s="118">
        <f t="shared" si="175"/>
        <v>0</v>
      </c>
      <c r="AD493" s="118">
        <f t="shared" si="176"/>
        <v>0</v>
      </c>
      <c r="AM493" s="118"/>
      <c r="AN493" s="118"/>
      <c r="AO493" s="118"/>
      <c r="AP493" s="118"/>
      <c r="AQ493" s="117">
        <v>0.05</v>
      </c>
      <c r="AR493" s="117">
        <v>0.1</v>
      </c>
    </row>
    <row r="494" spans="1:44" s="68" customFormat="1">
      <c r="A494" s="3" t="s">
        <v>1456</v>
      </c>
      <c r="B494" s="130">
        <f>B493+31</f>
        <v>44865</v>
      </c>
      <c r="C494" s="132">
        <f>VLOOKUP(CF_ож!B494,USD!A:B,2,TRUE)</f>
        <v>91.164383561643831</v>
      </c>
      <c r="D494" s="117">
        <v>6.5000000000000002E-2</v>
      </c>
      <c r="E494" s="117">
        <v>5.0000000000000001E-3</v>
      </c>
      <c r="F494" s="117">
        <v>0</v>
      </c>
      <c r="G494" s="117"/>
      <c r="H494" s="119"/>
      <c r="M494" s="118">
        <v>200</v>
      </c>
      <c r="N494" s="118">
        <f t="shared" si="174"/>
        <v>19200</v>
      </c>
      <c r="O494" s="118">
        <f t="shared" si="140"/>
        <v>18232.876712328765</v>
      </c>
      <c r="P494" s="118">
        <f t="shared" si="141"/>
        <v>1750356.1643835616</v>
      </c>
      <c r="Q494" s="118">
        <f t="shared" si="169"/>
        <v>1.1550684931506794</v>
      </c>
      <c r="R494" s="118">
        <f t="shared" si="170"/>
        <v>105.3011071495585</v>
      </c>
      <c r="S494" s="118">
        <f t="shared" si="173"/>
        <v>115.33698630136985</v>
      </c>
      <c r="T494" s="118">
        <f t="shared" si="177"/>
        <v>10514.625258022141</v>
      </c>
      <c r="U494" s="118">
        <f t="shared" si="171"/>
        <v>96</v>
      </c>
      <c r="V494" s="118">
        <f t="shared" si="172"/>
        <v>8751.7808219178078</v>
      </c>
      <c r="W494" s="118">
        <f t="shared" si="182"/>
        <v>0</v>
      </c>
      <c r="X494" s="118">
        <f t="shared" si="178"/>
        <v>0</v>
      </c>
      <c r="Y494" s="119">
        <v>0.02</v>
      </c>
      <c r="Z494" s="118">
        <f t="shared" si="179"/>
        <v>-384</v>
      </c>
      <c r="AA494" s="118">
        <f t="shared" si="180"/>
        <v>-35007.123287671231</v>
      </c>
      <c r="AB494" s="119">
        <v>0</v>
      </c>
      <c r="AC494" s="118">
        <f t="shared" si="175"/>
        <v>0</v>
      </c>
      <c r="AD494" s="118">
        <f t="shared" si="176"/>
        <v>0</v>
      </c>
      <c r="AM494" s="118"/>
      <c r="AN494" s="118"/>
      <c r="AO494" s="118"/>
      <c r="AP494" s="118"/>
      <c r="AQ494" s="117">
        <v>0.05</v>
      </c>
      <c r="AR494" s="117">
        <v>0.1</v>
      </c>
    </row>
    <row r="495" spans="1:44" s="68" customFormat="1">
      <c r="A495" s="3" t="s">
        <v>1456</v>
      </c>
      <c r="B495" s="130">
        <f>B494+30</f>
        <v>44895</v>
      </c>
      <c r="C495" s="132">
        <f>VLOOKUP(CF_ож!B495,USD!A:B,2,TRUE)</f>
        <v>91.575342465753423</v>
      </c>
      <c r="D495" s="117">
        <v>6.5000000000000002E-2</v>
      </c>
      <c r="E495" s="117">
        <v>5.0000000000000001E-3</v>
      </c>
      <c r="F495" s="117">
        <v>0</v>
      </c>
      <c r="G495" s="117"/>
      <c r="H495" s="119"/>
      <c r="M495" s="118">
        <v>200</v>
      </c>
      <c r="N495" s="118">
        <f t="shared" si="174"/>
        <v>19000</v>
      </c>
      <c r="O495" s="118">
        <f t="shared" si="140"/>
        <v>18315.068493150684</v>
      </c>
      <c r="P495" s="118">
        <f t="shared" si="141"/>
        <v>1739931.506849315</v>
      </c>
      <c r="Q495" s="118">
        <f t="shared" si="169"/>
        <v>1.1550684931506794</v>
      </c>
      <c r="R495" s="118">
        <f t="shared" si="170"/>
        <v>105.77579283167523</v>
      </c>
      <c r="S495" s="118">
        <f t="shared" si="173"/>
        <v>102.57534246575344</v>
      </c>
      <c r="T495" s="118">
        <f t="shared" si="177"/>
        <v>9393.3721148433106</v>
      </c>
      <c r="U495" s="118">
        <f t="shared" si="171"/>
        <v>95</v>
      </c>
      <c r="V495" s="118">
        <f t="shared" si="172"/>
        <v>8699.6575342465749</v>
      </c>
      <c r="W495" s="118">
        <f t="shared" si="182"/>
        <v>0</v>
      </c>
      <c r="X495" s="118">
        <f t="shared" si="178"/>
        <v>0</v>
      </c>
      <c r="Y495" s="119">
        <v>0.02</v>
      </c>
      <c r="Z495" s="118">
        <f t="shared" si="179"/>
        <v>-380</v>
      </c>
      <c r="AA495" s="118">
        <f t="shared" si="180"/>
        <v>-34798.630136986299</v>
      </c>
      <c r="AB495" s="119">
        <v>0</v>
      </c>
      <c r="AC495" s="118">
        <f t="shared" si="175"/>
        <v>0</v>
      </c>
      <c r="AD495" s="118">
        <f t="shared" si="176"/>
        <v>0</v>
      </c>
      <c r="AM495" s="118"/>
      <c r="AN495" s="118"/>
      <c r="AO495" s="118"/>
      <c r="AP495" s="118"/>
      <c r="AQ495" s="117">
        <v>0.05</v>
      </c>
      <c r="AR495" s="117">
        <v>0.1</v>
      </c>
    </row>
    <row r="496" spans="1:44" s="68" customFormat="1">
      <c r="A496" s="3" t="s">
        <v>1456</v>
      </c>
      <c r="B496" s="130">
        <f>B495+31</f>
        <v>44926</v>
      </c>
      <c r="C496" s="132">
        <f>VLOOKUP(CF_ож!B496,USD!A:B,2,TRUE)</f>
        <v>92</v>
      </c>
      <c r="D496" s="117">
        <v>6.5000000000000002E-2</v>
      </c>
      <c r="E496" s="117">
        <v>5.0000000000000001E-3</v>
      </c>
      <c r="F496" s="117">
        <v>0</v>
      </c>
      <c r="G496" s="117"/>
      <c r="H496" s="119"/>
      <c r="M496" s="118">
        <v>200</v>
      </c>
      <c r="N496" s="118">
        <f t="shared" si="174"/>
        <v>18800</v>
      </c>
      <c r="O496" s="118">
        <f t="shared" si="140"/>
        <v>18400</v>
      </c>
      <c r="P496" s="118">
        <f t="shared" si="141"/>
        <v>1729600</v>
      </c>
      <c r="Q496" s="118">
        <f t="shared" si="169"/>
        <v>1.1550684931506794</v>
      </c>
      <c r="R496" s="118">
        <f t="shared" si="170"/>
        <v>106.2663013698625</v>
      </c>
      <c r="S496" s="118">
        <f t="shared" si="173"/>
        <v>104.89041095890411</v>
      </c>
      <c r="T496" s="118">
        <f t="shared" si="177"/>
        <v>9649.9178082191793</v>
      </c>
      <c r="U496" s="118">
        <f t="shared" si="171"/>
        <v>94</v>
      </c>
      <c r="V496" s="118">
        <f t="shared" si="172"/>
        <v>8648</v>
      </c>
      <c r="W496" s="118">
        <f t="shared" si="182"/>
        <v>0</v>
      </c>
      <c r="X496" s="118">
        <f t="shared" si="178"/>
        <v>0</v>
      </c>
      <c r="Y496" s="119">
        <v>0.02</v>
      </c>
      <c r="Z496" s="118">
        <f t="shared" si="179"/>
        <v>-376</v>
      </c>
      <c r="AA496" s="118">
        <f t="shared" si="180"/>
        <v>-34592</v>
      </c>
      <c r="AB496" s="119">
        <v>0</v>
      </c>
      <c r="AC496" s="118">
        <f t="shared" si="175"/>
        <v>0</v>
      </c>
      <c r="AD496" s="118">
        <f t="shared" si="176"/>
        <v>0</v>
      </c>
      <c r="AM496" s="118"/>
      <c r="AN496" s="118"/>
      <c r="AO496" s="118"/>
      <c r="AP496" s="118"/>
      <c r="AQ496" s="117">
        <v>0.05</v>
      </c>
      <c r="AR496" s="117">
        <v>0.1</v>
      </c>
    </row>
    <row r="497" spans="1:44" s="68" customFormat="1">
      <c r="A497" s="3" t="s">
        <v>1456</v>
      </c>
      <c r="B497" s="130">
        <f>B496+31</f>
        <v>44957</v>
      </c>
      <c r="C497" s="132">
        <f>VLOOKUP(CF_ож!B497,USD!A:B,2,TRUE)</f>
        <v>92.424657534246577</v>
      </c>
      <c r="D497" s="117">
        <v>6.5000000000000002E-2</v>
      </c>
      <c r="E497" s="117">
        <v>5.0000000000000001E-3</v>
      </c>
      <c r="F497" s="117">
        <v>0</v>
      </c>
      <c r="G497" s="117"/>
      <c r="H497" s="119"/>
      <c r="M497" s="118">
        <v>200</v>
      </c>
      <c r="N497" s="118">
        <f t="shared" si="174"/>
        <v>18600</v>
      </c>
      <c r="O497" s="118">
        <f t="shared" si="140"/>
        <v>18484.931506849316</v>
      </c>
      <c r="P497" s="118">
        <f t="shared" si="141"/>
        <v>1719098.6301369863</v>
      </c>
      <c r="Q497" s="118">
        <f t="shared" si="169"/>
        <v>1.1550684931506794</v>
      </c>
      <c r="R497" s="118">
        <f t="shared" si="170"/>
        <v>106.75680990804977</v>
      </c>
      <c r="S497" s="118">
        <f t="shared" si="173"/>
        <v>103.78630136986301</v>
      </c>
      <c r="T497" s="118">
        <f t="shared" si="177"/>
        <v>9592.4133608556949</v>
      </c>
      <c r="U497" s="118">
        <f t="shared" si="171"/>
        <v>93</v>
      </c>
      <c r="V497" s="118">
        <f t="shared" si="172"/>
        <v>8595.4931506849316</v>
      </c>
      <c r="W497" s="118">
        <f t="shared" si="182"/>
        <v>0</v>
      </c>
      <c r="X497" s="118">
        <f t="shared" si="178"/>
        <v>0</v>
      </c>
      <c r="Y497" s="119">
        <v>0.02</v>
      </c>
      <c r="Z497" s="118">
        <f t="shared" si="179"/>
        <v>-372</v>
      </c>
      <c r="AA497" s="118">
        <f t="shared" si="180"/>
        <v>-34381.972602739726</v>
      </c>
      <c r="AB497" s="119">
        <v>0</v>
      </c>
      <c r="AC497" s="118">
        <f t="shared" si="175"/>
        <v>0</v>
      </c>
      <c r="AD497" s="118">
        <f t="shared" si="176"/>
        <v>0</v>
      </c>
      <c r="AM497" s="118"/>
      <c r="AN497" s="118"/>
      <c r="AO497" s="118"/>
      <c r="AP497" s="118"/>
      <c r="AQ497" s="117">
        <v>0.05</v>
      </c>
      <c r="AR497" s="117">
        <v>0.1</v>
      </c>
    </row>
    <row r="498" spans="1:44" s="68" customFormat="1">
      <c r="A498" s="3" t="s">
        <v>1456</v>
      </c>
      <c r="B498" s="130">
        <f>B497+28</f>
        <v>44985</v>
      </c>
      <c r="C498" s="132">
        <f>VLOOKUP(CF_ож!B498,USD!A:B,2,TRUE)</f>
        <v>92.808219178082197</v>
      </c>
      <c r="D498" s="117">
        <v>6.5000000000000002E-2</v>
      </c>
      <c r="E498" s="117">
        <v>5.0000000000000001E-3</v>
      </c>
      <c r="F498" s="117">
        <v>0</v>
      </c>
      <c r="G498" s="117"/>
      <c r="H498" s="119"/>
      <c r="M498" s="118">
        <v>200</v>
      </c>
      <c r="N498" s="118">
        <f t="shared" si="174"/>
        <v>18400</v>
      </c>
      <c r="O498" s="118">
        <f t="shared" si="140"/>
        <v>18561.64383561644</v>
      </c>
      <c r="P498" s="118">
        <f t="shared" si="141"/>
        <v>1707671.2328767125</v>
      </c>
      <c r="Q498" s="118">
        <f t="shared" si="169"/>
        <v>1.1550684931506794</v>
      </c>
      <c r="R498" s="118">
        <f t="shared" si="170"/>
        <v>107.19984987802539</v>
      </c>
      <c r="S498" s="118">
        <f t="shared" si="173"/>
        <v>92.745205479452054</v>
      </c>
      <c r="T498" s="118">
        <f t="shared" si="177"/>
        <v>8607.5173578532558</v>
      </c>
      <c r="U498" s="118">
        <f t="shared" si="171"/>
        <v>92</v>
      </c>
      <c r="V498" s="118">
        <f t="shared" si="172"/>
        <v>8538.3561643835619</v>
      </c>
      <c r="W498" s="118">
        <f t="shared" si="182"/>
        <v>0</v>
      </c>
      <c r="X498" s="118">
        <f t="shared" si="178"/>
        <v>0</v>
      </c>
      <c r="Y498" s="119">
        <v>0.02</v>
      </c>
      <c r="Z498" s="118">
        <f t="shared" si="179"/>
        <v>-368</v>
      </c>
      <c r="AA498" s="118">
        <f t="shared" si="180"/>
        <v>-34153.424657534248</v>
      </c>
      <c r="AB498" s="119">
        <v>0</v>
      </c>
      <c r="AC498" s="118">
        <f t="shared" si="175"/>
        <v>0</v>
      </c>
      <c r="AD498" s="118">
        <f t="shared" si="176"/>
        <v>0</v>
      </c>
      <c r="AM498" s="118"/>
      <c r="AN498" s="118"/>
      <c r="AO498" s="118"/>
      <c r="AP498" s="118"/>
      <c r="AQ498" s="117">
        <v>0.05</v>
      </c>
      <c r="AR498" s="117">
        <v>0.1</v>
      </c>
    </row>
    <row r="499" spans="1:44" s="68" customFormat="1">
      <c r="A499" s="3" t="s">
        <v>1456</v>
      </c>
      <c r="B499" s="130">
        <f>B498+31</f>
        <v>45016</v>
      </c>
      <c r="C499" s="132">
        <f>VLOOKUP(CF_ож!B499,USD!A:B,2,TRUE)</f>
        <v>93.232876712328761</v>
      </c>
      <c r="D499" s="117">
        <v>0.06</v>
      </c>
      <c r="E499" s="117">
        <v>5.0000000000000001E-3</v>
      </c>
      <c r="F499" s="117">
        <v>0</v>
      </c>
      <c r="G499" s="117"/>
      <c r="H499" s="119"/>
      <c r="M499" s="118">
        <v>200</v>
      </c>
      <c r="N499" s="118">
        <f t="shared" si="174"/>
        <v>18200</v>
      </c>
      <c r="O499" s="118">
        <f t="shared" ref="O499:O562" si="183">M499*C499</f>
        <v>18646.575342465752</v>
      </c>
      <c r="P499" s="118">
        <f t="shared" ref="P499:P562" si="184">N499*C499</f>
        <v>1696838.3561643835</v>
      </c>
      <c r="Q499" s="118">
        <f t="shared" si="169"/>
        <v>1.1550684931506794</v>
      </c>
      <c r="R499" s="118">
        <f t="shared" si="170"/>
        <v>107.69035841621265</v>
      </c>
      <c r="S499" s="118">
        <f t="shared" si="173"/>
        <v>101.57808219178082</v>
      </c>
      <c r="T499" s="118">
        <f t="shared" si="177"/>
        <v>9470.4168136610988</v>
      </c>
      <c r="U499" s="118">
        <f t="shared" si="171"/>
        <v>91</v>
      </c>
      <c r="V499" s="118">
        <f t="shared" si="172"/>
        <v>8484.1917808219168</v>
      </c>
      <c r="W499" s="118">
        <f t="shared" si="182"/>
        <v>0</v>
      </c>
      <c r="X499" s="118">
        <f t="shared" si="178"/>
        <v>0</v>
      </c>
      <c r="Y499" s="119">
        <v>0.02</v>
      </c>
      <c r="Z499" s="118">
        <f t="shared" si="179"/>
        <v>-364</v>
      </c>
      <c r="AA499" s="118">
        <f t="shared" si="180"/>
        <v>-33936.767123287667</v>
      </c>
      <c r="AB499" s="119">
        <v>0</v>
      </c>
      <c r="AC499" s="118">
        <f t="shared" si="175"/>
        <v>0</v>
      </c>
      <c r="AD499" s="118">
        <f t="shared" si="176"/>
        <v>0</v>
      </c>
      <c r="AM499" s="118"/>
      <c r="AN499" s="118"/>
      <c r="AO499" s="118"/>
      <c r="AP499" s="118"/>
      <c r="AQ499" s="117">
        <v>0.05</v>
      </c>
      <c r="AR499" s="117">
        <v>0.1</v>
      </c>
    </row>
    <row r="500" spans="1:44" s="68" customFormat="1">
      <c r="A500" s="3" t="s">
        <v>1456</v>
      </c>
      <c r="B500" s="130">
        <f>B499+30</f>
        <v>45046</v>
      </c>
      <c r="C500" s="132">
        <f>VLOOKUP(CF_ож!B500,USD!A:B,2,TRUE)</f>
        <v>93.643835616438352</v>
      </c>
      <c r="D500" s="117">
        <v>0.06</v>
      </c>
      <c r="E500" s="117">
        <v>5.0000000000000001E-3</v>
      </c>
      <c r="F500" s="117">
        <v>0</v>
      </c>
      <c r="G500" s="117"/>
      <c r="H500" s="119"/>
      <c r="M500" s="118">
        <v>200</v>
      </c>
      <c r="N500" s="118">
        <f t="shared" si="174"/>
        <v>18000</v>
      </c>
      <c r="O500" s="118">
        <f t="shared" si="183"/>
        <v>18728.767123287671</v>
      </c>
      <c r="P500" s="118">
        <f t="shared" si="184"/>
        <v>1685589.0410958903</v>
      </c>
      <c r="Q500" s="118">
        <f t="shared" si="169"/>
        <v>1.1550684931506794</v>
      </c>
      <c r="R500" s="118">
        <f t="shared" si="170"/>
        <v>108.16504409832937</v>
      </c>
      <c r="S500" s="118">
        <f t="shared" si="173"/>
        <v>89.753424657534254</v>
      </c>
      <c r="T500" s="118">
        <f t="shared" si="177"/>
        <v>8404.8549446425222</v>
      </c>
      <c r="U500" s="118">
        <f t="shared" si="171"/>
        <v>90</v>
      </c>
      <c r="V500" s="118">
        <f t="shared" si="172"/>
        <v>8427.945205479451</v>
      </c>
      <c r="W500" s="118">
        <f t="shared" si="182"/>
        <v>0</v>
      </c>
      <c r="X500" s="118">
        <f t="shared" si="178"/>
        <v>0</v>
      </c>
      <c r="Y500" s="119">
        <v>0.02</v>
      </c>
      <c r="Z500" s="118">
        <f t="shared" si="179"/>
        <v>-360</v>
      </c>
      <c r="AA500" s="118">
        <f t="shared" si="180"/>
        <v>-33711.780821917804</v>
      </c>
      <c r="AB500" s="119">
        <v>0</v>
      </c>
      <c r="AC500" s="118">
        <f t="shared" si="175"/>
        <v>0</v>
      </c>
      <c r="AD500" s="118">
        <f t="shared" si="176"/>
        <v>0</v>
      </c>
      <c r="AM500" s="118"/>
      <c r="AN500" s="118"/>
      <c r="AO500" s="118"/>
      <c r="AP500" s="118"/>
      <c r="AQ500" s="117">
        <v>0.05</v>
      </c>
      <c r="AR500" s="117">
        <v>0.1</v>
      </c>
    </row>
    <row r="501" spans="1:44" s="68" customFormat="1">
      <c r="A501" s="3" t="s">
        <v>1456</v>
      </c>
      <c r="B501" s="130">
        <f>B500+31</f>
        <v>45077</v>
      </c>
      <c r="C501" s="132">
        <f>VLOOKUP(CF_ож!B501,USD!A:B,2,TRUE)</f>
        <v>94.06849315068493</v>
      </c>
      <c r="D501" s="117">
        <v>0.06</v>
      </c>
      <c r="E501" s="117">
        <v>5.0000000000000001E-3</v>
      </c>
      <c r="F501" s="117">
        <v>0</v>
      </c>
      <c r="G501" s="117"/>
      <c r="H501" s="119"/>
      <c r="M501" s="118">
        <v>200</v>
      </c>
      <c r="N501" s="118">
        <f t="shared" si="174"/>
        <v>17800</v>
      </c>
      <c r="O501" s="118">
        <f t="shared" si="183"/>
        <v>18813.698630136987</v>
      </c>
      <c r="P501" s="118">
        <f t="shared" si="184"/>
        <v>1674419.1780821919</v>
      </c>
      <c r="Q501" s="118">
        <f t="shared" si="169"/>
        <v>1.1550684931506794</v>
      </c>
      <c r="R501" s="118">
        <f t="shared" si="170"/>
        <v>108.65555263651665</v>
      </c>
      <c r="S501" s="118">
        <f t="shared" si="173"/>
        <v>91.726027397260268</v>
      </c>
      <c r="T501" s="118">
        <f t="shared" si="177"/>
        <v>8628.5291799587158</v>
      </c>
      <c r="U501" s="118">
        <f t="shared" si="171"/>
        <v>89</v>
      </c>
      <c r="V501" s="118">
        <f t="shared" si="172"/>
        <v>8372.0958904109593</v>
      </c>
      <c r="W501" s="118">
        <f t="shared" si="182"/>
        <v>0</v>
      </c>
      <c r="X501" s="118">
        <f t="shared" si="178"/>
        <v>0</v>
      </c>
      <c r="Y501" s="119">
        <v>0.02</v>
      </c>
      <c r="Z501" s="118">
        <f t="shared" si="179"/>
        <v>-356</v>
      </c>
      <c r="AA501" s="118">
        <f t="shared" si="180"/>
        <v>-33488.383561643837</v>
      </c>
      <c r="AB501" s="119">
        <v>0</v>
      </c>
      <c r="AC501" s="118">
        <f t="shared" si="175"/>
        <v>0</v>
      </c>
      <c r="AD501" s="118">
        <f t="shared" si="176"/>
        <v>0</v>
      </c>
      <c r="AM501" s="118"/>
      <c r="AN501" s="118"/>
      <c r="AO501" s="118"/>
      <c r="AP501" s="118"/>
      <c r="AQ501" s="117">
        <v>0.05</v>
      </c>
      <c r="AR501" s="117">
        <v>0.1</v>
      </c>
    </row>
    <row r="502" spans="1:44" s="68" customFormat="1">
      <c r="A502" s="3" t="s">
        <v>1456</v>
      </c>
      <c r="B502" s="130">
        <f>B501+30</f>
        <v>45107</v>
      </c>
      <c r="C502" s="132">
        <f>VLOOKUP(CF_ож!B502,USD!A:B,2,TRUE)</f>
        <v>94.479452054794521</v>
      </c>
      <c r="D502" s="117">
        <v>0.06</v>
      </c>
      <c r="E502" s="117">
        <v>5.0000000000000001E-3</v>
      </c>
      <c r="F502" s="117">
        <v>0</v>
      </c>
      <c r="G502" s="117"/>
      <c r="H502" s="119"/>
      <c r="M502" s="118">
        <v>200</v>
      </c>
      <c r="N502" s="118">
        <f t="shared" si="174"/>
        <v>17600</v>
      </c>
      <c r="O502" s="118">
        <f t="shared" si="183"/>
        <v>18895.890410958906</v>
      </c>
      <c r="P502" s="118">
        <f t="shared" si="184"/>
        <v>1662838.3561643835</v>
      </c>
      <c r="Q502" s="118">
        <f t="shared" si="169"/>
        <v>1.1550684931506794</v>
      </c>
      <c r="R502" s="118">
        <f t="shared" si="170"/>
        <v>109.13023831863336</v>
      </c>
      <c r="S502" s="118">
        <f t="shared" si="173"/>
        <v>87.780821917808225</v>
      </c>
      <c r="T502" s="118">
        <f t="shared" si="177"/>
        <v>8293.4839557140185</v>
      </c>
      <c r="U502" s="118">
        <f t="shared" si="171"/>
        <v>88</v>
      </c>
      <c r="V502" s="118">
        <f t="shared" si="172"/>
        <v>8314.1917808219187</v>
      </c>
      <c r="W502" s="118">
        <f t="shared" si="182"/>
        <v>0</v>
      </c>
      <c r="X502" s="118">
        <f t="shared" si="178"/>
        <v>0</v>
      </c>
      <c r="Y502" s="119">
        <v>0.02</v>
      </c>
      <c r="Z502" s="118">
        <f t="shared" si="179"/>
        <v>-352</v>
      </c>
      <c r="AA502" s="118">
        <f t="shared" si="180"/>
        <v>-33256.767123287675</v>
      </c>
      <c r="AB502" s="119">
        <v>0</v>
      </c>
      <c r="AC502" s="118">
        <f t="shared" si="175"/>
        <v>0</v>
      </c>
      <c r="AD502" s="118">
        <f t="shared" si="176"/>
        <v>0</v>
      </c>
      <c r="AM502" s="118"/>
      <c r="AN502" s="118"/>
      <c r="AO502" s="118"/>
      <c r="AP502" s="118"/>
      <c r="AQ502" s="117">
        <v>0.05</v>
      </c>
      <c r="AR502" s="117">
        <v>0.1</v>
      </c>
    </row>
    <row r="503" spans="1:44" s="68" customFormat="1">
      <c r="A503" s="3" t="s">
        <v>1456</v>
      </c>
      <c r="B503" s="130">
        <f>B502+31</f>
        <v>45138</v>
      </c>
      <c r="C503" s="132">
        <f>VLOOKUP(CF_ож!B503,USD!A:B,2,TRUE)</f>
        <v>94.904109589041099</v>
      </c>
      <c r="D503" s="117">
        <v>0.06</v>
      </c>
      <c r="E503" s="117">
        <v>5.0000000000000001E-3</v>
      </c>
      <c r="F503" s="117">
        <v>0</v>
      </c>
      <c r="G503" s="117"/>
      <c r="H503" s="119"/>
      <c r="M503" s="118">
        <v>200</v>
      </c>
      <c r="N503" s="118">
        <f t="shared" si="174"/>
        <v>17400</v>
      </c>
      <c r="O503" s="118">
        <f t="shared" si="183"/>
        <v>18980.821917808218</v>
      </c>
      <c r="P503" s="118">
        <f t="shared" si="184"/>
        <v>1651331.506849315</v>
      </c>
      <c r="Q503" s="118">
        <f t="shared" si="169"/>
        <v>1.1550684931506794</v>
      </c>
      <c r="R503" s="118">
        <f t="shared" si="170"/>
        <v>109.62074685682065</v>
      </c>
      <c r="S503" s="118">
        <f t="shared" si="173"/>
        <v>89.68767123287671</v>
      </c>
      <c r="T503" s="118">
        <f t="shared" si="177"/>
        <v>8511.7285794708205</v>
      </c>
      <c r="U503" s="118">
        <f t="shared" si="171"/>
        <v>87</v>
      </c>
      <c r="V503" s="118">
        <f t="shared" si="172"/>
        <v>8256.6575342465749</v>
      </c>
      <c r="W503" s="118">
        <f t="shared" si="182"/>
        <v>0</v>
      </c>
      <c r="X503" s="118">
        <f t="shared" si="178"/>
        <v>0</v>
      </c>
      <c r="Y503" s="119">
        <v>0.02</v>
      </c>
      <c r="Z503" s="118">
        <f t="shared" si="179"/>
        <v>-348</v>
      </c>
      <c r="AA503" s="118">
        <f t="shared" si="180"/>
        <v>-33026.630136986299</v>
      </c>
      <c r="AB503" s="119">
        <v>0</v>
      </c>
      <c r="AC503" s="118">
        <f t="shared" si="175"/>
        <v>0</v>
      </c>
      <c r="AD503" s="118">
        <f t="shared" si="176"/>
        <v>0</v>
      </c>
      <c r="AM503" s="118"/>
      <c r="AN503" s="118"/>
      <c r="AO503" s="118"/>
      <c r="AP503" s="118"/>
      <c r="AQ503" s="117">
        <v>0.05</v>
      </c>
      <c r="AR503" s="117">
        <v>0.1</v>
      </c>
    </row>
    <row r="504" spans="1:44" s="68" customFormat="1">
      <c r="A504" s="3" t="s">
        <v>1456</v>
      </c>
      <c r="B504" s="130">
        <f>B503+31</f>
        <v>45169</v>
      </c>
      <c r="C504" s="132">
        <f>VLOOKUP(CF_ож!B504,USD!A:B,2,TRUE)</f>
        <v>95.328767123287676</v>
      </c>
      <c r="D504" s="117">
        <v>5.4999999999999993E-2</v>
      </c>
      <c r="E504" s="117">
        <v>5.0000000000000001E-3</v>
      </c>
      <c r="F504" s="117">
        <v>0</v>
      </c>
      <c r="G504" s="117"/>
      <c r="H504" s="119"/>
      <c r="M504" s="118">
        <v>200</v>
      </c>
      <c r="N504" s="118">
        <f t="shared" si="174"/>
        <v>17200</v>
      </c>
      <c r="O504" s="118">
        <f t="shared" si="183"/>
        <v>19065.753424657534</v>
      </c>
      <c r="P504" s="118">
        <f t="shared" si="184"/>
        <v>1639654.7945205481</v>
      </c>
      <c r="Q504" s="118">
        <f t="shared" si="169"/>
        <v>1.1550684931506794</v>
      </c>
      <c r="R504" s="118">
        <f t="shared" si="170"/>
        <v>110.11125539500792</v>
      </c>
      <c r="S504" s="118">
        <f t="shared" si="173"/>
        <v>88.668493150684924</v>
      </c>
      <c r="T504" s="118">
        <f t="shared" si="177"/>
        <v>8452.6581347344709</v>
      </c>
      <c r="U504" s="118">
        <f t="shared" si="171"/>
        <v>86</v>
      </c>
      <c r="V504" s="118">
        <f t="shared" si="172"/>
        <v>8198.2739726027394</v>
      </c>
      <c r="W504" s="118">
        <f t="shared" si="182"/>
        <v>0</v>
      </c>
      <c r="X504" s="118">
        <f t="shared" si="178"/>
        <v>0</v>
      </c>
      <c r="Y504" s="119">
        <v>0.02</v>
      </c>
      <c r="Z504" s="118">
        <f t="shared" si="179"/>
        <v>-344</v>
      </c>
      <c r="AA504" s="118">
        <f t="shared" si="180"/>
        <v>-32793.095890410958</v>
      </c>
      <c r="AB504" s="119">
        <v>0</v>
      </c>
      <c r="AC504" s="118">
        <f t="shared" si="175"/>
        <v>0</v>
      </c>
      <c r="AD504" s="118">
        <f t="shared" si="176"/>
        <v>0</v>
      </c>
      <c r="AM504" s="118"/>
      <c r="AN504" s="118"/>
      <c r="AO504" s="118"/>
      <c r="AP504" s="118"/>
      <c r="AQ504" s="117">
        <v>0.05</v>
      </c>
      <c r="AR504" s="117">
        <v>0.1</v>
      </c>
    </row>
    <row r="505" spans="1:44" s="68" customFormat="1">
      <c r="A505" s="3" t="s">
        <v>1456</v>
      </c>
      <c r="B505" s="130">
        <f>B504+30</f>
        <v>45199</v>
      </c>
      <c r="C505" s="132">
        <f>VLOOKUP(CF_ож!B505,USD!A:B,2,TRUE)</f>
        <v>95.739726027397253</v>
      </c>
      <c r="D505" s="117">
        <v>5.4999999999999993E-2</v>
      </c>
      <c r="E505" s="117">
        <v>5.0000000000000001E-3</v>
      </c>
      <c r="F505" s="117">
        <v>0</v>
      </c>
      <c r="G505" s="117"/>
      <c r="H505" s="119"/>
      <c r="M505" s="118">
        <v>200</v>
      </c>
      <c r="N505" s="118">
        <f t="shared" si="174"/>
        <v>17000</v>
      </c>
      <c r="O505" s="118">
        <f t="shared" si="183"/>
        <v>19147.945205479449</v>
      </c>
      <c r="P505" s="118">
        <f t="shared" si="184"/>
        <v>1627575.3424657532</v>
      </c>
      <c r="Q505" s="118">
        <f t="shared" si="169"/>
        <v>1.1550684931506794</v>
      </c>
      <c r="R505" s="118">
        <f t="shared" si="170"/>
        <v>110.58594107712463</v>
      </c>
      <c r="S505" s="118">
        <f t="shared" si="173"/>
        <v>77.753424657534239</v>
      </c>
      <c r="T505" s="118">
        <f t="shared" si="177"/>
        <v>7444.0915744042022</v>
      </c>
      <c r="U505" s="118">
        <f t="shared" si="171"/>
        <v>85</v>
      </c>
      <c r="V505" s="118">
        <f t="shared" si="172"/>
        <v>8137.8767123287662</v>
      </c>
      <c r="W505" s="118">
        <f t="shared" si="182"/>
        <v>0</v>
      </c>
      <c r="X505" s="118">
        <f t="shared" si="178"/>
        <v>0</v>
      </c>
      <c r="Y505" s="119">
        <v>0.02</v>
      </c>
      <c r="Z505" s="118">
        <f t="shared" si="179"/>
        <v>-340</v>
      </c>
      <c r="AA505" s="118">
        <f t="shared" si="180"/>
        <v>-32551.506849315065</v>
      </c>
      <c r="AB505" s="119">
        <v>0</v>
      </c>
      <c r="AC505" s="118">
        <f t="shared" si="175"/>
        <v>0</v>
      </c>
      <c r="AD505" s="118">
        <f t="shared" si="176"/>
        <v>0</v>
      </c>
      <c r="AM505" s="118"/>
      <c r="AN505" s="118"/>
      <c r="AO505" s="118"/>
      <c r="AP505" s="118"/>
      <c r="AQ505" s="117">
        <v>0.05</v>
      </c>
      <c r="AR505" s="117">
        <v>0.1</v>
      </c>
    </row>
    <row r="506" spans="1:44" s="68" customFormat="1">
      <c r="A506" s="3" t="s">
        <v>1456</v>
      </c>
      <c r="B506" s="130">
        <f>B505+31</f>
        <v>45230</v>
      </c>
      <c r="C506" s="132">
        <f>VLOOKUP(CF_ож!B506,USD!A:B,2,TRUE)</f>
        <v>96.164383561643831</v>
      </c>
      <c r="D506" s="117">
        <v>5.4999999999999993E-2</v>
      </c>
      <c r="E506" s="117">
        <v>5.0000000000000001E-3</v>
      </c>
      <c r="F506" s="117">
        <v>0</v>
      </c>
      <c r="G506" s="117"/>
      <c r="H506" s="119"/>
      <c r="M506" s="118">
        <v>200</v>
      </c>
      <c r="N506" s="118">
        <f t="shared" si="174"/>
        <v>16800</v>
      </c>
      <c r="O506" s="118">
        <f t="shared" si="183"/>
        <v>19232.876712328765</v>
      </c>
      <c r="P506" s="118">
        <f t="shared" si="184"/>
        <v>1615561.6438356163</v>
      </c>
      <c r="Q506" s="118">
        <f t="shared" si="169"/>
        <v>1.1550684931506794</v>
      </c>
      <c r="R506" s="118">
        <f t="shared" si="170"/>
        <v>111.0764496153119</v>
      </c>
      <c r="S506" s="118">
        <f t="shared" si="173"/>
        <v>79.410958904109577</v>
      </c>
      <c r="T506" s="118">
        <f t="shared" si="177"/>
        <v>7636.5059110527291</v>
      </c>
      <c r="U506" s="118">
        <f t="shared" si="171"/>
        <v>84</v>
      </c>
      <c r="V506" s="118">
        <f t="shared" si="172"/>
        <v>8077.8082191780813</v>
      </c>
      <c r="W506" s="118">
        <f t="shared" si="182"/>
        <v>0</v>
      </c>
      <c r="X506" s="118">
        <f t="shared" si="178"/>
        <v>0</v>
      </c>
      <c r="Y506" s="119">
        <v>0.02</v>
      </c>
      <c r="Z506" s="118">
        <f t="shared" si="179"/>
        <v>-336</v>
      </c>
      <c r="AA506" s="118">
        <f t="shared" si="180"/>
        <v>-32311.232876712325</v>
      </c>
      <c r="AB506" s="119">
        <v>0</v>
      </c>
      <c r="AC506" s="118">
        <f t="shared" si="175"/>
        <v>0</v>
      </c>
      <c r="AD506" s="118">
        <f t="shared" si="176"/>
        <v>0</v>
      </c>
      <c r="AM506" s="118"/>
      <c r="AN506" s="118"/>
      <c r="AO506" s="118"/>
      <c r="AP506" s="118"/>
      <c r="AQ506" s="117">
        <v>0.05</v>
      </c>
      <c r="AR506" s="117">
        <v>0.1</v>
      </c>
    </row>
    <row r="507" spans="1:44" s="68" customFormat="1">
      <c r="A507" s="3" t="s">
        <v>1456</v>
      </c>
      <c r="B507" s="130">
        <f>B506+30</f>
        <v>45260</v>
      </c>
      <c r="C507" s="132">
        <f>VLOOKUP(CF_ож!B507,USD!A:B,2,TRUE)</f>
        <v>96.575342465753423</v>
      </c>
      <c r="D507" s="117">
        <v>5.4999999999999993E-2</v>
      </c>
      <c r="E507" s="117">
        <v>5.0000000000000001E-3</v>
      </c>
      <c r="F507" s="117">
        <v>0</v>
      </c>
      <c r="G507" s="117"/>
      <c r="H507" s="119"/>
      <c r="M507" s="118">
        <v>200</v>
      </c>
      <c r="N507" s="118">
        <f t="shared" si="174"/>
        <v>16600</v>
      </c>
      <c r="O507" s="118">
        <f t="shared" si="183"/>
        <v>19315.068493150684</v>
      </c>
      <c r="P507" s="118">
        <f t="shared" si="184"/>
        <v>1603150.6849315069</v>
      </c>
      <c r="Q507" s="118">
        <f t="shared" ref="Q507:Q570" si="185">N506*D506/365*(B507-B506)+Q506-S507</f>
        <v>1.1550684931506794</v>
      </c>
      <c r="R507" s="118">
        <f t="shared" ref="R507:R570" si="186">Q507*C507</f>
        <v>111.55113529742863</v>
      </c>
      <c r="S507" s="118">
        <f t="shared" si="173"/>
        <v>75.945205479452056</v>
      </c>
      <c r="T507" s="118">
        <f t="shared" si="177"/>
        <v>7334.4342278100958</v>
      </c>
      <c r="U507" s="118">
        <f t="shared" ref="U507:U570" si="187">E507*N507</f>
        <v>83</v>
      </c>
      <c r="V507" s="118">
        <f t="shared" ref="V507:V570" si="188">U507*C507</f>
        <v>8015.7534246575342</v>
      </c>
      <c r="W507" s="118">
        <f t="shared" si="182"/>
        <v>0</v>
      </c>
      <c r="X507" s="118">
        <f t="shared" si="178"/>
        <v>0</v>
      </c>
      <c r="Y507" s="119">
        <v>0.02</v>
      </c>
      <c r="Z507" s="118">
        <f t="shared" si="179"/>
        <v>-332</v>
      </c>
      <c r="AA507" s="118">
        <f t="shared" si="180"/>
        <v>-32063.013698630137</v>
      </c>
      <c r="AB507" s="119">
        <v>0</v>
      </c>
      <c r="AC507" s="118">
        <f t="shared" si="175"/>
        <v>0</v>
      </c>
      <c r="AD507" s="118">
        <f t="shared" si="176"/>
        <v>0</v>
      </c>
      <c r="AM507" s="118"/>
      <c r="AN507" s="118"/>
      <c r="AO507" s="118"/>
      <c r="AP507" s="118"/>
      <c r="AQ507" s="117">
        <v>0.05</v>
      </c>
      <c r="AR507" s="117">
        <v>0.1</v>
      </c>
    </row>
    <row r="508" spans="1:44" s="68" customFormat="1">
      <c r="A508" s="3" t="s">
        <v>1456</v>
      </c>
      <c r="B508" s="130">
        <f>B507+31</f>
        <v>45291</v>
      </c>
      <c r="C508" s="132">
        <f>VLOOKUP(CF_ож!B508,USD!A:B,2,TRUE)</f>
        <v>97</v>
      </c>
      <c r="D508" s="117">
        <v>5.4999999999999993E-2</v>
      </c>
      <c r="E508" s="117">
        <v>5.0000000000000001E-3</v>
      </c>
      <c r="F508" s="117">
        <v>0</v>
      </c>
      <c r="G508" s="117"/>
      <c r="H508" s="119"/>
      <c r="M508" s="118">
        <v>200</v>
      </c>
      <c r="N508" s="118">
        <f t="shared" si="174"/>
        <v>16400</v>
      </c>
      <c r="O508" s="118">
        <f t="shared" si="183"/>
        <v>19400</v>
      </c>
      <c r="P508" s="118">
        <f t="shared" si="184"/>
        <v>1590800</v>
      </c>
      <c r="Q508" s="118">
        <f t="shared" si="185"/>
        <v>1.1550684931506794</v>
      </c>
      <c r="R508" s="118">
        <f t="shared" si="186"/>
        <v>112.0416438356159</v>
      </c>
      <c r="S508" s="118">
        <f t="shared" ref="S508:S571" si="189">N507*D507/365*(B508-B507)</f>
        <v>77.542465753424651</v>
      </c>
      <c r="T508" s="118">
        <f t="shared" si="177"/>
        <v>7521.619178082191</v>
      </c>
      <c r="U508" s="118">
        <f t="shared" si="187"/>
        <v>82</v>
      </c>
      <c r="V508" s="118">
        <f t="shared" si="188"/>
        <v>7954</v>
      </c>
      <c r="W508" s="118">
        <f t="shared" si="182"/>
        <v>0</v>
      </c>
      <c r="X508" s="118">
        <f t="shared" si="178"/>
        <v>0</v>
      </c>
      <c r="Y508" s="119">
        <v>0.02</v>
      </c>
      <c r="Z508" s="118">
        <f t="shared" si="179"/>
        <v>-328</v>
      </c>
      <c r="AA508" s="118">
        <f t="shared" si="180"/>
        <v>-31816</v>
      </c>
      <c r="AB508" s="119">
        <v>0</v>
      </c>
      <c r="AC508" s="118">
        <f t="shared" si="175"/>
        <v>0</v>
      </c>
      <c r="AD508" s="118">
        <f t="shared" si="176"/>
        <v>0</v>
      </c>
      <c r="AM508" s="118"/>
      <c r="AN508" s="118"/>
      <c r="AO508" s="118"/>
      <c r="AP508" s="118"/>
      <c r="AQ508" s="117">
        <v>0.05</v>
      </c>
      <c r="AR508" s="117">
        <v>0.1</v>
      </c>
    </row>
    <row r="509" spans="1:44" s="68" customFormat="1">
      <c r="A509" s="3" t="s">
        <v>1456</v>
      </c>
      <c r="B509" s="130">
        <f>B508+31</f>
        <v>45322</v>
      </c>
      <c r="C509" s="132">
        <f>VLOOKUP(CF_ож!B509,USD!A:B,2,TRUE)</f>
        <v>97.424657534246577</v>
      </c>
      <c r="D509" s="117">
        <v>5.4999999999999993E-2</v>
      </c>
      <c r="E509" s="117">
        <v>5.0000000000000001E-3</v>
      </c>
      <c r="F509" s="117">
        <v>0</v>
      </c>
      <c r="G509" s="117"/>
      <c r="H509" s="119"/>
      <c r="M509" s="118">
        <v>200</v>
      </c>
      <c r="N509" s="118">
        <f t="shared" si="174"/>
        <v>16200</v>
      </c>
      <c r="O509" s="118">
        <f t="shared" si="183"/>
        <v>19484.931506849316</v>
      </c>
      <c r="P509" s="118">
        <f t="shared" si="184"/>
        <v>1578279.4520547946</v>
      </c>
      <c r="Q509" s="118">
        <f t="shared" si="185"/>
        <v>1.1550684931506794</v>
      </c>
      <c r="R509" s="118">
        <f t="shared" si="186"/>
        <v>112.53215237380317</v>
      </c>
      <c r="S509" s="118">
        <f t="shared" si="189"/>
        <v>76.60821917808218</v>
      </c>
      <c r="T509" s="118">
        <f t="shared" si="177"/>
        <v>7463.5295177331573</v>
      </c>
      <c r="U509" s="118">
        <f t="shared" si="187"/>
        <v>81</v>
      </c>
      <c r="V509" s="118">
        <f t="shared" si="188"/>
        <v>7891.3972602739732</v>
      </c>
      <c r="W509" s="118">
        <f t="shared" si="182"/>
        <v>0</v>
      </c>
      <c r="X509" s="118">
        <f t="shared" si="178"/>
        <v>0</v>
      </c>
      <c r="Y509" s="119">
        <v>0.02</v>
      </c>
      <c r="Z509" s="118">
        <f t="shared" si="179"/>
        <v>-324</v>
      </c>
      <c r="AA509" s="118">
        <f t="shared" si="180"/>
        <v>-31565.589041095893</v>
      </c>
      <c r="AB509" s="119">
        <v>0</v>
      </c>
      <c r="AC509" s="118">
        <f t="shared" si="175"/>
        <v>0</v>
      </c>
      <c r="AD509" s="118">
        <f t="shared" si="176"/>
        <v>0</v>
      </c>
      <c r="AM509" s="118"/>
      <c r="AN509" s="118"/>
      <c r="AO509" s="118"/>
      <c r="AP509" s="118"/>
      <c r="AQ509" s="117">
        <v>0.05</v>
      </c>
      <c r="AR509" s="117">
        <v>0.1</v>
      </c>
    </row>
    <row r="510" spans="1:44" s="68" customFormat="1">
      <c r="A510" s="3" t="s">
        <v>1456</v>
      </c>
      <c r="B510" s="130">
        <f>B509+29</f>
        <v>45351</v>
      </c>
      <c r="C510" s="132">
        <f>VLOOKUP(CF_ож!B510,USD!A:B,2,TRUE)</f>
        <v>97.821917808219183</v>
      </c>
      <c r="D510" s="117">
        <v>7.4999999999999997E-2</v>
      </c>
      <c r="E510" s="117">
        <v>5.0000000000000001E-3</v>
      </c>
      <c r="F510" s="117">
        <v>0</v>
      </c>
      <c r="G510" s="117"/>
      <c r="H510" s="119"/>
      <c r="M510" s="118">
        <v>200</v>
      </c>
      <c r="N510" s="118">
        <f t="shared" si="174"/>
        <v>16000</v>
      </c>
      <c r="O510" s="118">
        <f t="shared" si="183"/>
        <v>19564.383561643837</v>
      </c>
      <c r="P510" s="118">
        <f t="shared" si="184"/>
        <v>1565150.6849315069</v>
      </c>
      <c r="Q510" s="118">
        <f t="shared" si="185"/>
        <v>1.1550684931506794</v>
      </c>
      <c r="R510" s="118">
        <f t="shared" si="186"/>
        <v>112.99101519984934</v>
      </c>
      <c r="S510" s="118">
        <f t="shared" si="189"/>
        <v>70.791780821917797</v>
      </c>
      <c r="T510" s="118">
        <f t="shared" si="177"/>
        <v>6924.9877650591097</v>
      </c>
      <c r="U510" s="118">
        <f t="shared" si="187"/>
        <v>80</v>
      </c>
      <c r="V510" s="118">
        <f t="shared" si="188"/>
        <v>7825.7534246575342</v>
      </c>
      <c r="W510" s="118">
        <f t="shared" si="182"/>
        <v>0</v>
      </c>
      <c r="X510" s="118">
        <f t="shared" si="178"/>
        <v>0</v>
      </c>
      <c r="Y510" s="119">
        <v>0.02</v>
      </c>
      <c r="Z510" s="118">
        <f t="shared" si="179"/>
        <v>-320</v>
      </c>
      <c r="AA510" s="118">
        <f t="shared" si="180"/>
        <v>-31303.013698630137</v>
      </c>
      <c r="AB510" s="119">
        <v>0</v>
      </c>
      <c r="AC510" s="118">
        <f t="shared" si="175"/>
        <v>0</v>
      </c>
      <c r="AD510" s="118">
        <f t="shared" si="176"/>
        <v>0</v>
      </c>
      <c r="AM510" s="118"/>
      <c r="AN510" s="118"/>
      <c r="AO510" s="118"/>
      <c r="AP510" s="118"/>
      <c r="AQ510" s="117">
        <v>0.05</v>
      </c>
      <c r="AR510" s="117">
        <v>0.1</v>
      </c>
    </row>
    <row r="511" spans="1:44" s="68" customFormat="1">
      <c r="A511" s="3" t="s">
        <v>1456</v>
      </c>
      <c r="B511" s="130">
        <f>B510+31</f>
        <v>45382</v>
      </c>
      <c r="C511" s="132">
        <f>VLOOKUP(CF_ож!B511,USD!A:B,2,TRUE)</f>
        <v>98.246575342465746</v>
      </c>
      <c r="D511" s="117">
        <v>7.4999999999999997E-2</v>
      </c>
      <c r="E511" s="117">
        <v>5.0000000000000001E-3</v>
      </c>
      <c r="F511" s="117">
        <v>0</v>
      </c>
      <c r="G511" s="117"/>
      <c r="H511" s="119"/>
      <c r="M511" s="118">
        <v>200</v>
      </c>
      <c r="N511" s="118">
        <f t="shared" si="174"/>
        <v>15800</v>
      </c>
      <c r="O511" s="118">
        <f t="shared" si="183"/>
        <v>19649.31506849315</v>
      </c>
      <c r="P511" s="118">
        <f t="shared" si="184"/>
        <v>1552295.8904109588</v>
      </c>
      <c r="Q511" s="118">
        <f t="shared" si="185"/>
        <v>1.1550684931506794</v>
      </c>
      <c r="R511" s="118">
        <f t="shared" si="186"/>
        <v>113.4815237380366</v>
      </c>
      <c r="S511" s="118">
        <f t="shared" si="189"/>
        <v>101.91780821917807</v>
      </c>
      <c r="T511" s="118">
        <f t="shared" si="177"/>
        <v>10013.075623944453</v>
      </c>
      <c r="U511" s="118">
        <f t="shared" si="187"/>
        <v>79</v>
      </c>
      <c r="V511" s="118">
        <f t="shared" si="188"/>
        <v>7761.4794520547939</v>
      </c>
      <c r="W511" s="118">
        <f t="shared" si="182"/>
        <v>0</v>
      </c>
      <c r="X511" s="118">
        <f t="shared" si="178"/>
        <v>0</v>
      </c>
      <c r="Y511" s="119">
        <v>0.02</v>
      </c>
      <c r="Z511" s="118">
        <f t="shared" si="179"/>
        <v>-316</v>
      </c>
      <c r="AA511" s="118">
        <f t="shared" si="180"/>
        <v>-31045.917808219176</v>
      </c>
      <c r="AB511" s="119">
        <v>0</v>
      </c>
      <c r="AC511" s="118">
        <f t="shared" si="175"/>
        <v>0</v>
      </c>
      <c r="AD511" s="118">
        <f t="shared" si="176"/>
        <v>0</v>
      </c>
      <c r="AM511" s="118"/>
      <c r="AN511" s="118"/>
      <c r="AO511" s="118"/>
      <c r="AP511" s="118"/>
      <c r="AQ511" s="117">
        <v>0.05</v>
      </c>
      <c r="AR511" s="117">
        <v>0.1</v>
      </c>
    </row>
    <row r="512" spans="1:44" s="68" customFormat="1">
      <c r="A512" s="3" t="s">
        <v>1456</v>
      </c>
      <c r="B512" s="130">
        <f>B511+30</f>
        <v>45412</v>
      </c>
      <c r="C512" s="132">
        <f>VLOOKUP(CF_ож!B512,USD!A:B,2,TRUE)</f>
        <v>98.657534246575338</v>
      </c>
      <c r="D512" s="117">
        <v>7.4999999999999997E-2</v>
      </c>
      <c r="E512" s="117">
        <v>5.0000000000000001E-3</v>
      </c>
      <c r="F512" s="117">
        <v>0</v>
      </c>
      <c r="G512" s="117"/>
      <c r="H512" s="119"/>
      <c r="M512" s="118">
        <v>200</v>
      </c>
      <c r="N512" s="118">
        <f t="shared" si="174"/>
        <v>15600</v>
      </c>
      <c r="O512" s="118">
        <f t="shared" si="183"/>
        <v>19731.506849315068</v>
      </c>
      <c r="P512" s="118">
        <f t="shared" si="184"/>
        <v>1539057.5342465753</v>
      </c>
      <c r="Q512" s="118">
        <f t="shared" si="185"/>
        <v>1.1550684931506794</v>
      </c>
      <c r="R512" s="118">
        <f t="shared" si="186"/>
        <v>113.95620942015333</v>
      </c>
      <c r="S512" s="118">
        <f t="shared" si="189"/>
        <v>97.397260273972606</v>
      </c>
      <c r="T512" s="118">
        <f t="shared" si="177"/>
        <v>9608.9735410020639</v>
      </c>
      <c r="U512" s="118">
        <f t="shared" si="187"/>
        <v>78</v>
      </c>
      <c r="V512" s="118">
        <f t="shared" si="188"/>
        <v>7695.2876712328762</v>
      </c>
      <c r="W512" s="118">
        <f t="shared" si="182"/>
        <v>0</v>
      </c>
      <c r="X512" s="118">
        <f t="shared" si="178"/>
        <v>0</v>
      </c>
      <c r="Y512" s="119">
        <v>0.02</v>
      </c>
      <c r="Z512" s="118">
        <f t="shared" si="179"/>
        <v>-312</v>
      </c>
      <c r="AA512" s="118">
        <f t="shared" si="180"/>
        <v>-30781.150684931505</v>
      </c>
      <c r="AB512" s="119">
        <v>0</v>
      </c>
      <c r="AC512" s="118">
        <f t="shared" si="175"/>
        <v>0</v>
      </c>
      <c r="AD512" s="118">
        <f t="shared" si="176"/>
        <v>0</v>
      </c>
      <c r="AM512" s="118"/>
      <c r="AN512" s="118"/>
      <c r="AO512" s="118"/>
      <c r="AP512" s="118"/>
      <c r="AQ512" s="117">
        <v>0.05</v>
      </c>
      <c r="AR512" s="117">
        <v>0.1</v>
      </c>
    </row>
    <row r="513" spans="1:44" s="68" customFormat="1">
      <c r="A513" s="3" t="s">
        <v>1456</v>
      </c>
      <c r="B513" s="130">
        <f>B512+31</f>
        <v>45443</v>
      </c>
      <c r="C513" s="132">
        <f>VLOOKUP(CF_ож!B513,USD!A:B,2,TRUE)</f>
        <v>99.082191780821915</v>
      </c>
      <c r="D513" s="117">
        <v>6.9999999999999993E-2</v>
      </c>
      <c r="E513" s="117">
        <v>5.0000000000000001E-3</v>
      </c>
      <c r="F513" s="117">
        <v>0</v>
      </c>
      <c r="G513" s="117"/>
      <c r="H513" s="119"/>
      <c r="M513" s="118">
        <v>200</v>
      </c>
      <c r="N513" s="118">
        <f t="shared" si="174"/>
        <v>15400</v>
      </c>
      <c r="O513" s="118">
        <f t="shared" si="183"/>
        <v>19816.438356164384</v>
      </c>
      <c r="P513" s="118">
        <f t="shared" si="184"/>
        <v>1525865.7534246575</v>
      </c>
      <c r="Q513" s="118">
        <f t="shared" si="185"/>
        <v>1.1550684931506794</v>
      </c>
      <c r="R513" s="118">
        <f t="shared" si="186"/>
        <v>114.4467179583406</v>
      </c>
      <c r="S513" s="118">
        <f t="shared" si="189"/>
        <v>99.369863013698634</v>
      </c>
      <c r="T513" s="118">
        <f t="shared" si="177"/>
        <v>9845.7838243572896</v>
      </c>
      <c r="U513" s="118">
        <f t="shared" si="187"/>
        <v>77</v>
      </c>
      <c r="V513" s="118">
        <f t="shared" si="188"/>
        <v>7629.3287671232874</v>
      </c>
      <c r="W513" s="118">
        <f t="shared" si="182"/>
        <v>0</v>
      </c>
      <c r="X513" s="118">
        <f t="shared" si="178"/>
        <v>0</v>
      </c>
      <c r="Y513" s="119">
        <v>0.02</v>
      </c>
      <c r="Z513" s="118">
        <f t="shared" si="179"/>
        <v>-308</v>
      </c>
      <c r="AA513" s="118">
        <f t="shared" si="180"/>
        <v>-30517.31506849315</v>
      </c>
      <c r="AB513" s="119">
        <v>0</v>
      </c>
      <c r="AC513" s="118">
        <f t="shared" si="175"/>
        <v>0</v>
      </c>
      <c r="AD513" s="118">
        <f t="shared" si="176"/>
        <v>0</v>
      </c>
      <c r="AM513" s="118"/>
      <c r="AN513" s="118"/>
      <c r="AO513" s="118"/>
      <c r="AP513" s="118"/>
      <c r="AQ513" s="117">
        <v>0.05</v>
      </c>
      <c r="AR513" s="117">
        <v>0.1</v>
      </c>
    </row>
    <row r="514" spans="1:44" s="68" customFormat="1">
      <c r="A514" s="3" t="s">
        <v>1456</v>
      </c>
      <c r="B514" s="130">
        <f>B513+30</f>
        <v>45473</v>
      </c>
      <c r="C514" s="132">
        <f>VLOOKUP(CF_ож!B514,USD!A:B,2,TRUE)</f>
        <v>99.493150684931507</v>
      </c>
      <c r="D514" s="117">
        <v>6.9999999999999993E-2</v>
      </c>
      <c r="E514" s="117">
        <v>5.0000000000000001E-3</v>
      </c>
      <c r="F514" s="117">
        <v>0</v>
      </c>
      <c r="G514" s="117"/>
      <c r="H514" s="119"/>
      <c r="M514" s="118">
        <v>200</v>
      </c>
      <c r="N514" s="118">
        <f t="shared" ref="N514:N577" si="190">N513-M514</f>
        <v>15200</v>
      </c>
      <c r="O514" s="118">
        <f t="shared" si="183"/>
        <v>19898.630136986303</v>
      </c>
      <c r="P514" s="118">
        <f t="shared" si="184"/>
        <v>1512295.890410959</v>
      </c>
      <c r="Q514" s="118">
        <f t="shared" si="185"/>
        <v>1.1550684931506794</v>
      </c>
      <c r="R514" s="118">
        <f t="shared" si="186"/>
        <v>114.92140364045731</v>
      </c>
      <c r="S514" s="118">
        <f t="shared" si="189"/>
        <v>88.602739726027394</v>
      </c>
      <c r="T514" s="118">
        <f t="shared" si="177"/>
        <v>8815.36573465941</v>
      </c>
      <c r="U514" s="118">
        <f t="shared" si="187"/>
        <v>76</v>
      </c>
      <c r="V514" s="118">
        <f t="shared" si="188"/>
        <v>7561.4794520547948</v>
      </c>
      <c r="W514" s="118">
        <f t="shared" si="182"/>
        <v>0</v>
      </c>
      <c r="X514" s="118">
        <f t="shared" si="178"/>
        <v>0</v>
      </c>
      <c r="Y514" s="119">
        <v>0.02</v>
      </c>
      <c r="Z514" s="118">
        <f t="shared" si="179"/>
        <v>-304</v>
      </c>
      <c r="AA514" s="118">
        <f t="shared" si="180"/>
        <v>-30245.917808219179</v>
      </c>
      <c r="AB514" s="119">
        <v>0</v>
      </c>
      <c r="AC514" s="118">
        <f t="shared" si="175"/>
        <v>0</v>
      </c>
      <c r="AD514" s="118">
        <f t="shared" si="176"/>
        <v>0</v>
      </c>
      <c r="AM514" s="118"/>
      <c r="AN514" s="118"/>
      <c r="AO514" s="118"/>
      <c r="AP514" s="118"/>
      <c r="AQ514" s="117">
        <v>0.05</v>
      </c>
      <c r="AR514" s="117">
        <v>0.1</v>
      </c>
    </row>
    <row r="515" spans="1:44" s="68" customFormat="1">
      <c r="A515" s="3" t="s">
        <v>1456</v>
      </c>
      <c r="B515" s="130">
        <f>B514+31</f>
        <v>45504</v>
      </c>
      <c r="C515" s="132">
        <f>VLOOKUP(CF_ож!B515,USD!A:B,2,TRUE)</f>
        <v>99.917808219178085</v>
      </c>
      <c r="D515" s="117">
        <v>6.9999999999999993E-2</v>
      </c>
      <c r="E515" s="117">
        <v>5.0000000000000001E-3</v>
      </c>
      <c r="F515" s="117">
        <v>0</v>
      </c>
      <c r="G515" s="117"/>
      <c r="H515" s="119"/>
      <c r="M515" s="118">
        <v>200</v>
      </c>
      <c r="N515" s="118">
        <f t="shared" si="190"/>
        <v>15000</v>
      </c>
      <c r="O515" s="118">
        <f t="shared" si="183"/>
        <v>19983.561643835616</v>
      </c>
      <c r="P515" s="118">
        <f t="shared" si="184"/>
        <v>1498767.1232876712</v>
      </c>
      <c r="Q515" s="118">
        <f t="shared" si="185"/>
        <v>1.1550684931506794</v>
      </c>
      <c r="R515" s="118">
        <f t="shared" si="186"/>
        <v>115.4119121786446</v>
      </c>
      <c r="S515" s="118">
        <f t="shared" si="189"/>
        <v>90.367123287671234</v>
      </c>
      <c r="T515" s="118">
        <f t="shared" si="177"/>
        <v>9029.2848939763553</v>
      </c>
      <c r="U515" s="118">
        <f t="shared" si="187"/>
        <v>75</v>
      </c>
      <c r="V515" s="118">
        <f t="shared" si="188"/>
        <v>7493.8356164383567</v>
      </c>
      <c r="W515" s="118">
        <f t="shared" si="182"/>
        <v>0</v>
      </c>
      <c r="X515" s="118">
        <f t="shared" si="178"/>
        <v>0</v>
      </c>
      <c r="Y515" s="119">
        <v>0.02</v>
      </c>
      <c r="Z515" s="118">
        <f t="shared" si="179"/>
        <v>-300</v>
      </c>
      <c r="AA515" s="118">
        <f t="shared" si="180"/>
        <v>-29975.342465753427</v>
      </c>
      <c r="AB515" s="119">
        <v>0</v>
      </c>
      <c r="AC515" s="118">
        <f t="shared" si="175"/>
        <v>0</v>
      </c>
      <c r="AD515" s="118">
        <f t="shared" si="176"/>
        <v>0</v>
      </c>
      <c r="AM515" s="118"/>
      <c r="AN515" s="118"/>
      <c r="AO515" s="118"/>
      <c r="AP515" s="118"/>
      <c r="AQ515" s="117">
        <v>0.05</v>
      </c>
      <c r="AR515" s="117">
        <v>0.1</v>
      </c>
    </row>
    <row r="516" spans="1:44" s="68" customFormat="1">
      <c r="A516" s="3" t="s">
        <v>1456</v>
      </c>
      <c r="B516" s="130">
        <f>B515+31</f>
        <v>45535</v>
      </c>
      <c r="C516" s="132">
        <f>VLOOKUP(CF_ож!B516,USD!A:B,2,TRUE)</f>
        <v>100.34246575342466</v>
      </c>
      <c r="D516" s="117">
        <v>6.9999999999999993E-2</v>
      </c>
      <c r="E516" s="117">
        <v>5.0000000000000001E-3</v>
      </c>
      <c r="F516" s="117">
        <v>0</v>
      </c>
      <c r="G516" s="117"/>
      <c r="H516" s="119"/>
      <c r="M516" s="118">
        <v>200</v>
      </c>
      <c r="N516" s="118">
        <f t="shared" si="190"/>
        <v>14800</v>
      </c>
      <c r="O516" s="118">
        <f t="shared" si="183"/>
        <v>20068.493150684932</v>
      </c>
      <c r="P516" s="118">
        <f t="shared" si="184"/>
        <v>1485068.493150685</v>
      </c>
      <c r="Q516" s="118">
        <f t="shared" si="185"/>
        <v>1.1550684931506794</v>
      </c>
      <c r="R516" s="118">
        <f t="shared" si="186"/>
        <v>115.90242071683187</v>
      </c>
      <c r="S516" s="118">
        <f t="shared" si="189"/>
        <v>89.178082191780817</v>
      </c>
      <c r="T516" s="118">
        <f t="shared" si="177"/>
        <v>8948.3486582848564</v>
      </c>
      <c r="U516" s="118">
        <f t="shared" si="187"/>
        <v>74</v>
      </c>
      <c r="V516" s="118">
        <f t="shared" si="188"/>
        <v>7425.3424657534251</v>
      </c>
      <c r="W516" s="118">
        <f t="shared" si="182"/>
        <v>0</v>
      </c>
      <c r="X516" s="118">
        <f t="shared" si="178"/>
        <v>0</v>
      </c>
      <c r="Y516" s="119">
        <v>0.02</v>
      </c>
      <c r="Z516" s="118">
        <f t="shared" si="179"/>
        <v>-296</v>
      </c>
      <c r="AA516" s="118">
        <f t="shared" si="180"/>
        <v>-29701.369863013701</v>
      </c>
      <c r="AB516" s="119">
        <v>0</v>
      </c>
      <c r="AC516" s="118">
        <f t="shared" si="175"/>
        <v>0</v>
      </c>
      <c r="AD516" s="118">
        <f t="shared" si="176"/>
        <v>0</v>
      </c>
      <c r="AM516" s="118"/>
      <c r="AN516" s="118"/>
      <c r="AO516" s="118"/>
      <c r="AP516" s="118"/>
      <c r="AQ516" s="117">
        <v>0.05</v>
      </c>
      <c r="AR516" s="117">
        <v>0.1</v>
      </c>
    </row>
    <row r="517" spans="1:44" s="68" customFormat="1">
      <c r="A517" s="3" t="s">
        <v>1456</v>
      </c>
      <c r="B517" s="130">
        <f>B516+30</f>
        <v>45565</v>
      </c>
      <c r="C517" s="132">
        <f>VLOOKUP(CF_ож!B517,USD!A:B,2,TRUE)</f>
        <v>100.75342465753425</v>
      </c>
      <c r="D517" s="117">
        <v>6.9999999999999993E-2</v>
      </c>
      <c r="E517" s="117">
        <v>5.0000000000000001E-3</v>
      </c>
      <c r="F517" s="117">
        <v>0</v>
      </c>
      <c r="G517" s="117"/>
      <c r="H517" s="119"/>
      <c r="M517" s="118">
        <v>200</v>
      </c>
      <c r="N517" s="118">
        <f t="shared" si="190"/>
        <v>14600</v>
      </c>
      <c r="O517" s="118">
        <f t="shared" si="183"/>
        <v>20150.68493150685</v>
      </c>
      <c r="P517" s="118">
        <f t="shared" si="184"/>
        <v>1471000</v>
      </c>
      <c r="Q517" s="118">
        <f t="shared" si="185"/>
        <v>1.1550684931506794</v>
      </c>
      <c r="R517" s="118">
        <f t="shared" si="186"/>
        <v>116.3771063989486</v>
      </c>
      <c r="S517" s="118">
        <f t="shared" si="189"/>
        <v>85.150684931506845</v>
      </c>
      <c r="T517" s="118">
        <f t="shared" si="177"/>
        <v>8579.2231187840116</v>
      </c>
      <c r="U517" s="118">
        <f t="shared" si="187"/>
        <v>73</v>
      </c>
      <c r="V517" s="118">
        <f t="shared" si="188"/>
        <v>7355.0000000000009</v>
      </c>
      <c r="W517" s="118">
        <f t="shared" si="182"/>
        <v>0</v>
      </c>
      <c r="X517" s="118">
        <f t="shared" si="178"/>
        <v>0</v>
      </c>
      <c r="Y517" s="119">
        <v>0.02</v>
      </c>
      <c r="Z517" s="118">
        <f t="shared" si="179"/>
        <v>-292</v>
      </c>
      <c r="AA517" s="118">
        <f t="shared" si="180"/>
        <v>-29420.000000000004</v>
      </c>
      <c r="AB517" s="119">
        <v>0</v>
      </c>
      <c r="AC517" s="118">
        <f t="shared" ref="AC517:AC580" si="191">-AB517*N517</f>
        <v>0</v>
      </c>
      <c r="AD517" s="118">
        <f t="shared" ref="AD517:AD580" si="192">AC517*C517</f>
        <v>0</v>
      </c>
      <c r="AM517" s="118"/>
      <c r="AN517" s="118"/>
      <c r="AO517" s="118"/>
      <c r="AP517" s="118"/>
      <c r="AQ517" s="117">
        <v>0.05</v>
      </c>
      <c r="AR517" s="117">
        <v>0.1</v>
      </c>
    </row>
    <row r="518" spans="1:44" s="68" customFormat="1">
      <c r="A518" s="3" t="s">
        <v>1456</v>
      </c>
      <c r="B518" s="130">
        <f>B517+31</f>
        <v>45596</v>
      </c>
      <c r="C518" s="132">
        <f>VLOOKUP(CF_ож!B518,USD!A:B,2,TRUE)</f>
        <v>101.17808219178082</v>
      </c>
      <c r="D518" s="117">
        <v>6.5000000000000002E-2</v>
      </c>
      <c r="E518" s="117">
        <v>5.0000000000000001E-3</v>
      </c>
      <c r="F518" s="117">
        <v>0</v>
      </c>
      <c r="G518" s="117"/>
      <c r="H518" s="119"/>
      <c r="M518" s="118">
        <v>200</v>
      </c>
      <c r="N518" s="118">
        <f t="shared" si="190"/>
        <v>14400</v>
      </c>
      <c r="O518" s="118">
        <f t="shared" si="183"/>
        <v>20235.616438356163</v>
      </c>
      <c r="P518" s="118">
        <f t="shared" si="184"/>
        <v>1456964.3835616438</v>
      </c>
      <c r="Q518" s="118">
        <f t="shared" si="185"/>
        <v>1.1550684931506794</v>
      </c>
      <c r="R518" s="118">
        <f t="shared" si="186"/>
        <v>116.86761493713585</v>
      </c>
      <c r="S518" s="118">
        <f t="shared" si="189"/>
        <v>86.8</v>
      </c>
      <c r="T518" s="118">
        <f t="shared" si="177"/>
        <v>8782.2575342465752</v>
      </c>
      <c r="U518" s="118">
        <f t="shared" si="187"/>
        <v>72</v>
      </c>
      <c r="V518" s="118">
        <f t="shared" si="188"/>
        <v>7284.821917808219</v>
      </c>
      <c r="W518" s="118">
        <f t="shared" si="182"/>
        <v>0</v>
      </c>
      <c r="X518" s="118">
        <f t="shared" si="178"/>
        <v>0</v>
      </c>
      <c r="Y518" s="119">
        <v>0.02</v>
      </c>
      <c r="Z518" s="118">
        <f t="shared" si="179"/>
        <v>-288</v>
      </c>
      <c r="AA518" s="118">
        <f t="shared" si="180"/>
        <v>-29139.287671232876</v>
      </c>
      <c r="AB518" s="119">
        <v>0</v>
      </c>
      <c r="AC518" s="118">
        <f t="shared" si="191"/>
        <v>0</v>
      </c>
      <c r="AD518" s="118">
        <f t="shared" si="192"/>
        <v>0</v>
      </c>
      <c r="AM518" s="118"/>
      <c r="AN518" s="118"/>
      <c r="AO518" s="118"/>
      <c r="AP518" s="118"/>
      <c r="AQ518" s="117">
        <v>0.05</v>
      </c>
      <c r="AR518" s="117">
        <v>0.1</v>
      </c>
    </row>
    <row r="519" spans="1:44" s="68" customFormat="1">
      <c r="A519" s="3" t="s">
        <v>1456</v>
      </c>
      <c r="B519" s="130">
        <f>B518+30</f>
        <v>45626</v>
      </c>
      <c r="C519" s="132">
        <f>VLOOKUP(CF_ож!B519,USD!A:B,2,TRUE)</f>
        <v>101.58904109589041</v>
      </c>
      <c r="D519" s="117">
        <v>6.5000000000000002E-2</v>
      </c>
      <c r="E519" s="117">
        <v>5.0000000000000001E-3</v>
      </c>
      <c r="F519" s="117">
        <v>0</v>
      </c>
      <c r="G519" s="117"/>
      <c r="H519" s="119"/>
      <c r="M519" s="118">
        <v>200</v>
      </c>
      <c r="N519" s="118">
        <f t="shared" si="190"/>
        <v>14200</v>
      </c>
      <c r="O519" s="118">
        <f t="shared" si="183"/>
        <v>20317.808219178081</v>
      </c>
      <c r="P519" s="118">
        <f t="shared" si="184"/>
        <v>1442564.3835616438</v>
      </c>
      <c r="Q519" s="118">
        <f t="shared" si="185"/>
        <v>1.1550684931506794</v>
      </c>
      <c r="R519" s="118">
        <f t="shared" si="186"/>
        <v>117.34230061925258</v>
      </c>
      <c r="S519" s="118">
        <f t="shared" si="189"/>
        <v>76.93150684931507</v>
      </c>
      <c r="T519" s="118">
        <f t="shared" ref="T519:T582" si="193">S519*C519</f>
        <v>7815.3980108838432</v>
      </c>
      <c r="U519" s="118">
        <f t="shared" si="187"/>
        <v>71</v>
      </c>
      <c r="V519" s="118">
        <f t="shared" si="188"/>
        <v>7212.821917808219</v>
      </c>
      <c r="W519" s="118">
        <f t="shared" si="182"/>
        <v>0</v>
      </c>
      <c r="X519" s="118">
        <f t="shared" si="178"/>
        <v>0</v>
      </c>
      <c r="Y519" s="119">
        <v>0.02</v>
      </c>
      <c r="Z519" s="118">
        <f t="shared" si="179"/>
        <v>-284</v>
      </c>
      <c r="AA519" s="118">
        <f t="shared" si="180"/>
        <v>-28851.287671232876</v>
      </c>
      <c r="AB519" s="119">
        <v>0</v>
      </c>
      <c r="AC519" s="118">
        <f t="shared" si="191"/>
        <v>0</v>
      </c>
      <c r="AD519" s="118">
        <f t="shared" si="192"/>
        <v>0</v>
      </c>
      <c r="AM519" s="118"/>
      <c r="AN519" s="118"/>
      <c r="AO519" s="118"/>
      <c r="AP519" s="118"/>
      <c r="AQ519" s="117">
        <v>0.05</v>
      </c>
      <c r="AR519" s="117">
        <v>0.1</v>
      </c>
    </row>
    <row r="520" spans="1:44" s="68" customFormat="1">
      <c r="A520" s="3" t="s">
        <v>1456</v>
      </c>
      <c r="B520" s="130">
        <f>B519+31</f>
        <v>45657</v>
      </c>
      <c r="C520" s="132">
        <f>VLOOKUP(CF_ож!B520,USD!A:B,2,TRUE)</f>
        <v>102</v>
      </c>
      <c r="D520" s="117">
        <v>6.5000000000000002E-2</v>
      </c>
      <c r="E520" s="117">
        <v>5.0000000000000001E-3</v>
      </c>
      <c r="F520" s="117">
        <v>0</v>
      </c>
      <c r="G520" s="117"/>
      <c r="H520" s="119"/>
      <c r="M520" s="118">
        <v>200</v>
      </c>
      <c r="N520" s="118">
        <f t="shared" si="190"/>
        <v>14000</v>
      </c>
      <c r="O520" s="118">
        <f t="shared" si="183"/>
        <v>20400</v>
      </c>
      <c r="P520" s="118">
        <f t="shared" si="184"/>
        <v>1428000</v>
      </c>
      <c r="Q520" s="118">
        <f t="shared" si="185"/>
        <v>1.1550684931506794</v>
      </c>
      <c r="R520" s="118">
        <f t="shared" si="186"/>
        <v>117.8169863013693</v>
      </c>
      <c r="S520" s="118">
        <f t="shared" si="189"/>
        <v>78.39178082191782</v>
      </c>
      <c r="T520" s="118">
        <f t="shared" si="193"/>
        <v>7995.9616438356179</v>
      </c>
      <c r="U520" s="118">
        <f t="shared" si="187"/>
        <v>70</v>
      </c>
      <c r="V520" s="118">
        <f t="shared" si="188"/>
        <v>7140</v>
      </c>
      <c r="W520" s="118">
        <f t="shared" si="182"/>
        <v>0</v>
      </c>
      <c r="X520" s="118">
        <f t="shared" ref="X520:X583" si="194">W520*C520</f>
        <v>0</v>
      </c>
      <c r="Y520" s="119">
        <v>0.02</v>
      </c>
      <c r="Z520" s="118">
        <f t="shared" ref="Z520:Z583" si="195">-Y520*N520</f>
        <v>-280</v>
      </c>
      <c r="AA520" s="118">
        <f t="shared" ref="AA520:AA583" si="196">Z520*C520</f>
        <v>-28560</v>
      </c>
      <c r="AB520" s="119">
        <v>0</v>
      </c>
      <c r="AC520" s="118">
        <f t="shared" si="191"/>
        <v>0</v>
      </c>
      <c r="AD520" s="118">
        <f t="shared" si="192"/>
        <v>0</v>
      </c>
      <c r="AM520" s="118"/>
      <c r="AN520" s="118"/>
      <c r="AO520" s="118"/>
      <c r="AP520" s="118"/>
      <c r="AQ520" s="117">
        <v>0.05</v>
      </c>
      <c r="AR520" s="117">
        <v>0.1</v>
      </c>
    </row>
    <row r="521" spans="1:44" s="68" customFormat="1">
      <c r="A521" s="3" t="s">
        <v>1456</v>
      </c>
      <c r="B521" s="130">
        <f>B520+31</f>
        <v>45688</v>
      </c>
      <c r="C521" s="132">
        <f>VLOOKUP(CF_ож!B521,USD!A:B,2,TRUE)</f>
        <v>102.16986301369863</v>
      </c>
      <c r="D521" s="117">
        <v>5.4999999999999993E-2</v>
      </c>
      <c r="E521" s="117">
        <v>5.0000000000000001E-3</v>
      </c>
      <c r="F521" s="117">
        <v>0</v>
      </c>
      <c r="G521" s="117"/>
      <c r="H521" s="119"/>
      <c r="M521" s="118">
        <v>200</v>
      </c>
      <c r="N521" s="118">
        <f t="shared" si="190"/>
        <v>13800</v>
      </c>
      <c r="O521" s="118">
        <f t="shared" si="183"/>
        <v>20433.972602739726</v>
      </c>
      <c r="P521" s="118">
        <f t="shared" si="184"/>
        <v>1409944.1095890412</v>
      </c>
      <c r="Q521" s="118">
        <f t="shared" si="185"/>
        <v>1.1550684931506794</v>
      </c>
      <c r="R521" s="118">
        <f t="shared" si="186"/>
        <v>118.01318971664421</v>
      </c>
      <c r="S521" s="118">
        <f t="shared" si="189"/>
        <v>77.287671232876718</v>
      </c>
      <c r="T521" s="118">
        <f t="shared" si="193"/>
        <v>7896.4707825107907</v>
      </c>
      <c r="U521" s="118">
        <f t="shared" si="187"/>
        <v>69</v>
      </c>
      <c r="V521" s="118">
        <f t="shared" si="188"/>
        <v>7049.7205479452059</v>
      </c>
      <c r="W521" s="118">
        <f t="shared" si="182"/>
        <v>0</v>
      </c>
      <c r="X521" s="118">
        <f t="shared" si="194"/>
        <v>0</v>
      </c>
      <c r="Y521" s="119">
        <v>0.02</v>
      </c>
      <c r="Z521" s="118">
        <f t="shared" si="195"/>
        <v>-276</v>
      </c>
      <c r="AA521" s="118">
        <f t="shared" si="196"/>
        <v>-28198.882191780824</v>
      </c>
      <c r="AB521" s="119">
        <v>0</v>
      </c>
      <c r="AC521" s="118">
        <f t="shared" si="191"/>
        <v>0</v>
      </c>
      <c r="AD521" s="118">
        <f t="shared" si="192"/>
        <v>0</v>
      </c>
      <c r="AM521" s="118"/>
      <c r="AN521" s="118"/>
      <c r="AO521" s="118"/>
      <c r="AP521" s="118"/>
      <c r="AQ521" s="117">
        <v>0.05</v>
      </c>
      <c r="AR521" s="117">
        <v>0.1</v>
      </c>
    </row>
    <row r="522" spans="1:44" s="68" customFormat="1">
      <c r="A522" s="3" t="s">
        <v>1456</v>
      </c>
      <c r="B522" s="130">
        <f>B521+28</f>
        <v>45716</v>
      </c>
      <c r="C522" s="132">
        <f>VLOOKUP(CF_ож!B522,USD!A:B,2,TRUE)</f>
        <v>102.32328767123288</v>
      </c>
      <c r="D522" s="117">
        <v>7.4999999999999997E-2</v>
      </c>
      <c r="E522" s="117">
        <v>5.0000000000000001E-3</v>
      </c>
      <c r="F522" s="117">
        <v>0</v>
      </c>
      <c r="G522" s="117"/>
      <c r="H522" s="119"/>
      <c r="M522" s="118">
        <v>200</v>
      </c>
      <c r="N522" s="118">
        <f t="shared" si="190"/>
        <v>13600</v>
      </c>
      <c r="O522" s="118">
        <f t="shared" si="183"/>
        <v>20464.657534246577</v>
      </c>
      <c r="P522" s="118">
        <f t="shared" si="184"/>
        <v>1391596.7123287672</v>
      </c>
      <c r="Q522" s="118">
        <f t="shared" si="185"/>
        <v>1.1550684931506794</v>
      </c>
      <c r="R522" s="118">
        <f t="shared" si="186"/>
        <v>118.19040570463444</v>
      </c>
      <c r="S522" s="118">
        <f t="shared" si="189"/>
        <v>58.224657534246568</v>
      </c>
      <c r="T522" s="118">
        <f t="shared" si="193"/>
        <v>5957.7383824357285</v>
      </c>
      <c r="U522" s="118">
        <f t="shared" si="187"/>
        <v>68</v>
      </c>
      <c r="V522" s="118">
        <f t="shared" si="188"/>
        <v>6957.9835616438359</v>
      </c>
      <c r="W522" s="118">
        <f t="shared" si="182"/>
        <v>0</v>
      </c>
      <c r="X522" s="118">
        <f t="shared" si="194"/>
        <v>0</v>
      </c>
      <c r="Y522" s="119">
        <v>0.02</v>
      </c>
      <c r="Z522" s="118">
        <f t="shared" si="195"/>
        <v>-272</v>
      </c>
      <c r="AA522" s="118">
        <f t="shared" si="196"/>
        <v>-27831.934246575343</v>
      </c>
      <c r="AB522" s="119">
        <v>0</v>
      </c>
      <c r="AC522" s="118">
        <f t="shared" si="191"/>
        <v>0</v>
      </c>
      <c r="AD522" s="118">
        <f t="shared" si="192"/>
        <v>0</v>
      </c>
      <c r="AM522" s="118"/>
      <c r="AN522" s="118"/>
      <c r="AO522" s="118"/>
      <c r="AP522" s="118"/>
      <c r="AQ522" s="117">
        <v>0.05</v>
      </c>
      <c r="AR522" s="117">
        <v>0.1</v>
      </c>
    </row>
    <row r="523" spans="1:44" s="68" customFormat="1">
      <c r="A523" s="3" t="s">
        <v>1456</v>
      </c>
      <c r="B523" s="130">
        <f>B522+31</f>
        <v>45747</v>
      </c>
      <c r="C523" s="132">
        <f>VLOOKUP(CF_ож!B523,USD!A:B,2,TRUE)</f>
        <v>102.49315068493151</v>
      </c>
      <c r="D523" s="117">
        <v>7.4999999999999997E-2</v>
      </c>
      <c r="E523" s="117">
        <v>5.0000000000000001E-3</v>
      </c>
      <c r="F523" s="117">
        <v>0</v>
      </c>
      <c r="G523" s="117"/>
      <c r="H523" s="119"/>
      <c r="M523" s="118">
        <v>200</v>
      </c>
      <c r="N523" s="118">
        <f t="shared" si="190"/>
        <v>13400</v>
      </c>
      <c r="O523" s="118">
        <f t="shared" si="183"/>
        <v>20498.630136986303</v>
      </c>
      <c r="P523" s="118">
        <f t="shared" si="184"/>
        <v>1373408.2191780822</v>
      </c>
      <c r="Q523" s="118">
        <f t="shared" si="185"/>
        <v>1.1550684931506794</v>
      </c>
      <c r="R523" s="118">
        <f t="shared" si="186"/>
        <v>118.38660911990935</v>
      </c>
      <c r="S523" s="118">
        <f t="shared" si="189"/>
        <v>86.630136986301366</v>
      </c>
      <c r="T523" s="118">
        <f t="shared" si="193"/>
        <v>8878.9956839932438</v>
      </c>
      <c r="U523" s="118">
        <f t="shared" si="187"/>
        <v>67</v>
      </c>
      <c r="V523" s="118">
        <f t="shared" si="188"/>
        <v>6867.0410958904113</v>
      </c>
      <c r="W523" s="118">
        <f t="shared" si="182"/>
        <v>0</v>
      </c>
      <c r="X523" s="118">
        <f t="shared" si="194"/>
        <v>0</v>
      </c>
      <c r="Y523" s="119">
        <v>0.02</v>
      </c>
      <c r="Z523" s="118">
        <f t="shared" si="195"/>
        <v>-268</v>
      </c>
      <c r="AA523" s="118">
        <f t="shared" si="196"/>
        <v>-27468.164383561645</v>
      </c>
      <c r="AB523" s="119">
        <v>0</v>
      </c>
      <c r="AC523" s="118">
        <f t="shared" si="191"/>
        <v>0</v>
      </c>
      <c r="AD523" s="118">
        <f t="shared" si="192"/>
        <v>0</v>
      </c>
      <c r="AM523" s="118"/>
      <c r="AN523" s="118"/>
      <c r="AO523" s="118"/>
      <c r="AP523" s="118"/>
      <c r="AQ523" s="117">
        <v>0.05</v>
      </c>
      <c r="AR523" s="117">
        <v>0.1</v>
      </c>
    </row>
    <row r="524" spans="1:44" s="68" customFormat="1">
      <c r="A524" s="3" t="s">
        <v>1456</v>
      </c>
      <c r="B524" s="130">
        <f>B523+30</f>
        <v>45777</v>
      </c>
      <c r="C524" s="132">
        <f>VLOOKUP(CF_ож!B524,USD!A:B,2,TRUE)</f>
        <v>102.65753424657534</v>
      </c>
      <c r="D524" s="117">
        <v>7.4999999999999997E-2</v>
      </c>
      <c r="E524" s="117">
        <v>5.0000000000000001E-3</v>
      </c>
      <c r="F524" s="117">
        <v>0</v>
      </c>
      <c r="G524" s="117"/>
      <c r="H524" s="119"/>
      <c r="M524" s="118">
        <v>200</v>
      </c>
      <c r="N524" s="118">
        <f t="shared" si="190"/>
        <v>13200</v>
      </c>
      <c r="O524" s="118">
        <f t="shared" si="183"/>
        <v>20531.506849315068</v>
      </c>
      <c r="P524" s="118">
        <f t="shared" si="184"/>
        <v>1355079.4520547944</v>
      </c>
      <c r="Q524" s="118">
        <f t="shared" si="185"/>
        <v>1.1550684931506794</v>
      </c>
      <c r="R524" s="118">
        <f t="shared" si="186"/>
        <v>118.57648339275605</v>
      </c>
      <c r="S524" s="118">
        <f t="shared" si="189"/>
        <v>82.602739726027394</v>
      </c>
      <c r="T524" s="118">
        <f t="shared" si="193"/>
        <v>8479.793582285607</v>
      </c>
      <c r="U524" s="118">
        <f t="shared" si="187"/>
        <v>66</v>
      </c>
      <c r="V524" s="118">
        <f t="shared" si="188"/>
        <v>6775.3972602739723</v>
      </c>
      <c r="W524" s="118">
        <f t="shared" si="182"/>
        <v>0</v>
      </c>
      <c r="X524" s="118">
        <f t="shared" si="194"/>
        <v>0</v>
      </c>
      <c r="Y524" s="119">
        <v>0.02</v>
      </c>
      <c r="Z524" s="118">
        <f t="shared" si="195"/>
        <v>-264</v>
      </c>
      <c r="AA524" s="118">
        <f t="shared" si="196"/>
        <v>-27101.589041095889</v>
      </c>
      <c r="AB524" s="119">
        <v>0</v>
      </c>
      <c r="AC524" s="118">
        <f t="shared" si="191"/>
        <v>0</v>
      </c>
      <c r="AD524" s="118">
        <f t="shared" si="192"/>
        <v>0</v>
      </c>
      <c r="AM524" s="118"/>
      <c r="AN524" s="118"/>
      <c r="AO524" s="118"/>
      <c r="AP524" s="118"/>
      <c r="AQ524" s="117">
        <v>0.05</v>
      </c>
      <c r="AR524" s="117">
        <v>0.1</v>
      </c>
    </row>
    <row r="525" spans="1:44" s="68" customFormat="1">
      <c r="A525" s="3" t="s">
        <v>1456</v>
      </c>
      <c r="B525" s="130">
        <f>B524+31</f>
        <v>45808</v>
      </c>
      <c r="C525" s="132">
        <f>VLOOKUP(CF_ож!B525,USD!A:B,2,TRUE)</f>
        <v>102.82739726027397</v>
      </c>
      <c r="D525" s="117">
        <v>6.9999999999999993E-2</v>
      </c>
      <c r="E525" s="117">
        <v>5.0000000000000001E-3</v>
      </c>
      <c r="F525" s="117">
        <v>0</v>
      </c>
      <c r="G525" s="117"/>
      <c r="H525" s="119"/>
      <c r="M525" s="118">
        <v>200</v>
      </c>
      <c r="N525" s="118">
        <f t="shared" si="190"/>
        <v>13000</v>
      </c>
      <c r="O525" s="118">
        <f t="shared" si="183"/>
        <v>20565.479452054795</v>
      </c>
      <c r="P525" s="118">
        <f t="shared" si="184"/>
        <v>1336756.1643835616</v>
      </c>
      <c r="Q525" s="118">
        <f t="shared" si="185"/>
        <v>1.1550684931506794</v>
      </c>
      <c r="R525" s="118">
        <f t="shared" si="186"/>
        <v>118.77268680803095</v>
      </c>
      <c r="S525" s="118">
        <f t="shared" si="189"/>
        <v>84.08219178082193</v>
      </c>
      <c r="T525" s="118">
        <f t="shared" si="193"/>
        <v>8645.9529367611194</v>
      </c>
      <c r="U525" s="118">
        <f t="shared" si="187"/>
        <v>65</v>
      </c>
      <c r="V525" s="118">
        <f t="shared" si="188"/>
        <v>6683.7808219178078</v>
      </c>
      <c r="W525" s="118">
        <f t="shared" si="182"/>
        <v>0</v>
      </c>
      <c r="X525" s="118">
        <f t="shared" si="194"/>
        <v>0</v>
      </c>
      <c r="Y525" s="119">
        <v>0.02</v>
      </c>
      <c r="Z525" s="118">
        <f t="shared" si="195"/>
        <v>-260</v>
      </c>
      <c r="AA525" s="118">
        <f t="shared" si="196"/>
        <v>-26735.123287671231</v>
      </c>
      <c r="AB525" s="119">
        <v>0</v>
      </c>
      <c r="AC525" s="118">
        <f t="shared" si="191"/>
        <v>0</v>
      </c>
      <c r="AD525" s="118">
        <f t="shared" si="192"/>
        <v>0</v>
      </c>
      <c r="AM525" s="118"/>
      <c r="AN525" s="118"/>
      <c r="AO525" s="118"/>
      <c r="AP525" s="118"/>
      <c r="AQ525" s="117">
        <v>0.05</v>
      </c>
      <c r="AR525" s="117">
        <v>0.1</v>
      </c>
    </row>
    <row r="526" spans="1:44" s="68" customFormat="1">
      <c r="A526" s="3" t="s">
        <v>1456</v>
      </c>
      <c r="B526" s="130">
        <f>B525+30</f>
        <v>45838</v>
      </c>
      <c r="C526" s="132">
        <f>VLOOKUP(CF_ож!B526,USD!A:B,2,TRUE)</f>
        <v>102.99178082191781</v>
      </c>
      <c r="D526" s="117">
        <v>6.9999999999999993E-2</v>
      </c>
      <c r="E526" s="117">
        <v>5.0000000000000001E-3</v>
      </c>
      <c r="F526" s="117">
        <v>0</v>
      </c>
      <c r="G526" s="117"/>
      <c r="H526" s="119"/>
      <c r="M526" s="118">
        <v>200</v>
      </c>
      <c r="N526" s="118">
        <f t="shared" si="190"/>
        <v>12800</v>
      </c>
      <c r="O526" s="118">
        <f t="shared" si="183"/>
        <v>20598.356164383564</v>
      </c>
      <c r="P526" s="118">
        <f t="shared" si="184"/>
        <v>1318294.7945205481</v>
      </c>
      <c r="Q526" s="118">
        <f t="shared" si="185"/>
        <v>1.1550684931506794</v>
      </c>
      <c r="R526" s="118">
        <f t="shared" si="186"/>
        <v>118.96256108087765</v>
      </c>
      <c r="S526" s="118">
        <f t="shared" si="189"/>
        <v>74.794520547945197</v>
      </c>
      <c r="T526" s="118">
        <f t="shared" si="193"/>
        <v>7703.2208669543998</v>
      </c>
      <c r="U526" s="118">
        <f t="shared" si="187"/>
        <v>64</v>
      </c>
      <c r="V526" s="118">
        <f t="shared" si="188"/>
        <v>6591.4739726027401</v>
      </c>
      <c r="W526" s="118">
        <f t="shared" si="182"/>
        <v>0</v>
      </c>
      <c r="X526" s="118">
        <f t="shared" si="194"/>
        <v>0</v>
      </c>
      <c r="Y526" s="119">
        <v>0.02</v>
      </c>
      <c r="Z526" s="118">
        <f t="shared" si="195"/>
        <v>-256</v>
      </c>
      <c r="AA526" s="118">
        <f t="shared" si="196"/>
        <v>-26365.89589041096</v>
      </c>
      <c r="AB526" s="119">
        <v>0</v>
      </c>
      <c r="AC526" s="118">
        <f t="shared" si="191"/>
        <v>0</v>
      </c>
      <c r="AD526" s="118">
        <f t="shared" si="192"/>
        <v>0</v>
      </c>
      <c r="AM526" s="118"/>
      <c r="AN526" s="118"/>
      <c r="AO526" s="118"/>
      <c r="AP526" s="118"/>
      <c r="AQ526" s="117">
        <v>0.05</v>
      </c>
      <c r="AR526" s="117">
        <v>0.1</v>
      </c>
    </row>
    <row r="527" spans="1:44" s="68" customFormat="1">
      <c r="A527" s="3" t="s">
        <v>1456</v>
      </c>
      <c r="B527" s="130">
        <f>B526+31</f>
        <v>45869</v>
      </c>
      <c r="C527" s="132">
        <f>VLOOKUP(CF_ож!B527,USD!A:B,2,TRUE)</f>
        <v>103.16164383561645</v>
      </c>
      <c r="D527" s="117">
        <v>6.9999999999999993E-2</v>
      </c>
      <c r="E527" s="117">
        <v>5.0000000000000001E-3</v>
      </c>
      <c r="F527" s="117">
        <v>0</v>
      </c>
      <c r="G527" s="117"/>
      <c r="H527" s="119"/>
      <c r="M527" s="118">
        <v>200</v>
      </c>
      <c r="N527" s="118">
        <f t="shared" si="190"/>
        <v>12600</v>
      </c>
      <c r="O527" s="118">
        <f t="shared" si="183"/>
        <v>20632.32876712329</v>
      </c>
      <c r="P527" s="118">
        <f t="shared" si="184"/>
        <v>1299836.7123287672</v>
      </c>
      <c r="Q527" s="118">
        <f t="shared" si="185"/>
        <v>1.1550684931506794</v>
      </c>
      <c r="R527" s="118">
        <f t="shared" si="186"/>
        <v>119.15876449615256</v>
      </c>
      <c r="S527" s="118">
        <f t="shared" si="189"/>
        <v>76.098630136986287</v>
      </c>
      <c r="T527" s="118">
        <f t="shared" si="193"/>
        <v>7850.4597785700871</v>
      </c>
      <c r="U527" s="118">
        <f t="shared" si="187"/>
        <v>63</v>
      </c>
      <c r="V527" s="118">
        <f t="shared" si="188"/>
        <v>6499.1835616438357</v>
      </c>
      <c r="W527" s="118">
        <f t="shared" si="182"/>
        <v>0</v>
      </c>
      <c r="X527" s="118">
        <f t="shared" si="194"/>
        <v>0</v>
      </c>
      <c r="Y527" s="119">
        <v>0.02</v>
      </c>
      <c r="Z527" s="118">
        <f t="shared" si="195"/>
        <v>-252</v>
      </c>
      <c r="AA527" s="118">
        <f t="shared" si="196"/>
        <v>-25996.734246575343</v>
      </c>
      <c r="AB527" s="119">
        <v>0</v>
      </c>
      <c r="AC527" s="118">
        <f t="shared" si="191"/>
        <v>0</v>
      </c>
      <c r="AD527" s="118">
        <f t="shared" si="192"/>
        <v>0</v>
      </c>
      <c r="AM527" s="118"/>
      <c r="AN527" s="118"/>
      <c r="AO527" s="118"/>
      <c r="AP527" s="118"/>
      <c r="AQ527" s="117">
        <v>0.05</v>
      </c>
      <c r="AR527" s="117">
        <v>0.1</v>
      </c>
    </row>
    <row r="528" spans="1:44" s="68" customFormat="1">
      <c r="A528" s="3" t="s">
        <v>1456</v>
      </c>
      <c r="B528" s="130">
        <f>B527+31</f>
        <v>45900</v>
      </c>
      <c r="C528" s="132">
        <f>VLOOKUP(CF_ож!B528,USD!A:B,2,TRUE)</f>
        <v>103.33150684931506</v>
      </c>
      <c r="D528" s="117">
        <v>6.9999999999999993E-2</v>
      </c>
      <c r="E528" s="117">
        <v>5.0000000000000001E-3</v>
      </c>
      <c r="F528" s="117">
        <v>0</v>
      </c>
      <c r="G528" s="117"/>
      <c r="H528" s="119"/>
      <c r="M528" s="118">
        <v>200</v>
      </c>
      <c r="N528" s="118">
        <f t="shared" si="190"/>
        <v>12400</v>
      </c>
      <c r="O528" s="118">
        <f t="shared" si="183"/>
        <v>20666.301369863013</v>
      </c>
      <c r="P528" s="118">
        <f t="shared" si="184"/>
        <v>1281310.6849315069</v>
      </c>
      <c r="Q528" s="118">
        <f t="shared" si="185"/>
        <v>1.1550684931506794</v>
      </c>
      <c r="R528" s="118">
        <f t="shared" si="186"/>
        <v>119.35496791142745</v>
      </c>
      <c r="S528" s="118">
        <f t="shared" si="189"/>
        <v>74.909589041095884</v>
      </c>
      <c r="T528" s="118">
        <f t="shared" si="193"/>
        <v>7740.520713079376</v>
      </c>
      <c r="U528" s="118">
        <f t="shared" si="187"/>
        <v>62</v>
      </c>
      <c r="V528" s="118">
        <f t="shared" si="188"/>
        <v>6406.5534246575335</v>
      </c>
      <c r="W528" s="118">
        <f t="shared" si="182"/>
        <v>0</v>
      </c>
      <c r="X528" s="118">
        <f t="shared" si="194"/>
        <v>0</v>
      </c>
      <c r="Y528" s="119">
        <v>0.02</v>
      </c>
      <c r="Z528" s="118">
        <f t="shared" si="195"/>
        <v>-248</v>
      </c>
      <c r="AA528" s="118">
        <f t="shared" si="196"/>
        <v>-25626.213698630134</v>
      </c>
      <c r="AB528" s="119">
        <v>0</v>
      </c>
      <c r="AC528" s="118">
        <f t="shared" si="191"/>
        <v>0</v>
      </c>
      <c r="AD528" s="118">
        <f t="shared" si="192"/>
        <v>0</v>
      </c>
      <c r="AM528" s="118"/>
      <c r="AN528" s="118"/>
      <c r="AO528" s="118"/>
      <c r="AP528" s="118"/>
      <c r="AQ528" s="117">
        <v>0.05</v>
      </c>
      <c r="AR528" s="117">
        <v>0.1</v>
      </c>
    </row>
    <row r="529" spans="1:44" s="68" customFormat="1">
      <c r="A529" s="3" t="s">
        <v>1456</v>
      </c>
      <c r="B529" s="130">
        <f>B528+30</f>
        <v>45930</v>
      </c>
      <c r="C529" s="132">
        <f>VLOOKUP(CF_ож!B529,USD!A:B,2,TRUE)</f>
        <v>103.49589041095891</v>
      </c>
      <c r="D529" s="117">
        <v>6.9999999999999993E-2</v>
      </c>
      <c r="E529" s="117">
        <v>5.0000000000000001E-3</v>
      </c>
      <c r="F529" s="117">
        <v>0</v>
      </c>
      <c r="G529" s="117"/>
      <c r="H529" s="119"/>
      <c r="M529" s="118">
        <v>200</v>
      </c>
      <c r="N529" s="118">
        <f t="shared" si="190"/>
        <v>12200</v>
      </c>
      <c r="O529" s="118">
        <f t="shared" si="183"/>
        <v>20699.178082191782</v>
      </c>
      <c r="P529" s="118">
        <f t="shared" si="184"/>
        <v>1262649.8630136987</v>
      </c>
      <c r="Q529" s="118">
        <f t="shared" si="185"/>
        <v>1.1550684931506794</v>
      </c>
      <c r="R529" s="118">
        <f t="shared" si="186"/>
        <v>119.54484218427416</v>
      </c>
      <c r="S529" s="118">
        <f t="shared" si="189"/>
        <v>71.342465753424648</v>
      </c>
      <c r="T529" s="118">
        <f t="shared" si="193"/>
        <v>7383.6520172640267</v>
      </c>
      <c r="U529" s="118">
        <f t="shared" si="187"/>
        <v>61</v>
      </c>
      <c r="V529" s="118">
        <f t="shared" si="188"/>
        <v>6313.2493150684932</v>
      </c>
      <c r="W529" s="118">
        <f t="shared" si="182"/>
        <v>0</v>
      </c>
      <c r="X529" s="118">
        <f t="shared" si="194"/>
        <v>0</v>
      </c>
      <c r="Y529" s="119">
        <v>0.02</v>
      </c>
      <c r="Z529" s="118">
        <f t="shared" si="195"/>
        <v>-244</v>
      </c>
      <c r="AA529" s="118">
        <f t="shared" si="196"/>
        <v>-25252.997260273973</v>
      </c>
      <c r="AB529" s="119">
        <v>0</v>
      </c>
      <c r="AC529" s="118">
        <f t="shared" si="191"/>
        <v>0</v>
      </c>
      <c r="AD529" s="118">
        <f t="shared" si="192"/>
        <v>0</v>
      </c>
      <c r="AM529" s="118"/>
      <c r="AN529" s="118"/>
      <c r="AO529" s="118"/>
      <c r="AP529" s="118"/>
      <c r="AQ529" s="117">
        <v>0.05</v>
      </c>
      <c r="AR529" s="117">
        <v>0.1</v>
      </c>
    </row>
    <row r="530" spans="1:44" s="68" customFormat="1">
      <c r="A530" s="3" t="s">
        <v>1456</v>
      </c>
      <c r="B530" s="130">
        <f>B529+31</f>
        <v>45961</v>
      </c>
      <c r="C530" s="132">
        <f>VLOOKUP(CF_ож!B530,USD!A:B,2,TRUE)</f>
        <v>103.66575342465754</v>
      </c>
      <c r="D530" s="117">
        <v>6.5000000000000002E-2</v>
      </c>
      <c r="E530" s="117">
        <v>5.0000000000000001E-3</v>
      </c>
      <c r="F530" s="117">
        <v>0</v>
      </c>
      <c r="G530" s="117"/>
      <c r="H530" s="119"/>
      <c r="M530" s="118">
        <v>200</v>
      </c>
      <c r="N530" s="118">
        <f t="shared" si="190"/>
        <v>12000</v>
      </c>
      <c r="O530" s="118">
        <f t="shared" si="183"/>
        <v>20733.150684931508</v>
      </c>
      <c r="P530" s="118">
        <f t="shared" si="184"/>
        <v>1243989.0410958906</v>
      </c>
      <c r="Q530" s="118">
        <f t="shared" si="185"/>
        <v>1.1550684931506794</v>
      </c>
      <c r="R530" s="118">
        <f t="shared" si="186"/>
        <v>119.74104559954907</v>
      </c>
      <c r="S530" s="118">
        <f t="shared" si="189"/>
        <v>72.531506849315051</v>
      </c>
      <c r="T530" s="118">
        <f t="shared" si="193"/>
        <v>7519.0333045599536</v>
      </c>
      <c r="U530" s="118">
        <f t="shared" si="187"/>
        <v>60</v>
      </c>
      <c r="V530" s="118">
        <f t="shared" si="188"/>
        <v>6219.9452054794519</v>
      </c>
      <c r="W530" s="118">
        <f t="shared" si="182"/>
        <v>0</v>
      </c>
      <c r="X530" s="118">
        <f t="shared" si="194"/>
        <v>0</v>
      </c>
      <c r="Y530" s="119">
        <v>0.02</v>
      </c>
      <c r="Z530" s="118">
        <f t="shared" si="195"/>
        <v>-240</v>
      </c>
      <c r="AA530" s="118">
        <f t="shared" si="196"/>
        <v>-24879.780821917808</v>
      </c>
      <c r="AB530" s="119">
        <v>0</v>
      </c>
      <c r="AC530" s="118">
        <f t="shared" si="191"/>
        <v>0</v>
      </c>
      <c r="AD530" s="118">
        <f t="shared" si="192"/>
        <v>0</v>
      </c>
      <c r="AM530" s="118"/>
      <c r="AN530" s="118"/>
      <c r="AO530" s="118"/>
      <c r="AP530" s="118"/>
      <c r="AQ530" s="117">
        <v>0.05</v>
      </c>
      <c r="AR530" s="117">
        <v>0.1</v>
      </c>
    </row>
    <row r="531" spans="1:44" s="68" customFormat="1">
      <c r="A531" s="3" t="s">
        <v>1456</v>
      </c>
      <c r="B531" s="130">
        <f>B530+30</f>
        <v>45991</v>
      </c>
      <c r="C531" s="132">
        <f>VLOOKUP(CF_ож!B531,USD!A:B,2,TRUE)</f>
        <v>103.83013698630137</v>
      </c>
      <c r="D531" s="117">
        <v>6.5000000000000002E-2</v>
      </c>
      <c r="E531" s="117">
        <v>5.0000000000000001E-3</v>
      </c>
      <c r="F531" s="117">
        <v>0</v>
      </c>
      <c r="G531" s="117"/>
      <c r="H531" s="119"/>
      <c r="M531" s="118">
        <v>200</v>
      </c>
      <c r="N531" s="118">
        <f t="shared" si="190"/>
        <v>11800</v>
      </c>
      <c r="O531" s="118">
        <f t="shared" si="183"/>
        <v>20766.027397260274</v>
      </c>
      <c r="P531" s="118">
        <f t="shared" si="184"/>
        <v>1225195.6164383562</v>
      </c>
      <c r="Q531" s="118">
        <f t="shared" si="185"/>
        <v>1.1550684931506794</v>
      </c>
      <c r="R531" s="118">
        <f t="shared" si="186"/>
        <v>119.93091987239575</v>
      </c>
      <c r="S531" s="118">
        <f t="shared" si="189"/>
        <v>64.109589041095887</v>
      </c>
      <c r="T531" s="118">
        <f t="shared" si="193"/>
        <v>6656.5074122724709</v>
      </c>
      <c r="U531" s="118">
        <f t="shared" si="187"/>
        <v>59</v>
      </c>
      <c r="V531" s="118">
        <f t="shared" si="188"/>
        <v>6125.9780821917811</v>
      </c>
      <c r="W531" s="118">
        <f t="shared" ref="W531:W594" si="197">-P531*F531</f>
        <v>0</v>
      </c>
      <c r="X531" s="118">
        <f t="shared" si="194"/>
        <v>0</v>
      </c>
      <c r="Y531" s="119">
        <v>0.02</v>
      </c>
      <c r="Z531" s="118">
        <f t="shared" si="195"/>
        <v>-236</v>
      </c>
      <c r="AA531" s="118">
        <f t="shared" si="196"/>
        <v>-24503.912328767125</v>
      </c>
      <c r="AB531" s="119">
        <v>0</v>
      </c>
      <c r="AC531" s="118">
        <f t="shared" si="191"/>
        <v>0</v>
      </c>
      <c r="AD531" s="118">
        <f t="shared" si="192"/>
        <v>0</v>
      </c>
      <c r="AM531" s="118"/>
      <c r="AN531" s="118"/>
      <c r="AO531" s="118"/>
      <c r="AP531" s="118"/>
      <c r="AQ531" s="117">
        <v>0.05</v>
      </c>
      <c r="AR531" s="117">
        <v>0.1</v>
      </c>
    </row>
    <row r="532" spans="1:44" s="68" customFormat="1">
      <c r="A532" s="3" t="s">
        <v>1456</v>
      </c>
      <c r="B532" s="130">
        <f>B531+31</f>
        <v>46022</v>
      </c>
      <c r="C532" s="132">
        <f>VLOOKUP(CF_ож!B532,USD!A:B,2,TRUE)</f>
        <v>104</v>
      </c>
      <c r="D532" s="117">
        <v>6.5000000000000002E-2</v>
      </c>
      <c r="E532" s="117">
        <v>5.0000000000000001E-3</v>
      </c>
      <c r="F532" s="117">
        <v>0</v>
      </c>
      <c r="G532" s="117"/>
      <c r="H532" s="119"/>
      <c r="M532" s="118">
        <v>200</v>
      </c>
      <c r="N532" s="118">
        <f t="shared" si="190"/>
        <v>11600</v>
      </c>
      <c r="O532" s="118">
        <f t="shared" si="183"/>
        <v>20800</v>
      </c>
      <c r="P532" s="118">
        <f t="shared" si="184"/>
        <v>1206400</v>
      </c>
      <c r="Q532" s="118">
        <f t="shared" si="185"/>
        <v>1.1550684931506794</v>
      </c>
      <c r="R532" s="118">
        <f t="shared" si="186"/>
        <v>120.12712328767066</v>
      </c>
      <c r="S532" s="118">
        <f t="shared" si="189"/>
        <v>65.142465753424659</v>
      </c>
      <c r="T532" s="118">
        <f t="shared" si="193"/>
        <v>6774.8164383561643</v>
      </c>
      <c r="U532" s="118">
        <f t="shared" si="187"/>
        <v>58</v>
      </c>
      <c r="V532" s="118">
        <f t="shared" si="188"/>
        <v>6032</v>
      </c>
      <c r="W532" s="118">
        <f t="shared" si="197"/>
        <v>0</v>
      </c>
      <c r="X532" s="118">
        <f t="shared" si="194"/>
        <v>0</v>
      </c>
      <c r="Y532" s="119">
        <v>0.02</v>
      </c>
      <c r="Z532" s="118">
        <f t="shared" si="195"/>
        <v>-232</v>
      </c>
      <c r="AA532" s="118">
        <f t="shared" si="196"/>
        <v>-24128</v>
      </c>
      <c r="AB532" s="119">
        <v>0</v>
      </c>
      <c r="AC532" s="118">
        <f t="shared" si="191"/>
        <v>0</v>
      </c>
      <c r="AD532" s="118">
        <f t="shared" si="192"/>
        <v>0</v>
      </c>
      <c r="AM532" s="118"/>
      <c r="AN532" s="118"/>
      <c r="AO532" s="118"/>
      <c r="AP532" s="118"/>
      <c r="AQ532" s="117">
        <v>0.05</v>
      </c>
      <c r="AR532" s="117">
        <v>0.1</v>
      </c>
    </row>
    <row r="533" spans="1:44" s="68" customFormat="1">
      <c r="A533" s="3" t="s">
        <v>1456</v>
      </c>
      <c r="B533" s="130">
        <f>B532+31</f>
        <v>46053</v>
      </c>
      <c r="C533" s="132">
        <f>VLOOKUP(CF_ож!B533,USD!A:B,2,TRUE)</f>
        <v>104.16986301369863</v>
      </c>
      <c r="D533" s="117">
        <v>5.4999999999999993E-2</v>
      </c>
      <c r="E533" s="117">
        <v>5.0000000000000001E-3</v>
      </c>
      <c r="F533" s="117">
        <v>0</v>
      </c>
      <c r="G533" s="117"/>
      <c r="H533" s="119"/>
      <c r="M533" s="118">
        <v>200</v>
      </c>
      <c r="N533" s="118">
        <f t="shared" si="190"/>
        <v>11400</v>
      </c>
      <c r="O533" s="118">
        <f t="shared" si="183"/>
        <v>20833.972602739726</v>
      </c>
      <c r="P533" s="118">
        <f t="shared" si="184"/>
        <v>1187536.4383561644</v>
      </c>
      <c r="Q533" s="118">
        <f t="shared" si="185"/>
        <v>1.1550684931506794</v>
      </c>
      <c r="R533" s="118">
        <f t="shared" si="186"/>
        <v>120.32332670294556</v>
      </c>
      <c r="S533" s="118">
        <f t="shared" si="189"/>
        <v>64.038356164383572</v>
      </c>
      <c r="T533" s="118">
        <f t="shared" si="193"/>
        <v>6670.8667892662797</v>
      </c>
      <c r="U533" s="118">
        <f t="shared" si="187"/>
        <v>57</v>
      </c>
      <c r="V533" s="118">
        <f t="shared" si="188"/>
        <v>5937.682191780822</v>
      </c>
      <c r="W533" s="118">
        <f t="shared" si="197"/>
        <v>0</v>
      </c>
      <c r="X533" s="118">
        <f t="shared" si="194"/>
        <v>0</v>
      </c>
      <c r="Y533" s="119">
        <v>0.02</v>
      </c>
      <c r="Z533" s="118">
        <f t="shared" si="195"/>
        <v>-228</v>
      </c>
      <c r="AA533" s="118">
        <f t="shared" si="196"/>
        <v>-23750.728767123288</v>
      </c>
      <c r="AB533" s="119">
        <v>0</v>
      </c>
      <c r="AC533" s="118">
        <f t="shared" si="191"/>
        <v>0</v>
      </c>
      <c r="AD533" s="118">
        <f t="shared" si="192"/>
        <v>0</v>
      </c>
      <c r="AM533" s="118"/>
      <c r="AN533" s="118"/>
      <c r="AO533" s="118"/>
      <c r="AP533" s="118"/>
      <c r="AQ533" s="117">
        <v>0.05</v>
      </c>
      <c r="AR533" s="117">
        <v>0.1</v>
      </c>
    </row>
    <row r="534" spans="1:44" s="68" customFormat="1">
      <c r="A534" s="3" t="s">
        <v>1456</v>
      </c>
      <c r="B534" s="130">
        <f>B533+28</f>
        <v>46081</v>
      </c>
      <c r="C534" s="132">
        <f>VLOOKUP(CF_ож!B534,USD!A:B,2,TRUE)</f>
        <v>104.32328767123288</v>
      </c>
      <c r="D534" s="117">
        <v>7.4999999999999997E-2</v>
      </c>
      <c r="E534" s="117">
        <v>5.0000000000000001E-3</v>
      </c>
      <c r="F534" s="117">
        <v>0</v>
      </c>
      <c r="G534" s="117"/>
      <c r="H534" s="119"/>
      <c r="M534" s="118">
        <v>200</v>
      </c>
      <c r="N534" s="118">
        <f t="shared" si="190"/>
        <v>11200</v>
      </c>
      <c r="O534" s="118">
        <f t="shared" si="183"/>
        <v>20864.657534246577</v>
      </c>
      <c r="P534" s="118">
        <f t="shared" si="184"/>
        <v>1168420.8219178081</v>
      </c>
      <c r="Q534" s="118">
        <f t="shared" si="185"/>
        <v>1.1550684931506794</v>
      </c>
      <c r="R534" s="118">
        <f t="shared" si="186"/>
        <v>120.5005426909358</v>
      </c>
      <c r="S534" s="118">
        <f t="shared" si="189"/>
        <v>48.098630136986294</v>
      </c>
      <c r="T534" s="118">
        <f t="shared" si="193"/>
        <v>5017.8072283730526</v>
      </c>
      <c r="U534" s="118">
        <f t="shared" si="187"/>
        <v>56</v>
      </c>
      <c r="V534" s="118">
        <f t="shared" si="188"/>
        <v>5842.1041095890414</v>
      </c>
      <c r="W534" s="118">
        <f t="shared" si="197"/>
        <v>0</v>
      </c>
      <c r="X534" s="118">
        <f t="shared" si="194"/>
        <v>0</v>
      </c>
      <c r="Y534" s="119">
        <v>0.02</v>
      </c>
      <c r="Z534" s="118">
        <f t="shared" si="195"/>
        <v>-224</v>
      </c>
      <c r="AA534" s="118">
        <f t="shared" si="196"/>
        <v>-23368.416438356166</v>
      </c>
      <c r="AB534" s="119">
        <v>0</v>
      </c>
      <c r="AC534" s="118">
        <f t="shared" si="191"/>
        <v>0</v>
      </c>
      <c r="AD534" s="118">
        <f t="shared" si="192"/>
        <v>0</v>
      </c>
      <c r="AM534" s="118"/>
      <c r="AN534" s="118"/>
      <c r="AO534" s="118"/>
      <c r="AP534" s="118"/>
      <c r="AQ534" s="117">
        <v>0.05</v>
      </c>
      <c r="AR534" s="117">
        <v>0.1</v>
      </c>
    </row>
    <row r="535" spans="1:44" s="68" customFormat="1">
      <c r="A535" s="3" t="s">
        <v>1456</v>
      </c>
      <c r="B535" s="130">
        <f>B534+31</f>
        <v>46112</v>
      </c>
      <c r="C535" s="132">
        <f>VLOOKUP(CF_ож!B535,USD!A:B,2,TRUE)</f>
        <v>104.49315068493151</v>
      </c>
      <c r="D535" s="117">
        <v>7.4999999999999997E-2</v>
      </c>
      <c r="E535" s="117">
        <v>5.0000000000000001E-3</v>
      </c>
      <c r="F535" s="117">
        <v>0</v>
      </c>
      <c r="G535" s="117"/>
      <c r="H535" s="119"/>
      <c r="M535" s="118">
        <v>200</v>
      </c>
      <c r="N535" s="118">
        <f t="shared" si="190"/>
        <v>11000</v>
      </c>
      <c r="O535" s="118">
        <f t="shared" si="183"/>
        <v>20898.630136986303</v>
      </c>
      <c r="P535" s="118">
        <f t="shared" si="184"/>
        <v>1149424.6575342466</v>
      </c>
      <c r="Q535" s="118">
        <f t="shared" si="185"/>
        <v>1.1550684931506794</v>
      </c>
      <c r="R535" s="118">
        <f t="shared" si="186"/>
        <v>120.69674610621071</v>
      </c>
      <c r="S535" s="118">
        <f t="shared" si="189"/>
        <v>71.342465753424648</v>
      </c>
      <c r="T535" s="118">
        <f t="shared" si="193"/>
        <v>7454.7990242071673</v>
      </c>
      <c r="U535" s="118">
        <f t="shared" si="187"/>
        <v>55</v>
      </c>
      <c r="V535" s="118">
        <f t="shared" si="188"/>
        <v>5747.1232876712329</v>
      </c>
      <c r="W535" s="118">
        <f t="shared" si="197"/>
        <v>0</v>
      </c>
      <c r="X535" s="118">
        <f t="shared" si="194"/>
        <v>0</v>
      </c>
      <c r="Y535" s="119">
        <v>0.02</v>
      </c>
      <c r="Z535" s="118">
        <f t="shared" si="195"/>
        <v>-220</v>
      </c>
      <c r="AA535" s="118">
        <f t="shared" si="196"/>
        <v>-22988.493150684932</v>
      </c>
      <c r="AB535" s="119">
        <v>0</v>
      </c>
      <c r="AC535" s="118">
        <f t="shared" si="191"/>
        <v>0</v>
      </c>
      <c r="AD535" s="118">
        <f t="shared" si="192"/>
        <v>0</v>
      </c>
      <c r="AM535" s="118"/>
      <c r="AN535" s="118"/>
      <c r="AO535" s="118"/>
      <c r="AP535" s="118"/>
      <c r="AQ535" s="117">
        <v>0.05</v>
      </c>
      <c r="AR535" s="117">
        <v>0.1</v>
      </c>
    </row>
    <row r="536" spans="1:44" s="68" customFormat="1">
      <c r="A536" s="3" t="s">
        <v>1456</v>
      </c>
      <c r="B536" s="130">
        <f>B535+30</f>
        <v>46142</v>
      </c>
      <c r="C536" s="132">
        <f>VLOOKUP(CF_ож!B536,USD!A:B,2,TRUE)</f>
        <v>104.65753424657534</v>
      </c>
      <c r="D536" s="117">
        <v>7.4999999999999997E-2</v>
      </c>
      <c r="E536" s="117">
        <v>5.0000000000000001E-3</v>
      </c>
      <c r="F536" s="117">
        <v>0</v>
      </c>
      <c r="G536" s="117"/>
      <c r="H536" s="119"/>
      <c r="M536" s="118">
        <v>200</v>
      </c>
      <c r="N536" s="118">
        <f t="shared" si="190"/>
        <v>10800</v>
      </c>
      <c r="O536" s="118">
        <f t="shared" si="183"/>
        <v>20931.506849315068</v>
      </c>
      <c r="P536" s="118">
        <f t="shared" si="184"/>
        <v>1130301.3698630137</v>
      </c>
      <c r="Q536" s="118">
        <f t="shared" si="185"/>
        <v>1.1550684931506794</v>
      </c>
      <c r="R536" s="118">
        <f t="shared" si="186"/>
        <v>120.8866203790574</v>
      </c>
      <c r="S536" s="118">
        <f t="shared" si="189"/>
        <v>67.808219178082197</v>
      </c>
      <c r="T536" s="118">
        <f t="shared" si="193"/>
        <v>7096.6410208294237</v>
      </c>
      <c r="U536" s="118">
        <f t="shared" si="187"/>
        <v>54</v>
      </c>
      <c r="V536" s="118">
        <f t="shared" si="188"/>
        <v>5651.5068493150684</v>
      </c>
      <c r="W536" s="118">
        <f t="shared" si="197"/>
        <v>0</v>
      </c>
      <c r="X536" s="118">
        <f t="shared" si="194"/>
        <v>0</v>
      </c>
      <c r="Y536" s="119">
        <v>0.02</v>
      </c>
      <c r="Z536" s="118">
        <f t="shared" si="195"/>
        <v>-216</v>
      </c>
      <c r="AA536" s="118">
        <f t="shared" si="196"/>
        <v>-22606.027397260274</v>
      </c>
      <c r="AB536" s="119">
        <v>0</v>
      </c>
      <c r="AC536" s="118">
        <f t="shared" si="191"/>
        <v>0</v>
      </c>
      <c r="AD536" s="118">
        <f t="shared" si="192"/>
        <v>0</v>
      </c>
      <c r="AM536" s="118"/>
      <c r="AN536" s="118"/>
      <c r="AO536" s="118"/>
      <c r="AP536" s="118"/>
      <c r="AQ536" s="117">
        <v>0.05</v>
      </c>
      <c r="AR536" s="117">
        <v>0.1</v>
      </c>
    </row>
    <row r="537" spans="1:44" s="68" customFormat="1">
      <c r="A537" s="3" t="s">
        <v>1456</v>
      </c>
      <c r="B537" s="130">
        <f>B536+31</f>
        <v>46173</v>
      </c>
      <c r="C537" s="132">
        <f>VLOOKUP(CF_ож!B537,USD!A:B,2,TRUE)</f>
        <v>104.82739726027397</v>
      </c>
      <c r="D537" s="117">
        <v>6.9999999999999993E-2</v>
      </c>
      <c r="E537" s="117">
        <v>5.0000000000000001E-3</v>
      </c>
      <c r="F537" s="117">
        <v>0</v>
      </c>
      <c r="G537" s="117"/>
      <c r="H537" s="119"/>
      <c r="M537" s="118">
        <v>200</v>
      </c>
      <c r="N537" s="118">
        <f t="shared" si="190"/>
        <v>10600</v>
      </c>
      <c r="O537" s="118">
        <f t="shared" si="183"/>
        <v>20965.479452054795</v>
      </c>
      <c r="P537" s="118">
        <f t="shared" si="184"/>
        <v>1111170.4109589041</v>
      </c>
      <c r="Q537" s="118">
        <f t="shared" si="185"/>
        <v>1.1550684931506794</v>
      </c>
      <c r="R537" s="118">
        <f t="shared" si="186"/>
        <v>121.08282379433231</v>
      </c>
      <c r="S537" s="118">
        <f t="shared" si="189"/>
        <v>68.794520547945211</v>
      </c>
      <c r="T537" s="118">
        <f t="shared" si="193"/>
        <v>7211.550534809533</v>
      </c>
      <c r="U537" s="118">
        <f t="shared" si="187"/>
        <v>53</v>
      </c>
      <c r="V537" s="118">
        <f t="shared" si="188"/>
        <v>5555.85205479452</v>
      </c>
      <c r="W537" s="118">
        <f t="shared" si="197"/>
        <v>0</v>
      </c>
      <c r="X537" s="118">
        <f t="shared" si="194"/>
        <v>0</v>
      </c>
      <c r="Y537" s="119">
        <v>0.02</v>
      </c>
      <c r="Z537" s="118">
        <f t="shared" si="195"/>
        <v>-212</v>
      </c>
      <c r="AA537" s="118">
        <f t="shared" si="196"/>
        <v>-22223.40821917808</v>
      </c>
      <c r="AB537" s="119">
        <v>0</v>
      </c>
      <c r="AC537" s="118">
        <f t="shared" si="191"/>
        <v>0</v>
      </c>
      <c r="AD537" s="118">
        <f t="shared" si="192"/>
        <v>0</v>
      </c>
      <c r="AM537" s="118"/>
      <c r="AN537" s="118"/>
      <c r="AO537" s="118"/>
      <c r="AP537" s="118"/>
      <c r="AQ537" s="117">
        <v>0.05</v>
      </c>
      <c r="AR537" s="117">
        <v>0.1</v>
      </c>
    </row>
    <row r="538" spans="1:44" s="68" customFormat="1">
      <c r="A538" s="3" t="s">
        <v>1456</v>
      </c>
      <c r="B538" s="130">
        <f>B537+30</f>
        <v>46203</v>
      </c>
      <c r="C538" s="132">
        <f>VLOOKUP(CF_ож!B538,USD!A:B,2,TRUE)</f>
        <v>104.99178082191781</v>
      </c>
      <c r="D538" s="117">
        <v>6.9999999999999993E-2</v>
      </c>
      <c r="E538" s="117">
        <v>5.0000000000000001E-3</v>
      </c>
      <c r="F538" s="117">
        <v>0</v>
      </c>
      <c r="G538" s="117"/>
      <c r="H538" s="119"/>
      <c r="M538" s="118">
        <v>200</v>
      </c>
      <c r="N538" s="118">
        <f t="shared" si="190"/>
        <v>10400</v>
      </c>
      <c r="O538" s="118">
        <f t="shared" si="183"/>
        <v>20998.356164383564</v>
      </c>
      <c r="P538" s="118">
        <f t="shared" si="184"/>
        <v>1091914.5205479453</v>
      </c>
      <c r="Q538" s="118">
        <f t="shared" si="185"/>
        <v>1.1550684931506794</v>
      </c>
      <c r="R538" s="118">
        <f t="shared" si="186"/>
        <v>121.27269806717901</v>
      </c>
      <c r="S538" s="118">
        <f t="shared" si="189"/>
        <v>60.986301369863007</v>
      </c>
      <c r="T538" s="118">
        <f t="shared" si="193"/>
        <v>6403.0603865640833</v>
      </c>
      <c r="U538" s="118">
        <f t="shared" si="187"/>
        <v>52</v>
      </c>
      <c r="V538" s="118">
        <f t="shared" si="188"/>
        <v>5459.5726027397268</v>
      </c>
      <c r="W538" s="118">
        <f t="shared" si="197"/>
        <v>0</v>
      </c>
      <c r="X538" s="118">
        <f t="shared" si="194"/>
        <v>0</v>
      </c>
      <c r="Y538" s="119">
        <v>0.02</v>
      </c>
      <c r="Z538" s="118">
        <f t="shared" si="195"/>
        <v>-208</v>
      </c>
      <c r="AA538" s="118">
        <f t="shared" si="196"/>
        <v>-21838.290410958907</v>
      </c>
      <c r="AB538" s="119">
        <v>0</v>
      </c>
      <c r="AC538" s="118">
        <f t="shared" si="191"/>
        <v>0</v>
      </c>
      <c r="AD538" s="118">
        <f t="shared" si="192"/>
        <v>0</v>
      </c>
      <c r="AM538" s="118"/>
      <c r="AN538" s="118"/>
      <c r="AO538" s="118"/>
      <c r="AP538" s="118"/>
      <c r="AQ538" s="117">
        <v>0.05</v>
      </c>
      <c r="AR538" s="117">
        <v>0.1</v>
      </c>
    </row>
    <row r="539" spans="1:44" s="68" customFormat="1">
      <c r="A539" s="3" t="s">
        <v>1456</v>
      </c>
      <c r="B539" s="130">
        <f>B538+31</f>
        <v>46234</v>
      </c>
      <c r="C539" s="132">
        <f>VLOOKUP(CF_ож!B539,USD!A:B,2,TRUE)</f>
        <v>105.16164383561645</v>
      </c>
      <c r="D539" s="117">
        <v>6.9999999999999993E-2</v>
      </c>
      <c r="E539" s="117">
        <v>5.0000000000000001E-3</v>
      </c>
      <c r="F539" s="117">
        <v>0</v>
      </c>
      <c r="G539" s="117"/>
      <c r="H539" s="119"/>
      <c r="M539" s="118">
        <v>200</v>
      </c>
      <c r="N539" s="118">
        <f t="shared" si="190"/>
        <v>10200</v>
      </c>
      <c r="O539" s="118">
        <f t="shared" si="183"/>
        <v>21032.32876712329</v>
      </c>
      <c r="P539" s="118">
        <f t="shared" si="184"/>
        <v>1072648.7671232878</v>
      </c>
      <c r="Q539" s="118">
        <f t="shared" si="185"/>
        <v>1.1550684931506794</v>
      </c>
      <c r="R539" s="118">
        <f t="shared" si="186"/>
        <v>121.46890148245392</v>
      </c>
      <c r="S539" s="118">
        <f t="shared" si="189"/>
        <v>61.830136986301355</v>
      </c>
      <c r="T539" s="118">
        <f t="shared" si="193"/>
        <v>6502.1588440607984</v>
      </c>
      <c r="U539" s="118">
        <f t="shared" si="187"/>
        <v>51</v>
      </c>
      <c r="V539" s="118">
        <f t="shared" si="188"/>
        <v>5363.2438356164384</v>
      </c>
      <c r="W539" s="118">
        <f t="shared" si="197"/>
        <v>0</v>
      </c>
      <c r="X539" s="118">
        <f t="shared" si="194"/>
        <v>0</v>
      </c>
      <c r="Y539" s="119">
        <v>0.02</v>
      </c>
      <c r="Z539" s="118">
        <f t="shared" si="195"/>
        <v>-204</v>
      </c>
      <c r="AA539" s="118">
        <f t="shared" si="196"/>
        <v>-21452.975342465754</v>
      </c>
      <c r="AB539" s="119">
        <v>0</v>
      </c>
      <c r="AC539" s="118">
        <f t="shared" si="191"/>
        <v>0</v>
      </c>
      <c r="AD539" s="118">
        <f t="shared" si="192"/>
        <v>0</v>
      </c>
      <c r="AM539" s="118"/>
      <c r="AN539" s="118"/>
      <c r="AO539" s="118"/>
      <c r="AP539" s="118"/>
      <c r="AQ539" s="117">
        <v>0.05</v>
      </c>
      <c r="AR539" s="117">
        <v>0.1</v>
      </c>
    </row>
    <row r="540" spans="1:44" s="68" customFormat="1">
      <c r="A540" s="3" t="s">
        <v>1456</v>
      </c>
      <c r="B540" s="130">
        <f>B539+31</f>
        <v>46265</v>
      </c>
      <c r="C540" s="132">
        <f>VLOOKUP(CF_ож!B540,USD!A:B,2,TRUE)</f>
        <v>105.33150684931506</v>
      </c>
      <c r="D540" s="117">
        <v>6.9999999999999993E-2</v>
      </c>
      <c r="E540" s="117">
        <v>5.0000000000000001E-3</v>
      </c>
      <c r="F540" s="117">
        <v>0</v>
      </c>
      <c r="G540" s="117"/>
      <c r="H540" s="119"/>
      <c r="M540" s="118">
        <v>200</v>
      </c>
      <c r="N540" s="118">
        <f t="shared" si="190"/>
        <v>10000</v>
      </c>
      <c r="O540" s="118">
        <f t="shared" si="183"/>
        <v>21066.301369863013</v>
      </c>
      <c r="P540" s="118">
        <f t="shared" si="184"/>
        <v>1053315.0684931506</v>
      </c>
      <c r="Q540" s="118">
        <f t="shared" si="185"/>
        <v>1.1550684931506794</v>
      </c>
      <c r="R540" s="118">
        <f t="shared" si="186"/>
        <v>121.66510489772881</v>
      </c>
      <c r="S540" s="118">
        <f t="shared" si="189"/>
        <v>60.641095890410952</v>
      </c>
      <c r="T540" s="118">
        <f t="shared" si="193"/>
        <v>6387.4180071307928</v>
      </c>
      <c r="U540" s="118">
        <f t="shared" si="187"/>
        <v>50</v>
      </c>
      <c r="V540" s="118">
        <f t="shared" si="188"/>
        <v>5266.5753424657532</v>
      </c>
      <c r="W540" s="118">
        <f t="shared" si="197"/>
        <v>0</v>
      </c>
      <c r="X540" s="118">
        <f t="shared" si="194"/>
        <v>0</v>
      </c>
      <c r="Y540" s="119">
        <v>0.02</v>
      </c>
      <c r="Z540" s="118">
        <f t="shared" si="195"/>
        <v>-200</v>
      </c>
      <c r="AA540" s="118">
        <f t="shared" si="196"/>
        <v>-21066.301369863013</v>
      </c>
      <c r="AB540" s="119">
        <v>0</v>
      </c>
      <c r="AC540" s="118">
        <f t="shared" si="191"/>
        <v>0</v>
      </c>
      <c r="AD540" s="118">
        <f t="shared" si="192"/>
        <v>0</v>
      </c>
      <c r="AM540" s="118"/>
      <c r="AN540" s="118"/>
      <c r="AO540" s="118"/>
      <c r="AP540" s="118"/>
      <c r="AQ540" s="117">
        <v>0.05</v>
      </c>
      <c r="AR540" s="117">
        <v>0.1</v>
      </c>
    </row>
    <row r="541" spans="1:44" s="68" customFormat="1">
      <c r="A541" s="3" t="s">
        <v>1456</v>
      </c>
      <c r="B541" s="130">
        <f>B540+30</f>
        <v>46295</v>
      </c>
      <c r="C541" s="132">
        <f>VLOOKUP(CF_ож!B541,USD!A:B,2,TRUE)</f>
        <v>105.49589041095891</v>
      </c>
      <c r="D541" s="117">
        <v>6.9999999999999993E-2</v>
      </c>
      <c r="E541" s="117">
        <v>5.0000000000000001E-3</v>
      </c>
      <c r="F541" s="117">
        <v>0</v>
      </c>
      <c r="G541" s="117"/>
      <c r="H541" s="119"/>
      <c r="M541" s="118">
        <v>200</v>
      </c>
      <c r="N541" s="118">
        <f t="shared" si="190"/>
        <v>9800</v>
      </c>
      <c r="O541" s="118">
        <f t="shared" si="183"/>
        <v>21099.178082191782</v>
      </c>
      <c r="P541" s="118">
        <f t="shared" si="184"/>
        <v>1033859.7260273973</v>
      </c>
      <c r="Q541" s="118">
        <f t="shared" si="185"/>
        <v>1.1550684931506794</v>
      </c>
      <c r="R541" s="118">
        <f t="shared" si="186"/>
        <v>121.85497917057552</v>
      </c>
      <c r="S541" s="118">
        <f t="shared" si="189"/>
        <v>57.534246575342458</v>
      </c>
      <c r="T541" s="118">
        <f t="shared" si="193"/>
        <v>6069.626571589416</v>
      </c>
      <c r="U541" s="118">
        <f t="shared" si="187"/>
        <v>49</v>
      </c>
      <c r="V541" s="118">
        <f t="shared" si="188"/>
        <v>5169.2986301369865</v>
      </c>
      <c r="W541" s="118">
        <f t="shared" si="197"/>
        <v>0</v>
      </c>
      <c r="X541" s="118">
        <f t="shared" si="194"/>
        <v>0</v>
      </c>
      <c r="Y541" s="119">
        <v>0.02</v>
      </c>
      <c r="Z541" s="118">
        <f t="shared" si="195"/>
        <v>-196</v>
      </c>
      <c r="AA541" s="118">
        <f t="shared" si="196"/>
        <v>-20677.194520547946</v>
      </c>
      <c r="AB541" s="119">
        <v>0</v>
      </c>
      <c r="AC541" s="118">
        <f t="shared" si="191"/>
        <v>0</v>
      </c>
      <c r="AD541" s="118">
        <f t="shared" si="192"/>
        <v>0</v>
      </c>
      <c r="AM541" s="118"/>
      <c r="AN541" s="118"/>
      <c r="AO541" s="118"/>
      <c r="AP541" s="118"/>
      <c r="AQ541" s="117">
        <v>0.05</v>
      </c>
      <c r="AR541" s="117">
        <v>0.1</v>
      </c>
    </row>
    <row r="542" spans="1:44" s="68" customFormat="1">
      <c r="A542" s="3" t="s">
        <v>1456</v>
      </c>
      <c r="B542" s="130">
        <f>B541+31</f>
        <v>46326</v>
      </c>
      <c r="C542" s="132">
        <f>VLOOKUP(CF_ож!B542,USD!A:B,2,TRUE)</f>
        <v>105.66575342465754</v>
      </c>
      <c r="D542" s="117">
        <v>6.5000000000000002E-2</v>
      </c>
      <c r="E542" s="117">
        <v>5.0000000000000001E-3</v>
      </c>
      <c r="F542" s="117">
        <v>0</v>
      </c>
      <c r="G542" s="117"/>
      <c r="H542" s="119"/>
      <c r="M542" s="118">
        <v>200</v>
      </c>
      <c r="N542" s="118">
        <f t="shared" si="190"/>
        <v>9600</v>
      </c>
      <c r="O542" s="118">
        <f t="shared" si="183"/>
        <v>21133.150684931508</v>
      </c>
      <c r="P542" s="118">
        <f t="shared" si="184"/>
        <v>1014391.2328767123</v>
      </c>
      <c r="Q542" s="118">
        <f t="shared" si="185"/>
        <v>1.1550684931506794</v>
      </c>
      <c r="R542" s="118">
        <f t="shared" si="186"/>
        <v>122.05118258585043</v>
      </c>
      <c r="S542" s="118">
        <f t="shared" si="189"/>
        <v>58.263013698630125</v>
      </c>
      <c r="T542" s="118">
        <f t="shared" si="193"/>
        <v>6156.4052392568956</v>
      </c>
      <c r="U542" s="118">
        <f t="shared" si="187"/>
        <v>48</v>
      </c>
      <c r="V542" s="118">
        <f t="shared" si="188"/>
        <v>5071.9561643835623</v>
      </c>
      <c r="W542" s="118">
        <f t="shared" si="197"/>
        <v>0</v>
      </c>
      <c r="X542" s="118">
        <f t="shared" si="194"/>
        <v>0</v>
      </c>
      <c r="Y542" s="119">
        <v>0.02</v>
      </c>
      <c r="Z542" s="118">
        <f t="shared" si="195"/>
        <v>-192</v>
      </c>
      <c r="AA542" s="118">
        <f t="shared" si="196"/>
        <v>-20287.824657534249</v>
      </c>
      <c r="AB542" s="119">
        <v>0</v>
      </c>
      <c r="AC542" s="118">
        <f t="shared" si="191"/>
        <v>0</v>
      </c>
      <c r="AD542" s="118">
        <f t="shared" si="192"/>
        <v>0</v>
      </c>
      <c r="AM542" s="118"/>
      <c r="AN542" s="118"/>
      <c r="AO542" s="118"/>
      <c r="AP542" s="118"/>
      <c r="AQ542" s="117">
        <v>0.05</v>
      </c>
      <c r="AR542" s="117">
        <v>0.1</v>
      </c>
    </row>
    <row r="543" spans="1:44" s="68" customFormat="1">
      <c r="A543" s="3" t="s">
        <v>1456</v>
      </c>
      <c r="B543" s="130">
        <f>B542+30</f>
        <v>46356</v>
      </c>
      <c r="C543" s="132">
        <f>VLOOKUP(CF_ож!B543,USD!A:B,2,TRUE)</f>
        <v>105.83013698630137</v>
      </c>
      <c r="D543" s="117">
        <v>6.5000000000000002E-2</v>
      </c>
      <c r="E543" s="117">
        <v>5.0000000000000001E-3</v>
      </c>
      <c r="F543" s="117">
        <v>0</v>
      </c>
      <c r="G543" s="117"/>
      <c r="H543" s="119"/>
      <c r="M543" s="118">
        <v>200</v>
      </c>
      <c r="N543" s="118">
        <f t="shared" si="190"/>
        <v>9400</v>
      </c>
      <c r="O543" s="118">
        <f t="shared" si="183"/>
        <v>21166.027397260274</v>
      </c>
      <c r="P543" s="118">
        <f t="shared" si="184"/>
        <v>994803.28767123283</v>
      </c>
      <c r="Q543" s="118">
        <f t="shared" si="185"/>
        <v>1.1550684931506794</v>
      </c>
      <c r="R543" s="118">
        <f t="shared" si="186"/>
        <v>122.24105685869711</v>
      </c>
      <c r="S543" s="118">
        <f t="shared" si="189"/>
        <v>51.287671232876718</v>
      </c>
      <c r="T543" s="118">
        <f t="shared" si="193"/>
        <v>5427.7812722837307</v>
      </c>
      <c r="U543" s="118">
        <f t="shared" si="187"/>
        <v>47</v>
      </c>
      <c r="V543" s="118">
        <f t="shared" si="188"/>
        <v>4974.0164383561641</v>
      </c>
      <c r="W543" s="118">
        <f t="shared" si="197"/>
        <v>0</v>
      </c>
      <c r="X543" s="118">
        <f t="shared" si="194"/>
        <v>0</v>
      </c>
      <c r="Y543" s="119">
        <v>0.02</v>
      </c>
      <c r="Z543" s="118">
        <f t="shared" si="195"/>
        <v>-188</v>
      </c>
      <c r="AA543" s="118">
        <f t="shared" si="196"/>
        <v>-19896.065753424657</v>
      </c>
      <c r="AB543" s="119">
        <v>0</v>
      </c>
      <c r="AC543" s="118">
        <f t="shared" si="191"/>
        <v>0</v>
      </c>
      <c r="AD543" s="118">
        <f t="shared" si="192"/>
        <v>0</v>
      </c>
      <c r="AM543" s="118"/>
      <c r="AN543" s="118"/>
      <c r="AO543" s="118"/>
      <c r="AP543" s="118"/>
      <c r="AQ543" s="117">
        <v>0.05</v>
      </c>
      <c r="AR543" s="117">
        <v>0.1</v>
      </c>
    </row>
    <row r="544" spans="1:44" s="68" customFormat="1">
      <c r="A544" s="3" t="s">
        <v>1456</v>
      </c>
      <c r="B544" s="130">
        <f>B543+31</f>
        <v>46387</v>
      </c>
      <c r="C544" s="132">
        <f>VLOOKUP(CF_ож!B544,USD!A:B,2,TRUE)</f>
        <v>106</v>
      </c>
      <c r="D544" s="117">
        <v>6.5000000000000002E-2</v>
      </c>
      <c r="E544" s="117">
        <v>5.0000000000000001E-3</v>
      </c>
      <c r="F544" s="117">
        <v>0</v>
      </c>
      <c r="G544" s="117"/>
      <c r="H544" s="119"/>
      <c r="M544" s="118">
        <v>200</v>
      </c>
      <c r="N544" s="118">
        <f t="shared" si="190"/>
        <v>9200</v>
      </c>
      <c r="O544" s="118">
        <f t="shared" si="183"/>
        <v>21200</v>
      </c>
      <c r="P544" s="118">
        <f t="shared" si="184"/>
        <v>975200</v>
      </c>
      <c r="Q544" s="118">
        <f t="shared" si="185"/>
        <v>1.1550684931506794</v>
      </c>
      <c r="R544" s="118">
        <f t="shared" si="186"/>
        <v>122.43726027397202</v>
      </c>
      <c r="S544" s="118">
        <f t="shared" si="189"/>
        <v>51.893150684931506</v>
      </c>
      <c r="T544" s="118">
        <f t="shared" si="193"/>
        <v>5500.6739726027399</v>
      </c>
      <c r="U544" s="118">
        <f t="shared" si="187"/>
        <v>46</v>
      </c>
      <c r="V544" s="118">
        <f t="shared" si="188"/>
        <v>4876</v>
      </c>
      <c r="W544" s="118">
        <f t="shared" si="197"/>
        <v>0</v>
      </c>
      <c r="X544" s="118">
        <f t="shared" si="194"/>
        <v>0</v>
      </c>
      <c r="Y544" s="119">
        <v>0.02</v>
      </c>
      <c r="Z544" s="118">
        <f t="shared" si="195"/>
        <v>-184</v>
      </c>
      <c r="AA544" s="118">
        <f t="shared" si="196"/>
        <v>-19504</v>
      </c>
      <c r="AB544" s="119">
        <v>0</v>
      </c>
      <c r="AC544" s="118">
        <f t="shared" si="191"/>
        <v>0</v>
      </c>
      <c r="AD544" s="118">
        <f t="shared" si="192"/>
        <v>0</v>
      </c>
      <c r="AM544" s="118"/>
      <c r="AN544" s="118"/>
      <c r="AO544" s="118"/>
      <c r="AP544" s="118"/>
      <c r="AQ544" s="117">
        <v>0.05</v>
      </c>
      <c r="AR544" s="117">
        <v>0.1</v>
      </c>
    </row>
    <row r="545" spans="1:44" s="68" customFormat="1">
      <c r="A545" s="3" t="s">
        <v>1456</v>
      </c>
      <c r="B545" s="130">
        <f>B544+31</f>
        <v>46418</v>
      </c>
      <c r="C545" s="132">
        <f>VLOOKUP(CF_ож!B545,USD!A:B,2,TRUE)</f>
        <v>106.16986301369863</v>
      </c>
      <c r="D545" s="117">
        <v>5.4999999999999993E-2</v>
      </c>
      <c r="E545" s="117">
        <v>5.0000000000000001E-3</v>
      </c>
      <c r="F545" s="117">
        <v>0</v>
      </c>
      <c r="G545" s="117"/>
      <c r="H545" s="119"/>
      <c r="M545" s="118">
        <v>200</v>
      </c>
      <c r="N545" s="118">
        <f t="shared" si="190"/>
        <v>9000</v>
      </c>
      <c r="O545" s="118">
        <f t="shared" si="183"/>
        <v>21233.972602739726</v>
      </c>
      <c r="P545" s="118">
        <f t="shared" si="184"/>
        <v>955528.76712328766</v>
      </c>
      <c r="Q545" s="118">
        <f t="shared" si="185"/>
        <v>1.1550684931506794</v>
      </c>
      <c r="R545" s="118">
        <f t="shared" si="186"/>
        <v>122.63346368924692</v>
      </c>
      <c r="S545" s="118">
        <f t="shared" si="189"/>
        <v>50.789041095890411</v>
      </c>
      <c r="T545" s="118">
        <f t="shared" si="193"/>
        <v>5392.2655357477952</v>
      </c>
      <c r="U545" s="118">
        <f t="shared" si="187"/>
        <v>45</v>
      </c>
      <c r="V545" s="118">
        <f t="shared" si="188"/>
        <v>4777.6438356164381</v>
      </c>
      <c r="W545" s="118">
        <f t="shared" si="197"/>
        <v>0</v>
      </c>
      <c r="X545" s="118">
        <f t="shared" si="194"/>
        <v>0</v>
      </c>
      <c r="Y545" s="119">
        <v>0.02</v>
      </c>
      <c r="Z545" s="118">
        <f t="shared" si="195"/>
        <v>-180</v>
      </c>
      <c r="AA545" s="118">
        <f t="shared" si="196"/>
        <v>-19110.575342465752</v>
      </c>
      <c r="AB545" s="119">
        <v>0</v>
      </c>
      <c r="AC545" s="118">
        <f t="shared" si="191"/>
        <v>0</v>
      </c>
      <c r="AD545" s="118">
        <f t="shared" si="192"/>
        <v>0</v>
      </c>
      <c r="AM545" s="118"/>
      <c r="AN545" s="118"/>
      <c r="AO545" s="118"/>
      <c r="AP545" s="118"/>
      <c r="AQ545" s="117">
        <v>0.05</v>
      </c>
      <c r="AR545" s="117">
        <v>0.1</v>
      </c>
    </row>
    <row r="546" spans="1:44" s="68" customFormat="1">
      <c r="A546" s="3" t="s">
        <v>1456</v>
      </c>
      <c r="B546" s="130">
        <f>B545+28</f>
        <v>46446</v>
      </c>
      <c r="C546" s="132">
        <f>VLOOKUP(CF_ож!B546,USD!A:B,2,TRUE)</f>
        <v>106.32328767123288</v>
      </c>
      <c r="D546" s="117">
        <v>7.4999999999999997E-2</v>
      </c>
      <c r="E546" s="117">
        <v>5.0000000000000001E-3</v>
      </c>
      <c r="F546" s="117">
        <v>0</v>
      </c>
      <c r="G546" s="117"/>
      <c r="H546" s="119"/>
      <c r="M546" s="118">
        <v>200</v>
      </c>
      <c r="N546" s="118">
        <f t="shared" si="190"/>
        <v>8800</v>
      </c>
      <c r="O546" s="118">
        <f t="shared" si="183"/>
        <v>21264.657534246577</v>
      </c>
      <c r="P546" s="118">
        <f t="shared" si="184"/>
        <v>935644.93150684936</v>
      </c>
      <c r="Q546" s="118">
        <f t="shared" si="185"/>
        <v>1.1550684931506794</v>
      </c>
      <c r="R546" s="118">
        <f t="shared" si="186"/>
        <v>122.81067967723716</v>
      </c>
      <c r="S546" s="118">
        <f t="shared" si="189"/>
        <v>37.972602739726021</v>
      </c>
      <c r="T546" s="118">
        <f t="shared" si="193"/>
        <v>4037.3719647213352</v>
      </c>
      <c r="U546" s="118">
        <f t="shared" si="187"/>
        <v>44</v>
      </c>
      <c r="V546" s="118">
        <f t="shared" si="188"/>
        <v>4678.2246575342469</v>
      </c>
      <c r="W546" s="118">
        <f t="shared" si="197"/>
        <v>0</v>
      </c>
      <c r="X546" s="118">
        <f t="shared" si="194"/>
        <v>0</v>
      </c>
      <c r="Y546" s="119">
        <v>0.02</v>
      </c>
      <c r="Z546" s="118">
        <f t="shared" si="195"/>
        <v>-176</v>
      </c>
      <c r="AA546" s="118">
        <f t="shared" si="196"/>
        <v>-18712.898630136988</v>
      </c>
      <c r="AB546" s="119">
        <v>0</v>
      </c>
      <c r="AC546" s="118">
        <f t="shared" si="191"/>
        <v>0</v>
      </c>
      <c r="AD546" s="118">
        <f t="shared" si="192"/>
        <v>0</v>
      </c>
      <c r="AM546" s="118"/>
      <c r="AN546" s="118"/>
      <c r="AO546" s="118"/>
      <c r="AP546" s="118"/>
      <c r="AQ546" s="117">
        <v>0.05</v>
      </c>
      <c r="AR546" s="117">
        <v>0.1</v>
      </c>
    </row>
    <row r="547" spans="1:44" s="68" customFormat="1">
      <c r="A547" s="3" t="s">
        <v>1456</v>
      </c>
      <c r="B547" s="130">
        <f>B546+31</f>
        <v>46477</v>
      </c>
      <c r="C547" s="132">
        <f>VLOOKUP(CF_ож!B547,USD!A:B,2,TRUE)</f>
        <v>106.49315068493151</v>
      </c>
      <c r="D547" s="117">
        <v>7.4999999999999997E-2</v>
      </c>
      <c r="E547" s="117">
        <v>5.0000000000000001E-3</v>
      </c>
      <c r="F547" s="117">
        <v>0</v>
      </c>
      <c r="G547" s="117"/>
      <c r="H547" s="119"/>
      <c r="M547" s="118">
        <v>200</v>
      </c>
      <c r="N547" s="118">
        <f t="shared" si="190"/>
        <v>8600</v>
      </c>
      <c r="O547" s="118">
        <f t="shared" si="183"/>
        <v>21298.630136986303</v>
      </c>
      <c r="P547" s="118">
        <f t="shared" si="184"/>
        <v>915841.09589041094</v>
      </c>
      <c r="Q547" s="118">
        <f t="shared" si="185"/>
        <v>1.1550684931506794</v>
      </c>
      <c r="R547" s="118">
        <f t="shared" si="186"/>
        <v>123.00688309251207</v>
      </c>
      <c r="S547" s="118">
        <f t="shared" si="189"/>
        <v>56.054794520547944</v>
      </c>
      <c r="T547" s="118">
        <f t="shared" si="193"/>
        <v>5969.4516794895853</v>
      </c>
      <c r="U547" s="118">
        <f t="shared" si="187"/>
        <v>43</v>
      </c>
      <c r="V547" s="118">
        <f t="shared" si="188"/>
        <v>4579.2054794520545</v>
      </c>
      <c r="W547" s="118">
        <f t="shared" si="197"/>
        <v>0</v>
      </c>
      <c r="X547" s="118">
        <f t="shared" si="194"/>
        <v>0</v>
      </c>
      <c r="Y547" s="119">
        <v>0.02</v>
      </c>
      <c r="Z547" s="118">
        <f t="shared" si="195"/>
        <v>-172</v>
      </c>
      <c r="AA547" s="118">
        <f t="shared" si="196"/>
        <v>-18316.821917808218</v>
      </c>
      <c r="AB547" s="119">
        <v>0</v>
      </c>
      <c r="AC547" s="118">
        <f t="shared" si="191"/>
        <v>0</v>
      </c>
      <c r="AD547" s="118">
        <f t="shared" si="192"/>
        <v>0</v>
      </c>
      <c r="AM547" s="118"/>
      <c r="AN547" s="118"/>
      <c r="AO547" s="118"/>
      <c r="AP547" s="118"/>
      <c r="AQ547" s="117">
        <v>0.05</v>
      </c>
      <c r="AR547" s="117">
        <v>0.1</v>
      </c>
    </row>
    <row r="548" spans="1:44" s="68" customFormat="1">
      <c r="A548" s="3" t="s">
        <v>1456</v>
      </c>
      <c r="B548" s="130">
        <f>B547+30</f>
        <v>46507</v>
      </c>
      <c r="C548" s="132">
        <f>VLOOKUP(CF_ож!B548,USD!A:B,2,TRUE)</f>
        <v>106.65753424657534</v>
      </c>
      <c r="D548" s="117">
        <v>7.4999999999999997E-2</v>
      </c>
      <c r="E548" s="117">
        <v>5.0000000000000001E-3</v>
      </c>
      <c r="F548" s="117">
        <v>0</v>
      </c>
      <c r="G548" s="117"/>
      <c r="H548" s="119"/>
      <c r="M548" s="118">
        <v>200</v>
      </c>
      <c r="N548" s="118">
        <f t="shared" si="190"/>
        <v>8400</v>
      </c>
      <c r="O548" s="118">
        <f t="shared" si="183"/>
        <v>21331.506849315068</v>
      </c>
      <c r="P548" s="118">
        <f t="shared" si="184"/>
        <v>895923.28767123283</v>
      </c>
      <c r="Q548" s="118">
        <f t="shared" si="185"/>
        <v>1.1550684931506794</v>
      </c>
      <c r="R548" s="118">
        <f t="shared" si="186"/>
        <v>123.19675736535876</v>
      </c>
      <c r="S548" s="118">
        <f t="shared" si="189"/>
        <v>53.013698630136986</v>
      </c>
      <c r="T548" s="118">
        <f t="shared" si="193"/>
        <v>5654.3103771814594</v>
      </c>
      <c r="U548" s="118">
        <f t="shared" si="187"/>
        <v>42</v>
      </c>
      <c r="V548" s="118">
        <f t="shared" si="188"/>
        <v>4479.6164383561645</v>
      </c>
      <c r="W548" s="118">
        <f t="shared" si="197"/>
        <v>0</v>
      </c>
      <c r="X548" s="118">
        <f t="shared" si="194"/>
        <v>0</v>
      </c>
      <c r="Y548" s="119">
        <v>0.02</v>
      </c>
      <c r="Z548" s="118">
        <f t="shared" si="195"/>
        <v>-168</v>
      </c>
      <c r="AA548" s="118">
        <f t="shared" si="196"/>
        <v>-17918.465753424658</v>
      </c>
      <c r="AB548" s="119">
        <v>0</v>
      </c>
      <c r="AC548" s="118">
        <f t="shared" si="191"/>
        <v>0</v>
      </c>
      <c r="AD548" s="118">
        <f t="shared" si="192"/>
        <v>0</v>
      </c>
      <c r="AM548" s="118"/>
      <c r="AN548" s="118"/>
      <c r="AO548" s="118"/>
      <c r="AP548" s="118"/>
      <c r="AQ548" s="117">
        <v>0.05</v>
      </c>
      <c r="AR548" s="117">
        <v>0.1</v>
      </c>
    </row>
    <row r="549" spans="1:44" s="68" customFormat="1">
      <c r="A549" s="3" t="s">
        <v>1456</v>
      </c>
      <c r="B549" s="130">
        <f>B548+31</f>
        <v>46538</v>
      </c>
      <c r="C549" s="132">
        <f>VLOOKUP(CF_ож!B549,USD!A:B,2,TRUE)</f>
        <v>106.82739726027397</v>
      </c>
      <c r="D549" s="117">
        <v>6.9999999999999993E-2</v>
      </c>
      <c r="E549" s="117">
        <v>5.0000000000000001E-3</v>
      </c>
      <c r="F549" s="117">
        <v>0</v>
      </c>
      <c r="G549" s="117"/>
      <c r="H549" s="119"/>
      <c r="M549" s="118">
        <v>200</v>
      </c>
      <c r="N549" s="118">
        <f t="shared" si="190"/>
        <v>8200</v>
      </c>
      <c r="O549" s="118">
        <f t="shared" si="183"/>
        <v>21365.479452054795</v>
      </c>
      <c r="P549" s="118">
        <f t="shared" si="184"/>
        <v>875984.65753424657</v>
      </c>
      <c r="Q549" s="118">
        <f t="shared" si="185"/>
        <v>1.1550684931506794</v>
      </c>
      <c r="R549" s="118">
        <f t="shared" si="186"/>
        <v>123.39296078063367</v>
      </c>
      <c r="S549" s="118">
        <f t="shared" si="189"/>
        <v>53.506849315068493</v>
      </c>
      <c r="T549" s="118">
        <f t="shared" si="193"/>
        <v>5715.9974479264401</v>
      </c>
      <c r="U549" s="118">
        <f t="shared" si="187"/>
        <v>41</v>
      </c>
      <c r="V549" s="118">
        <f t="shared" si="188"/>
        <v>4379.9232876712331</v>
      </c>
      <c r="W549" s="118">
        <f t="shared" si="197"/>
        <v>0</v>
      </c>
      <c r="X549" s="118">
        <f t="shared" si="194"/>
        <v>0</v>
      </c>
      <c r="Y549" s="119">
        <v>0.02</v>
      </c>
      <c r="Z549" s="118">
        <f t="shared" si="195"/>
        <v>-164</v>
      </c>
      <c r="AA549" s="118">
        <f t="shared" si="196"/>
        <v>-17519.693150684932</v>
      </c>
      <c r="AB549" s="119">
        <v>0</v>
      </c>
      <c r="AC549" s="118">
        <f t="shared" si="191"/>
        <v>0</v>
      </c>
      <c r="AD549" s="118">
        <f t="shared" si="192"/>
        <v>0</v>
      </c>
      <c r="AM549" s="118"/>
      <c r="AN549" s="118"/>
      <c r="AO549" s="118"/>
      <c r="AP549" s="118"/>
      <c r="AQ549" s="117">
        <v>0.05</v>
      </c>
      <c r="AR549" s="117">
        <v>0.1</v>
      </c>
    </row>
    <row r="550" spans="1:44" s="68" customFormat="1">
      <c r="A550" s="3" t="s">
        <v>1456</v>
      </c>
      <c r="B550" s="130">
        <f>B549+30</f>
        <v>46568</v>
      </c>
      <c r="C550" s="132">
        <f>VLOOKUP(CF_ож!B550,USD!A:B,2,TRUE)</f>
        <v>106.99178082191781</v>
      </c>
      <c r="D550" s="117">
        <v>6.9999999999999993E-2</v>
      </c>
      <c r="E550" s="117">
        <v>5.0000000000000001E-3</v>
      </c>
      <c r="F550" s="117">
        <v>0</v>
      </c>
      <c r="G550" s="117"/>
      <c r="H550" s="119"/>
      <c r="M550" s="118">
        <v>200</v>
      </c>
      <c r="N550" s="118">
        <f t="shared" si="190"/>
        <v>8000</v>
      </c>
      <c r="O550" s="118">
        <f t="shared" si="183"/>
        <v>21398.356164383564</v>
      </c>
      <c r="P550" s="118">
        <f t="shared" si="184"/>
        <v>855934.24657534249</v>
      </c>
      <c r="Q550" s="118">
        <f t="shared" si="185"/>
        <v>1.1550684931506794</v>
      </c>
      <c r="R550" s="118">
        <f t="shared" si="186"/>
        <v>123.58283505348037</v>
      </c>
      <c r="S550" s="118">
        <f t="shared" si="189"/>
        <v>47.178082191780817</v>
      </c>
      <c r="T550" s="118">
        <f t="shared" si="193"/>
        <v>5047.6670294614369</v>
      </c>
      <c r="U550" s="118">
        <f t="shared" si="187"/>
        <v>40</v>
      </c>
      <c r="V550" s="118">
        <f t="shared" si="188"/>
        <v>4279.6712328767126</v>
      </c>
      <c r="W550" s="118">
        <f t="shared" si="197"/>
        <v>0</v>
      </c>
      <c r="X550" s="118">
        <f t="shared" si="194"/>
        <v>0</v>
      </c>
      <c r="Y550" s="119">
        <v>0.02</v>
      </c>
      <c r="Z550" s="118">
        <f t="shared" si="195"/>
        <v>-160</v>
      </c>
      <c r="AA550" s="118">
        <f t="shared" si="196"/>
        <v>-17118.68493150685</v>
      </c>
      <c r="AB550" s="119">
        <v>0</v>
      </c>
      <c r="AC550" s="118">
        <f t="shared" si="191"/>
        <v>0</v>
      </c>
      <c r="AD550" s="118">
        <f t="shared" si="192"/>
        <v>0</v>
      </c>
      <c r="AM550" s="118"/>
      <c r="AN550" s="118"/>
      <c r="AO550" s="118"/>
      <c r="AP550" s="118"/>
      <c r="AQ550" s="117">
        <v>0.05</v>
      </c>
      <c r="AR550" s="117">
        <v>0.1</v>
      </c>
    </row>
    <row r="551" spans="1:44" s="68" customFormat="1">
      <c r="A551" s="3" t="s">
        <v>1456</v>
      </c>
      <c r="B551" s="130">
        <f>B550+31</f>
        <v>46599</v>
      </c>
      <c r="C551" s="132">
        <f>VLOOKUP(CF_ож!B551,USD!A:B,2,TRUE)</f>
        <v>107.16164383561645</v>
      </c>
      <c r="D551" s="117">
        <v>6.9999999999999993E-2</v>
      </c>
      <c r="E551" s="117">
        <v>5.0000000000000001E-3</v>
      </c>
      <c r="F551" s="117">
        <v>0</v>
      </c>
      <c r="G551" s="117"/>
      <c r="H551" s="119"/>
      <c r="M551" s="118">
        <v>200</v>
      </c>
      <c r="N551" s="118">
        <f t="shared" si="190"/>
        <v>7800</v>
      </c>
      <c r="O551" s="118">
        <f t="shared" si="183"/>
        <v>21432.32876712329</v>
      </c>
      <c r="P551" s="118">
        <f t="shared" si="184"/>
        <v>835860.82191780827</v>
      </c>
      <c r="Q551" s="118">
        <f t="shared" si="185"/>
        <v>1.1550684931506794</v>
      </c>
      <c r="R551" s="118">
        <f t="shared" si="186"/>
        <v>123.77903846875527</v>
      </c>
      <c r="S551" s="118">
        <f t="shared" si="189"/>
        <v>47.561643835616429</v>
      </c>
      <c r="T551" s="118">
        <f t="shared" si="193"/>
        <v>5096.7839369487701</v>
      </c>
      <c r="U551" s="118">
        <f t="shared" si="187"/>
        <v>39</v>
      </c>
      <c r="V551" s="118">
        <f t="shared" si="188"/>
        <v>4179.3041095890412</v>
      </c>
      <c r="W551" s="118">
        <f t="shared" si="197"/>
        <v>0</v>
      </c>
      <c r="X551" s="118">
        <f t="shared" si="194"/>
        <v>0</v>
      </c>
      <c r="Y551" s="119">
        <v>0.02</v>
      </c>
      <c r="Z551" s="118">
        <f t="shared" si="195"/>
        <v>-156</v>
      </c>
      <c r="AA551" s="118">
        <f t="shared" si="196"/>
        <v>-16717.216438356165</v>
      </c>
      <c r="AB551" s="119">
        <v>0</v>
      </c>
      <c r="AC551" s="118">
        <f t="shared" si="191"/>
        <v>0</v>
      </c>
      <c r="AD551" s="118">
        <f t="shared" si="192"/>
        <v>0</v>
      </c>
      <c r="AM551" s="118"/>
      <c r="AN551" s="118"/>
      <c r="AO551" s="118"/>
      <c r="AP551" s="118"/>
      <c r="AQ551" s="117">
        <v>0.05</v>
      </c>
      <c r="AR551" s="117">
        <v>0.1</v>
      </c>
    </row>
    <row r="552" spans="1:44" s="68" customFormat="1">
      <c r="A552" s="3" t="s">
        <v>1456</v>
      </c>
      <c r="B552" s="130">
        <f>B551+31</f>
        <v>46630</v>
      </c>
      <c r="C552" s="132">
        <f>VLOOKUP(CF_ож!B552,USD!A:B,2,TRUE)</f>
        <v>107.33150684931506</v>
      </c>
      <c r="D552" s="117">
        <v>6.9999999999999993E-2</v>
      </c>
      <c r="E552" s="117">
        <v>5.0000000000000001E-3</v>
      </c>
      <c r="F552" s="117">
        <v>0</v>
      </c>
      <c r="G552" s="117"/>
      <c r="H552" s="119"/>
      <c r="M552" s="118">
        <v>200</v>
      </c>
      <c r="N552" s="118">
        <f t="shared" si="190"/>
        <v>7600</v>
      </c>
      <c r="O552" s="118">
        <f t="shared" si="183"/>
        <v>21466.301369863013</v>
      </c>
      <c r="P552" s="118">
        <f t="shared" si="184"/>
        <v>815719.45205479453</v>
      </c>
      <c r="Q552" s="118">
        <f t="shared" si="185"/>
        <v>1.1550684931506794</v>
      </c>
      <c r="R552" s="118">
        <f t="shared" si="186"/>
        <v>123.97524188403017</v>
      </c>
      <c r="S552" s="118">
        <f t="shared" si="189"/>
        <v>46.372602739726027</v>
      </c>
      <c r="T552" s="118">
        <f t="shared" si="193"/>
        <v>4977.2413285794701</v>
      </c>
      <c r="U552" s="118">
        <f t="shared" si="187"/>
        <v>38</v>
      </c>
      <c r="V552" s="118">
        <f t="shared" si="188"/>
        <v>4078.5972602739726</v>
      </c>
      <c r="W552" s="118">
        <f t="shared" si="197"/>
        <v>0</v>
      </c>
      <c r="X552" s="118">
        <f t="shared" si="194"/>
        <v>0</v>
      </c>
      <c r="Y552" s="119">
        <v>0.02</v>
      </c>
      <c r="Z552" s="118">
        <f t="shared" si="195"/>
        <v>-152</v>
      </c>
      <c r="AA552" s="118">
        <f t="shared" si="196"/>
        <v>-16314.38904109589</v>
      </c>
      <c r="AB552" s="119">
        <v>0</v>
      </c>
      <c r="AC552" s="118">
        <f t="shared" si="191"/>
        <v>0</v>
      </c>
      <c r="AD552" s="118">
        <f t="shared" si="192"/>
        <v>0</v>
      </c>
      <c r="AM552" s="118"/>
      <c r="AN552" s="118"/>
      <c r="AO552" s="118"/>
      <c r="AP552" s="118"/>
      <c r="AQ552" s="117">
        <v>0.05</v>
      </c>
      <c r="AR552" s="117">
        <v>0.1</v>
      </c>
    </row>
    <row r="553" spans="1:44" s="68" customFormat="1">
      <c r="A553" s="3" t="s">
        <v>1456</v>
      </c>
      <c r="B553" s="130">
        <f>B552+30</f>
        <v>46660</v>
      </c>
      <c r="C553" s="132">
        <f>VLOOKUP(CF_ож!B553,USD!A:B,2,TRUE)</f>
        <v>107.49589041095891</v>
      </c>
      <c r="D553" s="117">
        <v>6.9999999999999993E-2</v>
      </c>
      <c r="E553" s="117">
        <v>5.0000000000000001E-3</v>
      </c>
      <c r="F553" s="117">
        <v>0</v>
      </c>
      <c r="G553" s="117"/>
      <c r="H553" s="119"/>
      <c r="M553" s="118">
        <v>200</v>
      </c>
      <c r="N553" s="118">
        <f t="shared" si="190"/>
        <v>7400</v>
      </c>
      <c r="O553" s="118">
        <f t="shared" si="183"/>
        <v>21499.178082191782</v>
      </c>
      <c r="P553" s="118">
        <f t="shared" si="184"/>
        <v>795469.58904109593</v>
      </c>
      <c r="Q553" s="118">
        <f t="shared" si="185"/>
        <v>1.1550684931506794</v>
      </c>
      <c r="R553" s="118">
        <f t="shared" si="186"/>
        <v>124.16511615687688</v>
      </c>
      <c r="S553" s="118">
        <f t="shared" si="189"/>
        <v>43.726027397260275</v>
      </c>
      <c r="T553" s="118">
        <f t="shared" si="193"/>
        <v>4700.3682492024773</v>
      </c>
      <c r="U553" s="118">
        <f t="shared" si="187"/>
        <v>37</v>
      </c>
      <c r="V553" s="118">
        <f t="shared" si="188"/>
        <v>3977.3479452054794</v>
      </c>
      <c r="W553" s="118">
        <f t="shared" si="197"/>
        <v>0</v>
      </c>
      <c r="X553" s="118">
        <f t="shared" si="194"/>
        <v>0</v>
      </c>
      <c r="Y553" s="119">
        <v>0.02</v>
      </c>
      <c r="Z553" s="118">
        <f t="shared" si="195"/>
        <v>-148</v>
      </c>
      <c r="AA553" s="118">
        <f t="shared" si="196"/>
        <v>-15909.391780821918</v>
      </c>
      <c r="AB553" s="119">
        <v>0</v>
      </c>
      <c r="AC553" s="118">
        <f t="shared" si="191"/>
        <v>0</v>
      </c>
      <c r="AD553" s="118">
        <f t="shared" si="192"/>
        <v>0</v>
      </c>
      <c r="AM553" s="118"/>
      <c r="AN553" s="118"/>
      <c r="AO553" s="118"/>
      <c r="AP553" s="118"/>
      <c r="AQ553" s="117">
        <v>0.05</v>
      </c>
      <c r="AR553" s="117">
        <v>0.1</v>
      </c>
    </row>
    <row r="554" spans="1:44" s="68" customFormat="1">
      <c r="A554" s="3" t="s">
        <v>1456</v>
      </c>
      <c r="B554" s="130">
        <f>B553+31</f>
        <v>46691</v>
      </c>
      <c r="C554" s="132">
        <f>VLOOKUP(CF_ож!B554,USD!A:B,2,TRUE)</f>
        <v>107.66575342465754</v>
      </c>
      <c r="D554" s="117">
        <v>6.5000000000000002E-2</v>
      </c>
      <c r="E554" s="117">
        <v>5.0000000000000001E-3</v>
      </c>
      <c r="F554" s="117">
        <v>0</v>
      </c>
      <c r="G554" s="117"/>
      <c r="H554" s="119"/>
      <c r="M554" s="118">
        <v>200</v>
      </c>
      <c r="N554" s="118">
        <f t="shared" si="190"/>
        <v>7200</v>
      </c>
      <c r="O554" s="118">
        <f t="shared" si="183"/>
        <v>21533.150684931508</v>
      </c>
      <c r="P554" s="118">
        <f t="shared" si="184"/>
        <v>775193.42465753423</v>
      </c>
      <c r="Q554" s="118">
        <f t="shared" si="185"/>
        <v>1.1550684931506794</v>
      </c>
      <c r="R554" s="118">
        <f t="shared" si="186"/>
        <v>124.36131957215179</v>
      </c>
      <c r="S554" s="118">
        <f t="shared" si="189"/>
        <v>43.994520547945207</v>
      </c>
      <c r="T554" s="118">
        <f t="shared" si="193"/>
        <v>4736.703201351098</v>
      </c>
      <c r="U554" s="118">
        <f t="shared" si="187"/>
        <v>36</v>
      </c>
      <c r="V554" s="118">
        <f t="shared" si="188"/>
        <v>3875.9671232876713</v>
      </c>
      <c r="W554" s="118">
        <f t="shared" si="197"/>
        <v>0</v>
      </c>
      <c r="X554" s="118">
        <f t="shared" si="194"/>
        <v>0</v>
      </c>
      <c r="Y554" s="119">
        <v>0.02</v>
      </c>
      <c r="Z554" s="118">
        <f t="shared" si="195"/>
        <v>-144</v>
      </c>
      <c r="AA554" s="118">
        <f t="shared" si="196"/>
        <v>-15503.868493150685</v>
      </c>
      <c r="AB554" s="119">
        <v>0</v>
      </c>
      <c r="AC554" s="118">
        <f t="shared" si="191"/>
        <v>0</v>
      </c>
      <c r="AD554" s="118">
        <f t="shared" si="192"/>
        <v>0</v>
      </c>
      <c r="AM554" s="118"/>
      <c r="AN554" s="118"/>
      <c r="AO554" s="118"/>
      <c r="AP554" s="118"/>
      <c r="AQ554" s="117">
        <v>0.05</v>
      </c>
      <c r="AR554" s="117">
        <v>0.1</v>
      </c>
    </row>
    <row r="555" spans="1:44" s="68" customFormat="1">
      <c r="A555" s="3" t="s">
        <v>1456</v>
      </c>
      <c r="B555" s="130">
        <f>B554+30</f>
        <v>46721</v>
      </c>
      <c r="C555" s="132">
        <f>VLOOKUP(CF_ож!B555,USD!A:B,2,TRUE)</f>
        <v>107.83013698630137</v>
      </c>
      <c r="D555" s="117">
        <v>6.5000000000000002E-2</v>
      </c>
      <c r="E555" s="117">
        <v>5.0000000000000001E-3</v>
      </c>
      <c r="F555" s="117">
        <v>0</v>
      </c>
      <c r="G555" s="117"/>
      <c r="H555" s="119"/>
      <c r="M555" s="118">
        <v>200</v>
      </c>
      <c r="N555" s="118">
        <f t="shared" si="190"/>
        <v>7000</v>
      </c>
      <c r="O555" s="118">
        <f t="shared" si="183"/>
        <v>21566.027397260274</v>
      </c>
      <c r="P555" s="118">
        <f t="shared" si="184"/>
        <v>754810.95890410955</v>
      </c>
      <c r="Q555" s="118">
        <f t="shared" si="185"/>
        <v>1.1550684931506794</v>
      </c>
      <c r="R555" s="118">
        <f t="shared" si="186"/>
        <v>124.55119384499847</v>
      </c>
      <c r="S555" s="118">
        <f t="shared" si="189"/>
        <v>38.465753424657535</v>
      </c>
      <c r="T555" s="118">
        <f t="shared" si="193"/>
        <v>4147.7674610621134</v>
      </c>
      <c r="U555" s="118">
        <f t="shared" si="187"/>
        <v>35</v>
      </c>
      <c r="V555" s="118">
        <f t="shared" si="188"/>
        <v>3774.0547945205481</v>
      </c>
      <c r="W555" s="118">
        <f t="shared" si="197"/>
        <v>0</v>
      </c>
      <c r="X555" s="118">
        <f t="shared" si="194"/>
        <v>0</v>
      </c>
      <c r="Y555" s="119">
        <v>0.02</v>
      </c>
      <c r="Z555" s="118">
        <f t="shared" si="195"/>
        <v>-140</v>
      </c>
      <c r="AA555" s="118">
        <f t="shared" si="196"/>
        <v>-15096.219178082192</v>
      </c>
      <c r="AB555" s="119">
        <v>0</v>
      </c>
      <c r="AC555" s="118">
        <f t="shared" si="191"/>
        <v>0</v>
      </c>
      <c r="AD555" s="118">
        <f t="shared" si="192"/>
        <v>0</v>
      </c>
      <c r="AM555" s="118"/>
      <c r="AN555" s="118"/>
      <c r="AO555" s="118"/>
      <c r="AP555" s="118"/>
      <c r="AQ555" s="117">
        <v>0.05</v>
      </c>
      <c r="AR555" s="117">
        <v>0.1</v>
      </c>
    </row>
    <row r="556" spans="1:44" s="68" customFormat="1">
      <c r="A556" s="3" t="s">
        <v>1456</v>
      </c>
      <c r="B556" s="130">
        <f>B555+31</f>
        <v>46752</v>
      </c>
      <c r="C556" s="132">
        <f>VLOOKUP(CF_ож!B556,USD!A:B,2,TRUE)</f>
        <v>108</v>
      </c>
      <c r="D556" s="117">
        <v>6.5000000000000002E-2</v>
      </c>
      <c r="E556" s="117">
        <v>5.0000000000000001E-3</v>
      </c>
      <c r="F556" s="117">
        <v>0</v>
      </c>
      <c r="G556" s="117"/>
      <c r="H556" s="119"/>
      <c r="M556" s="118">
        <v>200</v>
      </c>
      <c r="N556" s="118">
        <f t="shared" si="190"/>
        <v>6800</v>
      </c>
      <c r="O556" s="118">
        <f t="shared" si="183"/>
        <v>21600</v>
      </c>
      <c r="P556" s="118">
        <f t="shared" si="184"/>
        <v>734400</v>
      </c>
      <c r="Q556" s="118">
        <f t="shared" si="185"/>
        <v>1.1550684931506794</v>
      </c>
      <c r="R556" s="118">
        <f t="shared" si="186"/>
        <v>124.74739726027337</v>
      </c>
      <c r="S556" s="118">
        <f t="shared" si="189"/>
        <v>38.643835616438359</v>
      </c>
      <c r="T556" s="118">
        <f t="shared" si="193"/>
        <v>4173.5342465753429</v>
      </c>
      <c r="U556" s="118">
        <f t="shared" si="187"/>
        <v>34</v>
      </c>
      <c r="V556" s="118">
        <f t="shared" si="188"/>
        <v>3672</v>
      </c>
      <c r="W556" s="118">
        <f t="shared" si="197"/>
        <v>0</v>
      </c>
      <c r="X556" s="118">
        <f t="shared" si="194"/>
        <v>0</v>
      </c>
      <c r="Y556" s="119">
        <v>0.02</v>
      </c>
      <c r="Z556" s="118">
        <f t="shared" si="195"/>
        <v>-136</v>
      </c>
      <c r="AA556" s="118">
        <f t="shared" si="196"/>
        <v>-14688</v>
      </c>
      <c r="AB556" s="119">
        <v>0</v>
      </c>
      <c r="AC556" s="118">
        <f t="shared" si="191"/>
        <v>0</v>
      </c>
      <c r="AD556" s="118">
        <f t="shared" si="192"/>
        <v>0</v>
      </c>
      <c r="AM556" s="118"/>
      <c r="AN556" s="118"/>
      <c r="AO556" s="118"/>
      <c r="AP556" s="118"/>
      <c r="AQ556" s="117">
        <v>0.05</v>
      </c>
      <c r="AR556" s="117">
        <v>0.1</v>
      </c>
    </row>
    <row r="557" spans="1:44" s="68" customFormat="1">
      <c r="A557" s="3" t="s">
        <v>1456</v>
      </c>
      <c r="B557" s="130">
        <f>B556+31</f>
        <v>46783</v>
      </c>
      <c r="C557" s="132">
        <f>VLOOKUP(CF_ож!B557,USD!A:B,2,TRUE)</f>
        <v>108.16986301369863</v>
      </c>
      <c r="D557" s="117">
        <v>5.4999999999999993E-2</v>
      </c>
      <c r="E557" s="117">
        <v>5.0000000000000001E-3</v>
      </c>
      <c r="F557" s="117">
        <v>0</v>
      </c>
      <c r="G557" s="117"/>
      <c r="H557" s="119"/>
      <c r="M557" s="118">
        <v>200</v>
      </c>
      <c r="N557" s="118">
        <f t="shared" si="190"/>
        <v>6600</v>
      </c>
      <c r="O557" s="118">
        <f t="shared" si="183"/>
        <v>21633.972602739726</v>
      </c>
      <c r="P557" s="118">
        <f t="shared" si="184"/>
        <v>713921.09589041094</v>
      </c>
      <c r="Q557" s="118">
        <f t="shared" si="185"/>
        <v>1.1550684931506794</v>
      </c>
      <c r="R557" s="118">
        <f t="shared" si="186"/>
        <v>124.94360067554828</v>
      </c>
      <c r="S557" s="118">
        <f t="shared" si="189"/>
        <v>37.539726027397258</v>
      </c>
      <c r="T557" s="118">
        <f t="shared" si="193"/>
        <v>4060.6670219553384</v>
      </c>
      <c r="U557" s="118">
        <f t="shared" si="187"/>
        <v>33</v>
      </c>
      <c r="V557" s="118">
        <f t="shared" si="188"/>
        <v>3569.6054794520546</v>
      </c>
      <c r="W557" s="118">
        <f t="shared" si="197"/>
        <v>0</v>
      </c>
      <c r="X557" s="118">
        <f t="shared" si="194"/>
        <v>0</v>
      </c>
      <c r="Y557" s="119">
        <v>0.02</v>
      </c>
      <c r="Z557" s="118">
        <f t="shared" si="195"/>
        <v>-132</v>
      </c>
      <c r="AA557" s="118">
        <f t="shared" si="196"/>
        <v>-14278.421917808218</v>
      </c>
      <c r="AB557" s="119">
        <v>0</v>
      </c>
      <c r="AC557" s="118">
        <f t="shared" si="191"/>
        <v>0</v>
      </c>
      <c r="AD557" s="118">
        <f t="shared" si="192"/>
        <v>0</v>
      </c>
      <c r="AM557" s="118"/>
      <c r="AN557" s="118"/>
      <c r="AO557" s="118"/>
      <c r="AP557" s="118"/>
      <c r="AQ557" s="117">
        <v>0.05</v>
      </c>
      <c r="AR557" s="117">
        <v>0.1</v>
      </c>
    </row>
    <row r="558" spans="1:44" s="68" customFormat="1">
      <c r="A558" s="3" t="s">
        <v>1456</v>
      </c>
      <c r="B558" s="130">
        <f>B557+29</f>
        <v>46812</v>
      </c>
      <c r="C558" s="132">
        <f>VLOOKUP(CF_ож!B558,USD!A:B,2,TRUE)</f>
        <v>108.32876712328768</v>
      </c>
      <c r="D558" s="117">
        <v>7.4999999999999997E-2</v>
      </c>
      <c r="E558" s="117">
        <v>5.0000000000000001E-3</v>
      </c>
      <c r="F558" s="117">
        <v>0</v>
      </c>
      <c r="G558" s="117"/>
      <c r="H558" s="119"/>
      <c r="M558" s="118">
        <v>200</v>
      </c>
      <c r="N558" s="118">
        <f t="shared" si="190"/>
        <v>6400</v>
      </c>
      <c r="O558" s="118">
        <f t="shared" si="183"/>
        <v>21665.753424657534</v>
      </c>
      <c r="P558" s="118">
        <f t="shared" si="184"/>
        <v>693304.10958904109</v>
      </c>
      <c r="Q558" s="118">
        <f t="shared" si="185"/>
        <v>1.1550684931506794</v>
      </c>
      <c r="R558" s="118">
        <f t="shared" si="186"/>
        <v>125.12714580596675</v>
      </c>
      <c r="S558" s="118">
        <f t="shared" si="189"/>
        <v>28.841095890410955</v>
      </c>
      <c r="T558" s="118">
        <f t="shared" si="193"/>
        <v>3124.3203602927374</v>
      </c>
      <c r="U558" s="118">
        <f t="shared" si="187"/>
        <v>32</v>
      </c>
      <c r="V558" s="118">
        <f t="shared" si="188"/>
        <v>3466.5205479452056</v>
      </c>
      <c r="W558" s="118">
        <f t="shared" si="197"/>
        <v>0</v>
      </c>
      <c r="X558" s="118">
        <f t="shared" si="194"/>
        <v>0</v>
      </c>
      <c r="Y558" s="119">
        <v>0.02</v>
      </c>
      <c r="Z558" s="118">
        <f t="shared" si="195"/>
        <v>-128</v>
      </c>
      <c r="AA558" s="118">
        <f t="shared" si="196"/>
        <v>-13866.082191780823</v>
      </c>
      <c r="AB558" s="119">
        <v>0</v>
      </c>
      <c r="AC558" s="118">
        <f t="shared" si="191"/>
        <v>0</v>
      </c>
      <c r="AD558" s="118">
        <f t="shared" si="192"/>
        <v>0</v>
      </c>
      <c r="AM558" s="118"/>
      <c r="AN558" s="118"/>
      <c r="AO558" s="118"/>
      <c r="AP558" s="118"/>
      <c r="AQ558" s="117">
        <v>0.05</v>
      </c>
      <c r="AR558" s="117">
        <v>0.1</v>
      </c>
    </row>
    <row r="559" spans="1:44" s="68" customFormat="1">
      <c r="A559" s="3" t="s">
        <v>1456</v>
      </c>
      <c r="B559" s="130">
        <f>B558+31</f>
        <v>46843</v>
      </c>
      <c r="C559" s="132">
        <f>VLOOKUP(CF_ож!B559,USD!A:B,2,TRUE)</f>
        <v>108.49863013698631</v>
      </c>
      <c r="D559" s="117">
        <v>7.4999999999999997E-2</v>
      </c>
      <c r="E559" s="117">
        <v>5.0000000000000001E-3</v>
      </c>
      <c r="F559" s="117">
        <v>0</v>
      </c>
      <c r="G559" s="117"/>
      <c r="H559" s="119"/>
      <c r="M559" s="118">
        <v>200</v>
      </c>
      <c r="N559" s="118">
        <f t="shared" si="190"/>
        <v>6200</v>
      </c>
      <c r="O559" s="118">
        <f t="shared" si="183"/>
        <v>21699.726027397261</v>
      </c>
      <c r="P559" s="118">
        <f t="shared" si="184"/>
        <v>672691.50684931513</v>
      </c>
      <c r="Q559" s="118">
        <f t="shared" si="185"/>
        <v>1.1550684931506794</v>
      </c>
      <c r="R559" s="118">
        <f t="shared" si="186"/>
        <v>125.32334922124167</v>
      </c>
      <c r="S559" s="118">
        <f t="shared" si="189"/>
        <v>40.767123287671232</v>
      </c>
      <c r="T559" s="118">
        <f t="shared" si="193"/>
        <v>4423.177031337962</v>
      </c>
      <c r="U559" s="118">
        <f t="shared" si="187"/>
        <v>31</v>
      </c>
      <c r="V559" s="118">
        <f t="shared" si="188"/>
        <v>3363.4575342465755</v>
      </c>
      <c r="W559" s="118">
        <f t="shared" si="197"/>
        <v>0</v>
      </c>
      <c r="X559" s="118">
        <f t="shared" si="194"/>
        <v>0</v>
      </c>
      <c r="Y559" s="119">
        <v>0.02</v>
      </c>
      <c r="Z559" s="118">
        <f t="shared" si="195"/>
        <v>-124</v>
      </c>
      <c r="AA559" s="118">
        <f t="shared" si="196"/>
        <v>-13453.830136986302</v>
      </c>
      <c r="AB559" s="119">
        <v>0</v>
      </c>
      <c r="AC559" s="118">
        <f t="shared" si="191"/>
        <v>0</v>
      </c>
      <c r="AD559" s="118">
        <f t="shared" si="192"/>
        <v>0</v>
      </c>
      <c r="AM559" s="118"/>
      <c r="AN559" s="118"/>
      <c r="AO559" s="118"/>
      <c r="AP559" s="118"/>
      <c r="AQ559" s="117">
        <v>0.05</v>
      </c>
      <c r="AR559" s="117">
        <v>0.1</v>
      </c>
    </row>
    <row r="560" spans="1:44" s="68" customFormat="1">
      <c r="A560" s="3" t="s">
        <v>1456</v>
      </c>
      <c r="B560" s="130">
        <f>B559+30</f>
        <v>46873</v>
      </c>
      <c r="C560" s="132">
        <f>VLOOKUP(CF_ож!B560,USD!A:B,2,TRUE)</f>
        <v>108.66301369863014</v>
      </c>
      <c r="D560" s="117">
        <v>7.4999999999999997E-2</v>
      </c>
      <c r="E560" s="117">
        <v>5.0000000000000001E-3</v>
      </c>
      <c r="F560" s="117">
        <v>0</v>
      </c>
      <c r="G560" s="117"/>
      <c r="H560" s="119"/>
      <c r="M560" s="118">
        <v>200</v>
      </c>
      <c r="N560" s="118">
        <f t="shared" si="190"/>
        <v>6000</v>
      </c>
      <c r="O560" s="118">
        <f t="shared" si="183"/>
        <v>21732.602739726026</v>
      </c>
      <c r="P560" s="118">
        <f t="shared" si="184"/>
        <v>651978.08219178079</v>
      </c>
      <c r="Q560" s="118">
        <f t="shared" si="185"/>
        <v>1.1550684931506794</v>
      </c>
      <c r="R560" s="118">
        <f t="shared" si="186"/>
        <v>125.51322349408835</v>
      </c>
      <c r="S560" s="118">
        <f t="shared" si="189"/>
        <v>38.219178082191782</v>
      </c>
      <c r="T560" s="118">
        <f t="shared" si="193"/>
        <v>4153.0110714955899</v>
      </c>
      <c r="U560" s="118">
        <f t="shared" si="187"/>
        <v>30</v>
      </c>
      <c r="V560" s="118">
        <f t="shared" si="188"/>
        <v>3259.8904109589043</v>
      </c>
      <c r="W560" s="118">
        <f t="shared" si="197"/>
        <v>0</v>
      </c>
      <c r="X560" s="118">
        <f t="shared" si="194"/>
        <v>0</v>
      </c>
      <c r="Y560" s="119">
        <v>0.02</v>
      </c>
      <c r="Z560" s="118">
        <f t="shared" si="195"/>
        <v>-120</v>
      </c>
      <c r="AA560" s="118">
        <f t="shared" si="196"/>
        <v>-13039.561643835617</v>
      </c>
      <c r="AB560" s="119">
        <v>0</v>
      </c>
      <c r="AC560" s="118">
        <f t="shared" si="191"/>
        <v>0</v>
      </c>
      <c r="AD560" s="118">
        <f t="shared" si="192"/>
        <v>0</v>
      </c>
      <c r="AM560" s="118"/>
      <c r="AN560" s="118"/>
      <c r="AO560" s="118"/>
      <c r="AP560" s="118"/>
      <c r="AQ560" s="117">
        <v>0.05</v>
      </c>
      <c r="AR560" s="117">
        <v>0.1</v>
      </c>
    </row>
    <row r="561" spans="1:44" s="68" customFormat="1">
      <c r="A561" s="3" t="s">
        <v>1456</v>
      </c>
      <c r="B561" s="130">
        <f>B560+31</f>
        <v>46904</v>
      </c>
      <c r="C561" s="132">
        <f>VLOOKUP(CF_ож!B561,USD!A:B,2,TRUE)</f>
        <v>108.83287671232877</v>
      </c>
      <c r="D561" s="117">
        <v>6.9999999999999993E-2</v>
      </c>
      <c r="E561" s="117">
        <v>5.0000000000000001E-3</v>
      </c>
      <c r="F561" s="117">
        <v>0</v>
      </c>
      <c r="G561" s="117"/>
      <c r="H561" s="119"/>
      <c r="M561" s="118">
        <v>200</v>
      </c>
      <c r="N561" s="118">
        <f t="shared" si="190"/>
        <v>5800</v>
      </c>
      <c r="O561" s="118">
        <f t="shared" si="183"/>
        <v>21766.575342465752</v>
      </c>
      <c r="P561" s="118">
        <f t="shared" si="184"/>
        <v>631230.68493150687</v>
      </c>
      <c r="Q561" s="118">
        <f t="shared" si="185"/>
        <v>1.1550684931506794</v>
      </c>
      <c r="R561" s="118">
        <f t="shared" si="186"/>
        <v>125.70942690936326</v>
      </c>
      <c r="S561" s="118">
        <f t="shared" si="189"/>
        <v>38.219178082191782</v>
      </c>
      <c r="T561" s="118">
        <f t="shared" si="193"/>
        <v>4159.5030962657156</v>
      </c>
      <c r="U561" s="118">
        <f t="shared" si="187"/>
        <v>29</v>
      </c>
      <c r="V561" s="118">
        <f t="shared" si="188"/>
        <v>3156.1534246575343</v>
      </c>
      <c r="W561" s="118">
        <f t="shared" si="197"/>
        <v>0</v>
      </c>
      <c r="X561" s="118">
        <f t="shared" si="194"/>
        <v>0</v>
      </c>
      <c r="Y561" s="119">
        <v>0.02</v>
      </c>
      <c r="Z561" s="118">
        <f t="shared" si="195"/>
        <v>-116</v>
      </c>
      <c r="AA561" s="118">
        <f t="shared" si="196"/>
        <v>-12624.613698630137</v>
      </c>
      <c r="AB561" s="119">
        <v>0</v>
      </c>
      <c r="AC561" s="118">
        <f t="shared" si="191"/>
        <v>0</v>
      </c>
      <c r="AD561" s="118">
        <f t="shared" si="192"/>
        <v>0</v>
      </c>
      <c r="AM561" s="118"/>
      <c r="AN561" s="118"/>
      <c r="AO561" s="118"/>
      <c r="AP561" s="118"/>
      <c r="AQ561" s="117">
        <v>0.05</v>
      </c>
      <c r="AR561" s="117">
        <v>0.1</v>
      </c>
    </row>
    <row r="562" spans="1:44" s="68" customFormat="1">
      <c r="A562" s="3" t="s">
        <v>1456</v>
      </c>
      <c r="B562" s="130">
        <f>B561+30</f>
        <v>46934</v>
      </c>
      <c r="C562" s="132">
        <f>VLOOKUP(CF_ож!B562,USD!A:B,2,TRUE)</f>
        <v>108.9972602739726</v>
      </c>
      <c r="D562" s="117">
        <v>6.9999999999999993E-2</v>
      </c>
      <c r="E562" s="117">
        <v>5.0000000000000001E-3</v>
      </c>
      <c r="F562" s="117">
        <v>0</v>
      </c>
      <c r="G562" s="117"/>
      <c r="H562" s="119"/>
      <c r="M562" s="118">
        <v>200</v>
      </c>
      <c r="N562" s="118">
        <f t="shared" si="190"/>
        <v>5600</v>
      </c>
      <c r="O562" s="118">
        <f t="shared" si="183"/>
        <v>21799.452054794521</v>
      </c>
      <c r="P562" s="118">
        <f t="shared" si="184"/>
        <v>610384.65753424657</v>
      </c>
      <c r="Q562" s="118">
        <f t="shared" si="185"/>
        <v>1.1550684931506794</v>
      </c>
      <c r="R562" s="118">
        <f t="shared" si="186"/>
        <v>125.89930118220994</v>
      </c>
      <c r="S562" s="118">
        <f t="shared" si="189"/>
        <v>33.369863013698627</v>
      </c>
      <c r="T562" s="118">
        <f t="shared" si="193"/>
        <v>3637.2236442109211</v>
      </c>
      <c r="U562" s="118">
        <f t="shared" si="187"/>
        <v>28</v>
      </c>
      <c r="V562" s="118">
        <f t="shared" si="188"/>
        <v>3051.9232876712326</v>
      </c>
      <c r="W562" s="118">
        <f t="shared" si="197"/>
        <v>0</v>
      </c>
      <c r="X562" s="118">
        <f t="shared" si="194"/>
        <v>0</v>
      </c>
      <c r="Y562" s="119">
        <v>0.02</v>
      </c>
      <c r="Z562" s="118">
        <f t="shared" si="195"/>
        <v>-112</v>
      </c>
      <c r="AA562" s="118">
        <f t="shared" si="196"/>
        <v>-12207.693150684931</v>
      </c>
      <c r="AB562" s="119">
        <v>0</v>
      </c>
      <c r="AC562" s="118">
        <f t="shared" si="191"/>
        <v>0</v>
      </c>
      <c r="AD562" s="118">
        <f t="shared" si="192"/>
        <v>0</v>
      </c>
      <c r="AM562" s="118"/>
      <c r="AN562" s="118"/>
      <c r="AO562" s="118"/>
      <c r="AP562" s="118"/>
      <c r="AQ562" s="117">
        <v>0.05</v>
      </c>
      <c r="AR562" s="117">
        <v>0.1</v>
      </c>
    </row>
    <row r="563" spans="1:44" s="68" customFormat="1">
      <c r="A563" s="3" t="s">
        <v>1456</v>
      </c>
      <c r="B563" s="130">
        <f>B562+31</f>
        <v>46965</v>
      </c>
      <c r="C563" s="132">
        <f>VLOOKUP(CF_ож!B563,USD!A:B,2,TRUE)</f>
        <v>109.16712328767123</v>
      </c>
      <c r="D563" s="117">
        <v>6.9999999999999993E-2</v>
      </c>
      <c r="E563" s="117">
        <v>5.0000000000000001E-3</v>
      </c>
      <c r="F563" s="117">
        <v>0</v>
      </c>
      <c r="G563" s="117"/>
      <c r="H563" s="119"/>
      <c r="M563" s="118">
        <v>200</v>
      </c>
      <c r="N563" s="118">
        <f t="shared" si="190"/>
        <v>5400</v>
      </c>
      <c r="O563" s="118">
        <f t="shared" ref="O563:O626" si="198">M563*C563</f>
        <v>21833.424657534248</v>
      </c>
      <c r="P563" s="118">
        <f t="shared" ref="P563:P626" si="199">N563*C563</f>
        <v>589502.46575342468</v>
      </c>
      <c r="Q563" s="118">
        <f t="shared" si="185"/>
        <v>1.1550684931506794</v>
      </c>
      <c r="R563" s="118">
        <f t="shared" si="186"/>
        <v>126.09550459748485</v>
      </c>
      <c r="S563" s="118">
        <f t="shared" si="189"/>
        <v>33.293150684931504</v>
      </c>
      <c r="T563" s="118">
        <f t="shared" si="193"/>
        <v>3634.5174854569336</v>
      </c>
      <c r="U563" s="118">
        <f t="shared" si="187"/>
        <v>27</v>
      </c>
      <c r="V563" s="118">
        <f t="shared" si="188"/>
        <v>2947.5123287671231</v>
      </c>
      <c r="W563" s="118">
        <f t="shared" si="197"/>
        <v>0</v>
      </c>
      <c r="X563" s="118">
        <f t="shared" si="194"/>
        <v>0</v>
      </c>
      <c r="Y563" s="119">
        <v>0.02</v>
      </c>
      <c r="Z563" s="118">
        <f t="shared" si="195"/>
        <v>-108</v>
      </c>
      <c r="AA563" s="118">
        <f t="shared" si="196"/>
        <v>-11790.049315068492</v>
      </c>
      <c r="AB563" s="119">
        <v>0</v>
      </c>
      <c r="AC563" s="118">
        <f t="shared" si="191"/>
        <v>0</v>
      </c>
      <c r="AD563" s="118">
        <f t="shared" si="192"/>
        <v>0</v>
      </c>
      <c r="AM563" s="118"/>
      <c r="AN563" s="118"/>
      <c r="AO563" s="118"/>
      <c r="AP563" s="118"/>
      <c r="AQ563" s="117">
        <v>0.05</v>
      </c>
      <c r="AR563" s="117">
        <v>0.1</v>
      </c>
    </row>
    <row r="564" spans="1:44" s="68" customFormat="1">
      <c r="A564" s="3" t="s">
        <v>1456</v>
      </c>
      <c r="B564" s="130">
        <f>B563+31</f>
        <v>46996</v>
      </c>
      <c r="C564" s="132">
        <f>VLOOKUP(CF_ож!B564,USD!A:B,2,TRUE)</f>
        <v>109.33698630136986</v>
      </c>
      <c r="D564" s="117">
        <v>6.9999999999999993E-2</v>
      </c>
      <c r="E564" s="117">
        <v>5.0000000000000001E-3</v>
      </c>
      <c r="F564" s="117">
        <v>0</v>
      </c>
      <c r="G564" s="117"/>
      <c r="H564" s="119"/>
      <c r="M564" s="118">
        <v>200</v>
      </c>
      <c r="N564" s="118">
        <f t="shared" si="190"/>
        <v>5200</v>
      </c>
      <c r="O564" s="118">
        <f t="shared" si="198"/>
        <v>21867.397260273974</v>
      </c>
      <c r="P564" s="118">
        <f t="shared" si="199"/>
        <v>568552.32876712328</v>
      </c>
      <c r="Q564" s="118">
        <f t="shared" si="185"/>
        <v>1.1550684931506794</v>
      </c>
      <c r="R564" s="118">
        <f t="shared" si="186"/>
        <v>126.29170801275976</v>
      </c>
      <c r="S564" s="118">
        <f t="shared" si="189"/>
        <v>32.104109589041087</v>
      </c>
      <c r="T564" s="118">
        <f t="shared" si="193"/>
        <v>3510.1665903546623</v>
      </c>
      <c r="U564" s="118">
        <f t="shared" si="187"/>
        <v>26</v>
      </c>
      <c r="V564" s="118">
        <f t="shared" si="188"/>
        <v>2842.7616438356163</v>
      </c>
      <c r="W564" s="118">
        <f t="shared" si="197"/>
        <v>0</v>
      </c>
      <c r="X564" s="118">
        <f t="shared" si="194"/>
        <v>0</v>
      </c>
      <c r="Y564" s="119">
        <v>0.02</v>
      </c>
      <c r="Z564" s="118">
        <f t="shared" si="195"/>
        <v>-104</v>
      </c>
      <c r="AA564" s="118">
        <f t="shared" si="196"/>
        <v>-11371.046575342465</v>
      </c>
      <c r="AB564" s="119">
        <v>0</v>
      </c>
      <c r="AC564" s="118">
        <f t="shared" si="191"/>
        <v>0</v>
      </c>
      <c r="AD564" s="118">
        <f t="shared" si="192"/>
        <v>0</v>
      </c>
      <c r="AM564" s="118"/>
      <c r="AN564" s="118"/>
      <c r="AO564" s="118"/>
      <c r="AP564" s="118"/>
      <c r="AQ564" s="117">
        <v>0.05</v>
      </c>
      <c r="AR564" s="117">
        <v>0.1</v>
      </c>
    </row>
    <row r="565" spans="1:44" s="68" customFormat="1">
      <c r="A565" s="3" t="s">
        <v>1456</v>
      </c>
      <c r="B565" s="130">
        <f>B564+30</f>
        <v>47026</v>
      </c>
      <c r="C565" s="132">
        <f>VLOOKUP(CF_ож!B565,USD!A:B,2,TRUE)</f>
        <v>109.50136986301369</v>
      </c>
      <c r="D565" s="117">
        <v>6.9999999999999993E-2</v>
      </c>
      <c r="E565" s="117">
        <v>5.0000000000000001E-3</v>
      </c>
      <c r="F565" s="117">
        <v>0</v>
      </c>
      <c r="G565" s="117"/>
      <c r="H565" s="119"/>
      <c r="M565" s="118">
        <v>200</v>
      </c>
      <c r="N565" s="118">
        <f t="shared" si="190"/>
        <v>5000</v>
      </c>
      <c r="O565" s="118">
        <f t="shared" si="198"/>
        <v>21900.273972602739</v>
      </c>
      <c r="P565" s="118">
        <f t="shared" si="199"/>
        <v>547506.84931506845</v>
      </c>
      <c r="Q565" s="118">
        <f t="shared" si="185"/>
        <v>1.1550684931506794</v>
      </c>
      <c r="R565" s="118">
        <f t="shared" si="186"/>
        <v>126.48158228560644</v>
      </c>
      <c r="S565" s="118">
        <f t="shared" si="189"/>
        <v>29.917808219178077</v>
      </c>
      <c r="T565" s="118">
        <f t="shared" si="193"/>
        <v>3276.0409832989299</v>
      </c>
      <c r="U565" s="118">
        <f t="shared" si="187"/>
        <v>25</v>
      </c>
      <c r="V565" s="118">
        <f t="shared" si="188"/>
        <v>2737.5342465753424</v>
      </c>
      <c r="W565" s="118">
        <f t="shared" si="197"/>
        <v>0</v>
      </c>
      <c r="X565" s="118">
        <f t="shared" si="194"/>
        <v>0</v>
      </c>
      <c r="Y565" s="119">
        <v>0.02</v>
      </c>
      <c r="Z565" s="118">
        <f t="shared" si="195"/>
        <v>-100</v>
      </c>
      <c r="AA565" s="118">
        <f t="shared" si="196"/>
        <v>-10950.13698630137</v>
      </c>
      <c r="AB565" s="119">
        <v>0</v>
      </c>
      <c r="AC565" s="118">
        <f t="shared" si="191"/>
        <v>0</v>
      </c>
      <c r="AD565" s="118">
        <f t="shared" si="192"/>
        <v>0</v>
      </c>
      <c r="AM565" s="118"/>
      <c r="AN565" s="118"/>
      <c r="AO565" s="118"/>
      <c r="AP565" s="118"/>
      <c r="AQ565" s="117">
        <v>0.05</v>
      </c>
      <c r="AR565" s="117">
        <v>0.1</v>
      </c>
    </row>
    <row r="566" spans="1:44" s="68" customFormat="1">
      <c r="A566" s="3" t="s">
        <v>1456</v>
      </c>
      <c r="B566" s="130">
        <f>B565+31</f>
        <v>47057</v>
      </c>
      <c r="C566" s="132">
        <f>VLOOKUP(CF_ож!B566,USD!A:B,2,TRUE)</f>
        <v>109.67123287671232</v>
      </c>
      <c r="D566" s="117">
        <v>6.5000000000000002E-2</v>
      </c>
      <c r="E566" s="117">
        <v>5.0000000000000001E-3</v>
      </c>
      <c r="F566" s="117">
        <v>0</v>
      </c>
      <c r="G566" s="117"/>
      <c r="H566" s="119"/>
      <c r="M566" s="118">
        <v>200</v>
      </c>
      <c r="N566" s="118">
        <f t="shared" si="190"/>
        <v>4800</v>
      </c>
      <c r="O566" s="118">
        <f t="shared" si="198"/>
        <v>21934.246575342466</v>
      </c>
      <c r="P566" s="118">
        <f t="shared" si="199"/>
        <v>526421.91780821921</v>
      </c>
      <c r="Q566" s="118">
        <f t="shared" si="185"/>
        <v>1.1550684931506794</v>
      </c>
      <c r="R566" s="118">
        <f t="shared" si="186"/>
        <v>126.67778570088136</v>
      </c>
      <c r="S566" s="118">
        <f t="shared" si="189"/>
        <v>29.726027397260268</v>
      </c>
      <c r="T566" s="118">
        <f t="shared" si="193"/>
        <v>3260.0900731844617</v>
      </c>
      <c r="U566" s="118">
        <f t="shared" si="187"/>
        <v>24</v>
      </c>
      <c r="V566" s="118">
        <f t="shared" si="188"/>
        <v>2632.1095890410957</v>
      </c>
      <c r="W566" s="118">
        <f t="shared" si="197"/>
        <v>0</v>
      </c>
      <c r="X566" s="118">
        <f t="shared" si="194"/>
        <v>0</v>
      </c>
      <c r="Y566" s="119">
        <v>0.02</v>
      </c>
      <c r="Z566" s="118">
        <f t="shared" si="195"/>
        <v>-96</v>
      </c>
      <c r="AA566" s="118">
        <f t="shared" si="196"/>
        <v>-10528.438356164383</v>
      </c>
      <c r="AB566" s="119">
        <v>0</v>
      </c>
      <c r="AC566" s="118">
        <f t="shared" si="191"/>
        <v>0</v>
      </c>
      <c r="AD566" s="118">
        <f t="shared" si="192"/>
        <v>0</v>
      </c>
      <c r="AM566" s="118"/>
      <c r="AN566" s="118"/>
      <c r="AO566" s="118"/>
      <c r="AP566" s="118"/>
      <c r="AQ566" s="117">
        <v>0.05</v>
      </c>
      <c r="AR566" s="117">
        <v>0.1</v>
      </c>
    </row>
    <row r="567" spans="1:44" s="68" customFormat="1">
      <c r="A567" s="3" t="s">
        <v>1456</v>
      </c>
      <c r="B567" s="130">
        <f>B566+30</f>
        <v>47087</v>
      </c>
      <c r="C567" s="132">
        <f>VLOOKUP(CF_ож!B567,USD!A:B,2,TRUE)</f>
        <v>109.83561643835617</v>
      </c>
      <c r="D567" s="117">
        <v>6.5000000000000002E-2</v>
      </c>
      <c r="E567" s="117">
        <v>5.0000000000000001E-3</v>
      </c>
      <c r="F567" s="117">
        <v>0</v>
      </c>
      <c r="G567" s="117"/>
      <c r="H567" s="119"/>
      <c r="M567" s="118">
        <v>200</v>
      </c>
      <c r="N567" s="118">
        <f t="shared" si="190"/>
        <v>4600</v>
      </c>
      <c r="O567" s="118">
        <f t="shared" si="198"/>
        <v>21967.123287671235</v>
      </c>
      <c r="P567" s="118">
        <f t="shared" si="199"/>
        <v>505243.83561643836</v>
      </c>
      <c r="Q567" s="118">
        <f t="shared" si="185"/>
        <v>1.1550684931506794</v>
      </c>
      <c r="R567" s="118">
        <f t="shared" si="186"/>
        <v>126.86765997372805</v>
      </c>
      <c r="S567" s="118">
        <f t="shared" si="189"/>
        <v>25.643835616438359</v>
      </c>
      <c r="T567" s="118">
        <f t="shared" si="193"/>
        <v>2816.6064927753805</v>
      </c>
      <c r="U567" s="118">
        <f t="shared" si="187"/>
        <v>23</v>
      </c>
      <c r="V567" s="118">
        <f t="shared" si="188"/>
        <v>2526.2191780821918</v>
      </c>
      <c r="W567" s="118">
        <f t="shared" si="197"/>
        <v>0</v>
      </c>
      <c r="X567" s="118">
        <f t="shared" si="194"/>
        <v>0</v>
      </c>
      <c r="Y567" s="119">
        <v>0.02</v>
      </c>
      <c r="Z567" s="118">
        <f t="shared" si="195"/>
        <v>-92</v>
      </c>
      <c r="AA567" s="118">
        <f t="shared" si="196"/>
        <v>-10104.876712328767</v>
      </c>
      <c r="AB567" s="119">
        <v>0</v>
      </c>
      <c r="AC567" s="118">
        <f t="shared" si="191"/>
        <v>0</v>
      </c>
      <c r="AD567" s="118">
        <f t="shared" si="192"/>
        <v>0</v>
      </c>
      <c r="AM567" s="118"/>
      <c r="AN567" s="118"/>
      <c r="AO567" s="118"/>
      <c r="AP567" s="118"/>
      <c r="AQ567" s="117">
        <v>0.05</v>
      </c>
      <c r="AR567" s="117">
        <v>0.1</v>
      </c>
    </row>
    <row r="568" spans="1:44" s="68" customFormat="1">
      <c r="A568" s="3" t="s">
        <v>1456</v>
      </c>
      <c r="B568" s="130">
        <f>B567+31</f>
        <v>47118</v>
      </c>
      <c r="C568" s="132">
        <f>VLOOKUP(CF_ож!B568,USD!A:B,2,TRUE)</f>
        <v>110</v>
      </c>
      <c r="D568" s="117">
        <v>6.5000000000000002E-2</v>
      </c>
      <c r="E568" s="117">
        <v>5.0000000000000001E-3</v>
      </c>
      <c r="F568" s="117">
        <v>0</v>
      </c>
      <c r="G568" s="117"/>
      <c r="H568" s="119"/>
      <c r="M568" s="118">
        <v>200</v>
      </c>
      <c r="N568" s="118">
        <f t="shared" si="190"/>
        <v>4400</v>
      </c>
      <c r="O568" s="118">
        <f t="shared" si="198"/>
        <v>22000</v>
      </c>
      <c r="P568" s="118">
        <f t="shared" si="199"/>
        <v>484000</v>
      </c>
      <c r="Q568" s="118">
        <f t="shared" si="185"/>
        <v>1.1550684931506794</v>
      </c>
      <c r="R568" s="118">
        <f t="shared" si="186"/>
        <v>127.05753424657473</v>
      </c>
      <c r="S568" s="118">
        <f t="shared" si="189"/>
        <v>25.394520547945206</v>
      </c>
      <c r="T568" s="118">
        <f t="shared" si="193"/>
        <v>2793.3972602739727</v>
      </c>
      <c r="U568" s="118">
        <f t="shared" si="187"/>
        <v>22</v>
      </c>
      <c r="V568" s="118">
        <f t="shared" si="188"/>
        <v>2420</v>
      </c>
      <c r="W568" s="118">
        <f t="shared" si="197"/>
        <v>0</v>
      </c>
      <c r="X568" s="118">
        <f t="shared" si="194"/>
        <v>0</v>
      </c>
      <c r="Y568" s="119">
        <v>0.02</v>
      </c>
      <c r="Z568" s="118">
        <f t="shared" si="195"/>
        <v>-88</v>
      </c>
      <c r="AA568" s="118">
        <f t="shared" si="196"/>
        <v>-9680</v>
      </c>
      <c r="AB568" s="119">
        <v>0</v>
      </c>
      <c r="AC568" s="118">
        <f t="shared" si="191"/>
        <v>0</v>
      </c>
      <c r="AD568" s="118">
        <f t="shared" si="192"/>
        <v>0</v>
      </c>
      <c r="AM568" s="118"/>
      <c r="AN568" s="118"/>
      <c r="AO568" s="118"/>
      <c r="AP568" s="118"/>
      <c r="AQ568" s="117">
        <v>0.05</v>
      </c>
      <c r="AR568" s="117">
        <v>0.1</v>
      </c>
    </row>
    <row r="569" spans="1:44" s="68" customFormat="1">
      <c r="A569" s="3" t="s">
        <v>1456</v>
      </c>
      <c r="B569" s="130">
        <f>B568+31</f>
        <v>47149</v>
      </c>
      <c r="C569" s="132">
        <f>VLOOKUP(CF_ож!B569,USD!A:B,2,TRUE)</f>
        <v>110.16986301369863</v>
      </c>
      <c r="D569" s="117">
        <v>5.4999999999999993E-2</v>
      </c>
      <c r="E569" s="117">
        <v>5.0000000000000001E-3</v>
      </c>
      <c r="F569" s="117">
        <v>0</v>
      </c>
      <c r="G569" s="117"/>
      <c r="H569" s="119"/>
      <c r="M569" s="118">
        <v>200</v>
      </c>
      <c r="N569" s="118">
        <f t="shared" si="190"/>
        <v>4200</v>
      </c>
      <c r="O569" s="118">
        <f t="shared" si="198"/>
        <v>22033.972602739726</v>
      </c>
      <c r="P569" s="118">
        <f t="shared" si="199"/>
        <v>462713.42465753423</v>
      </c>
      <c r="Q569" s="118">
        <f t="shared" si="185"/>
        <v>1.1550684931506794</v>
      </c>
      <c r="R569" s="118">
        <f t="shared" si="186"/>
        <v>127.25373766184964</v>
      </c>
      <c r="S569" s="118">
        <f t="shared" si="189"/>
        <v>24.290410958904111</v>
      </c>
      <c r="T569" s="118">
        <f t="shared" si="193"/>
        <v>2676.07124788891</v>
      </c>
      <c r="U569" s="118">
        <f t="shared" si="187"/>
        <v>21</v>
      </c>
      <c r="V569" s="118">
        <f t="shared" si="188"/>
        <v>2313.5671232876712</v>
      </c>
      <c r="W569" s="118">
        <f t="shared" si="197"/>
        <v>0</v>
      </c>
      <c r="X569" s="118">
        <f t="shared" si="194"/>
        <v>0</v>
      </c>
      <c r="Y569" s="119">
        <v>0.02</v>
      </c>
      <c r="Z569" s="118">
        <f t="shared" si="195"/>
        <v>-84</v>
      </c>
      <c r="AA569" s="118">
        <f t="shared" si="196"/>
        <v>-9254.2684931506847</v>
      </c>
      <c r="AB569" s="119">
        <v>0</v>
      </c>
      <c r="AC569" s="118">
        <f t="shared" si="191"/>
        <v>0</v>
      </c>
      <c r="AD569" s="118">
        <f t="shared" si="192"/>
        <v>0</v>
      </c>
      <c r="AM569" s="118"/>
      <c r="AN569" s="118"/>
      <c r="AO569" s="118"/>
      <c r="AP569" s="118"/>
      <c r="AQ569" s="117">
        <v>0.05</v>
      </c>
      <c r="AR569" s="117">
        <v>0.1</v>
      </c>
    </row>
    <row r="570" spans="1:44" s="68" customFormat="1">
      <c r="A570" s="3" t="s">
        <v>1456</v>
      </c>
      <c r="B570" s="130">
        <f>B569+28</f>
        <v>47177</v>
      </c>
      <c r="C570" s="132">
        <f>VLOOKUP(CF_ож!B570,USD!A:B,2,TRUE)</f>
        <v>110.32328767123288</v>
      </c>
      <c r="D570" s="117">
        <v>7.4999999999999997E-2</v>
      </c>
      <c r="E570" s="117">
        <v>5.0000000000000001E-3</v>
      </c>
      <c r="F570" s="117">
        <v>0</v>
      </c>
      <c r="G570" s="117"/>
      <c r="H570" s="119"/>
      <c r="M570" s="118">
        <v>200</v>
      </c>
      <c r="N570" s="118">
        <f t="shared" si="190"/>
        <v>4000</v>
      </c>
      <c r="O570" s="118">
        <f t="shared" si="198"/>
        <v>22064.657534246577</v>
      </c>
      <c r="P570" s="118">
        <f t="shared" si="199"/>
        <v>441293.15068493149</v>
      </c>
      <c r="Q570" s="118">
        <f t="shared" si="185"/>
        <v>1.1550684931506794</v>
      </c>
      <c r="R570" s="118">
        <f t="shared" si="186"/>
        <v>127.43095364983988</v>
      </c>
      <c r="S570" s="118">
        <f t="shared" si="189"/>
        <v>17.720547945205478</v>
      </c>
      <c r="T570" s="118">
        <f t="shared" si="193"/>
        <v>1954.9891086507787</v>
      </c>
      <c r="U570" s="118">
        <f t="shared" si="187"/>
        <v>20</v>
      </c>
      <c r="V570" s="118">
        <f t="shared" si="188"/>
        <v>2206.4657534246576</v>
      </c>
      <c r="W570" s="118">
        <f t="shared" si="197"/>
        <v>0</v>
      </c>
      <c r="X570" s="118">
        <f t="shared" si="194"/>
        <v>0</v>
      </c>
      <c r="Y570" s="119">
        <v>0.02</v>
      </c>
      <c r="Z570" s="118">
        <f t="shared" si="195"/>
        <v>-80</v>
      </c>
      <c r="AA570" s="118">
        <f t="shared" si="196"/>
        <v>-8825.8630136986303</v>
      </c>
      <c r="AB570" s="119">
        <v>0</v>
      </c>
      <c r="AC570" s="118">
        <f t="shared" si="191"/>
        <v>0</v>
      </c>
      <c r="AD570" s="118">
        <f t="shared" si="192"/>
        <v>0</v>
      </c>
      <c r="AM570" s="118"/>
      <c r="AN570" s="118"/>
      <c r="AO570" s="118"/>
      <c r="AP570" s="118"/>
      <c r="AQ570" s="117">
        <v>0.05</v>
      </c>
      <c r="AR570" s="117">
        <v>0.1</v>
      </c>
    </row>
    <row r="571" spans="1:44" s="68" customFormat="1">
      <c r="A571" s="3" t="s">
        <v>1456</v>
      </c>
      <c r="B571" s="130">
        <f>B570+31</f>
        <v>47208</v>
      </c>
      <c r="C571" s="132">
        <f>VLOOKUP(CF_ож!B571,USD!A:B,2,TRUE)</f>
        <v>110.49315068493151</v>
      </c>
      <c r="D571" s="117">
        <v>7.4999999999999997E-2</v>
      </c>
      <c r="E571" s="117">
        <v>5.0000000000000001E-3</v>
      </c>
      <c r="F571" s="117">
        <v>0</v>
      </c>
      <c r="G571" s="117"/>
      <c r="H571" s="119"/>
      <c r="M571" s="118">
        <v>200</v>
      </c>
      <c r="N571" s="118">
        <f t="shared" si="190"/>
        <v>3800</v>
      </c>
      <c r="O571" s="118">
        <f t="shared" si="198"/>
        <v>22098.630136986303</v>
      </c>
      <c r="P571" s="118">
        <f t="shared" si="199"/>
        <v>419873.97260273976</v>
      </c>
      <c r="Q571" s="118">
        <f t="shared" ref="Q571:Q589" si="200">N570*D570/365*(B571-B570)+Q570-S571</f>
        <v>1.1550684931506794</v>
      </c>
      <c r="R571" s="118">
        <f t="shared" ref="R571:R589" si="201">Q571*C571</f>
        <v>127.62715706511479</v>
      </c>
      <c r="S571" s="118">
        <f t="shared" si="189"/>
        <v>25.479452054794518</v>
      </c>
      <c r="T571" s="118">
        <f t="shared" si="193"/>
        <v>2815.3049352598982</v>
      </c>
      <c r="U571" s="118">
        <f t="shared" ref="U571:U590" si="202">E571*N571</f>
        <v>19</v>
      </c>
      <c r="V571" s="118">
        <f t="shared" ref="V571:V590" si="203">U571*C571</f>
        <v>2099.3698630136987</v>
      </c>
      <c r="W571" s="118">
        <f t="shared" si="197"/>
        <v>0</v>
      </c>
      <c r="X571" s="118">
        <f t="shared" si="194"/>
        <v>0</v>
      </c>
      <c r="Y571" s="119">
        <v>0.02</v>
      </c>
      <c r="Z571" s="118">
        <f t="shared" si="195"/>
        <v>-76</v>
      </c>
      <c r="AA571" s="118">
        <f t="shared" si="196"/>
        <v>-8397.4794520547948</v>
      </c>
      <c r="AB571" s="119">
        <v>0</v>
      </c>
      <c r="AC571" s="118">
        <f t="shared" si="191"/>
        <v>0</v>
      </c>
      <c r="AD571" s="118">
        <f t="shared" si="192"/>
        <v>0</v>
      </c>
      <c r="AM571" s="118"/>
      <c r="AN571" s="118"/>
      <c r="AO571" s="118"/>
      <c r="AP571" s="118"/>
      <c r="AQ571" s="117">
        <v>0.05</v>
      </c>
      <c r="AR571" s="117">
        <v>0.1</v>
      </c>
    </row>
    <row r="572" spans="1:44" s="68" customFormat="1">
      <c r="A572" s="3" t="s">
        <v>1456</v>
      </c>
      <c r="B572" s="130">
        <f>B571+30</f>
        <v>47238</v>
      </c>
      <c r="C572" s="132">
        <f>VLOOKUP(CF_ож!B572,USD!A:B,2,TRUE)</f>
        <v>110.65753424657534</v>
      </c>
      <c r="D572" s="117">
        <v>7.4999999999999997E-2</v>
      </c>
      <c r="E572" s="117">
        <v>5.0000000000000001E-3</v>
      </c>
      <c r="F572" s="117">
        <v>0</v>
      </c>
      <c r="G572" s="117"/>
      <c r="H572" s="119"/>
      <c r="M572" s="118">
        <v>200</v>
      </c>
      <c r="N572" s="118">
        <f t="shared" si="190"/>
        <v>3600</v>
      </c>
      <c r="O572" s="118">
        <f t="shared" si="198"/>
        <v>22131.506849315068</v>
      </c>
      <c r="P572" s="118">
        <f t="shared" si="199"/>
        <v>398367.12328767125</v>
      </c>
      <c r="Q572" s="118">
        <f t="shared" si="200"/>
        <v>1.1550684931506794</v>
      </c>
      <c r="R572" s="118">
        <f t="shared" si="201"/>
        <v>127.81703133796148</v>
      </c>
      <c r="S572" s="118">
        <f t="shared" ref="S572:S590" si="204">N571*D571/365*(B572-B571)</f>
        <v>23.424657534246577</v>
      </c>
      <c r="T572" s="118">
        <f t="shared" si="193"/>
        <v>2592.1148433101898</v>
      </c>
      <c r="U572" s="118">
        <f t="shared" si="202"/>
        <v>18</v>
      </c>
      <c r="V572" s="118">
        <f t="shared" si="203"/>
        <v>1991.8356164383561</v>
      </c>
      <c r="W572" s="118">
        <f t="shared" si="197"/>
        <v>0</v>
      </c>
      <c r="X572" s="118">
        <f t="shared" si="194"/>
        <v>0</v>
      </c>
      <c r="Y572" s="119">
        <v>0.02</v>
      </c>
      <c r="Z572" s="118">
        <f t="shared" si="195"/>
        <v>-72</v>
      </c>
      <c r="AA572" s="118">
        <f t="shared" si="196"/>
        <v>-7967.3424657534242</v>
      </c>
      <c r="AB572" s="119">
        <v>0</v>
      </c>
      <c r="AC572" s="118">
        <f t="shared" si="191"/>
        <v>0</v>
      </c>
      <c r="AD572" s="118">
        <f t="shared" si="192"/>
        <v>0</v>
      </c>
      <c r="AM572" s="118"/>
      <c r="AN572" s="118"/>
      <c r="AO572" s="118"/>
      <c r="AP572" s="118"/>
      <c r="AQ572" s="117">
        <v>0.05</v>
      </c>
      <c r="AR572" s="117">
        <v>0.1</v>
      </c>
    </row>
    <row r="573" spans="1:44" s="68" customFormat="1">
      <c r="A573" s="3" t="s">
        <v>1456</v>
      </c>
      <c r="B573" s="130">
        <f>B572+31</f>
        <v>47269</v>
      </c>
      <c r="C573" s="132">
        <f>VLOOKUP(CF_ож!B573,USD!A:B,2,TRUE)</f>
        <v>110.82739726027397</v>
      </c>
      <c r="D573" s="117">
        <v>6.9999999999999993E-2</v>
      </c>
      <c r="E573" s="117">
        <v>5.0000000000000001E-3</v>
      </c>
      <c r="F573" s="117">
        <v>0</v>
      </c>
      <c r="G573" s="117"/>
      <c r="H573" s="119"/>
      <c r="M573" s="118">
        <v>200</v>
      </c>
      <c r="N573" s="118">
        <f t="shared" si="190"/>
        <v>3400</v>
      </c>
      <c r="O573" s="118">
        <f t="shared" si="198"/>
        <v>22165.479452054795</v>
      </c>
      <c r="P573" s="118">
        <f t="shared" si="199"/>
        <v>376813.15068493149</v>
      </c>
      <c r="Q573" s="118">
        <f t="shared" si="200"/>
        <v>1.1550684931506794</v>
      </c>
      <c r="R573" s="118">
        <f t="shared" si="201"/>
        <v>128.01323475323639</v>
      </c>
      <c r="S573" s="118">
        <f t="shared" si="204"/>
        <v>22.931506849315067</v>
      </c>
      <c r="T573" s="118">
        <f t="shared" si="193"/>
        <v>2541.4392193657345</v>
      </c>
      <c r="U573" s="118">
        <f t="shared" si="202"/>
        <v>17</v>
      </c>
      <c r="V573" s="118">
        <f t="shared" si="203"/>
        <v>1884.0657534246575</v>
      </c>
      <c r="W573" s="118">
        <f t="shared" si="197"/>
        <v>0</v>
      </c>
      <c r="X573" s="118">
        <f t="shared" si="194"/>
        <v>0</v>
      </c>
      <c r="Y573" s="119">
        <v>0.02</v>
      </c>
      <c r="Z573" s="118">
        <f t="shared" si="195"/>
        <v>-68</v>
      </c>
      <c r="AA573" s="118">
        <f t="shared" si="196"/>
        <v>-7536.2630136986299</v>
      </c>
      <c r="AB573" s="119">
        <v>0</v>
      </c>
      <c r="AC573" s="118">
        <f t="shared" si="191"/>
        <v>0</v>
      </c>
      <c r="AD573" s="118">
        <f t="shared" si="192"/>
        <v>0</v>
      </c>
      <c r="AM573" s="118"/>
      <c r="AN573" s="118"/>
      <c r="AO573" s="118"/>
      <c r="AP573" s="118"/>
      <c r="AQ573" s="117">
        <v>0.05</v>
      </c>
      <c r="AR573" s="117">
        <v>0.1</v>
      </c>
    </row>
    <row r="574" spans="1:44" s="68" customFormat="1">
      <c r="A574" s="3" t="s">
        <v>1456</v>
      </c>
      <c r="B574" s="130">
        <f>B573+30</f>
        <v>47299</v>
      </c>
      <c r="C574" s="132">
        <f>VLOOKUP(CF_ож!B574,USD!A:B,2,TRUE)</f>
        <v>110.99178082191781</v>
      </c>
      <c r="D574" s="117">
        <v>6.9999999999999993E-2</v>
      </c>
      <c r="E574" s="117">
        <v>5.0000000000000001E-3</v>
      </c>
      <c r="F574" s="117">
        <v>0</v>
      </c>
      <c r="G574" s="117"/>
      <c r="H574" s="119"/>
      <c r="M574" s="118">
        <v>200</v>
      </c>
      <c r="N574" s="118">
        <f t="shared" si="190"/>
        <v>3200</v>
      </c>
      <c r="O574" s="118">
        <f t="shared" si="198"/>
        <v>22198.356164383564</v>
      </c>
      <c r="P574" s="118">
        <f t="shared" si="199"/>
        <v>355173.69863013702</v>
      </c>
      <c r="Q574" s="118">
        <f t="shared" si="200"/>
        <v>1.1550684931506794</v>
      </c>
      <c r="R574" s="118">
        <f t="shared" si="201"/>
        <v>128.2031090260831</v>
      </c>
      <c r="S574" s="118">
        <f t="shared" si="204"/>
        <v>19.561643835616433</v>
      </c>
      <c r="T574" s="118">
        <f t="shared" si="193"/>
        <v>2171.1816851191588</v>
      </c>
      <c r="U574" s="118">
        <f t="shared" si="202"/>
        <v>16</v>
      </c>
      <c r="V574" s="118">
        <f t="shared" si="203"/>
        <v>1775.868493150685</v>
      </c>
      <c r="W574" s="118">
        <f t="shared" si="197"/>
        <v>0</v>
      </c>
      <c r="X574" s="118">
        <f t="shared" si="194"/>
        <v>0</v>
      </c>
      <c r="Y574" s="119">
        <v>0.02</v>
      </c>
      <c r="Z574" s="118">
        <f t="shared" si="195"/>
        <v>-64</v>
      </c>
      <c r="AA574" s="118">
        <f t="shared" si="196"/>
        <v>-7103.4739726027401</v>
      </c>
      <c r="AB574" s="119">
        <v>0</v>
      </c>
      <c r="AC574" s="118">
        <f t="shared" si="191"/>
        <v>0</v>
      </c>
      <c r="AD574" s="118">
        <f t="shared" si="192"/>
        <v>0</v>
      </c>
      <c r="AM574" s="118"/>
      <c r="AN574" s="118"/>
      <c r="AO574" s="118"/>
      <c r="AP574" s="118"/>
      <c r="AQ574" s="117">
        <v>0.05</v>
      </c>
      <c r="AR574" s="117">
        <v>0.1</v>
      </c>
    </row>
    <row r="575" spans="1:44" s="68" customFormat="1">
      <c r="A575" s="3" t="s">
        <v>1456</v>
      </c>
      <c r="B575" s="130">
        <f>B574+31</f>
        <v>47330</v>
      </c>
      <c r="C575" s="132">
        <f>VLOOKUP(CF_ож!B575,USD!A:B,2,TRUE)</f>
        <v>111.16164383561645</v>
      </c>
      <c r="D575" s="117">
        <v>6.9999999999999993E-2</v>
      </c>
      <c r="E575" s="117">
        <v>5.0000000000000001E-3</v>
      </c>
      <c r="F575" s="117">
        <v>0</v>
      </c>
      <c r="G575" s="117"/>
      <c r="H575" s="119"/>
      <c r="M575" s="118">
        <v>200</v>
      </c>
      <c r="N575" s="118">
        <f t="shared" si="190"/>
        <v>3000</v>
      </c>
      <c r="O575" s="118">
        <f t="shared" si="198"/>
        <v>22232.32876712329</v>
      </c>
      <c r="P575" s="118">
        <f t="shared" si="199"/>
        <v>333484.93150684936</v>
      </c>
      <c r="Q575" s="118">
        <f t="shared" si="200"/>
        <v>1.1550684931506794</v>
      </c>
      <c r="R575" s="118">
        <f t="shared" si="201"/>
        <v>128.39931244135801</v>
      </c>
      <c r="S575" s="118">
        <f t="shared" si="204"/>
        <v>19.024657534246572</v>
      </c>
      <c r="T575" s="118">
        <f t="shared" si="193"/>
        <v>2114.8122049164945</v>
      </c>
      <c r="U575" s="118">
        <f t="shared" si="202"/>
        <v>15</v>
      </c>
      <c r="V575" s="118">
        <f t="shared" si="203"/>
        <v>1667.4246575342468</v>
      </c>
      <c r="W575" s="118">
        <f t="shared" si="197"/>
        <v>0</v>
      </c>
      <c r="X575" s="118">
        <f t="shared" si="194"/>
        <v>0</v>
      </c>
      <c r="Y575" s="119">
        <v>0.02</v>
      </c>
      <c r="Z575" s="118">
        <f t="shared" si="195"/>
        <v>-60</v>
      </c>
      <c r="AA575" s="118">
        <f t="shared" si="196"/>
        <v>-6669.698630136987</v>
      </c>
      <c r="AB575" s="119">
        <v>0</v>
      </c>
      <c r="AC575" s="118">
        <f t="shared" si="191"/>
        <v>0</v>
      </c>
      <c r="AD575" s="118">
        <f t="shared" si="192"/>
        <v>0</v>
      </c>
      <c r="AM575" s="118"/>
      <c r="AN575" s="118"/>
      <c r="AO575" s="118"/>
      <c r="AP575" s="118"/>
      <c r="AQ575" s="117">
        <v>0.05</v>
      </c>
      <c r="AR575" s="117">
        <v>0.1</v>
      </c>
    </row>
    <row r="576" spans="1:44" s="68" customFormat="1">
      <c r="A576" s="3" t="s">
        <v>1456</v>
      </c>
      <c r="B576" s="130">
        <f>B575+31</f>
        <v>47361</v>
      </c>
      <c r="C576" s="132">
        <f>VLOOKUP(CF_ож!B576,USD!A:B,2,TRUE)</f>
        <v>111.33150684931506</v>
      </c>
      <c r="D576" s="117">
        <v>6.9999999999999993E-2</v>
      </c>
      <c r="E576" s="117">
        <v>5.0000000000000001E-3</v>
      </c>
      <c r="F576" s="117">
        <v>0</v>
      </c>
      <c r="G576" s="117"/>
      <c r="H576" s="119"/>
      <c r="M576" s="118">
        <v>200</v>
      </c>
      <c r="N576" s="118">
        <f t="shared" si="190"/>
        <v>2800</v>
      </c>
      <c r="O576" s="118">
        <f t="shared" si="198"/>
        <v>22266.301369863013</v>
      </c>
      <c r="P576" s="118">
        <f t="shared" si="199"/>
        <v>311728.21917808219</v>
      </c>
      <c r="Q576" s="118">
        <f t="shared" si="200"/>
        <v>1.1550684931506794</v>
      </c>
      <c r="R576" s="118">
        <f t="shared" si="201"/>
        <v>128.59551585663289</v>
      </c>
      <c r="S576" s="118">
        <f t="shared" si="204"/>
        <v>17.835616438356162</v>
      </c>
      <c r="T576" s="118">
        <f t="shared" si="193"/>
        <v>1985.6660536686054</v>
      </c>
      <c r="U576" s="118">
        <f t="shared" si="202"/>
        <v>14</v>
      </c>
      <c r="V576" s="118">
        <f t="shared" si="203"/>
        <v>1558.641095890411</v>
      </c>
      <c r="W576" s="118">
        <f t="shared" si="197"/>
        <v>0</v>
      </c>
      <c r="X576" s="118">
        <f t="shared" si="194"/>
        <v>0</v>
      </c>
      <c r="Y576" s="119">
        <v>0.02</v>
      </c>
      <c r="Z576" s="118">
        <f t="shared" si="195"/>
        <v>-56</v>
      </c>
      <c r="AA576" s="118">
        <f t="shared" si="196"/>
        <v>-6234.5643835616438</v>
      </c>
      <c r="AB576" s="119">
        <v>0</v>
      </c>
      <c r="AC576" s="118">
        <f t="shared" si="191"/>
        <v>0</v>
      </c>
      <c r="AD576" s="118">
        <f t="shared" si="192"/>
        <v>0</v>
      </c>
      <c r="AM576" s="118"/>
      <c r="AN576" s="118"/>
      <c r="AO576" s="118"/>
      <c r="AP576" s="118"/>
      <c r="AQ576" s="117">
        <v>0.05</v>
      </c>
      <c r="AR576" s="117">
        <v>0.1</v>
      </c>
    </row>
    <row r="577" spans="1:44" s="68" customFormat="1">
      <c r="A577" s="3" t="s">
        <v>1456</v>
      </c>
      <c r="B577" s="130">
        <f>B576+30</f>
        <v>47391</v>
      </c>
      <c r="C577" s="132">
        <f>VLOOKUP(CF_ож!B577,USD!A:B,2,TRUE)</f>
        <v>111.49589041095891</v>
      </c>
      <c r="D577" s="117">
        <v>6.9999999999999993E-2</v>
      </c>
      <c r="E577" s="117">
        <v>5.0000000000000001E-3</v>
      </c>
      <c r="F577" s="117">
        <v>0</v>
      </c>
      <c r="G577" s="117"/>
      <c r="H577" s="119"/>
      <c r="M577" s="118">
        <v>200</v>
      </c>
      <c r="N577" s="118">
        <f t="shared" si="190"/>
        <v>2600</v>
      </c>
      <c r="O577" s="118">
        <f t="shared" si="198"/>
        <v>22299.178082191782</v>
      </c>
      <c r="P577" s="118">
        <f t="shared" si="199"/>
        <v>289889.31506849313</v>
      </c>
      <c r="Q577" s="118">
        <f t="shared" si="200"/>
        <v>1.1550684931506794</v>
      </c>
      <c r="R577" s="118">
        <f t="shared" si="201"/>
        <v>128.78539012947959</v>
      </c>
      <c r="S577" s="118">
        <f t="shared" si="204"/>
        <v>16.109589041095887</v>
      </c>
      <c r="T577" s="118">
        <f t="shared" si="193"/>
        <v>1796.1529742916116</v>
      </c>
      <c r="U577" s="118">
        <f t="shared" si="202"/>
        <v>13</v>
      </c>
      <c r="V577" s="118">
        <f t="shared" si="203"/>
        <v>1449.4465753424658</v>
      </c>
      <c r="W577" s="118">
        <f t="shared" si="197"/>
        <v>0</v>
      </c>
      <c r="X577" s="118">
        <f t="shared" si="194"/>
        <v>0</v>
      </c>
      <c r="Y577" s="119">
        <v>0.02</v>
      </c>
      <c r="Z577" s="118">
        <f t="shared" si="195"/>
        <v>-52</v>
      </c>
      <c r="AA577" s="118">
        <f t="shared" si="196"/>
        <v>-5797.7863013698634</v>
      </c>
      <c r="AB577" s="119">
        <v>0</v>
      </c>
      <c r="AC577" s="118">
        <f t="shared" si="191"/>
        <v>0</v>
      </c>
      <c r="AD577" s="118">
        <f t="shared" si="192"/>
        <v>0</v>
      </c>
      <c r="AM577" s="118"/>
      <c r="AN577" s="118"/>
      <c r="AO577" s="118"/>
      <c r="AP577" s="118"/>
      <c r="AQ577" s="117">
        <v>0.05</v>
      </c>
      <c r="AR577" s="117">
        <v>0.1</v>
      </c>
    </row>
    <row r="578" spans="1:44" s="68" customFormat="1">
      <c r="A578" s="3" t="s">
        <v>1456</v>
      </c>
      <c r="B578" s="130">
        <f>B577+31</f>
        <v>47422</v>
      </c>
      <c r="C578" s="132">
        <f>VLOOKUP(CF_ож!B578,USD!A:B,2,TRUE)</f>
        <v>111.66575342465754</v>
      </c>
      <c r="D578" s="117">
        <v>6.5000000000000002E-2</v>
      </c>
      <c r="E578" s="117">
        <v>5.0000000000000001E-3</v>
      </c>
      <c r="F578" s="117">
        <v>0</v>
      </c>
      <c r="G578" s="117"/>
      <c r="H578" s="119"/>
      <c r="M578" s="118">
        <v>200</v>
      </c>
      <c r="N578" s="118">
        <f t="shared" ref="N578:N590" si="205">N577-M578</f>
        <v>2400</v>
      </c>
      <c r="O578" s="118">
        <f t="shared" si="198"/>
        <v>22333.150684931508</v>
      </c>
      <c r="P578" s="118">
        <f t="shared" si="199"/>
        <v>267997.80821917811</v>
      </c>
      <c r="Q578" s="118">
        <f t="shared" si="200"/>
        <v>1.1550684931506794</v>
      </c>
      <c r="R578" s="118">
        <f t="shared" si="201"/>
        <v>128.9815935447545</v>
      </c>
      <c r="S578" s="118">
        <f t="shared" si="204"/>
        <v>15.457534246575339</v>
      </c>
      <c r="T578" s="118">
        <f t="shared" si="193"/>
        <v>1726.0772077312813</v>
      </c>
      <c r="U578" s="118">
        <f t="shared" si="202"/>
        <v>12</v>
      </c>
      <c r="V578" s="118">
        <f t="shared" si="203"/>
        <v>1339.9890410958906</v>
      </c>
      <c r="W578" s="118">
        <f t="shared" si="197"/>
        <v>0</v>
      </c>
      <c r="X578" s="118">
        <f t="shared" si="194"/>
        <v>0</v>
      </c>
      <c r="Y578" s="119">
        <v>0.02</v>
      </c>
      <c r="Z578" s="118">
        <f t="shared" si="195"/>
        <v>-48</v>
      </c>
      <c r="AA578" s="118">
        <f t="shared" si="196"/>
        <v>-5359.9561643835623</v>
      </c>
      <c r="AB578" s="119">
        <v>0</v>
      </c>
      <c r="AC578" s="118">
        <f t="shared" si="191"/>
        <v>0</v>
      </c>
      <c r="AD578" s="118">
        <f t="shared" si="192"/>
        <v>0</v>
      </c>
      <c r="AM578" s="118"/>
      <c r="AN578" s="118"/>
      <c r="AO578" s="118"/>
      <c r="AP578" s="118"/>
      <c r="AQ578" s="117">
        <v>0.05</v>
      </c>
      <c r="AR578" s="117">
        <v>0.1</v>
      </c>
    </row>
    <row r="579" spans="1:44" s="68" customFormat="1">
      <c r="A579" s="3" t="s">
        <v>1456</v>
      </c>
      <c r="B579" s="130">
        <f>B578+30</f>
        <v>47452</v>
      </c>
      <c r="C579" s="132">
        <f>VLOOKUP(CF_ож!B579,USD!A:B,2,TRUE)</f>
        <v>111.83013698630137</v>
      </c>
      <c r="D579" s="117">
        <v>6.5000000000000002E-2</v>
      </c>
      <c r="E579" s="117">
        <v>5.0000000000000001E-3</v>
      </c>
      <c r="F579" s="117">
        <v>0</v>
      </c>
      <c r="G579" s="117"/>
      <c r="H579" s="119"/>
      <c r="M579" s="118">
        <v>200</v>
      </c>
      <c r="N579" s="118">
        <f t="shared" si="205"/>
        <v>2200</v>
      </c>
      <c r="O579" s="118">
        <f t="shared" si="198"/>
        <v>22366.027397260274</v>
      </c>
      <c r="P579" s="118">
        <f t="shared" si="199"/>
        <v>246026.30136986301</v>
      </c>
      <c r="Q579" s="118">
        <f t="shared" si="200"/>
        <v>1.1550684931506794</v>
      </c>
      <c r="R579" s="118">
        <f t="shared" si="201"/>
        <v>129.17146781760118</v>
      </c>
      <c r="S579" s="118">
        <f t="shared" si="204"/>
        <v>12.82191780821918</v>
      </c>
      <c r="T579" s="118">
        <f t="shared" si="193"/>
        <v>1433.8768249202478</v>
      </c>
      <c r="U579" s="118">
        <f t="shared" si="202"/>
        <v>11</v>
      </c>
      <c r="V579" s="118">
        <f t="shared" si="203"/>
        <v>1230.131506849315</v>
      </c>
      <c r="W579" s="118">
        <f t="shared" si="197"/>
        <v>0</v>
      </c>
      <c r="X579" s="118">
        <f t="shared" si="194"/>
        <v>0</v>
      </c>
      <c r="Y579" s="119">
        <v>0.02</v>
      </c>
      <c r="Z579" s="118">
        <f t="shared" si="195"/>
        <v>-44</v>
      </c>
      <c r="AA579" s="118">
        <f t="shared" si="196"/>
        <v>-4920.5260273972599</v>
      </c>
      <c r="AB579" s="119">
        <v>0</v>
      </c>
      <c r="AC579" s="118">
        <f t="shared" si="191"/>
        <v>0</v>
      </c>
      <c r="AD579" s="118">
        <f t="shared" si="192"/>
        <v>0</v>
      </c>
      <c r="AM579" s="118"/>
      <c r="AN579" s="118"/>
      <c r="AO579" s="118"/>
      <c r="AP579" s="118"/>
      <c r="AQ579" s="117">
        <v>0.05</v>
      </c>
      <c r="AR579" s="117">
        <v>0.1</v>
      </c>
    </row>
    <row r="580" spans="1:44" s="68" customFormat="1">
      <c r="A580" s="3" t="s">
        <v>1456</v>
      </c>
      <c r="B580" s="130">
        <f>B579+31</f>
        <v>47483</v>
      </c>
      <c r="C580" s="132">
        <f>VLOOKUP(CF_ож!B580,USD!A:B,2,TRUE)</f>
        <v>112</v>
      </c>
      <c r="D580" s="117">
        <v>6.5000000000000002E-2</v>
      </c>
      <c r="E580" s="117">
        <v>5.0000000000000001E-3</v>
      </c>
      <c r="F580" s="117">
        <v>0</v>
      </c>
      <c r="G580" s="117"/>
      <c r="H580" s="119"/>
      <c r="M580" s="118">
        <v>200</v>
      </c>
      <c r="N580" s="118">
        <f t="shared" si="205"/>
        <v>2000</v>
      </c>
      <c r="O580" s="118">
        <f t="shared" si="198"/>
        <v>22400</v>
      </c>
      <c r="P580" s="118">
        <f t="shared" si="199"/>
        <v>224000</v>
      </c>
      <c r="Q580" s="118">
        <f t="shared" si="200"/>
        <v>1.1550684931506794</v>
      </c>
      <c r="R580" s="118">
        <f t="shared" si="201"/>
        <v>129.36767123287609</v>
      </c>
      <c r="S580" s="118">
        <f t="shared" si="204"/>
        <v>12.145205479452056</v>
      </c>
      <c r="T580" s="118">
        <f t="shared" si="193"/>
        <v>1360.2630136986302</v>
      </c>
      <c r="U580" s="118">
        <f t="shared" si="202"/>
        <v>10</v>
      </c>
      <c r="V580" s="118">
        <f t="shared" si="203"/>
        <v>1120</v>
      </c>
      <c r="W580" s="118">
        <f t="shared" si="197"/>
        <v>0</v>
      </c>
      <c r="X580" s="118">
        <f t="shared" si="194"/>
        <v>0</v>
      </c>
      <c r="Y580" s="119">
        <v>0.02</v>
      </c>
      <c r="Z580" s="118">
        <f t="shared" si="195"/>
        <v>-40</v>
      </c>
      <c r="AA580" s="118">
        <f t="shared" si="196"/>
        <v>-4480</v>
      </c>
      <c r="AB580" s="119">
        <v>0</v>
      </c>
      <c r="AC580" s="118">
        <f t="shared" si="191"/>
        <v>0</v>
      </c>
      <c r="AD580" s="118">
        <f t="shared" si="192"/>
        <v>0</v>
      </c>
      <c r="AM580" s="118"/>
      <c r="AN580" s="118"/>
      <c r="AO580" s="118"/>
      <c r="AP580" s="118"/>
      <c r="AQ580" s="117">
        <v>0.05</v>
      </c>
      <c r="AR580" s="117">
        <v>0.1</v>
      </c>
    </row>
    <row r="581" spans="1:44" s="68" customFormat="1">
      <c r="A581" s="3" t="s">
        <v>1456</v>
      </c>
      <c r="B581" s="130">
        <f>B580+31</f>
        <v>47514</v>
      </c>
      <c r="C581" s="132">
        <f>VLOOKUP(CF_ож!B581,USD!A:B,2,TRUE)</f>
        <v>112.16986301369863</v>
      </c>
      <c r="D581" s="117">
        <v>5.4999999999999993E-2</v>
      </c>
      <c r="E581" s="117">
        <v>5.0000000000000001E-3</v>
      </c>
      <c r="F581" s="117">
        <v>0</v>
      </c>
      <c r="G581" s="117"/>
      <c r="H581" s="119"/>
      <c r="M581" s="118">
        <v>200</v>
      </c>
      <c r="N581" s="118">
        <f t="shared" si="205"/>
        <v>1800</v>
      </c>
      <c r="O581" s="118">
        <f t="shared" si="198"/>
        <v>22433.972602739726</v>
      </c>
      <c r="P581" s="118">
        <f t="shared" si="199"/>
        <v>201905.75342465754</v>
      </c>
      <c r="Q581" s="118">
        <f t="shared" si="200"/>
        <v>1.1550684931506794</v>
      </c>
      <c r="R581" s="118">
        <f t="shared" si="201"/>
        <v>129.563874648151</v>
      </c>
      <c r="S581" s="118">
        <f t="shared" si="204"/>
        <v>11.041095890410958</v>
      </c>
      <c r="T581" s="118">
        <f t="shared" si="193"/>
        <v>1238.4782135485079</v>
      </c>
      <c r="U581" s="118">
        <f t="shared" si="202"/>
        <v>9</v>
      </c>
      <c r="V581" s="118">
        <f t="shared" si="203"/>
        <v>1009.5287671232877</v>
      </c>
      <c r="W581" s="118">
        <f t="shared" si="197"/>
        <v>0</v>
      </c>
      <c r="X581" s="118">
        <f t="shared" si="194"/>
        <v>0</v>
      </c>
      <c r="Y581" s="119">
        <v>0.02</v>
      </c>
      <c r="Z581" s="118">
        <f t="shared" si="195"/>
        <v>-36</v>
      </c>
      <c r="AA581" s="118">
        <f t="shared" si="196"/>
        <v>-4038.1150684931508</v>
      </c>
      <c r="AB581" s="119">
        <v>0</v>
      </c>
      <c r="AC581" s="118">
        <f t="shared" ref="AC581:AC644" si="206">-AB581*N581</f>
        <v>0</v>
      </c>
      <c r="AD581" s="118">
        <f t="shared" ref="AD581:AD644" si="207">AC581*C581</f>
        <v>0</v>
      </c>
      <c r="AM581" s="118"/>
      <c r="AN581" s="118"/>
      <c r="AO581" s="118"/>
      <c r="AP581" s="118"/>
      <c r="AQ581" s="117">
        <v>0.05</v>
      </c>
      <c r="AR581" s="117">
        <v>0.1</v>
      </c>
    </row>
    <row r="582" spans="1:44" s="68" customFormat="1">
      <c r="A582" s="3" t="s">
        <v>1456</v>
      </c>
      <c r="B582" s="130">
        <f>B581+28</f>
        <v>47542</v>
      </c>
      <c r="C582" s="132">
        <f>VLOOKUP(CF_ож!B582,USD!A:B,2,TRUE)</f>
        <v>112.32328767123288</v>
      </c>
      <c r="D582" s="117">
        <v>7.4999999999999997E-2</v>
      </c>
      <c r="E582" s="117">
        <v>5.0000000000000001E-3</v>
      </c>
      <c r="F582" s="117">
        <v>0</v>
      </c>
      <c r="G582" s="117"/>
      <c r="H582" s="119"/>
      <c r="M582" s="118">
        <v>200</v>
      </c>
      <c r="N582" s="118">
        <f t="shared" si="205"/>
        <v>1600</v>
      </c>
      <c r="O582" s="118">
        <f t="shared" si="198"/>
        <v>22464.657534246577</v>
      </c>
      <c r="P582" s="118">
        <f t="shared" si="199"/>
        <v>179717.26027397261</v>
      </c>
      <c r="Q582" s="118">
        <f t="shared" si="200"/>
        <v>1.1550684931506803</v>
      </c>
      <c r="R582" s="118">
        <f t="shared" si="201"/>
        <v>129.74109063614134</v>
      </c>
      <c r="S582" s="118">
        <f t="shared" si="204"/>
        <v>7.594520547945204</v>
      </c>
      <c r="T582" s="118">
        <f t="shared" si="193"/>
        <v>853.04151623193832</v>
      </c>
      <c r="U582" s="118">
        <f t="shared" si="202"/>
        <v>8</v>
      </c>
      <c r="V582" s="118">
        <f t="shared" si="203"/>
        <v>898.58630136986301</v>
      </c>
      <c r="W582" s="118">
        <f t="shared" si="197"/>
        <v>0</v>
      </c>
      <c r="X582" s="118">
        <f t="shared" si="194"/>
        <v>0</v>
      </c>
      <c r="Y582" s="119">
        <v>0.02</v>
      </c>
      <c r="Z582" s="118">
        <f t="shared" si="195"/>
        <v>-32</v>
      </c>
      <c r="AA582" s="118">
        <f t="shared" si="196"/>
        <v>-3594.345205479452</v>
      </c>
      <c r="AB582" s="119">
        <v>0</v>
      </c>
      <c r="AC582" s="118">
        <f t="shared" si="206"/>
        <v>0</v>
      </c>
      <c r="AD582" s="118">
        <f t="shared" si="207"/>
        <v>0</v>
      </c>
      <c r="AM582" s="118"/>
      <c r="AN582" s="118"/>
      <c r="AO582" s="118"/>
      <c r="AP582" s="118"/>
      <c r="AQ582" s="117">
        <v>0.05</v>
      </c>
      <c r="AR582" s="117">
        <v>0.1</v>
      </c>
    </row>
    <row r="583" spans="1:44" s="68" customFormat="1">
      <c r="A583" s="3" t="s">
        <v>1456</v>
      </c>
      <c r="B583" s="130">
        <f>B582+31</f>
        <v>47573</v>
      </c>
      <c r="C583" s="132">
        <f>VLOOKUP(CF_ож!B583,USD!A:B,2,TRUE)</f>
        <v>112.49315068493151</v>
      </c>
      <c r="D583" s="117">
        <v>7.4999999999999997E-2</v>
      </c>
      <c r="E583" s="117">
        <v>5.0000000000000001E-3</v>
      </c>
      <c r="F583" s="117">
        <v>0</v>
      </c>
      <c r="G583" s="117"/>
      <c r="H583" s="119"/>
      <c r="M583" s="118">
        <v>200</v>
      </c>
      <c r="N583" s="118">
        <f t="shared" si="205"/>
        <v>1400</v>
      </c>
      <c r="O583" s="118">
        <f t="shared" si="198"/>
        <v>22498.630136986303</v>
      </c>
      <c r="P583" s="118">
        <f t="shared" si="199"/>
        <v>157490.4109589041</v>
      </c>
      <c r="Q583" s="118">
        <f t="shared" si="200"/>
        <v>1.1550684931506812</v>
      </c>
      <c r="R583" s="118">
        <f t="shared" si="201"/>
        <v>129.93729405141636</v>
      </c>
      <c r="S583" s="118">
        <f t="shared" si="204"/>
        <v>10.191780821917808</v>
      </c>
      <c r="T583" s="118">
        <f t="shared" ref="T583:T646" si="208">S583*C583</f>
        <v>1146.505535747795</v>
      </c>
      <c r="U583" s="118">
        <f t="shared" si="202"/>
        <v>7</v>
      </c>
      <c r="V583" s="118">
        <f t="shared" si="203"/>
        <v>787.45205479452056</v>
      </c>
      <c r="W583" s="118">
        <f t="shared" si="197"/>
        <v>0</v>
      </c>
      <c r="X583" s="118">
        <f t="shared" si="194"/>
        <v>0</v>
      </c>
      <c r="Y583" s="119">
        <v>0.02</v>
      </c>
      <c r="Z583" s="118">
        <f t="shared" si="195"/>
        <v>-28</v>
      </c>
      <c r="AA583" s="118">
        <f t="shared" si="196"/>
        <v>-3149.8082191780823</v>
      </c>
      <c r="AB583" s="119">
        <v>0</v>
      </c>
      <c r="AC583" s="118">
        <f t="shared" si="206"/>
        <v>0</v>
      </c>
      <c r="AD583" s="118">
        <f t="shared" si="207"/>
        <v>0</v>
      </c>
      <c r="AM583" s="118"/>
      <c r="AN583" s="118"/>
      <c r="AO583" s="118"/>
      <c r="AP583" s="118"/>
      <c r="AQ583" s="117">
        <v>0.05</v>
      </c>
      <c r="AR583" s="117">
        <v>0.1</v>
      </c>
    </row>
    <row r="584" spans="1:44" s="68" customFormat="1">
      <c r="A584" s="3" t="s">
        <v>1456</v>
      </c>
      <c r="B584" s="130">
        <f>B583+30</f>
        <v>47603</v>
      </c>
      <c r="C584" s="132">
        <f>VLOOKUP(CF_ож!B584,USD!A:B,2,TRUE)</f>
        <v>112.65753424657534</v>
      </c>
      <c r="D584" s="117">
        <v>7.4999999999999997E-2</v>
      </c>
      <c r="E584" s="117">
        <v>5.0000000000000001E-3</v>
      </c>
      <c r="F584" s="117">
        <v>0</v>
      </c>
      <c r="G584" s="117"/>
      <c r="H584" s="119"/>
      <c r="M584" s="118">
        <v>200</v>
      </c>
      <c r="N584" s="118">
        <f t="shared" si="205"/>
        <v>1200</v>
      </c>
      <c r="O584" s="118">
        <f t="shared" si="198"/>
        <v>22531.506849315068</v>
      </c>
      <c r="P584" s="118">
        <f t="shared" si="199"/>
        <v>135189.0410958904</v>
      </c>
      <c r="Q584" s="118">
        <f t="shared" si="200"/>
        <v>1.1550684931506812</v>
      </c>
      <c r="R584" s="118">
        <f t="shared" si="201"/>
        <v>130.12716832426304</v>
      </c>
      <c r="S584" s="118">
        <f t="shared" si="204"/>
        <v>8.6301369863013697</v>
      </c>
      <c r="T584" s="118">
        <f t="shared" si="208"/>
        <v>972.24995308688301</v>
      </c>
      <c r="U584" s="118">
        <f t="shared" si="202"/>
        <v>6</v>
      </c>
      <c r="V584" s="118">
        <f t="shared" si="203"/>
        <v>675.94520547945206</v>
      </c>
      <c r="W584" s="118">
        <f t="shared" si="197"/>
        <v>0</v>
      </c>
      <c r="X584" s="118">
        <f t="shared" ref="X584:X647" si="209">W584*C584</f>
        <v>0</v>
      </c>
      <c r="Y584" s="119">
        <v>0.02</v>
      </c>
      <c r="Z584" s="118">
        <f t="shared" ref="Z584:Z647" si="210">-Y584*N584</f>
        <v>-24</v>
      </c>
      <c r="AA584" s="118">
        <f t="shared" ref="AA584:AA647" si="211">Z584*C584</f>
        <v>-2703.7808219178082</v>
      </c>
      <c r="AB584" s="119">
        <v>0</v>
      </c>
      <c r="AC584" s="118">
        <f t="shared" si="206"/>
        <v>0</v>
      </c>
      <c r="AD584" s="118">
        <f t="shared" si="207"/>
        <v>0</v>
      </c>
      <c r="AM584" s="118"/>
      <c r="AN584" s="118"/>
      <c r="AO584" s="118"/>
      <c r="AP584" s="118"/>
      <c r="AQ584" s="117">
        <v>0.05</v>
      </c>
      <c r="AR584" s="117">
        <v>0.1</v>
      </c>
    </row>
    <row r="585" spans="1:44" s="68" customFormat="1">
      <c r="A585" s="3" t="s">
        <v>1456</v>
      </c>
      <c r="B585" s="130">
        <f>B584+31</f>
        <v>47634</v>
      </c>
      <c r="C585" s="132">
        <f>VLOOKUP(CF_ож!B585,USD!A:B,2,TRUE)</f>
        <v>112.82739726027397</v>
      </c>
      <c r="D585" s="117">
        <v>6.9999999999999993E-2</v>
      </c>
      <c r="E585" s="117">
        <v>5.0000000000000001E-3</v>
      </c>
      <c r="F585" s="117">
        <v>0</v>
      </c>
      <c r="G585" s="117"/>
      <c r="H585" s="119"/>
      <c r="M585" s="118">
        <v>200</v>
      </c>
      <c r="N585" s="118">
        <f t="shared" si="205"/>
        <v>1000</v>
      </c>
      <c r="O585" s="118">
        <f t="shared" si="198"/>
        <v>22565.479452054795</v>
      </c>
      <c r="P585" s="118">
        <f t="shared" si="199"/>
        <v>112827.39726027397</v>
      </c>
      <c r="Q585" s="118">
        <f t="shared" si="200"/>
        <v>1.1550684931506812</v>
      </c>
      <c r="R585" s="118">
        <f t="shared" si="201"/>
        <v>130.32337173953795</v>
      </c>
      <c r="S585" s="118">
        <f t="shared" si="204"/>
        <v>7.6438356164383556</v>
      </c>
      <c r="T585" s="118">
        <f t="shared" si="208"/>
        <v>862.43407768812153</v>
      </c>
      <c r="U585" s="118">
        <f t="shared" si="202"/>
        <v>5</v>
      </c>
      <c r="V585" s="118">
        <f t="shared" si="203"/>
        <v>564.1369863013698</v>
      </c>
      <c r="W585" s="118">
        <f t="shared" si="197"/>
        <v>0</v>
      </c>
      <c r="X585" s="118">
        <f t="shared" si="209"/>
        <v>0</v>
      </c>
      <c r="Y585" s="119">
        <v>0.02</v>
      </c>
      <c r="Z585" s="118">
        <f t="shared" si="210"/>
        <v>-20</v>
      </c>
      <c r="AA585" s="118">
        <f t="shared" si="211"/>
        <v>-2256.5479452054792</v>
      </c>
      <c r="AB585" s="119">
        <v>0</v>
      </c>
      <c r="AC585" s="118">
        <f t="shared" si="206"/>
        <v>0</v>
      </c>
      <c r="AD585" s="118">
        <f t="shared" si="207"/>
        <v>0</v>
      </c>
      <c r="AM585" s="118"/>
      <c r="AN585" s="118"/>
      <c r="AO585" s="118"/>
      <c r="AP585" s="118"/>
      <c r="AQ585" s="117">
        <v>0.05</v>
      </c>
      <c r="AR585" s="117">
        <v>0.1</v>
      </c>
    </row>
    <row r="586" spans="1:44" s="68" customFormat="1">
      <c r="A586" s="3" t="s">
        <v>1456</v>
      </c>
      <c r="B586" s="130">
        <f>B585+30</f>
        <v>47664</v>
      </c>
      <c r="C586" s="132">
        <f>VLOOKUP(CF_ож!B586,USD!A:B,2,TRUE)</f>
        <v>112.99178082191781</v>
      </c>
      <c r="D586" s="117">
        <v>6.9999999999999993E-2</v>
      </c>
      <c r="E586" s="117">
        <v>5.0000000000000001E-3</v>
      </c>
      <c r="F586" s="117">
        <v>0</v>
      </c>
      <c r="G586" s="117"/>
      <c r="H586" s="119"/>
      <c r="M586" s="118">
        <v>200</v>
      </c>
      <c r="N586" s="118">
        <f t="shared" si="205"/>
        <v>800</v>
      </c>
      <c r="O586" s="118">
        <f t="shared" si="198"/>
        <v>22598.356164383564</v>
      </c>
      <c r="P586" s="118">
        <f t="shared" si="199"/>
        <v>90393.424657534255</v>
      </c>
      <c r="Q586" s="118">
        <f t="shared" si="200"/>
        <v>1.1550684931506812</v>
      </c>
      <c r="R586" s="118">
        <f t="shared" si="201"/>
        <v>130.51324601238466</v>
      </c>
      <c r="S586" s="118">
        <f t="shared" si="204"/>
        <v>5.7534246575342456</v>
      </c>
      <c r="T586" s="118">
        <f t="shared" si="208"/>
        <v>650.08969787952708</v>
      </c>
      <c r="U586" s="118">
        <f t="shared" si="202"/>
        <v>4</v>
      </c>
      <c r="V586" s="118">
        <f t="shared" si="203"/>
        <v>451.96712328767126</v>
      </c>
      <c r="W586" s="118">
        <f t="shared" si="197"/>
        <v>0</v>
      </c>
      <c r="X586" s="118">
        <f t="shared" si="209"/>
        <v>0</v>
      </c>
      <c r="Y586" s="119">
        <v>0.02</v>
      </c>
      <c r="Z586" s="118">
        <f t="shared" si="210"/>
        <v>-16</v>
      </c>
      <c r="AA586" s="118">
        <f t="shared" si="211"/>
        <v>-1807.868493150685</v>
      </c>
      <c r="AB586" s="119">
        <v>0</v>
      </c>
      <c r="AC586" s="118">
        <f t="shared" si="206"/>
        <v>0</v>
      </c>
      <c r="AD586" s="118">
        <f t="shared" si="207"/>
        <v>0</v>
      </c>
      <c r="AM586" s="118"/>
      <c r="AN586" s="118"/>
      <c r="AO586" s="118"/>
      <c r="AP586" s="118"/>
      <c r="AQ586" s="117">
        <v>0.05</v>
      </c>
      <c r="AR586" s="117">
        <v>0.1</v>
      </c>
    </row>
    <row r="587" spans="1:44" s="68" customFormat="1">
      <c r="A587" s="3" t="s">
        <v>1456</v>
      </c>
      <c r="B587" s="130">
        <f>B586+31</f>
        <v>47695</v>
      </c>
      <c r="C587" s="132">
        <f>VLOOKUP(CF_ож!B587,USD!A:B,2,TRUE)</f>
        <v>113.16164383561645</v>
      </c>
      <c r="D587" s="117">
        <v>6.9999999999999993E-2</v>
      </c>
      <c r="E587" s="117">
        <v>5.0000000000000001E-3</v>
      </c>
      <c r="F587" s="117">
        <v>0</v>
      </c>
      <c r="G587" s="117"/>
      <c r="H587" s="119"/>
      <c r="M587" s="118">
        <v>200</v>
      </c>
      <c r="N587" s="118">
        <f t="shared" si="205"/>
        <v>600</v>
      </c>
      <c r="O587" s="118">
        <f t="shared" si="198"/>
        <v>22632.32876712329</v>
      </c>
      <c r="P587" s="118">
        <f t="shared" si="199"/>
        <v>67896.986301369863</v>
      </c>
      <c r="Q587" s="118">
        <f t="shared" si="200"/>
        <v>1.1550684931506812</v>
      </c>
      <c r="R587" s="118">
        <f t="shared" si="201"/>
        <v>130.70944942765956</v>
      </c>
      <c r="S587" s="118">
        <f t="shared" si="204"/>
        <v>4.7561643835616429</v>
      </c>
      <c r="T587" s="118">
        <f t="shared" si="208"/>
        <v>538.21537999624684</v>
      </c>
      <c r="U587" s="118">
        <f t="shared" si="202"/>
        <v>3</v>
      </c>
      <c r="V587" s="118">
        <f t="shared" si="203"/>
        <v>339.48493150684931</v>
      </c>
      <c r="W587" s="118">
        <f t="shared" si="197"/>
        <v>0</v>
      </c>
      <c r="X587" s="118">
        <f t="shared" si="209"/>
        <v>0</v>
      </c>
      <c r="Y587" s="119">
        <v>0.02</v>
      </c>
      <c r="Z587" s="118">
        <f t="shared" si="210"/>
        <v>-12</v>
      </c>
      <c r="AA587" s="118">
        <f t="shared" si="211"/>
        <v>-1357.9397260273972</v>
      </c>
      <c r="AB587" s="119">
        <v>0</v>
      </c>
      <c r="AC587" s="118">
        <f t="shared" si="206"/>
        <v>0</v>
      </c>
      <c r="AD587" s="118">
        <f t="shared" si="207"/>
        <v>0</v>
      </c>
      <c r="AM587" s="118"/>
      <c r="AN587" s="118"/>
      <c r="AO587" s="118"/>
      <c r="AP587" s="118"/>
      <c r="AQ587" s="117">
        <v>0.05</v>
      </c>
      <c r="AR587" s="117">
        <v>0.1</v>
      </c>
    </row>
    <row r="588" spans="1:44" s="68" customFormat="1">
      <c r="A588" s="3" t="s">
        <v>1456</v>
      </c>
      <c r="B588" s="130">
        <f>B587+31</f>
        <v>47726</v>
      </c>
      <c r="C588" s="132">
        <f>VLOOKUP(CF_ож!B588,USD!A:B,2,TRUE)</f>
        <v>113.33150684931506</v>
      </c>
      <c r="D588" s="117">
        <v>6.9999999999999993E-2</v>
      </c>
      <c r="E588" s="117">
        <v>5.0000000000000001E-3</v>
      </c>
      <c r="F588" s="117">
        <v>0</v>
      </c>
      <c r="G588" s="117"/>
      <c r="H588" s="119"/>
      <c r="M588" s="118">
        <v>200</v>
      </c>
      <c r="N588" s="118">
        <f t="shared" si="205"/>
        <v>400</v>
      </c>
      <c r="O588" s="118">
        <f t="shared" si="198"/>
        <v>22666.301369863013</v>
      </c>
      <c r="P588" s="118">
        <f t="shared" si="199"/>
        <v>45332.602739726026</v>
      </c>
      <c r="Q588" s="118">
        <f t="shared" si="200"/>
        <v>1.1550684931506812</v>
      </c>
      <c r="R588" s="118">
        <f t="shared" si="201"/>
        <v>130.90565284293444</v>
      </c>
      <c r="S588" s="118">
        <f t="shared" si="204"/>
        <v>3.5671232876712322</v>
      </c>
      <c r="T588" s="118">
        <f t="shared" si="208"/>
        <v>404.2674573090635</v>
      </c>
      <c r="U588" s="118">
        <f t="shared" si="202"/>
        <v>2</v>
      </c>
      <c r="V588" s="118">
        <f t="shared" si="203"/>
        <v>226.66301369863012</v>
      </c>
      <c r="W588" s="118">
        <f t="shared" si="197"/>
        <v>0</v>
      </c>
      <c r="X588" s="118">
        <f t="shared" si="209"/>
        <v>0</v>
      </c>
      <c r="Y588" s="119">
        <v>0.02</v>
      </c>
      <c r="Z588" s="118">
        <f t="shared" si="210"/>
        <v>-8</v>
      </c>
      <c r="AA588" s="118">
        <f t="shared" si="211"/>
        <v>-906.6520547945205</v>
      </c>
      <c r="AB588" s="119">
        <v>0</v>
      </c>
      <c r="AC588" s="118">
        <f t="shared" si="206"/>
        <v>0</v>
      </c>
      <c r="AD588" s="118">
        <f t="shared" si="207"/>
        <v>0</v>
      </c>
      <c r="AM588" s="118"/>
      <c r="AN588" s="118"/>
      <c r="AO588" s="118"/>
      <c r="AP588" s="118"/>
      <c r="AQ588" s="117">
        <v>0.05</v>
      </c>
      <c r="AR588" s="117">
        <v>0.1</v>
      </c>
    </row>
    <row r="589" spans="1:44" s="68" customFormat="1">
      <c r="A589" s="3" t="s">
        <v>1456</v>
      </c>
      <c r="B589" s="130">
        <f>B588+30</f>
        <v>47756</v>
      </c>
      <c r="C589" s="132">
        <f>VLOOKUP(CF_ож!B589,USD!A:B,2,TRUE)</f>
        <v>113.49589041095891</v>
      </c>
      <c r="D589" s="117">
        <v>6.9999999999999993E-2</v>
      </c>
      <c r="E589" s="117">
        <v>5.0000000000000001E-3</v>
      </c>
      <c r="F589" s="117">
        <v>0</v>
      </c>
      <c r="G589" s="117"/>
      <c r="H589" s="119"/>
      <c r="M589" s="118">
        <v>200</v>
      </c>
      <c r="N589" s="118">
        <f t="shared" si="205"/>
        <v>200</v>
      </c>
      <c r="O589" s="118">
        <f t="shared" si="198"/>
        <v>22699.178082191782</v>
      </c>
      <c r="P589" s="118">
        <f t="shared" si="199"/>
        <v>22699.178082191782</v>
      </c>
      <c r="Q589" s="118">
        <f t="shared" si="200"/>
        <v>1.1550684931506812</v>
      </c>
      <c r="R589" s="118">
        <f t="shared" si="201"/>
        <v>131.09552711578115</v>
      </c>
      <c r="S589" s="118">
        <f t="shared" si="204"/>
        <v>2.3013698630136985</v>
      </c>
      <c r="T589" s="118">
        <f t="shared" si="208"/>
        <v>261.19602176768626</v>
      </c>
      <c r="U589" s="118">
        <f t="shared" si="202"/>
        <v>1</v>
      </c>
      <c r="V589" s="118">
        <f t="shared" si="203"/>
        <v>113.49589041095891</v>
      </c>
      <c r="W589" s="118">
        <f t="shared" si="197"/>
        <v>0</v>
      </c>
      <c r="X589" s="118">
        <f t="shared" si="209"/>
        <v>0</v>
      </c>
      <c r="Y589" s="119">
        <v>0.02</v>
      </c>
      <c r="Z589" s="118">
        <f t="shared" si="210"/>
        <v>-4</v>
      </c>
      <c r="AA589" s="118">
        <f t="shared" si="211"/>
        <v>-453.98356164383563</v>
      </c>
      <c r="AB589" s="119">
        <v>0</v>
      </c>
      <c r="AC589" s="118">
        <f t="shared" si="206"/>
        <v>0</v>
      </c>
      <c r="AD589" s="118">
        <f t="shared" si="207"/>
        <v>0</v>
      </c>
      <c r="AM589" s="118"/>
      <c r="AN589" s="118"/>
      <c r="AO589" s="118"/>
      <c r="AP589" s="118"/>
      <c r="AQ589" s="117">
        <v>0.05</v>
      </c>
      <c r="AR589" s="117">
        <v>0.1</v>
      </c>
    </row>
    <row r="590" spans="1:44" s="68" customFormat="1">
      <c r="A590" s="3" t="s">
        <v>1456</v>
      </c>
      <c r="B590" s="130">
        <f>B589+31</f>
        <v>47787</v>
      </c>
      <c r="C590" s="132">
        <f>VLOOKUP(CF_ож!B590,USD!A:B,2,TRUE)</f>
        <v>113.66575342465754</v>
      </c>
      <c r="D590" s="117">
        <v>6.5000000000000002E-2</v>
      </c>
      <c r="E590" s="117">
        <v>5.0000000000000001E-3</v>
      </c>
      <c r="F590" s="117">
        <v>0</v>
      </c>
      <c r="G590" s="117"/>
      <c r="H590" s="119"/>
      <c r="M590" s="118">
        <v>200</v>
      </c>
      <c r="N590" s="118">
        <f t="shared" si="205"/>
        <v>0</v>
      </c>
      <c r="O590" s="118">
        <f t="shared" si="198"/>
        <v>22733.150684931508</v>
      </c>
      <c r="P590" s="118">
        <f t="shared" si="199"/>
        <v>0</v>
      </c>
      <c r="Q590" s="118"/>
      <c r="R590" s="118"/>
      <c r="S590" s="118">
        <f t="shared" si="204"/>
        <v>1.1890410958904107</v>
      </c>
      <c r="T590" s="118">
        <f t="shared" si="208"/>
        <v>135.15325201726401</v>
      </c>
      <c r="U590" s="118">
        <f t="shared" si="202"/>
        <v>0</v>
      </c>
      <c r="V590" s="118">
        <f t="shared" si="203"/>
        <v>0</v>
      </c>
      <c r="W590" s="118">
        <f t="shared" si="197"/>
        <v>0</v>
      </c>
      <c r="X590" s="118">
        <f t="shared" si="209"/>
        <v>0</v>
      </c>
      <c r="Y590" s="119">
        <v>0.02</v>
      </c>
      <c r="Z590" s="118">
        <f t="shared" si="210"/>
        <v>0</v>
      </c>
      <c r="AA590" s="118">
        <f t="shared" si="211"/>
        <v>0</v>
      </c>
      <c r="AB590" s="119">
        <v>0</v>
      </c>
      <c r="AC590" s="118">
        <f t="shared" si="206"/>
        <v>0</v>
      </c>
      <c r="AD590" s="118">
        <f t="shared" si="207"/>
        <v>0</v>
      </c>
      <c r="AM590" s="118"/>
      <c r="AN590" s="118"/>
      <c r="AO590" s="118"/>
      <c r="AP590" s="118"/>
      <c r="AQ590" s="117">
        <v>0.05</v>
      </c>
      <c r="AR590" s="117">
        <v>0.1</v>
      </c>
    </row>
    <row r="591" spans="1:44" s="60" customFormat="1">
      <c r="A591" s="20" t="s">
        <v>869</v>
      </c>
      <c r="B591" s="135">
        <v>43281</v>
      </c>
      <c r="C591" s="136">
        <f>VLOOKUP(CF_ож!B591,USD!A:B,2,TRUE)</f>
        <v>62.756500000000003</v>
      </c>
      <c r="D591" s="73">
        <v>0</v>
      </c>
      <c r="E591" s="73">
        <v>0</v>
      </c>
      <c r="F591" s="73">
        <v>0</v>
      </c>
      <c r="G591" s="73"/>
      <c r="H591" s="75"/>
      <c r="M591" s="74">
        <v>500</v>
      </c>
      <c r="N591" s="74">
        <f>-M591</f>
        <v>-500</v>
      </c>
      <c r="O591" s="74">
        <f t="shared" si="198"/>
        <v>31378.25</v>
      </c>
      <c r="P591" s="74">
        <f t="shared" si="199"/>
        <v>-31378.25</v>
      </c>
      <c r="Q591" s="74"/>
      <c r="R591" s="74"/>
      <c r="S591" s="74">
        <v>0</v>
      </c>
      <c r="T591" s="74">
        <f t="shared" si="208"/>
        <v>0</v>
      </c>
      <c r="U591" s="74">
        <f>E591*N491</f>
        <v>0</v>
      </c>
      <c r="V591" s="74"/>
      <c r="W591" s="74">
        <f t="shared" si="197"/>
        <v>0</v>
      </c>
      <c r="X591" s="74">
        <f t="shared" si="209"/>
        <v>0</v>
      </c>
      <c r="Y591" s="75">
        <v>0.06</v>
      </c>
      <c r="Z591" s="74">
        <f t="shared" si="210"/>
        <v>30</v>
      </c>
      <c r="AA591" s="74">
        <f t="shared" si="211"/>
        <v>1882.6950000000002</v>
      </c>
      <c r="AB591" s="75">
        <v>0.06</v>
      </c>
      <c r="AC591" s="74">
        <f t="shared" si="206"/>
        <v>30</v>
      </c>
      <c r="AD591" s="74">
        <f t="shared" si="207"/>
        <v>1882.6950000000002</v>
      </c>
      <c r="AM591" s="74"/>
      <c r="AN591" s="74"/>
      <c r="AO591" s="74"/>
      <c r="AP591" s="74"/>
      <c r="AQ591" s="73"/>
      <c r="AR591" s="73"/>
    </row>
    <row r="592" spans="1:44" s="60" customFormat="1">
      <c r="A592" s="20" t="s">
        <v>869</v>
      </c>
      <c r="B592" s="135">
        <f>B591+31</f>
        <v>43312</v>
      </c>
      <c r="C592" s="136">
        <f>VLOOKUP(CF_ож!B592,USD!A:B,2,TRUE)</f>
        <v>62.780500000000004</v>
      </c>
      <c r="D592" s="73">
        <v>0</v>
      </c>
      <c r="E592" s="73">
        <v>0</v>
      </c>
      <c r="F592" s="73">
        <v>0</v>
      </c>
      <c r="G592" s="73"/>
      <c r="H592" s="75"/>
      <c r="M592" s="74">
        <v>500</v>
      </c>
      <c r="N592" s="74">
        <f t="shared" ref="N592:N597" si="212">N591-M592</f>
        <v>-1000</v>
      </c>
      <c r="O592" s="74">
        <f t="shared" si="198"/>
        <v>31390.25</v>
      </c>
      <c r="P592" s="74">
        <f t="shared" si="199"/>
        <v>-62780.5</v>
      </c>
      <c r="Q592" s="74">
        <f t="shared" ref="Q592:Q655" si="213">N591*D591/365*(B592-B591)+Q591-S592</f>
        <v>0</v>
      </c>
      <c r="R592" s="74">
        <f t="shared" ref="R592:R655" si="214">Q592*C592</f>
        <v>0</v>
      </c>
      <c r="S592" s="74">
        <f>N591*D591/365*(B592-B591)*0.83</f>
        <v>0</v>
      </c>
      <c r="T592" s="74">
        <f t="shared" si="208"/>
        <v>0</v>
      </c>
      <c r="U592" s="74">
        <f t="shared" ref="U592:U655" si="215">E592*N592</f>
        <v>0</v>
      </c>
      <c r="V592" s="74">
        <f t="shared" ref="V592:V655" si="216">U592*C592</f>
        <v>0</v>
      </c>
      <c r="W592" s="74">
        <f t="shared" si="197"/>
        <v>0</v>
      </c>
      <c r="X592" s="74">
        <f t="shared" si="209"/>
        <v>0</v>
      </c>
      <c r="Y592" s="75">
        <v>0.06</v>
      </c>
      <c r="Z592" s="74">
        <f t="shared" si="210"/>
        <v>60</v>
      </c>
      <c r="AA592" s="74">
        <f t="shared" si="211"/>
        <v>3766.8300000000004</v>
      </c>
      <c r="AB592" s="75">
        <v>0.06</v>
      </c>
      <c r="AC592" s="74">
        <f t="shared" si="206"/>
        <v>60</v>
      </c>
      <c r="AD592" s="74">
        <f t="shared" si="207"/>
        <v>3766.8300000000004</v>
      </c>
      <c r="AM592" s="74"/>
      <c r="AN592" s="74"/>
      <c r="AO592" s="74"/>
      <c r="AP592" s="74"/>
      <c r="AQ592" s="73"/>
      <c r="AR592" s="73"/>
    </row>
    <row r="593" spans="1:44" s="60" customFormat="1">
      <c r="A593" s="20" t="s">
        <v>869</v>
      </c>
      <c r="B593" s="135">
        <f>B592+31</f>
        <v>43343</v>
      </c>
      <c r="C593" s="136">
        <f>VLOOKUP(CF_ож!B593,USD!A:B,2,TRUE)</f>
        <v>68.082099999999997</v>
      </c>
      <c r="D593" s="73">
        <v>0</v>
      </c>
      <c r="E593" s="73">
        <v>0</v>
      </c>
      <c r="F593" s="73">
        <v>0</v>
      </c>
      <c r="G593" s="73"/>
      <c r="H593" s="75"/>
      <c r="M593" s="74">
        <v>500</v>
      </c>
      <c r="N593" s="74">
        <f t="shared" si="212"/>
        <v>-1500</v>
      </c>
      <c r="O593" s="74">
        <f t="shared" si="198"/>
        <v>34041.049999999996</v>
      </c>
      <c r="P593" s="74">
        <f t="shared" si="199"/>
        <v>-102123.15</v>
      </c>
      <c r="Q593" s="74">
        <f t="shared" si="213"/>
        <v>0</v>
      </c>
      <c r="R593" s="74">
        <f t="shared" si="214"/>
        <v>0</v>
      </c>
      <c r="S593" s="74">
        <f t="shared" ref="S593:S656" si="217">N592*D592/365*(B593-B592)</f>
        <v>0</v>
      </c>
      <c r="T593" s="74">
        <f t="shared" si="208"/>
        <v>0</v>
      </c>
      <c r="U593" s="74">
        <f t="shared" si="215"/>
        <v>0</v>
      </c>
      <c r="V593" s="74">
        <f t="shared" si="216"/>
        <v>0</v>
      </c>
      <c r="W593" s="74">
        <f t="shared" si="197"/>
        <v>0</v>
      </c>
      <c r="X593" s="74">
        <f t="shared" si="209"/>
        <v>0</v>
      </c>
      <c r="Y593" s="75">
        <v>7.0000000000000007E-2</v>
      </c>
      <c r="Z593" s="74">
        <f t="shared" si="210"/>
        <v>105.00000000000001</v>
      </c>
      <c r="AA593" s="74">
        <f t="shared" si="211"/>
        <v>7148.6205000000009</v>
      </c>
      <c r="AB593" s="75">
        <v>7.0000000000000007E-2</v>
      </c>
      <c r="AC593" s="74">
        <f t="shared" si="206"/>
        <v>105.00000000000001</v>
      </c>
      <c r="AD593" s="74">
        <f t="shared" si="207"/>
        <v>7148.6205000000009</v>
      </c>
      <c r="AM593" s="74"/>
      <c r="AN593" s="74"/>
      <c r="AO593" s="74"/>
      <c r="AP593" s="74"/>
      <c r="AQ593" s="73"/>
      <c r="AR593" s="73"/>
    </row>
    <row r="594" spans="1:44" s="60" customFormat="1">
      <c r="A594" s="20" t="s">
        <v>869</v>
      </c>
      <c r="B594" s="135">
        <f>B593+30</f>
        <v>43373</v>
      </c>
      <c r="C594" s="136">
        <f>VLOOKUP(CF_ож!B594,USD!A:B,2,TRUE)</f>
        <v>65.590599999999995</v>
      </c>
      <c r="D594" s="73">
        <v>0</v>
      </c>
      <c r="E594" s="73">
        <v>0</v>
      </c>
      <c r="F594" s="73">
        <v>0</v>
      </c>
      <c r="G594" s="73"/>
      <c r="H594" s="75"/>
      <c r="M594" s="74">
        <v>500</v>
      </c>
      <c r="N594" s="74">
        <f t="shared" si="212"/>
        <v>-2000</v>
      </c>
      <c r="O594" s="74">
        <f t="shared" si="198"/>
        <v>32795.299999999996</v>
      </c>
      <c r="P594" s="74">
        <f t="shared" si="199"/>
        <v>-131181.19999999998</v>
      </c>
      <c r="Q594" s="74">
        <f t="shared" si="213"/>
        <v>0</v>
      </c>
      <c r="R594" s="74">
        <f t="shared" si="214"/>
        <v>0</v>
      </c>
      <c r="S594" s="74">
        <f t="shared" si="217"/>
        <v>0</v>
      </c>
      <c r="T594" s="74">
        <f t="shared" si="208"/>
        <v>0</v>
      </c>
      <c r="U594" s="74">
        <f t="shared" si="215"/>
        <v>0</v>
      </c>
      <c r="V594" s="74">
        <f t="shared" si="216"/>
        <v>0</v>
      </c>
      <c r="W594" s="74">
        <f t="shared" si="197"/>
        <v>0</v>
      </c>
      <c r="X594" s="74">
        <f t="shared" si="209"/>
        <v>0</v>
      </c>
      <c r="Y594" s="75">
        <v>7.0000000000000007E-2</v>
      </c>
      <c r="Z594" s="74">
        <f t="shared" si="210"/>
        <v>140</v>
      </c>
      <c r="AA594" s="74">
        <f t="shared" si="211"/>
        <v>9182.6839999999993</v>
      </c>
      <c r="AB594" s="75">
        <v>7.0000000000000007E-2</v>
      </c>
      <c r="AC594" s="74">
        <f t="shared" si="206"/>
        <v>140</v>
      </c>
      <c r="AD594" s="74">
        <f t="shared" si="207"/>
        <v>9182.6839999999993</v>
      </c>
      <c r="AM594" s="74"/>
      <c r="AN594" s="74"/>
      <c r="AO594" s="74"/>
      <c r="AP594" s="74"/>
      <c r="AQ594" s="73"/>
      <c r="AR594" s="73"/>
    </row>
    <row r="595" spans="1:44" s="60" customFormat="1">
      <c r="A595" s="20" t="s">
        <v>869</v>
      </c>
      <c r="B595" s="135">
        <f>B594+31</f>
        <v>43404</v>
      </c>
      <c r="C595" s="136">
        <f>VLOOKUP(CF_ож!B595,USD!A:B,2,TRUE)</f>
        <v>65.774199999999993</v>
      </c>
      <c r="D595" s="73">
        <v>0</v>
      </c>
      <c r="E595" s="73">
        <v>0</v>
      </c>
      <c r="F595" s="73">
        <v>0</v>
      </c>
      <c r="G595" s="73"/>
      <c r="H595" s="75"/>
      <c r="M595" s="74">
        <v>500</v>
      </c>
      <c r="N595" s="74">
        <f t="shared" si="212"/>
        <v>-2500</v>
      </c>
      <c r="O595" s="74">
        <f t="shared" si="198"/>
        <v>32887.1</v>
      </c>
      <c r="P595" s="74">
        <f t="shared" si="199"/>
        <v>-164435.49999999997</v>
      </c>
      <c r="Q595" s="74">
        <f t="shared" si="213"/>
        <v>0</v>
      </c>
      <c r="R595" s="74">
        <f t="shared" si="214"/>
        <v>0</v>
      </c>
      <c r="S595" s="74">
        <f t="shared" si="217"/>
        <v>0</v>
      </c>
      <c r="T595" s="74">
        <f t="shared" si="208"/>
        <v>0</v>
      </c>
      <c r="U595" s="74">
        <f t="shared" si="215"/>
        <v>0</v>
      </c>
      <c r="V595" s="74">
        <f t="shared" si="216"/>
        <v>0</v>
      </c>
      <c r="W595" s="74">
        <f t="shared" ref="W595:W658" si="218">-P595*F595</f>
        <v>0</v>
      </c>
      <c r="X595" s="74">
        <f t="shared" si="209"/>
        <v>0</v>
      </c>
      <c r="Y595" s="75">
        <v>7.0000000000000007E-2</v>
      </c>
      <c r="Z595" s="74">
        <f t="shared" si="210"/>
        <v>175.00000000000003</v>
      </c>
      <c r="AA595" s="74">
        <f t="shared" si="211"/>
        <v>11510.485000000001</v>
      </c>
      <c r="AB595" s="75">
        <v>7.0000000000000007E-2</v>
      </c>
      <c r="AC595" s="74">
        <f t="shared" si="206"/>
        <v>175.00000000000003</v>
      </c>
      <c r="AD595" s="74">
        <f t="shared" si="207"/>
        <v>11510.485000000001</v>
      </c>
      <c r="AM595" s="74"/>
      <c r="AN595" s="74"/>
      <c r="AO595" s="74"/>
      <c r="AP595" s="74"/>
      <c r="AQ595" s="73"/>
      <c r="AR595" s="73"/>
    </row>
    <row r="596" spans="1:44" s="60" customFormat="1">
      <c r="A596" s="20" t="s">
        <v>869</v>
      </c>
      <c r="B596" s="135">
        <f>B595+30</f>
        <v>43434</v>
      </c>
      <c r="C596" s="136">
        <f>VLOOKUP(CF_ож!B596,USD!A:B,2,TRUE)</f>
        <v>66.634200000000007</v>
      </c>
      <c r="D596" s="73">
        <v>0</v>
      </c>
      <c r="E596" s="73">
        <v>0</v>
      </c>
      <c r="F596" s="73">
        <v>0</v>
      </c>
      <c r="G596" s="73"/>
      <c r="H596" s="75"/>
      <c r="M596" s="74">
        <v>500</v>
      </c>
      <c r="N596" s="74">
        <f t="shared" si="212"/>
        <v>-3000</v>
      </c>
      <c r="O596" s="74">
        <f t="shared" si="198"/>
        <v>33317.100000000006</v>
      </c>
      <c r="P596" s="74">
        <f t="shared" si="199"/>
        <v>-199902.60000000003</v>
      </c>
      <c r="Q596" s="74">
        <f t="shared" si="213"/>
        <v>0</v>
      </c>
      <c r="R596" s="74">
        <f t="shared" si="214"/>
        <v>0</v>
      </c>
      <c r="S596" s="74">
        <f t="shared" si="217"/>
        <v>0</v>
      </c>
      <c r="T596" s="74">
        <f t="shared" si="208"/>
        <v>0</v>
      </c>
      <c r="U596" s="74">
        <f t="shared" si="215"/>
        <v>0</v>
      </c>
      <c r="V596" s="74">
        <f t="shared" si="216"/>
        <v>0</v>
      </c>
      <c r="W596" s="74">
        <f t="shared" si="218"/>
        <v>0</v>
      </c>
      <c r="X596" s="74">
        <f t="shared" si="209"/>
        <v>0</v>
      </c>
      <c r="Y596" s="75">
        <v>7.0000000000000007E-2</v>
      </c>
      <c r="Z596" s="74">
        <f t="shared" si="210"/>
        <v>210.00000000000003</v>
      </c>
      <c r="AA596" s="74">
        <f t="shared" si="211"/>
        <v>13993.182000000003</v>
      </c>
      <c r="AB596" s="75">
        <v>7.0000000000000007E-2</v>
      </c>
      <c r="AC596" s="74">
        <f t="shared" si="206"/>
        <v>210.00000000000003</v>
      </c>
      <c r="AD596" s="74">
        <f t="shared" si="207"/>
        <v>13993.182000000003</v>
      </c>
      <c r="AM596" s="74"/>
      <c r="AN596" s="74"/>
      <c r="AO596" s="74"/>
      <c r="AP596" s="74"/>
      <c r="AQ596" s="73"/>
      <c r="AR596" s="73"/>
    </row>
    <row r="597" spans="1:44" s="60" customFormat="1">
      <c r="A597" s="20" t="s">
        <v>869</v>
      </c>
      <c r="B597" s="135">
        <f>B596+31</f>
        <v>43465</v>
      </c>
      <c r="C597" s="136">
        <f>VLOOKUP(CF_ож!B597,USD!A:B,2,TRUE)</f>
        <v>69.470600000000005</v>
      </c>
      <c r="D597" s="73">
        <v>0</v>
      </c>
      <c r="E597" s="73">
        <v>0</v>
      </c>
      <c r="F597" s="73">
        <v>0</v>
      </c>
      <c r="G597" s="73"/>
      <c r="H597" s="75"/>
      <c r="M597" s="74">
        <v>500</v>
      </c>
      <c r="N597" s="74">
        <f t="shared" si="212"/>
        <v>-3500</v>
      </c>
      <c r="O597" s="74">
        <f t="shared" si="198"/>
        <v>34735.300000000003</v>
      </c>
      <c r="P597" s="74">
        <f t="shared" si="199"/>
        <v>-243147.1</v>
      </c>
      <c r="Q597" s="74">
        <f t="shared" si="213"/>
        <v>0</v>
      </c>
      <c r="R597" s="74">
        <f t="shared" si="214"/>
        <v>0</v>
      </c>
      <c r="S597" s="74">
        <f t="shared" si="217"/>
        <v>0</v>
      </c>
      <c r="T597" s="74">
        <f t="shared" si="208"/>
        <v>0</v>
      </c>
      <c r="U597" s="74">
        <f t="shared" si="215"/>
        <v>0</v>
      </c>
      <c r="V597" s="74">
        <f t="shared" si="216"/>
        <v>0</v>
      </c>
      <c r="W597" s="74">
        <f t="shared" si="218"/>
        <v>0</v>
      </c>
      <c r="X597" s="74">
        <f t="shared" si="209"/>
        <v>0</v>
      </c>
      <c r="Y597" s="75">
        <v>7.0000000000000007E-2</v>
      </c>
      <c r="Z597" s="74">
        <f t="shared" si="210"/>
        <v>245.00000000000003</v>
      </c>
      <c r="AA597" s="74">
        <f t="shared" si="211"/>
        <v>17020.297000000002</v>
      </c>
      <c r="AB597" s="75">
        <v>7.0000000000000007E-2</v>
      </c>
      <c r="AC597" s="74">
        <f t="shared" si="206"/>
        <v>245.00000000000003</v>
      </c>
      <c r="AD597" s="74">
        <f t="shared" si="207"/>
        <v>17020.297000000002</v>
      </c>
      <c r="AM597" s="74"/>
      <c r="AN597" s="74"/>
      <c r="AO597" s="74"/>
      <c r="AP597" s="74"/>
      <c r="AQ597" s="73"/>
      <c r="AR597" s="73"/>
    </row>
    <row r="598" spans="1:44" s="60" customFormat="1">
      <c r="A598" s="20" t="s">
        <v>869</v>
      </c>
      <c r="B598" s="135">
        <f>B597+31</f>
        <v>43496</v>
      </c>
      <c r="C598" s="136">
        <f>VLOOKUP(CF_ож!B598,USD!A:B,2,TRUE)</f>
        <v>66.098699999999994</v>
      </c>
      <c r="D598" s="73">
        <v>0</v>
      </c>
      <c r="E598" s="73">
        <v>0</v>
      </c>
      <c r="F598" s="73">
        <v>0</v>
      </c>
      <c r="G598" s="73"/>
      <c r="H598" s="75"/>
      <c r="M598" s="74">
        <f>M597*90%</f>
        <v>450</v>
      </c>
      <c r="N598" s="74">
        <f>N486-M598</f>
        <v>20350</v>
      </c>
      <c r="O598" s="74">
        <f t="shared" si="198"/>
        <v>29744.414999999997</v>
      </c>
      <c r="P598" s="74">
        <f t="shared" si="199"/>
        <v>1345108.5449999999</v>
      </c>
      <c r="Q598" s="74">
        <f t="shared" si="213"/>
        <v>0</v>
      </c>
      <c r="R598" s="74">
        <f t="shared" si="214"/>
        <v>0</v>
      </c>
      <c r="S598" s="74">
        <f t="shared" si="217"/>
        <v>0</v>
      </c>
      <c r="T598" s="74">
        <f t="shared" si="208"/>
        <v>0</v>
      </c>
      <c r="U598" s="74">
        <f t="shared" si="215"/>
        <v>0</v>
      </c>
      <c r="V598" s="74">
        <f t="shared" si="216"/>
        <v>0</v>
      </c>
      <c r="W598" s="74">
        <f t="shared" si="218"/>
        <v>0</v>
      </c>
      <c r="X598" s="74">
        <f t="shared" si="209"/>
        <v>0</v>
      </c>
      <c r="Y598" s="75">
        <v>7.0000000000000007E-2</v>
      </c>
      <c r="Z598" s="74">
        <f t="shared" si="210"/>
        <v>-1424.5000000000002</v>
      </c>
      <c r="AA598" s="74">
        <f t="shared" si="211"/>
        <v>-94157.598150000005</v>
      </c>
      <c r="AB598" s="75">
        <v>7.0000000000000007E-2</v>
      </c>
      <c r="AC598" s="74">
        <f t="shared" si="206"/>
        <v>-1424.5000000000002</v>
      </c>
      <c r="AD598" s="74">
        <f t="shared" si="207"/>
        <v>-94157.598150000005</v>
      </c>
      <c r="AM598" s="74"/>
      <c r="AN598" s="74"/>
      <c r="AO598" s="74"/>
      <c r="AP598" s="74"/>
      <c r="AQ598" s="73"/>
      <c r="AR598" s="73"/>
    </row>
    <row r="599" spans="1:44" s="60" customFormat="1">
      <c r="A599" s="20" t="s">
        <v>869</v>
      </c>
      <c r="B599" s="135">
        <f>B598+28</f>
        <v>43524</v>
      </c>
      <c r="C599" s="136">
        <f>VLOOKUP(CF_ож!B599,USD!A:B,2,TRUE)</f>
        <v>65.757000000000005</v>
      </c>
      <c r="D599" s="73">
        <v>0</v>
      </c>
      <c r="E599" s="73">
        <v>0</v>
      </c>
      <c r="F599" s="73">
        <v>0</v>
      </c>
      <c r="G599" s="73"/>
      <c r="H599" s="75"/>
      <c r="M599" s="74">
        <f t="shared" ref="M599:M608" si="219">M598*90%</f>
        <v>405</v>
      </c>
      <c r="N599" s="74">
        <f t="shared" ref="N599:N662" si="220">N598-M599</f>
        <v>19945</v>
      </c>
      <c r="O599" s="74">
        <f t="shared" si="198"/>
        <v>26631.585000000003</v>
      </c>
      <c r="P599" s="74">
        <f t="shared" si="199"/>
        <v>1311523.365</v>
      </c>
      <c r="Q599" s="74">
        <f t="shared" si="213"/>
        <v>0</v>
      </c>
      <c r="R599" s="74">
        <f t="shared" si="214"/>
        <v>0</v>
      </c>
      <c r="S599" s="74">
        <f t="shared" si="217"/>
        <v>0</v>
      </c>
      <c r="T599" s="74">
        <f t="shared" si="208"/>
        <v>0</v>
      </c>
      <c r="U599" s="74">
        <f t="shared" si="215"/>
        <v>0</v>
      </c>
      <c r="V599" s="74">
        <f t="shared" si="216"/>
        <v>0</v>
      </c>
      <c r="W599" s="74">
        <f t="shared" si="218"/>
        <v>0</v>
      </c>
      <c r="X599" s="74">
        <f t="shared" si="209"/>
        <v>0</v>
      </c>
      <c r="Y599" s="75">
        <v>7.0000000000000007E-2</v>
      </c>
      <c r="Z599" s="74">
        <f t="shared" si="210"/>
        <v>-1396.15</v>
      </c>
      <c r="AA599" s="74">
        <f t="shared" si="211"/>
        <v>-91806.635550000006</v>
      </c>
      <c r="AB599" s="75">
        <v>7.0000000000000007E-2</v>
      </c>
      <c r="AC599" s="74">
        <f t="shared" si="206"/>
        <v>-1396.15</v>
      </c>
      <c r="AD599" s="74">
        <f t="shared" si="207"/>
        <v>-91806.635550000006</v>
      </c>
      <c r="AM599" s="74"/>
      <c r="AN599" s="74"/>
      <c r="AO599" s="74"/>
      <c r="AP599" s="74"/>
      <c r="AQ599" s="73"/>
      <c r="AR599" s="73"/>
    </row>
    <row r="600" spans="1:44" s="60" customFormat="1">
      <c r="A600" s="20" t="s">
        <v>869</v>
      </c>
      <c r="B600" s="135">
        <f>B599+31</f>
        <v>43555</v>
      </c>
      <c r="C600" s="136">
        <f>VLOOKUP(CF_ож!B600,USD!A:B,2,TRUE)</f>
        <v>64.734700000000004</v>
      </c>
      <c r="D600" s="73">
        <v>0</v>
      </c>
      <c r="E600" s="73">
        <v>0</v>
      </c>
      <c r="F600" s="73">
        <v>0</v>
      </c>
      <c r="G600" s="73"/>
      <c r="H600" s="75"/>
      <c r="M600" s="74">
        <f t="shared" si="219"/>
        <v>364.5</v>
      </c>
      <c r="N600" s="74">
        <f t="shared" si="220"/>
        <v>19580.5</v>
      </c>
      <c r="O600" s="74">
        <f t="shared" si="198"/>
        <v>23595.798150000002</v>
      </c>
      <c r="P600" s="74">
        <f t="shared" si="199"/>
        <v>1267537.7933500002</v>
      </c>
      <c r="Q600" s="74">
        <f t="shared" si="213"/>
        <v>0</v>
      </c>
      <c r="R600" s="74">
        <f t="shared" si="214"/>
        <v>0</v>
      </c>
      <c r="S600" s="74">
        <f t="shared" si="217"/>
        <v>0</v>
      </c>
      <c r="T600" s="74">
        <f t="shared" si="208"/>
        <v>0</v>
      </c>
      <c r="U600" s="74">
        <f t="shared" si="215"/>
        <v>0</v>
      </c>
      <c r="V600" s="74">
        <f t="shared" si="216"/>
        <v>0</v>
      </c>
      <c r="W600" s="74">
        <f t="shared" si="218"/>
        <v>0</v>
      </c>
      <c r="X600" s="74">
        <f t="shared" si="209"/>
        <v>0</v>
      </c>
      <c r="Y600" s="75">
        <v>7.0000000000000007E-2</v>
      </c>
      <c r="Z600" s="74">
        <f t="shared" si="210"/>
        <v>-1370.6350000000002</v>
      </c>
      <c r="AA600" s="74">
        <f t="shared" si="211"/>
        <v>-88727.645534500014</v>
      </c>
      <c r="AB600" s="75">
        <v>7.0000000000000007E-2</v>
      </c>
      <c r="AC600" s="74">
        <f t="shared" si="206"/>
        <v>-1370.6350000000002</v>
      </c>
      <c r="AD600" s="74">
        <f t="shared" si="207"/>
        <v>-88727.645534500014</v>
      </c>
      <c r="AM600" s="74"/>
      <c r="AN600" s="74"/>
      <c r="AO600" s="74"/>
      <c r="AP600" s="74"/>
      <c r="AQ600" s="73"/>
      <c r="AR600" s="73"/>
    </row>
    <row r="601" spans="1:44" s="60" customFormat="1">
      <c r="A601" s="20" t="s">
        <v>869</v>
      </c>
      <c r="B601" s="135">
        <f>B600+30</f>
        <v>43585</v>
      </c>
      <c r="C601" s="136">
        <f>VLOOKUP(CF_ож!B601,USD!A:B,2,TRUE)</f>
        <v>64.691699999999997</v>
      </c>
      <c r="D601" s="73">
        <v>0</v>
      </c>
      <c r="E601" s="73">
        <v>0</v>
      </c>
      <c r="F601" s="73">
        <v>0</v>
      </c>
      <c r="G601" s="73"/>
      <c r="H601" s="75"/>
      <c r="M601" s="74">
        <f t="shared" si="219"/>
        <v>328.05</v>
      </c>
      <c r="N601" s="74">
        <f t="shared" si="220"/>
        <v>19252.45</v>
      </c>
      <c r="O601" s="74">
        <f t="shared" si="198"/>
        <v>21222.112184999998</v>
      </c>
      <c r="P601" s="74">
        <f t="shared" si="199"/>
        <v>1245473.719665</v>
      </c>
      <c r="Q601" s="74">
        <f t="shared" si="213"/>
        <v>0</v>
      </c>
      <c r="R601" s="74">
        <f t="shared" si="214"/>
        <v>0</v>
      </c>
      <c r="S601" s="74">
        <f t="shared" si="217"/>
        <v>0</v>
      </c>
      <c r="T601" s="74">
        <f t="shared" si="208"/>
        <v>0</v>
      </c>
      <c r="U601" s="74">
        <f t="shared" si="215"/>
        <v>0</v>
      </c>
      <c r="V601" s="74">
        <f t="shared" si="216"/>
        <v>0</v>
      </c>
      <c r="W601" s="74">
        <f t="shared" si="218"/>
        <v>0</v>
      </c>
      <c r="X601" s="74">
        <f t="shared" si="209"/>
        <v>0</v>
      </c>
      <c r="Y601" s="75">
        <v>7.0000000000000007E-2</v>
      </c>
      <c r="Z601" s="74">
        <f t="shared" si="210"/>
        <v>-1347.6715000000002</v>
      </c>
      <c r="AA601" s="74">
        <f t="shared" si="211"/>
        <v>-87183.160376550004</v>
      </c>
      <c r="AB601" s="75">
        <v>7.0000000000000007E-2</v>
      </c>
      <c r="AC601" s="74">
        <f t="shared" si="206"/>
        <v>-1347.6715000000002</v>
      </c>
      <c r="AD601" s="74">
        <f t="shared" si="207"/>
        <v>-87183.160376550004</v>
      </c>
      <c r="AM601" s="74"/>
      <c r="AN601" s="74"/>
      <c r="AO601" s="74"/>
      <c r="AP601" s="74"/>
      <c r="AQ601" s="73"/>
      <c r="AR601" s="73"/>
    </row>
    <row r="602" spans="1:44" s="60" customFormat="1">
      <c r="A602" s="20" t="s">
        <v>869</v>
      </c>
      <c r="B602" s="135">
        <f>B601+31</f>
        <v>43616</v>
      </c>
      <c r="C602" s="136">
        <f>VLOOKUP(CF_ож!B602,USD!A:B,2,TRUE)</f>
        <v>65.058300000000003</v>
      </c>
      <c r="D602" s="73">
        <v>0</v>
      </c>
      <c r="E602" s="73">
        <v>0</v>
      </c>
      <c r="F602" s="73">
        <v>0</v>
      </c>
      <c r="G602" s="73"/>
      <c r="H602" s="75"/>
      <c r="M602" s="74">
        <f t="shared" si="219"/>
        <v>295.245</v>
      </c>
      <c r="N602" s="74">
        <f t="shared" si="220"/>
        <v>18957.205000000002</v>
      </c>
      <c r="O602" s="74">
        <f t="shared" si="198"/>
        <v>19208.137783500002</v>
      </c>
      <c r="P602" s="74">
        <f t="shared" si="199"/>
        <v>1233323.5300515001</v>
      </c>
      <c r="Q602" s="74">
        <f t="shared" si="213"/>
        <v>0</v>
      </c>
      <c r="R602" s="74">
        <f t="shared" si="214"/>
        <v>0</v>
      </c>
      <c r="S602" s="74">
        <f t="shared" si="217"/>
        <v>0</v>
      </c>
      <c r="T602" s="74">
        <f t="shared" si="208"/>
        <v>0</v>
      </c>
      <c r="U602" s="74">
        <f t="shared" si="215"/>
        <v>0</v>
      </c>
      <c r="V602" s="74">
        <f t="shared" si="216"/>
        <v>0</v>
      </c>
      <c r="W602" s="74">
        <f t="shared" si="218"/>
        <v>0</v>
      </c>
      <c r="X602" s="74">
        <f t="shared" si="209"/>
        <v>0</v>
      </c>
      <c r="Y602" s="75">
        <v>7.0000000000000007E-2</v>
      </c>
      <c r="Z602" s="74">
        <f t="shared" si="210"/>
        <v>-1327.0043500000002</v>
      </c>
      <c r="AA602" s="74">
        <f t="shared" si="211"/>
        <v>-86332.647103605021</v>
      </c>
      <c r="AB602" s="75">
        <v>7.0000000000000007E-2</v>
      </c>
      <c r="AC602" s="74">
        <f t="shared" si="206"/>
        <v>-1327.0043500000002</v>
      </c>
      <c r="AD602" s="74">
        <f t="shared" si="207"/>
        <v>-86332.647103605021</v>
      </c>
      <c r="AM602" s="74"/>
      <c r="AN602" s="74"/>
      <c r="AO602" s="74"/>
      <c r="AP602" s="74"/>
      <c r="AQ602" s="73"/>
      <c r="AR602" s="73"/>
    </row>
    <row r="603" spans="1:44" s="60" customFormat="1">
      <c r="A603" s="20" t="s">
        <v>869</v>
      </c>
      <c r="B603" s="135">
        <f>B602+30</f>
        <v>43646</v>
      </c>
      <c r="C603" s="136">
        <f>VLOOKUP(CF_ож!B603,USD!A:B,2,TRUE)</f>
        <v>63.075600000000001</v>
      </c>
      <c r="D603" s="73">
        <v>0</v>
      </c>
      <c r="E603" s="73">
        <v>0</v>
      </c>
      <c r="F603" s="73">
        <v>0</v>
      </c>
      <c r="G603" s="73"/>
      <c r="H603" s="75"/>
      <c r="M603" s="74">
        <f t="shared" si="219"/>
        <v>265.72050000000002</v>
      </c>
      <c r="N603" s="74">
        <f t="shared" si="220"/>
        <v>18691.484500000002</v>
      </c>
      <c r="O603" s="74">
        <f t="shared" si="198"/>
        <v>16760.479969800002</v>
      </c>
      <c r="P603" s="74">
        <f t="shared" si="199"/>
        <v>1178976.5997282001</v>
      </c>
      <c r="Q603" s="74">
        <f t="shared" si="213"/>
        <v>0</v>
      </c>
      <c r="R603" s="74">
        <f t="shared" si="214"/>
        <v>0</v>
      </c>
      <c r="S603" s="74">
        <f t="shared" si="217"/>
        <v>0</v>
      </c>
      <c r="T603" s="74">
        <f t="shared" si="208"/>
        <v>0</v>
      </c>
      <c r="U603" s="74">
        <f t="shared" si="215"/>
        <v>0</v>
      </c>
      <c r="V603" s="74">
        <f t="shared" si="216"/>
        <v>0</v>
      </c>
      <c r="W603" s="74">
        <f t="shared" si="218"/>
        <v>0</v>
      </c>
      <c r="X603" s="74">
        <f t="shared" si="209"/>
        <v>0</v>
      </c>
      <c r="Y603" s="75">
        <v>7.0000000000000007E-2</v>
      </c>
      <c r="Z603" s="74">
        <f t="shared" si="210"/>
        <v>-1308.4039150000003</v>
      </c>
      <c r="AA603" s="74">
        <f t="shared" si="211"/>
        <v>-82528.361980974019</v>
      </c>
      <c r="AB603" s="75">
        <v>7.0000000000000007E-2</v>
      </c>
      <c r="AC603" s="74">
        <f t="shared" si="206"/>
        <v>-1308.4039150000003</v>
      </c>
      <c r="AD603" s="74">
        <f t="shared" si="207"/>
        <v>-82528.361980974019</v>
      </c>
      <c r="AM603" s="74"/>
      <c r="AN603" s="74"/>
      <c r="AO603" s="74"/>
      <c r="AP603" s="74"/>
      <c r="AQ603" s="73"/>
      <c r="AR603" s="73"/>
    </row>
    <row r="604" spans="1:44" s="60" customFormat="1">
      <c r="A604" s="20" t="s">
        <v>869</v>
      </c>
      <c r="B604" s="135">
        <f>B603+31</f>
        <v>43677</v>
      </c>
      <c r="C604" s="136">
        <f>VLOOKUP(CF_ож!B604,USD!A:B,2,TRUE)</f>
        <v>63.379100000000001</v>
      </c>
      <c r="D604" s="73">
        <v>0</v>
      </c>
      <c r="E604" s="73">
        <v>0</v>
      </c>
      <c r="F604" s="73">
        <v>0</v>
      </c>
      <c r="G604" s="73"/>
      <c r="H604" s="75"/>
      <c r="M604" s="74">
        <f t="shared" si="219"/>
        <v>239.14845000000003</v>
      </c>
      <c r="N604" s="74">
        <f t="shared" si="220"/>
        <v>18452.336050000002</v>
      </c>
      <c r="O604" s="74">
        <f t="shared" si="198"/>
        <v>15157.013527395002</v>
      </c>
      <c r="P604" s="74">
        <f t="shared" si="199"/>
        <v>1169492.451746555</v>
      </c>
      <c r="Q604" s="74">
        <f t="shared" si="213"/>
        <v>0</v>
      </c>
      <c r="R604" s="74">
        <f t="shared" si="214"/>
        <v>0</v>
      </c>
      <c r="S604" s="74">
        <f t="shared" si="217"/>
        <v>0</v>
      </c>
      <c r="T604" s="74">
        <f t="shared" si="208"/>
        <v>0</v>
      </c>
      <c r="U604" s="74">
        <f t="shared" si="215"/>
        <v>0</v>
      </c>
      <c r="V604" s="74">
        <f t="shared" si="216"/>
        <v>0</v>
      </c>
      <c r="W604" s="74">
        <f t="shared" si="218"/>
        <v>0</v>
      </c>
      <c r="X604" s="74">
        <f t="shared" si="209"/>
        <v>0</v>
      </c>
      <c r="Y604" s="75">
        <v>7.0000000000000007E-2</v>
      </c>
      <c r="Z604" s="74">
        <f t="shared" si="210"/>
        <v>-1291.6635235000003</v>
      </c>
      <c r="AA604" s="74">
        <f t="shared" si="211"/>
        <v>-81864.471622258876</v>
      </c>
      <c r="AB604" s="75">
        <v>7.0000000000000007E-2</v>
      </c>
      <c r="AC604" s="74">
        <f t="shared" si="206"/>
        <v>-1291.6635235000003</v>
      </c>
      <c r="AD604" s="74">
        <f t="shared" si="207"/>
        <v>-81864.471622258876</v>
      </c>
      <c r="AM604" s="74"/>
      <c r="AN604" s="74"/>
      <c r="AO604" s="74"/>
      <c r="AP604" s="74"/>
      <c r="AQ604" s="73"/>
      <c r="AR604" s="73"/>
    </row>
    <row r="605" spans="1:44" s="60" customFormat="1">
      <c r="A605" s="20" t="s">
        <v>869</v>
      </c>
      <c r="B605" s="135">
        <f>B604+31</f>
        <v>43708</v>
      </c>
      <c r="C605" s="136">
        <f>VLOOKUP(CF_ож!B605,USD!A:B,2,TRUE)</f>
        <v>66.489699999999999</v>
      </c>
      <c r="D605" s="73">
        <v>0</v>
      </c>
      <c r="E605" s="73">
        <v>0</v>
      </c>
      <c r="F605" s="73">
        <v>0</v>
      </c>
      <c r="G605" s="73"/>
      <c r="H605" s="75"/>
      <c r="M605" s="74">
        <f t="shared" si="219"/>
        <v>215.23360500000004</v>
      </c>
      <c r="N605" s="74">
        <f t="shared" si="220"/>
        <v>18237.102445</v>
      </c>
      <c r="O605" s="74">
        <f t="shared" si="198"/>
        <v>14310.817826368502</v>
      </c>
      <c r="P605" s="74">
        <f t="shared" si="199"/>
        <v>1212579.4704373165</v>
      </c>
      <c r="Q605" s="74">
        <f t="shared" si="213"/>
        <v>0</v>
      </c>
      <c r="R605" s="74">
        <f t="shared" si="214"/>
        <v>0</v>
      </c>
      <c r="S605" s="74">
        <f t="shared" si="217"/>
        <v>0</v>
      </c>
      <c r="T605" s="74">
        <f t="shared" si="208"/>
        <v>0</v>
      </c>
      <c r="U605" s="74">
        <f t="shared" si="215"/>
        <v>0</v>
      </c>
      <c r="V605" s="74">
        <f t="shared" si="216"/>
        <v>0</v>
      </c>
      <c r="W605" s="74">
        <f t="shared" si="218"/>
        <v>0</v>
      </c>
      <c r="X605" s="74">
        <f t="shared" si="209"/>
        <v>0</v>
      </c>
      <c r="Y605" s="75">
        <v>7.0000000000000007E-2</v>
      </c>
      <c r="Z605" s="74">
        <f t="shared" si="210"/>
        <v>-1276.5971711500001</v>
      </c>
      <c r="AA605" s="74">
        <f t="shared" si="211"/>
        <v>-84880.562930612155</v>
      </c>
      <c r="AB605" s="75">
        <v>7.0000000000000007E-2</v>
      </c>
      <c r="AC605" s="74">
        <f t="shared" si="206"/>
        <v>-1276.5971711500001</v>
      </c>
      <c r="AD605" s="74">
        <f t="shared" si="207"/>
        <v>-84880.562930612155</v>
      </c>
      <c r="AM605" s="74"/>
      <c r="AN605" s="74"/>
      <c r="AO605" s="74"/>
      <c r="AP605" s="74"/>
      <c r="AQ605" s="73"/>
      <c r="AR605" s="73"/>
    </row>
    <row r="606" spans="1:44" s="60" customFormat="1">
      <c r="A606" s="20" t="s">
        <v>869</v>
      </c>
      <c r="B606" s="135">
        <f>B605+30</f>
        <v>43738</v>
      </c>
      <c r="C606" s="136">
        <f>VLOOKUP(CF_ож!B606,USD!A:B,2,TRUE)</f>
        <v>64.415599999999998</v>
      </c>
      <c r="D606" s="73">
        <v>0</v>
      </c>
      <c r="E606" s="73">
        <v>0</v>
      </c>
      <c r="F606" s="73">
        <v>0</v>
      </c>
      <c r="G606" s="73"/>
      <c r="H606" s="75"/>
      <c r="M606" s="74">
        <f t="shared" si="219"/>
        <v>193.71024450000004</v>
      </c>
      <c r="N606" s="74">
        <f t="shared" si="220"/>
        <v>18043.392200499999</v>
      </c>
      <c r="O606" s="74">
        <f t="shared" si="198"/>
        <v>12477.961625614202</v>
      </c>
      <c r="P606" s="74">
        <f t="shared" si="199"/>
        <v>1162275.9346305276</v>
      </c>
      <c r="Q606" s="74">
        <f t="shared" si="213"/>
        <v>0</v>
      </c>
      <c r="R606" s="74">
        <f t="shared" si="214"/>
        <v>0</v>
      </c>
      <c r="S606" s="74">
        <f t="shared" si="217"/>
        <v>0</v>
      </c>
      <c r="T606" s="74">
        <f t="shared" si="208"/>
        <v>0</v>
      </c>
      <c r="U606" s="74">
        <f t="shared" si="215"/>
        <v>0</v>
      </c>
      <c r="V606" s="74">
        <f t="shared" si="216"/>
        <v>0</v>
      </c>
      <c r="W606" s="74">
        <f t="shared" si="218"/>
        <v>0</v>
      </c>
      <c r="X606" s="74">
        <f t="shared" si="209"/>
        <v>0</v>
      </c>
      <c r="Y606" s="75">
        <v>7.0000000000000007E-2</v>
      </c>
      <c r="Z606" s="74">
        <f t="shared" si="210"/>
        <v>-1263.0374540350001</v>
      </c>
      <c r="AA606" s="74">
        <f t="shared" si="211"/>
        <v>-81359.315424136948</v>
      </c>
      <c r="AB606" s="75">
        <v>7.0000000000000007E-2</v>
      </c>
      <c r="AC606" s="74">
        <f t="shared" si="206"/>
        <v>-1263.0374540350001</v>
      </c>
      <c r="AD606" s="74">
        <f t="shared" si="207"/>
        <v>-81359.315424136948</v>
      </c>
      <c r="AM606" s="74"/>
      <c r="AN606" s="74"/>
      <c r="AO606" s="74"/>
      <c r="AP606" s="74"/>
      <c r="AQ606" s="73"/>
      <c r="AR606" s="73"/>
    </row>
    <row r="607" spans="1:44" s="60" customFormat="1">
      <c r="A607" s="20" t="s">
        <v>869</v>
      </c>
      <c r="B607" s="135">
        <f>B606+31</f>
        <v>43769</v>
      </c>
      <c r="C607" s="136">
        <f>VLOOKUP(CF_ож!B607,USD!A:B,2,TRUE)</f>
        <v>63.873399999999997</v>
      </c>
      <c r="D607" s="73">
        <v>0</v>
      </c>
      <c r="E607" s="73">
        <v>0</v>
      </c>
      <c r="F607" s="73">
        <v>0</v>
      </c>
      <c r="G607" s="73"/>
      <c r="H607" s="75"/>
      <c r="M607" s="74">
        <f t="shared" si="219"/>
        <v>174.33922005000005</v>
      </c>
      <c r="N607" s="74">
        <f t="shared" si="220"/>
        <v>17869.05298045</v>
      </c>
      <c r="O607" s="74">
        <f t="shared" si="198"/>
        <v>11135.638737941672</v>
      </c>
      <c r="P607" s="74">
        <f t="shared" si="199"/>
        <v>1141357.168641475</v>
      </c>
      <c r="Q607" s="74">
        <f t="shared" si="213"/>
        <v>0</v>
      </c>
      <c r="R607" s="74">
        <f t="shared" si="214"/>
        <v>0</v>
      </c>
      <c r="S607" s="74">
        <f t="shared" si="217"/>
        <v>0</v>
      </c>
      <c r="T607" s="74">
        <f t="shared" si="208"/>
        <v>0</v>
      </c>
      <c r="U607" s="74">
        <f t="shared" si="215"/>
        <v>0</v>
      </c>
      <c r="V607" s="74">
        <f t="shared" si="216"/>
        <v>0</v>
      </c>
      <c r="W607" s="74">
        <f t="shared" si="218"/>
        <v>0</v>
      </c>
      <c r="X607" s="74">
        <f t="shared" si="209"/>
        <v>0</v>
      </c>
      <c r="Y607" s="75">
        <v>7.0000000000000007E-2</v>
      </c>
      <c r="Z607" s="74">
        <f t="shared" si="210"/>
        <v>-1250.8337086315</v>
      </c>
      <c r="AA607" s="74">
        <f t="shared" si="211"/>
        <v>-79895.001804903251</v>
      </c>
      <c r="AB607" s="75">
        <v>7.0000000000000007E-2</v>
      </c>
      <c r="AC607" s="74">
        <f t="shared" si="206"/>
        <v>-1250.8337086315</v>
      </c>
      <c r="AD607" s="74">
        <f t="shared" si="207"/>
        <v>-79895.001804903251</v>
      </c>
      <c r="AM607" s="74"/>
      <c r="AN607" s="74"/>
      <c r="AO607" s="74"/>
      <c r="AP607" s="74"/>
      <c r="AQ607" s="73"/>
      <c r="AR607" s="73"/>
    </row>
    <row r="608" spans="1:44" s="60" customFormat="1">
      <c r="A608" s="20" t="s">
        <v>869</v>
      </c>
      <c r="B608" s="135">
        <f>B607+30</f>
        <v>43799</v>
      </c>
      <c r="C608" s="136">
        <f>VLOOKUP(CF_ож!B608,USD!A:B,2,TRUE)</f>
        <v>64.081699999999998</v>
      </c>
      <c r="D608" s="73">
        <v>0</v>
      </c>
      <c r="E608" s="73">
        <v>0</v>
      </c>
      <c r="F608" s="73">
        <v>0</v>
      </c>
      <c r="G608" s="73"/>
      <c r="H608" s="75"/>
      <c r="M608" s="74">
        <f t="shared" si="219"/>
        <v>156.90529804500005</v>
      </c>
      <c r="N608" s="74">
        <f t="shared" si="220"/>
        <v>17712.147682405001</v>
      </c>
      <c r="O608" s="74">
        <f t="shared" si="198"/>
        <v>10054.758237730279</v>
      </c>
      <c r="P608" s="74">
        <f t="shared" si="199"/>
        <v>1135024.5341395724</v>
      </c>
      <c r="Q608" s="74">
        <f t="shared" si="213"/>
        <v>0</v>
      </c>
      <c r="R608" s="74">
        <f t="shared" si="214"/>
        <v>0</v>
      </c>
      <c r="S608" s="74">
        <f t="shared" si="217"/>
        <v>0</v>
      </c>
      <c r="T608" s="74">
        <f t="shared" si="208"/>
        <v>0</v>
      </c>
      <c r="U608" s="74">
        <f t="shared" si="215"/>
        <v>0</v>
      </c>
      <c r="V608" s="74">
        <f t="shared" si="216"/>
        <v>0</v>
      </c>
      <c r="W608" s="74">
        <f t="shared" si="218"/>
        <v>0</v>
      </c>
      <c r="X608" s="74">
        <f t="shared" si="209"/>
        <v>0</v>
      </c>
      <c r="Y608" s="75">
        <v>7.0000000000000007E-2</v>
      </c>
      <c r="Z608" s="74">
        <f t="shared" si="210"/>
        <v>-1239.8503377683501</v>
      </c>
      <c r="AA608" s="74">
        <f t="shared" si="211"/>
        <v>-79451.71738977007</v>
      </c>
      <c r="AB608" s="75">
        <v>7.0000000000000007E-2</v>
      </c>
      <c r="AC608" s="74">
        <f t="shared" si="206"/>
        <v>-1239.8503377683501</v>
      </c>
      <c r="AD608" s="74">
        <f t="shared" si="207"/>
        <v>-79451.71738977007</v>
      </c>
      <c r="AM608" s="74"/>
      <c r="AN608" s="74"/>
      <c r="AO608" s="74"/>
      <c r="AP608" s="74"/>
      <c r="AQ608" s="73"/>
      <c r="AR608" s="73"/>
    </row>
    <row r="609" spans="1:44" s="60" customFormat="1">
      <c r="A609" s="20" t="s">
        <v>869</v>
      </c>
      <c r="B609" s="135">
        <f>B608+31</f>
        <v>43830</v>
      </c>
      <c r="C609" s="136">
        <f>VLOOKUP(CF_ож!B609,USD!A:B,2,TRUE)</f>
        <v>61.905700000000003</v>
      </c>
      <c r="D609" s="73">
        <v>0</v>
      </c>
      <c r="E609" s="73">
        <v>0</v>
      </c>
      <c r="F609" s="73">
        <v>0</v>
      </c>
      <c r="G609" s="73"/>
      <c r="H609" s="75"/>
      <c r="M609" s="74">
        <v>150</v>
      </c>
      <c r="N609" s="74">
        <f t="shared" si="220"/>
        <v>17562.147682405001</v>
      </c>
      <c r="O609" s="74">
        <f t="shared" si="198"/>
        <v>9285.8549999999996</v>
      </c>
      <c r="P609" s="74">
        <f t="shared" si="199"/>
        <v>1087197.0457826592</v>
      </c>
      <c r="Q609" s="74">
        <f t="shared" si="213"/>
        <v>0</v>
      </c>
      <c r="R609" s="74">
        <f t="shared" si="214"/>
        <v>0</v>
      </c>
      <c r="S609" s="74">
        <f t="shared" si="217"/>
        <v>0</v>
      </c>
      <c r="T609" s="74">
        <f t="shared" si="208"/>
        <v>0</v>
      </c>
      <c r="U609" s="74">
        <f t="shared" si="215"/>
        <v>0</v>
      </c>
      <c r="V609" s="74">
        <f t="shared" si="216"/>
        <v>0</v>
      </c>
      <c r="W609" s="74">
        <f t="shared" si="218"/>
        <v>0</v>
      </c>
      <c r="X609" s="74">
        <f t="shared" si="209"/>
        <v>0</v>
      </c>
      <c r="Y609" s="75">
        <v>7.0000000000000007E-2</v>
      </c>
      <c r="Z609" s="74">
        <f t="shared" si="210"/>
        <v>-1229.3503377683501</v>
      </c>
      <c r="AA609" s="74">
        <f t="shared" si="211"/>
        <v>-76103.793204786154</v>
      </c>
      <c r="AB609" s="75">
        <v>7.0000000000000007E-2</v>
      </c>
      <c r="AC609" s="74">
        <f t="shared" si="206"/>
        <v>-1229.3503377683501</v>
      </c>
      <c r="AD609" s="74">
        <f t="shared" si="207"/>
        <v>-76103.793204786154</v>
      </c>
      <c r="AM609" s="74"/>
      <c r="AN609" s="74"/>
      <c r="AO609" s="74"/>
      <c r="AP609" s="74"/>
      <c r="AQ609" s="73"/>
      <c r="AR609" s="73"/>
    </row>
    <row r="610" spans="1:44" s="60" customFormat="1">
      <c r="A610" s="20" t="s">
        <v>869</v>
      </c>
      <c r="B610" s="135">
        <f>B609+31</f>
        <v>43861</v>
      </c>
      <c r="C610" s="136">
        <f>VLOOKUP(CF_ож!B610,USD!A:B,2,TRUE)</f>
        <v>63.035899999999998</v>
      </c>
      <c r="D610" s="73">
        <v>0</v>
      </c>
      <c r="E610" s="73">
        <v>0</v>
      </c>
      <c r="F610" s="73">
        <v>0</v>
      </c>
      <c r="G610" s="73"/>
      <c r="H610" s="75"/>
      <c r="M610" s="74">
        <v>150</v>
      </c>
      <c r="N610" s="74">
        <f t="shared" si="220"/>
        <v>17412.147682405001</v>
      </c>
      <c r="O610" s="74">
        <f t="shared" si="198"/>
        <v>9455.3850000000002</v>
      </c>
      <c r="P610" s="74">
        <f t="shared" si="199"/>
        <v>1097590.4000933133</v>
      </c>
      <c r="Q610" s="74">
        <f t="shared" si="213"/>
        <v>0</v>
      </c>
      <c r="R610" s="74">
        <f t="shared" si="214"/>
        <v>0</v>
      </c>
      <c r="S610" s="74">
        <f t="shared" si="217"/>
        <v>0</v>
      </c>
      <c r="T610" s="74">
        <f t="shared" si="208"/>
        <v>0</v>
      </c>
      <c r="U610" s="74">
        <f t="shared" si="215"/>
        <v>0</v>
      </c>
      <c r="V610" s="74">
        <f t="shared" si="216"/>
        <v>0</v>
      </c>
      <c r="W610" s="74">
        <f t="shared" si="218"/>
        <v>0</v>
      </c>
      <c r="X610" s="74">
        <f t="shared" si="209"/>
        <v>0</v>
      </c>
      <c r="Y610" s="75">
        <v>7.0000000000000007E-2</v>
      </c>
      <c r="Z610" s="74">
        <f t="shared" si="210"/>
        <v>-1218.8503377683501</v>
      </c>
      <c r="AA610" s="74">
        <f t="shared" si="211"/>
        <v>-76831.328006531941</v>
      </c>
      <c r="AB610" s="75">
        <v>7.0000000000000007E-2</v>
      </c>
      <c r="AC610" s="74">
        <f t="shared" si="206"/>
        <v>-1218.8503377683501</v>
      </c>
      <c r="AD610" s="74">
        <f t="shared" si="207"/>
        <v>-76831.328006531941</v>
      </c>
      <c r="AM610" s="74"/>
      <c r="AN610" s="74"/>
      <c r="AO610" s="74"/>
      <c r="AP610" s="74"/>
      <c r="AQ610" s="73"/>
      <c r="AR610" s="73"/>
    </row>
    <row r="611" spans="1:44" s="60" customFormat="1">
      <c r="A611" s="20" t="s">
        <v>869</v>
      </c>
      <c r="B611" s="135">
        <f>B610+29</f>
        <v>43890</v>
      </c>
      <c r="C611" s="136">
        <f>VLOOKUP(CF_ож!B611,USD!A:B,2,TRUE)</f>
        <v>66.990899999999996</v>
      </c>
      <c r="D611" s="73">
        <v>0</v>
      </c>
      <c r="E611" s="73">
        <v>0</v>
      </c>
      <c r="F611" s="73">
        <v>0</v>
      </c>
      <c r="G611" s="73"/>
      <c r="H611" s="75"/>
      <c r="M611" s="74">
        <v>150</v>
      </c>
      <c r="N611" s="74">
        <f t="shared" si="220"/>
        <v>17262.147682405001</v>
      </c>
      <c r="O611" s="74">
        <f t="shared" si="198"/>
        <v>10048.635</v>
      </c>
      <c r="P611" s="74">
        <f t="shared" si="199"/>
        <v>1156406.809177225</v>
      </c>
      <c r="Q611" s="74">
        <f t="shared" si="213"/>
        <v>0</v>
      </c>
      <c r="R611" s="74">
        <f t="shared" si="214"/>
        <v>0</v>
      </c>
      <c r="S611" s="74">
        <f t="shared" si="217"/>
        <v>0</v>
      </c>
      <c r="T611" s="74">
        <f t="shared" si="208"/>
        <v>0</v>
      </c>
      <c r="U611" s="74">
        <f t="shared" si="215"/>
        <v>0</v>
      </c>
      <c r="V611" s="74">
        <f t="shared" si="216"/>
        <v>0</v>
      </c>
      <c r="W611" s="74">
        <f t="shared" si="218"/>
        <v>0</v>
      </c>
      <c r="X611" s="74">
        <f t="shared" si="209"/>
        <v>0</v>
      </c>
      <c r="Y611" s="75">
        <v>7.0000000000000007E-2</v>
      </c>
      <c r="Z611" s="74">
        <f t="shared" si="210"/>
        <v>-1208.3503377683501</v>
      </c>
      <c r="AA611" s="74">
        <f t="shared" si="211"/>
        <v>-80948.47664240576</v>
      </c>
      <c r="AB611" s="75">
        <v>7.0000000000000007E-2</v>
      </c>
      <c r="AC611" s="74">
        <f t="shared" si="206"/>
        <v>-1208.3503377683501</v>
      </c>
      <c r="AD611" s="74">
        <f t="shared" si="207"/>
        <v>-80948.47664240576</v>
      </c>
      <c r="AM611" s="74"/>
      <c r="AN611" s="74"/>
      <c r="AO611" s="74"/>
      <c r="AP611" s="74"/>
      <c r="AQ611" s="73"/>
      <c r="AR611" s="73"/>
    </row>
    <row r="612" spans="1:44" s="60" customFormat="1">
      <c r="A612" s="20" t="s">
        <v>869</v>
      </c>
      <c r="B612" s="135">
        <f>B611+31</f>
        <v>43921</v>
      </c>
      <c r="C612" s="136">
        <f>VLOOKUP(CF_ож!B612,USD!A:B,2,TRUE)</f>
        <v>77.732500000000002</v>
      </c>
      <c r="D612" s="73">
        <v>0</v>
      </c>
      <c r="E612" s="73">
        <v>0</v>
      </c>
      <c r="F612" s="73">
        <v>0</v>
      </c>
      <c r="G612" s="73"/>
      <c r="H612" s="75"/>
      <c r="M612" s="74">
        <v>150</v>
      </c>
      <c r="N612" s="74">
        <f t="shared" si="220"/>
        <v>17112.147682405001</v>
      </c>
      <c r="O612" s="74">
        <f t="shared" si="198"/>
        <v>11659.875</v>
      </c>
      <c r="P612" s="74">
        <f t="shared" si="199"/>
        <v>1330170.0197225467</v>
      </c>
      <c r="Q612" s="74">
        <f t="shared" si="213"/>
        <v>0</v>
      </c>
      <c r="R612" s="74">
        <f t="shared" si="214"/>
        <v>0</v>
      </c>
      <c r="S612" s="74">
        <f t="shared" si="217"/>
        <v>0</v>
      </c>
      <c r="T612" s="74">
        <f t="shared" si="208"/>
        <v>0</v>
      </c>
      <c r="U612" s="74">
        <f t="shared" si="215"/>
        <v>0</v>
      </c>
      <c r="V612" s="74">
        <f t="shared" si="216"/>
        <v>0</v>
      </c>
      <c r="W612" s="74">
        <f t="shared" si="218"/>
        <v>0</v>
      </c>
      <c r="X612" s="74">
        <f t="shared" si="209"/>
        <v>0</v>
      </c>
      <c r="Y612" s="75">
        <v>7.0000000000000007E-2</v>
      </c>
      <c r="Z612" s="74">
        <f t="shared" si="210"/>
        <v>-1197.8503377683501</v>
      </c>
      <c r="AA612" s="74">
        <f t="shared" si="211"/>
        <v>-93111.901380578274</v>
      </c>
      <c r="AB612" s="75">
        <v>7.0000000000000007E-2</v>
      </c>
      <c r="AC612" s="74">
        <f t="shared" si="206"/>
        <v>-1197.8503377683501</v>
      </c>
      <c r="AD612" s="74">
        <f t="shared" si="207"/>
        <v>-93111.901380578274</v>
      </c>
      <c r="AM612" s="74"/>
      <c r="AN612" s="74"/>
      <c r="AO612" s="74"/>
      <c r="AP612" s="74"/>
      <c r="AQ612" s="73"/>
      <c r="AR612" s="73"/>
    </row>
    <row r="613" spans="1:44" s="60" customFormat="1">
      <c r="A613" s="20" t="s">
        <v>869</v>
      </c>
      <c r="B613" s="135">
        <f>B612+30</f>
        <v>43951</v>
      </c>
      <c r="C613" s="136">
        <f>VLOOKUP(CF_ож!B613,USD!A:B,2,TRUE)</f>
        <v>73.689400000000006</v>
      </c>
      <c r="D613" s="73">
        <v>0</v>
      </c>
      <c r="E613" s="73">
        <v>0</v>
      </c>
      <c r="F613" s="73">
        <v>0</v>
      </c>
      <c r="G613" s="73"/>
      <c r="H613" s="75"/>
      <c r="M613" s="74">
        <v>150</v>
      </c>
      <c r="N613" s="74">
        <f t="shared" si="220"/>
        <v>16962.147682405001</v>
      </c>
      <c r="O613" s="74">
        <f t="shared" si="198"/>
        <v>11053.410000000002</v>
      </c>
      <c r="P613" s="74">
        <f t="shared" si="199"/>
        <v>1249930.4854278152</v>
      </c>
      <c r="Q613" s="74">
        <f t="shared" si="213"/>
        <v>0</v>
      </c>
      <c r="R613" s="74">
        <f t="shared" si="214"/>
        <v>0</v>
      </c>
      <c r="S613" s="74">
        <f t="shared" si="217"/>
        <v>0</v>
      </c>
      <c r="T613" s="74">
        <f t="shared" si="208"/>
        <v>0</v>
      </c>
      <c r="U613" s="74">
        <f t="shared" si="215"/>
        <v>0</v>
      </c>
      <c r="V613" s="74">
        <f t="shared" si="216"/>
        <v>0</v>
      </c>
      <c r="W613" s="74">
        <f t="shared" si="218"/>
        <v>0</v>
      </c>
      <c r="X613" s="74">
        <f t="shared" si="209"/>
        <v>0</v>
      </c>
      <c r="Y613" s="75">
        <v>7.0000000000000007E-2</v>
      </c>
      <c r="Z613" s="74">
        <f t="shared" si="210"/>
        <v>-1187.3503377683501</v>
      </c>
      <c r="AA613" s="74">
        <f t="shared" si="211"/>
        <v>-87495.133979947059</v>
      </c>
      <c r="AB613" s="75">
        <v>7.0000000000000007E-2</v>
      </c>
      <c r="AC613" s="74">
        <f t="shared" si="206"/>
        <v>-1187.3503377683501</v>
      </c>
      <c r="AD613" s="74">
        <f t="shared" si="207"/>
        <v>-87495.133979947059</v>
      </c>
      <c r="AM613" s="74"/>
      <c r="AN613" s="74"/>
      <c r="AO613" s="74"/>
      <c r="AP613" s="74"/>
      <c r="AQ613" s="73"/>
      <c r="AR613" s="73"/>
    </row>
    <row r="614" spans="1:44" s="60" customFormat="1">
      <c r="A614" s="20" t="s">
        <v>869</v>
      </c>
      <c r="B614" s="135">
        <f>B613+31</f>
        <v>43982</v>
      </c>
      <c r="C614" s="136">
        <f>VLOOKUP(CF_ож!B614,USD!A:B,2,TRUE)</f>
        <v>70.751999999999995</v>
      </c>
      <c r="D614" s="73">
        <v>0</v>
      </c>
      <c r="E614" s="73">
        <v>0</v>
      </c>
      <c r="F614" s="73">
        <v>0</v>
      </c>
      <c r="G614" s="73"/>
      <c r="H614" s="75"/>
      <c r="M614" s="74">
        <v>150</v>
      </c>
      <c r="N614" s="74">
        <f t="shared" si="220"/>
        <v>16812.147682405001</v>
      </c>
      <c r="O614" s="74">
        <f t="shared" si="198"/>
        <v>10612.8</v>
      </c>
      <c r="P614" s="74">
        <f t="shared" si="199"/>
        <v>1189493.0728255184</v>
      </c>
      <c r="Q614" s="74">
        <f t="shared" si="213"/>
        <v>0</v>
      </c>
      <c r="R614" s="74">
        <f t="shared" si="214"/>
        <v>0</v>
      </c>
      <c r="S614" s="74">
        <f t="shared" si="217"/>
        <v>0</v>
      </c>
      <c r="T614" s="74">
        <f t="shared" si="208"/>
        <v>0</v>
      </c>
      <c r="U614" s="74">
        <f t="shared" si="215"/>
        <v>0</v>
      </c>
      <c r="V614" s="74">
        <f t="shared" si="216"/>
        <v>0</v>
      </c>
      <c r="W614" s="74">
        <f t="shared" si="218"/>
        <v>0</v>
      </c>
      <c r="X614" s="74">
        <f t="shared" si="209"/>
        <v>0</v>
      </c>
      <c r="Y614" s="75">
        <v>7.0000000000000007E-2</v>
      </c>
      <c r="Z614" s="74">
        <f t="shared" si="210"/>
        <v>-1176.8503377683501</v>
      </c>
      <c r="AA614" s="74">
        <f t="shared" si="211"/>
        <v>-83264.515097786294</v>
      </c>
      <c r="AB614" s="75">
        <v>7.0000000000000007E-2</v>
      </c>
      <c r="AC614" s="74">
        <f t="shared" si="206"/>
        <v>-1176.8503377683501</v>
      </c>
      <c r="AD614" s="74">
        <f t="shared" si="207"/>
        <v>-83264.515097786294</v>
      </c>
      <c r="AM614" s="74"/>
      <c r="AN614" s="74"/>
      <c r="AO614" s="74"/>
      <c r="AP614" s="74"/>
      <c r="AQ614" s="73"/>
      <c r="AR614" s="73"/>
    </row>
    <row r="615" spans="1:44" s="60" customFormat="1">
      <c r="A615" s="20" t="s">
        <v>869</v>
      </c>
      <c r="B615" s="135">
        <f t="shared" ref="B615:B620" si="221">B614+30</f>
        <v>44012</v>
      </c>
      <c r="C615" s="136">
        <f>VLOOKUP(CF_ож!B615,USD!A:B,2,TRUE)</f>
        <v>69.951300000000003</v>
      </c>
      <c r="D615" s="73">
        <v>0</v>
      </c>
      <c r="E615" s="73">
        <v>0</v>
      </c>
      <c r="F615" s="73">
        <v>0</v>
      </c>
      <c r="G615" s="73"/>
      <c r="H615" s="75"/>
      <c r="M615" s="74">
        <v>150</v>
      </c>
      <c r="N615" s="74">
        <f t="shared" si="220"/>
        <v>16662.147682405001</v>
      </c>
      <c r="O615" s="74">
        <f t="shared" si="198"/>
        <v>10492.695</v>
      </c>
      <c r="P615" s="74">
        <f t="shared" si="199"/>
        <v>1165538.891176217</v>
      </c>
      <c r="Q615" s="74">
        <f t="shared" si="213"/>
        <v>0</v>
      </c>
      <c r="R615" s="74">
        <f t="shared" si="214"/>
        <v>0</v>
      </c>
      <c r="S615" s="74">
        <f t="shared" si="217"/>
        <v>0</v>
      </c>
      <c r="T615" s="74">
        <f t="shared" si="208"/>
        <v>0</v>
      </c>
      <c r="U615" s="74">
        <f t="shared" si="215"/>
        <v>0</v>
      </c>
      <c r="V615" s="74">
        <f t="shared" si="216"/>
        <v>0</v>
      </c>
      <c r="W615" s="74">
        <f t="shared" si="218"/>
        <v>0</v>
      </c>
      <c r="X615" s="74">
        <f t="shared" si="209"/>
        <v>0</v>
      </c>
      <c r="Y615" s="75">
        <v>7.0000000000000007E-2</v>
      </c>
      <c r="Z615" s="74">
        <f t="shared" si="210"/>
        <v>-1166.3503377683501</v>
      </c>
      <c r="AA615" s="74">
        <f t="shared" si="211"/>
        <v>-81587.722382335196</v>
      </c>
      <c r="AB615" s="75">
        <v>7.0000000000000007E-2</v>
      </c>
      <c r="AC615" s="74">
        <f t="shared" si="206"/>
        <v>-1166.3503377683501</v>
      </c>
      <c r="AD615" s="74">
        <f t="shared" si="207"/>
        <v>-81587.722382335196</v>
      </c>
      <c r="AM615" s="74"/>
      <c r="AN615" s="74"/>
      <c r="AO615" s="74"/>
      <c r="AP615" s="74"/>
      <c r="AQ615" s="73"/>
      <c r="AR615" s="73"/>
    </row>
    <row r="616" spans="1:44" s="60" customFormat="1">
      <c r="A616" s="20" t="s">
        <v>869</v>
      </c>
      <c r="B616" s="135">
        <f>B615+31</f>
        <v>44043</v>
      </c>
      <c r="C616" s="136">
        <f>VLOOKUP(CF_ож!B616,USD!A:B,2,TRUE)</f>
        <v>73.363299999999995</v>
      </c>
      <c r="D616" s="73">
        <v>0</v>
      </c>
      <c r="E616" s="73">
        <v>0</v>
      </c>
      <c r="F616" s="73">
        <v>0</v>
      </c>
      <c r="G616" s="73"/>
      <c r="H616" s="75"/>
      <c r="M616" s="74">
        <v>150</v>
      </c>
      <c r="N616" s="74">
        <f t="shared" si="220"/>
        <v>16512.147682405001</v>
      </c>
      <c r="O616" s="74">
        <f t="shared" si="198"/>
        <v>11004.494999999999</v>
      </c>
      <c r="P616" s="74">
        <f t="shared" si="199"/>
        <v>1211385.6440685827</v>
      </c>
      <c r="Q616" s="74">
        <f t="shared" si="213"/>
        <v>0</v>
      </c>
      <c r="R616" s="74">
        <f t="shared" si="214"/>
        <v>0</v>
      </c>
      <c r="S616" s="74">
        <f t="shared" si="217"/>
        <v>0</v>
      </c>
      <c r="T616" s="74">
        <f t="shared" si="208"/>
        <v>0</v>
      </c>
      <c r="U616" s="74">
        <f t="shared" si="215"/>
        <v>0</v>
      </c>
      <c r="V616" s="74">
        <f t="shared" si="216"/>
        <v>0</v>
      </c>
      <c r="W616" s="74">
        <f t="shared" si="218"/>
        <v>0</v>
      </c>
      <c r="X616" s="74">
        <f t="shared" si="209"/>
        <v>0</v>
      </c>
      <c r="Y616" s="75">
        <v>7.0000000000000007E-2</v>
      </c>
      <c r="Z616" s="74">
        <f t="shared" si="210"/>
        <v>-1155.8503377683501</v>
      </c>
      <c r="AA616" s="74">
        <f t="shared" si="211"/>
        <v>-84796.995084800787</v>
      </c>
      <c r="AB616" s="75">
        <v>7.0000000000000007E-2</v>
      </c>
      <c r="AC616" s="74">
        <f t="shared" si="206"/>
        <v>-1155.8503377683501</v>
      </c>
      <c r="AD616" s="74">
        <f t="shared" si="207"/>
        <v>-84796.995084800787</v>
      </c>
      <c r="AM616" s="74"/>
      <c r="AN616" s="74"/>
      <c r="AO616" s="74"/>
      <c r="AP616" s="74"/>
      <c r="AQ616" s="73"/>
      <c r="AR616" s="73"/>
    </row>
    <row r="617" spans="1:44" s="60" customFormat="1">
      <c r="A617" s="20" t="s">
        <v>869</v>
      </c>
      <c r="B617" s="135">
        <f>B616+31</f>
        <v>44074</v>
      </c>
      <c r="C617" s="136">
        <f>VLOOKUP(CF_ож!B617,USD!A:B,2,TRUE)</f>
        <v>74.638199999999998</v>
      </c>
      <c r="D617" s="73">
        <v>0</v>
      </c>
      <c r="E617" s="73">
        <v>0</v>
      </c>
      <c r="F617" s="73">
        <v>0</v>
      </c>
      <c r="G617" s="73"/>
      <c r="H617" s="75"/>
      <c r="M617" s="74">
        <v>150</v>
      </c>
      <c r="N617" s="74">
        <f t="shared" si="220"/>
        <v>16362.147682405001</v>
      </c>
      <c r="O617" s="74">
        <f t="shared" si="198"/>
        <v>11195.73</v>
      </c>
      <c r="P617" s="74">
        <f t="shared" si="199"/>
        <v>1221241.2511488809</v>
      </c>
      <c r="Q617" s="74">
        <f t="shared" si="213"/>
        <v>0</v>
      </c>
      <c r="R617" s="74">
        <f t="shared" si="214"/>
        <v>0</v>
      </c>
      <c r="S617" s="74">
        <f t="shared" si="217"/>
        <v>0</v>
      </c>
      <c r="T617" s="74">
        <f t="shared" si="208"/>
        <v>0</v>
      </c>
      <c r="U617" s="74">
        <f t="shared" si="215"/>
        <v>0</v>
      </c>
      <c r="V617" s="74">
        <f t="shared" si="216"/>
        <v>0</v>
      </c>
      <c r="W617" s="74">
        <f t="shared" si="218"/>
        <v>0</v>
      </c>
      <c r="X617" s="74">
        <f t="shared" si="209"/>
        <v>0</v>
      </c>
      <c r="Y617" s="75">
        <v>7.0000000000000007E-2</v>
      </c>
      <c r="Z617" s="74">
        <f t="shared" si="210"/>
        <v>-1145.3503377683501</v>
      </c>
      <c r="AA617" s="74">
        <f t="shared" si="211"/>
        <v>-85486.887580421666</v>
      </c>
      <c r="AB617" s="75">
        <v>7.0000000000000007E-2</v>
      </c>
      <c r="AC617" s="74">
        <f t="shared" si="206"/>
        <v>-1145.3503377683501</v>
      </c>
      <c r="AD617" s="74">
        <f t="shared" si="207"/>
        <v>-85486.887580421666</v>
      </c>
      <c r="AM617" s="74"/>
      <c r="AN617" s="74"/>
      <c r="AO617" s="74"/>
      <c r="AP617" s="74"/>
      <c r="AQ617" s="73"/>
      <c r="AR617" s="73"/>
    </row>
    <row r="618" spans="1:44" s="60" customFormat="1">
      <c r="A618" s="20" t="s">
        <v>869</v>
      </c>
      <c r="B618" s="135">
        <f t="shared" si="221"/>
        <v>44104</v>
      </c>
      <c r="C618" s="136">
        <f>VLOOKUP(CF_ож!B618,USD!A:B,2,TRUE)</f>
        <v>75.238106422018348</v>
      </c>
      <c r="D618" s="73">
        <v>0</v>
      </c>
      <c r="E618" s="73">
        <v>0</v>
      </c>
      <c r="F618" s="73">
        <v>0</v>
      </c>
      <c r="G618" s="73"/>
      <c r="H618" s="75"/>
      <c r="M618" s="74">
        <v>150</v>
      </c>
      <c r="N618" s="74">
        <f t="shared" si="220"/>
        <v>16212.147682405001</v>
      </c>
      <c r="O618" s="74">
        <f t="shared" si="198"/>
        <v>11285.715963302751</v>
      </c>
      <c r="P618" s="74">
        <f t="shared" si="199"/>
        <v>1219771.2926582654</v>
      </c>
      <c r="Q618" s="74">
        <f t="shared" si="213"/>
        <v>0</v>
      </c>
      <c r="R618" s="74">
        <f t="shared" si="214"/>
        <v>0</v>
      </c>
      <c r="S618" s="74">
        <f t="shared" si="217"/>
        <v>0</v>
      </c>
      <c r="T618" s="74">
        <f t="shared" si="208"/>
        <v>0</v>
      </c>
      <c r="U618" s="74">
        <f t="shared" si="215"/>
        <v>0</v>
      </c>
      <c r="V618" s="74">
        <f t="shared" si="216"/>
        <v>0</v>
      </c>
      <c r="W618" s="74">
        <f t="shared" si="218"/>
        <v>0</v>
      </c>
      <c r="X618" s="74">
        <f t="shared" si="209"/>
        <v>0</v>
      </c>
      <c r="Y618" s="75">
        <v>7.0000000000000007E-2</v>
      </c>
      <c r="Z618" s="74">
        <f t="shared" si="210"/>
        <v>-1134.8503377683501</v>
      </c>
      <c r="AA618" s="74">
        <f t="shared" si="211"/>
        <v>-85383.99048607859</v>
      </c>
      <c r="AB618" s="75">
        <v>7.0000000000000007E-2</v>
      </c>
      <c r="AC618" s="74">
        <f t="shared" si="206"/>
        <v>-1134.8503377683501</v>
      </c>
      <c r="AD618" s="74">
        <f t="shared" si="207"/>
        <v>-85383.99048607859</v>
      </c>
      <c r="AM618" s="74"/>
      <c r="AN618" s="74"/>
      <c r="AO618" s="74"/>
      <c r="AP618" s="74"/>
      <c r="AQ618" s="73"/>
      <c r="AR618" s="73"/>
    </row>
    <row r="619" spans="1:44" s="60" customFormat="1">
      <c r="A619" s="20" t="s">
        <v>869</v>
      </c>
      <c r="B619" s="135">
        <f>B618+31</f>
        <v>44135</v>
      </c>
      <c r="C619" s="136">
        <f>VLOOKUP(CF_ож!B619,USD!A:B,2,TRUE)</f>
        <v>75.838311926605499</v>
      </c>
      <c r="D619" s="73">
        <v>0</v>
      </c>
      <c r="E619" s="73">
        <v>0</v>
      </c>
      <c r="F619" s="73">
        <v>0</v>
      </c>
      <c r="G619" s="73"/>
      <c r="H619" s="75"/>
      <c r="M619" s="74">
        <v>150</v>
      </c>
      <c r="N619" s="74">
        <f t="shared" si="220"/>
        <v>16062.147682405001</v>
      </c>
      <c r="O619" s="74">
        <f t="shared" si="198"/>
        <v>11375.746788990826</v>
      </c>
      <c r="P619" s="74">
        <f t="shared" si="199"/>
        <v>1218126.1661494339</v>
      </c>
      <c r="Q619" s="74">
        <f t="shared" si="213"/>
        <v>0</v>
      </c>
      <c r="R619" s="74">
        <f t="shared" si="214"/>
        <v>0</v>
      </c>
      <c r="S619" s="74">
        <f t="shared" si="217"/>
        <v>0</v>
      </c>
      <c r="T619" s="74">
        <f t="shared" si="208"/>
        <v>0</v>
      </c>
      <c r="U619" s="74">
        <f t="shared" si="215"/>
        <v>0</v>
      </c>
      <c r="V619" s="74">
        <f t="shared" si="216"/>
        <v>0</v>
      </c>
      <c r="W619" s="74">
        <f t="shared" si="218"/>
        <v>0</v>
      </c>
      <c r="X619" s="74">
        <f t="shared" si="209"/>
        <v>0</v>
      </c>
      <c r="Y619" s="75">
        <v>7.0000000000000007E-2</v>
      </c>
      <c r="Z619" s="74">
        <f t="shared" si="210"/>
        <v>-1124.3503377683501</v>
      </c>
      <c r="AA619" s="74">
        <f t="shared" si="211"/>
        <v>-85268.83163046038</v>
      </c>
      <c r="AB619" s="75">
        <v>7.0000000000000007E-2</v>
      </c>
      <c r="AC619" s="74">
        <f t="shared" si="206"/>
        <v>-1124.3503377683501</v>
      </c>
      <c r="AD619" s="74">
        <f t="shared" si="207"/>
        <v>-85268.83163046038</v>
      </c>
      <c r="AM619" s="74"/>
      <c r="AN619" s="74"/>
      <c r="AO619" s="74"/>
      <c r="AP619" s="74"/>
      <c r="AQ619" s="73"/>
      <c r="AR619" s="73"/>
    </row>
    <row r="620" spans="1:44" s="60" customFormat="1">
      <c r="A620" s="20" t="s">
        <v>869</v>
      </c>
      <c r="B620" s="135">
        <f t="shared" si="221"/>
        <v>44165</v>
      </c>
      <c r="C620" s="136">
        <f>VLOOKUP(CF_ож!B620,USD!A:B,2,TRUE)</f>
        <v>76.419155963302757</v>
      </c>
      <c r="D620" s="73">
        <v>0</v>
      </c>
      <c r="E620" s="73">
        <v>0</v>
      </c>
      <c r="F620" s="73">
        <v>0</v>
      </c>
      <c r="G620" s="73"/>
      <c r="H620" s="75"/>
      <c r="M620" s="74">
        <v>150</v>
      </c>
      <c r="N620" s="74">
        <f t="shared" si="220"/>
        <v>15912.147682405001</v>
      </c>
      <c r="O620" s="74">
        <f t="shared" si="198"/>
        <v>11462.873394495413</v>
      </c>
      <c r="P620" s="74">
        <f t="shared" si="199"/>
        <v>1215992.8954528142</v>
      </c>
      <c r="Q620" s="74">
        <f t="shared" si="213"/>
        <v>0</v>
      </c>
      <c r="R620" s="74">
        <f t="shared" si="214"/>
        <v>0</v>
      </c>
      <c r="S620" s="74">
        <f t="shared" si="217"/>
        <v>0</v>
      </c>
      <c r="T620" s="74">
        <f t="shared" si="208"/>
        <v>0</v>
      </c>
      <c r="U620" s="74">
        <f t="shared" si="215"/>
        <v>0</v>
      </c>
      <c r="V620" s="74">
        <f t="shared" si="216"/>
        <v>0</v>
      </c>
      <c r="W620" s="74">
        <f t="shared" si="218"/>
        <v>0</v>
      </c>
      <c r="X620" s="74">
        <f t="shared" si="209"/>
        <v>0</v>
      </c>
      <c r="Y620" s="75">
        <v>7.0000000000000007E-2</v>
      </c>
      <c r="Z620" s="74">
        <f t="shared" si="210"/>
        <v>-1113.8503377683501</v>
      </c>
      <c r="AA620" s="74">
        <f t="shared" si="211"/>
        <v>-85119.502681697006</v>
      </c>
      <c r="AB620" s="75">
        <v>7.0000000000000007E-2</v>
      </c>
      <c r="AC620" s="74">
        <f t="shared" si="206"/>
        <v>-1113.8503377683501</v>
      </c>
      <c r="AD620" s="74">
        <f t="shared" si="207"/>
        <v>-85119.502681697006</v>
      </c>
      <c r="AM620" s="74"/>
      <c r="AN620" s="74"/>
      <c r="AO620" s="74"/>
      <c r="AP620" s="74"/>
      <c r="AQ620" s="73"/>
      <c r="AR620" s="73"/>
    </row>
    <row r="621" spans="1:44" s="60" customFormat="1">
      <c r="A621" s="20" t="s">
        <v>869</v>
      </c>
      <c r="B621" s="135">
        <f>B620+31</f>
        <v>44196</v>
      </c>
      <c r="C621" s="136">
        <f>VLOOKUP(CF_ож!B621,USD!A:B,2,TRUE)</f>
        <v>77</v>
      </c>
      <c r="D621" s="73">
        <v>0</v>
      </c>
      <c r="E621" s="73">
        <v>0</v>
      </c>
      <c r="F621" s="73">
        <v>0</v>
      </c>
      <c r="G621" s="73"/>
      <c r="H621" s="75"/>
      <c r="M621" s="74">
        <v>150</v>
      </c>
      <c r="N621" s="74">
        <f t="shared" si="220"/>
        <v>15762.147682405001</v>
      </c>
      <c r="O621" s="74">
        <f t="shared" si="198"/>
        <v>11550</v>
      </c>
      <c r="P621" s="74">
        <f t="shared" si="199"/>
        <v>1213685.3715451851</v>
      </c>
      <c r="Q621" s="74">
        <f t="shared" si="213"/>
        <v>0</v>
      </c>
      <c r="R621" s="74">
        <f t="shared" si="214"/>
        <v>0</v>
      </c>
      <c r="S621" s="74">
        <f t="shared" si="217"/>
        <v>0</v>
      </c>
      <c r="T621" s="74">
        <f t="shared" si="208"/>
        <v>0</v>
      </c>
      <c r="U621" s="74">
        <f t="shared" si="215"/>
        <v>0</v>
      </c>
      <c r="V621" s="74">
        <f t="shared" si="216"/>
        <v>0</v>
      </c>
      <c r="W621" s="74">
        <f t="shared" si="218"/>
        <v>0</v>
      </c>
      <c r="X621" s="74">
        <f t="shared" si="209"/>
        <v>0</v>
      </c>
      <c r="Y621" s="75">
        <v>7.0000000000000007E-2</v>
      </c>
      <c r="Z621" s="74">
        <f t="shared" si="210"/>
        <v>-1103.3503377683501</v>
      </c>
      <c r="AA621" s="74">
        <f t="shared" si="211"/>
        <v>-84957.97600816295</v>
      </c>
      <c r="AB621" s="75">
        <v>7.0000000000000007E-2</v>
      </c>
      <c r="AC621" s="74">
        <f t="shared" si="206"/>
        <v>-1103.3503377683501</v>
      </c>
      <c r="AD621" s="74">
        <f t="shared" si="207"/>
        <v>-84957.97600816295</v>
      </c>
      <c r="AM621" s="74"/>
      <c r="AN621" s="74"/>
      <c r="AO621" s="74"/>
      <c r="AP621" s="74"/>
      <c r="AQ621" s="73"/>
      <c r="AR621" s="73"/>
    </row>
    <row r="622" spans="1:44" s="60" customFormat="1">
      <c r="A622" s="20" t="s">
        <v>869</v>
      </c>
      <c r="B622" s="135">
        <f>B621+31</f>
        <v>44227</v>
      </c>
      <c r="C622" s="136">
        <f>VLOOKUP(CF_ож!B622,USD!A:B,2,TRUE)</f>
        <v>77.849315068493155</v>
      </c>
      <c r="D622" s="73">
        <v>0</v>
      </c>
      <c r="E622" s="73">
        <v>0</v>
      </c>
      <c r="F622" s="73">
        <v>0</v>
      </c>
      <c r="G622" s="73"/>
      <c r="H622" s="75"/>
      <c r="M622" s="74">
        <v>150</v>
      </c>
      <c r="N622" s="74">
        <f t="shared" si="220"/>
        <v>15612.147682405001</v>
      </c>
      <c r="O622" s="74">
        <f t="shared" si="198"/>
        <v>11677.397260273974</v>
      </c>
      <c r="P622" s="74">
        <f t="shared" si="199"/>
        <v>1215395.0038233921</v>
      </c>
      <c r="Q622" s="74">
        <f t="shared" si="213"/>
        <v>0</v>
      </c>
      <c r="R622" s="74">
        <f t="shared" si="214"/>
        <v>0</v>
      </c>
      <c r="S622" s="74">
        <f t="shared" si="217"/>
        <v>0</v>
      </c>
      <c r="T622" s="74">
        <f t="shared" si="208"/>
        <v>0</v>
      </c>
      <c r="U622" s="74">
        <f t="shared" si="215"/>
        <v>0</v>
      </c>
      <c r="V622" s="74">
        <f t="shared" si="216"/>
        <v>0</v>
      </c>
      <c r="W622" s="74">
        <f t="shared" si="218"/>
        <v>0</v>
      </c>
      <c r="X622" s="74">
        <f t="shared" si="209"/>
        <v>0</v>
      </c>
      <c r="Y622" s="75">
        <v>7.0000000000000007E-2</v>
      </c>
      <c r="Z622" s="74">
        <f t="shared" si="210"/>
        <v>-1092.8503377683501</v>
      </c>
      <c r="AA622" s="74">
        <f t="shared" si="211"/>
        <v>-85077.650267637451</v>
      </c>
      <c r="AB622" s="75">
        <v>7.0000000000000007E-2</v>
      </c>
      <c r="AC622" s="74">
        <f t="shared" si="206"/>
        <v>-1092.8503377683501</v>
      </c>
      <c r="AD622" s="74">
        <f t="shared" si="207"/>
        <v>-85077.650267637451</v>
      </c>
      <c r="AM622" s="74"/>
      <c r="AN622" s="74"/>
      <c r="AO622" s="74"/>
      <c r="AP622" s="74"/>
      <c r="AQ622" s="73"/>
      <c r="AR622" s="73"/>
    </row>
    <row r="623" spans="1:44" s="60" customFormat="1">
      <c r="A623" s="20" t="s">
        <v>869</v>
      </c>
      <c r="B623" s="135">
        <f>B622+28</f>
        <v>44255</v>
      </c>
      <c r="C623" s="136">
        <f>VLOOKUP(CF_ож!B623,USD!A:B,2,TRUE)</f>
        <v>78.61643835616438</v>
      </c>
      <c r="D623" s="73">
        <v>0</v>
      </c>
      <c r="E623" s="73">
        <v>0</v>
      </c>
      <c r="F623" s="73">
        <v>0</v>
      </c>
      <c r="G623" s="73"/>
      <c r="H623" s="75"/>
      <c r="M623" s="74">
        <v>150</v>
      </c>
      <c r="N623" s="74">
        <f t="shared" si="220"/>
        <v>15462.147682405001</v>
      </c>
      <c r="O623" s="74">
        <f t="shared" si="198"/>
        <v>11792.465753424656</v>
      </c>
      <c r="P623" s="74">
        <f t="shared" si="199"/>
        <v>1215578.9801277027</v>
      </c>
      <c r="Q623" s="74">
        <f t="shared" si="213"/>
        <v>0</v>
      </c>
      <c r="R623" s="74">
        <f t="shared" si="214"/>
        <v>0</v>
      </c>
      <c r="S623" s="74">
        <f t="shared" si="217"/>
        <v>0</v>
      </c>
      <c r="T623" s="74">
        <f t="shared" si="208"/>
        <v>0</v>
      </c>
      <c r="U623" s="74">
        <f t="shared" si="215"/>
        <v>0</v>
      </c>
      <c r="V623" s="74">
        <f t="shared" si="216"/>
        <v>0</v>
      </c>
      <c r="W623" s="74">
        <f t="shared" si="218"/>
        <v>0</v>
      </c>
      <c r="X623" s="74">
        <f t="shared" si="209"/>
        <v>0</v>
      </c>
      <c r="Y623" s="75">
        <v>7.0000000000000007E-2</v>
      </c>
      <c r="Z623" s="74">
        <f t="shared" si="210"/>
        <v>-1082.3503377683501</v>
      </c>
      <c r="AA623" s="74">
        <f t="shared" si="211"/>
        <v>-85090.528608939188</v>
      </c>
      <c r="AB623" s="75">
        <v>7.0000000000000007E-2</v>
      </c>
      <c r="AC623" s="74">
        <f t="shared" si="206"/>
        <v>-1082.3503377683501</v>
      </c>
      <c r="AD623" s="74">
        <f t="shared" si="207"/>
        <v>-85090.528608939188</v>
      </c>
      <c r="AM623" s="74"/>
      <c r="AN623" s="74"/>
      <c r="AO623" s="74"/>
      <c r="AP623" s="74"/>
      <c r="AQ623" s="73"/>
      <c r="AR623" s="73"/>
    </row>
    <row r="624" spans="1:44" s="60" customFormat="1">
      <c r="A624" s="20" t="s">
        <v>869</v>
      </c>
      <c r="B624" s="135">
        <f>B623+31</f>
        <v>44286</v>
      </c>
      <c r="C624" s="136">
        <f>VLOOKUP(CF_ож!B624,USD!A:B,2,TRUE)</f>
        <v>79.465753424657535</v>
      </c>
      <c r="D624" s="73">
        <v>0</v>
      </c>
      <c r="E624" s="73">
        <v>0</v>
      </c>
      <c r="F624" s="73">
        <v>0</v>
      </c>
      <c r="G624" s="73"/>
      <c r="H624" s="75"/>
      <c r="M624" s="74">
        <v>150</v>
      </c>
      <c r="N624" s="74">
        <f t="shared" si="220"/>
        <v>15312.147682405001</v>
      </c>
      <c r="O624" s="74">
        <f t="shared" si="198"/>
        <v>11919.86301369863</v>
      </c>
      <c r="P624" s="74">
        <f t="shared" si="199"/>
        <v>1216791.3521319372</v>
      </c>
      <c r="Q624" s="74">
        <f t="shared" si="213"/>
        <v>0</v>
      </c>
      <c r="R624" s="74">
        <f t="shared" si="214"/>
        <v>0</v>
      </c>
      <c r="S624" s="74">
        <f t="shared" si="217"/>
        <v>0</v>
      </c>
      <c r="T624" s="74">
        <f t="shared" si="208"/>
        <v>0</v>
      </c>
      <c r="U624" s="74">
        <f t="shared" si="215"/>
        <v>0</v>
      </c>
      <c r="V624" s="74">
        <f t="shared" si="216"/>
        <v>0</v>
      </c>
      <c r="W624" s="74">
        <f t="shared" si="218"/>
        <v>0</v>
      </c>
      <c r="X624" s="74">
        <f t="shared" si="209"/>
        <v>0</v>
      </c>
      <c r="Y624" s="75">
        <v>7.0000000000000007E-2</v>
      </c>
      <c r="Z624" s="74">
        <f t="shared" si="210"/>
        <v>-1071.8503377683501</v>
      </c>
      <c r="AA624" s="74">
        <f t="shared" si="211"/>
        <v>-85175.394649235604</v>
      </c>
      <c r="AB624" s="75">
        <v>7.0000000000000007E-2</v>
      </c>
      <c r="AC624" s="74">
        <f t="shared" si="206"/>
        <v>-1071.8503377683501</v>
      </c>
      <c r="AD624" s="74">
        <f t="shared" si="207"/>
        <v>-85175.394649235604</v>
      </c>
      <c r="AM624" s="74"/>
      <c r="AN624" s="74"/>
      <c r="AO624" s="74"/>
      <c r="AP624" s="74"/>
      <c r="AQ624" s="73"/>
      <c r="AR624" s="73"/>
    </row>
    <row r="625" spans="1:44" s="60" customFormat="1">
      <c r="A625" s="20" t="s">
        <v>869</v>
      </c>
      <c r="B625" s="135">
        <f>B624+30</f>
        <v>44316</v>
      </c>
      <c r="C625" s="136">
        <f>VLOOKUP(CF_ож!B625,USD!A:B,2,TRUE)</f>
        <v>80.287671232876718</v>
      </c>
      <c r="D625" s="73">
        <v>0</v>
      </c>
      <c r="E625" s="73">
        <v>0</v>
      </c>
      <c r="F625" s="73">
        <v>0</v>
      </c>
      <c r="G625" s="73"/>
      <c r="H625" s="75"/>
      <c r="M625" s="74">
        <v>150</v>
      </c>
      <c r="N625" s="74">
        <f t="shared" si="220"/>
        <v>15162.147682405001</v>
      </c>
      <c r="O625" s="74">
        <f t="shared" si="198"/>
        <v>12043.150684931508</v>
      </c>
      <c r="P625" s="74">
        <f t="shared" si="199"/>
        <v>1217333.5283092563</v>
      </c>
      <c r="Q625" s="74">
        <f t="shared" si="213"/>
        <v>0</v>
      </c>
      <c r="R625" s="74">
        <f t="shared" si="214"/>
        <v>0</v>
      </c>
      <c r="S625" s="74">
        <f t="shared" si="217"/>
        <v>0</v>
      </c>
      <c r="T625" s="74">
        <f t="shared" si="208"/>
        <v>0</v>
      </c>
      <c r="U625" s="74">
        <f t="shared" si="215"/>
        <v>0</v>
      </c>
      <c r="V625" s="74">
        <f t="shared" si="216"/>
        <v>0</v>
      </c>
      <c r="W625" s="74">
        <f t="shared" si="218"/>
        <v>0</v>
      </c>
      <c r="X625" s="74">
        <f t="shared" si="209"/>
        <v>0</v>
      </c>
      <c r="Y625" s="75">
        <v>7.0000000000000007E-2</v>
      </c>
      <c r="Z625" s="74">
        <f t="shared" si="210"/>
        <v>-1061.3503377683501</v>
      </c>
      <c r="AA625" s="74">
        <f t="shared" si="211"/>
        <v>-85213.346981647948</v>
      </c>
      <c r="AB625" s="75">
        <v>7.0000000000000007E-2</v>
      </c>
      <c r="AC625" s="74">
        <f t="shared" si="206"/>
        <v>-1061.3503377683501</v>
      </c>
      <c r="AD625" s="74">
        <f t="shared" si="207"/>
        <v>-85213.346981647948</v>
      </c>
      <c r="AM625" s="74"/>
      <c r="AN625" s="74"/>
      <c r="AO625" s="74"/>
      <c r="AP625" s="74"/>
      <c r="AQ625" s="73"/>
      <c r="AR625" s="73"/>
    </row>
    <row r="626" spans="1:44" s="60" customFormat="1">
      <c r="A626" s="20" t="s">
        <v>869</v>
      </c>
      <c r="B626" s="135">
        <f>B625+31</f>
        <v>44347</v>
      </c>
      <c r="C626" s="136">
        <f>VLOOKUP(CF_ож!B626,USD!A:B,2,TRUE)</f>
        <v>81.136986301369859</v>
      </c>
      <c r="D626" s="73">
        <v>0</v>
      </c>
      <c r="E626" s="73">
        <v>0</v>
      </c>
      <c r="F626" s="73">
        <v>0</v>
      </c>
      <c r="G626" s="73"/>
      <c r="H626" s="75"/>
      <c r="M626" s="74">
        <v>150</v>
      </c>
      <c r="N626" s="74">
        <f t="shared" si="220"/>
        <v>15012.147682405001</v>
      </c>
      <c r="O626" s="74">
        <f t="shared" si="198"/>
        <v>12170.547945205479</v>
      </c>
      <c r="P626" s="74">
        <f t="shared" si="199"/>
        <v>1218040.4208614358</v>
      </c>
      <c r="Q626" s="74">
        <f t="shared" si="213"/>
        <v>0</v>
      </c>
      <c r="R626" s="74">
        <f t="shared" si="214"/>
        <v>0</v>
      </c>
      <c r="S626" s="74">
        <f t="shared" si="217"/>
        <v>0</v>
      </c>
      <c r="T626" s="74">
        <f t="shared" si="208"/>
        <v>0</v>
      </c>
      <c r="U626" s="74">
        <f t="shared" si="215"/>
        <v>0</v>
      </c>
      <c r="V626" s="74">
        <f t="shared" si="216"/>
        <v>0</v>
      </c>
      <c r="W626" s="74">
        <f t="shared" si="218"/>
        <v>0</v>
      </c>
      <c r="X626" s="74">
        <f t="shared" si="209"/>
        <v>0</v>
      </c>
      <c r="Y626" s="75">
        <v>7.0000000000000007E-2</v>
      </c>
      <c r="Z626" s="74">
        <f t="shared" si="210"/>
        <v>-1050.8503377683501</v>
      </c>
      <c r="AA626" s="74">
        <f t="shared" si="211"/>
        <v>-85262.829460300505</v>
      </c>
      <c r="AB626" s="75">
        <v>7.0000000000000007E-2</v>
      </c>
      <c r="AC626" s="74">
        <f t="shared" si="206"/>
        <v>-1050.8503377683501</v>
      </c>
      <c r="AD626" s="74">
        <f t="shared" si="207"/>
        <v>-85262.829460300505</v>
      </c>
      <c r="AM626" s="74"/>
      <c r="AN626" s="74"/>
      <c r="AO626" s="74"/>
      <c r="AP626" s="74"/>
      <c r="AQ626" s="73"/>
      <c r="AR626" s="73"/>
    </row>
    <row r="627" spans="1:44" s="60" customFormat="1">
      <c r="A627" s="20" t="s">
        <v>869</v>
      </c>
      <c r="B627" s="135">
        <f>B626+30</f>
        <v>44377</v>
      </c>
      <c r="C627" s="136">
        <f>VLOOKUP(CF_ож!B627,USD!A:B,2,TRUE)</f>
        <v>81.958904109589042</v>
      </c>
      <c r="D627" s="73">
        <v>0</v>
      </c>
      <c r="E627" s="73">
        <v>0</v>
      </c>
      <c r="F627" s="73">
        <v>0</v>
      </c>
      <c r="G627" s="73"/>
      <c r="H627" s="75"/>
      <c r="M627" s="74">
        <v>150</v>
      </c>
      <c r="N627" s="74">
        <f t="shared" si="220"/>
        <v>14862.147682405001</v>
      </c>
      <c r="O627" s="74">
        <f t="shared" ref="O627:O739" si="222">M627*C627</f>
        <v>12293.835616438357</v>
      </c>
      <c r="P627" s="74">
        <f t="shared" ref="P627:P739" si="223">N627*C627</f>
        <v>1218085.3367647824</v>
      </c>
      <c r="Q627" s="74">
        <f t="shared" si="213"/>
        <v>0</v>
      </c>
      <c r="R627" s="74">
        <f t="shared" si="214"/>
        <v>0</v>
      </c>
      <c r="S627" s="74">
        <f t="shared" si="217"/>
        <v>0</v>
      </c>
      <c r="T627" s="74">
        <f t="shared" si="208"/>
        <v>0</v>
      </c>
      <c r="U627" s="74">
        <f t="shared" si="215"/>
        <v>0</v>
      </c>
      <c r="V627" s="74">
        <f t="shared" si="216"/>
        <v>0</v>
      </c>
      <c r="W627" s="74">
        <f t="shared" si="218"/>
        <v>0</v>
      </c>
      <c r="X627" s="74">
        <f t="shared" si="209"/>
        <v>0</v>
      </c>
      <c r="Y627" s="75">
        <v>7.0000000000000007E-2</v>
      </c>
      <c r="Z627" s="74">
        <f t="shared" si="210"/>
        <v>-1040.3503377683501</v>
      </c>
      <c r="AA627" s="74">
        <f t="shared" si="211"/>
        <v>-85265.973573534779</v>
      </c>
      <c r="AB627" s="75">
        <v>7.0000000000000007E-2</v>
      </c>
      <c r="AC627" s="74">
        <f t="shared" si="206"/>
        <v>-1040.3503377683501</v>
      </c>
      <c r="AD627" s="74">
        <f t="shared" si="207"/>
        <v>-85265.973573534779</v>
      </c>
      <c r="AM627" s="74"/>
      <c r="AN627" s="74"/>
      <c r="AO627" s="74"/>
      <c r="AP627" s="74"/>
      <c r="AQ627" s="73"/>
      <c r="AR627" s="73"/>
    </row>
    <row r="628" spans="1:44" s="60" customFormat="1">
      <c r="A628" s="20" t="s">
        <v>869</v>
      </c>
      <c r="B628" s="135">
        <f>B627+31</f>
        <v>44408</v>
      </c>
      <c r="C628" s="136">
        <f>VLOOKUP(CF_ож!B628,USD!A:B,2,TRUE)</f>
        <v>82.808219178082197</v>
      </c>
      <c r="D628" s="73">
        <v>0</v>
      </c>
      <c r="E628" s="73">
        <v>0</v>
      </c>
      <c r="F628" s="73">
        <v>0</v>
      </c>
      <c r="G628" s="73"/>
      <c r="H628" s="75"/>
      <c r="M628" s="74">
        <v>150</v>
      </c>
      <c r="N628" s="74">
        <f t="shared" si="220"/>
        <v>14712.147682405001</v>
      </c>
      <c r="O628" s="74">
        <f t="shared" si="222"/>
        <v>12421.232876712329</v>
      </c>
      <c r="P628" s="74">
        <f t="shared" si="223"/>
        <v>1218286.7498649072</v>
      </c>
      <c r="Q628" s="74">
        <f t="shared" si="213"/>
        <v>0</v>
      </c>
      <c r="R628" s="74">
        <f t="shared" si="214"/>
        <v>0</v>
      </c>
      <c r="S628" s="74">
        <f t="shared" si="217"/>
        <v>0</v>
      </c>
      <c r="T628" s="74">
        <f t="shared" si="208"/>
        <v>0</v>
      </c>
      <c r="U628" s="74">
        <f t="shared" si="215"/>
        <v>0</v>
      </c>
      <c r="V628" s="74">
        <f t="shared" si="216"/>
        <v>0</v>
      </c>
      <c r="W628" s="74">
        <f t="shared" si="218"/>
        <v>0</v>
      </c>
      <c r="X628" s="74">
        <f t="shared" si="209"/>
        <v>0</v>
      </c>
      <c r="Y628" s="75">
        <v>7.0000000000000007E-2</v>
      </c>
      <c r="Z628" s="74">
        <f t="shared" si="210"/>
        <v>-1029.8503377683501</v>
      </c>
      <c r="AA628" s="74">
        <f t="shared" si="211"/>
        <v>-85280.07249054352</v>
      </c>
      <c r="AB628" s="75">
        <v>7.0000000000000007E-2</v>
      </c>
      <c r="AC628" s="74">
        <f t="shared" si="206"/>
        <v>-1029.8503377683501</v>
      </c>
      <c r="AD628" s="74">
        <f t="shared" si="207"/>
        <v>-85280.07249054352</v>
      </c>
      <c r="AM628" s="74"/>
      <c r="AN628" s="74"/>
      <c r="AO628" s="74"/>
      <c r="AP628" s="74"/>
      <c r="AQ628" s="73"/>
      <c r="AR628" s="73"/>
    </row>
    <row r="629" spans="1:44" s="60" customFormat="1">
      <c r="A629" s="20" t="s">
        <v>869</v>
      </c>
      <c r="B629" s="135">
        <f>B628+31</f>
        <v>44439</v>
      </c>
      <c r="C629" s="136">
        <f>VLOOKUP(CF_ож!B629,USD!A:B,2,TRUE)</f>
        <v>83.657534246575338</v>
      </c>
      <c r="D629" s="73">
        <v>0</v>
      </c>
      <c r="E629" s="73">
        <v>0</v>
      </c>
      <c r="F629" s="73">
        <v>0</v>
      </c>
      <c r="G629" s="73"/>
      <c r="H629" s="75"/>
      <c r="M629" s="74">
        <v>150</v>
      </c>
      <c r="N629" s="74">
        <f t="shared" si="220"/>
        <v>14562.147682405001</v>
      </c>
      <c r="O629" s="74">
        <f t="shared" si="222"/>
        <v>12548.630136986301</v>
      </c>
      <c r="P629" s="74">
        <f t="shared" si="223"/>
        <v>1218233.368444484</v>
      </c>
      <c r="Q629" s="74">
        <f t="shared" si="213"/>
        <v>0</v>
      </c>
      <c r="R629" s="74">
        <f t="shared" si="214"/>
        <v>0</v>
      </c>
      <c r="S629" s="74">
        <f t="shared" si="217"/>
        <v>0</v>
      </c>
      <c r="T629" s="74">
        <f t="shared" si="208"/>
        <v>0</v>
      </c>
      <c r="U629" s="74">
        <f t="shared" si="215"/>
        <v>0</v>
      </c>
      <c r="V629" s="74">
        <f t="shared" si="216"/>
        <v>0</v>
      </c>
      <c r="W629" s="74">
        <f t="shared" si="218"/>
        <v>0</v>
      </c>
      <c r="X629" s="74">
        <f t="shared" si="209"/>
        <v>0</v>
      </c>
      <c r="Y629" s="75">
        <v>7.0000000000000007E-2</v>
      </c>
      <c r="Z629" s="74">
        <f t="shared" si="210"/>
        <v>-1019.3503377683502</v>
      </c>
      <c r="AA629" s="74">
        <f t="shared" si="211"/>
        <v>-85276.335791113888</v>
      </c>
      <c r="AB629" s="75">
        <v>7.0000000000000007E-2</v>
      </c>
      <c r="AC629" s="74">
        <f t="shared" si="206"/>
        <v>-1019.3503377683502</v>
      </c>
      <c r="AD629" s="74">
        <f t="shared" si="207"/>
        <v>-85276.335791113888</v>
      </c>
      <c r="AM629" s="74"/>
      <c r="AN629" s="74"/>
      <c r="AO629" s="74"/>
      <c r="AP629" s="74"/>
      <c r="AQ629" s="73"/>
      <c r="AR629" s="73"/>
    </row>
    <row r="630" spans="1:44" s="60" customFormat="1">
      <c r="A630" s="20" t="s">
        <v>869</v>
      </c>
      <c r="B630" s="135">
        <f>B629+30</f>
        <v>44469</v>
      </c>
      <c r="C630" s="136">
        <f>VLOOKUP(CF_ож!B630,USD!A:B,2,TRUE)</f>
        <v>84.479452054794521</v>
      </c>
      <c r="D630" s="73">
        <v>0</v>
      </c>
      <c r="E630" s="73">
        <v>0</v>
      </c>
      <c r="F630" s="73">
        <v>0</v>
      </c>
      <c r="G630" s="73"/>
      <c r="H630" s="75"/>
      <c r="M630" s="74">
        <v>150</v>
      </c>
      <c r="N630" s="74">
        <f t="shared" si="220"/>
        <v>14412.147682405001</v>
      </c>
      <c r="O630" s="74">
        <f t="shared" si="222"/>
        <v>12671.917808219177</v>
      </c>
      <c r="P630" s="74">
        <f t="shared" si="223"/>
        <v>1217530.3391423512</v>
      </c>
      <c r="Q630" s="74">
        <f t="shared" si="213"/>
        <v>0</v>
      </c>
      <c r="R630" s="74">
        <f t="shared" si="214"/>
        <v>0</v>
      </c>
      <c r="S630" s="74">
        <f t="shared" si="217"/>
        <v>0</v>
      </c>
      <c r="T630" s="74">
        <f t="shared" si="208"/>
        <v>0</v>
      </c>
      <c r="U630" s="74">
        <f t="shared" si="215"/>
        <v>0</v>
      </c>
      <c r="V630" s="74">
        <f t="shared" si="216"/>
        <v>0</v>
      </c>
      <c r="W630" s="74">
        <f t="shared" si="218"/>
        <v>0</v>
      </c>
      <c r="X630" s="74">
        <f t="shared" si="209"/>
        <v>0</v>
      </c>
      <c r="Y630" s="75">
        <v>7.0000000000000007E-2</v>
      </c>
      <c r="Z630" s="74">
        <f t="shared" si="210"/>
        <v>-1008.8503377683502</v>
      </c>
      <c r="AA630" s="74">
        <f t="shared" si="211"/>
        <v>-85227.123739964591</v>
      </c>
      <c r="AB630" s="75">
        <v>7.0000000000000007E-2</v>
      </c>
      <c r="AC630" s="74">
        <f t="shared" si="206"/>
        <v>-1008.8503377683502</v>
      </c>
      <c r="AD630" s="74">
        <f t="shared" si="207"/>
        <v>-85227.123739964591</v>
      </c>
      <c r="AM630" s="74"/>
      <c r="AN630" s="74"/>
      <c r="AO630" s="74"/>
      <c r="AP630" s="74"/>
      <c r="AQ630" s="73"/>
      <c r="AR630" s="73"/>
    </row>
    <row r="631" spans="1:44" s="60" customFormat="1">
      <c r="A631" s="20" t="s">
        <v>869</v>
      </c>
      <c r="B631" s="135">
        <f>B630+31</f>
        <v>44500</v>
      </c>
      <c r="C631" s="136">
        <f>VLOOKUP(CF_ож!B631,USD!A:B,2,TRUE)</f>
        <v>85.328767123287676</v>
      </c>
      <c r="D631" s="73">
        <v>0</v>
      </c>
      <c r="E631" s="73">
        <v>0</v>
      </c>
      <c r="F631" s="73">
        <v>0</v>
      </c>
      <c r="G631" s="73"/>
      <c r="H631" s="75"/>
      <c r="M631" s="74">
        <v>150</v>
      </c>
      <c r="N631" s="74">
        <f t="shared" si="220"/>
        <v>14262.147682405001</v>
      </c>
      <c r="O631" s="74">
        <f t="shared" si="222"/>
        <v>12799.315068493152</v>
      </c>
      <c r="P631" s="74">
        <f t="shared" si="223"/>
        <v>1216971.4782698734</v>
      </c>
      <c r="Q631" s="74">
        <f t="shared" si="213"/>
        <v>0</v>
      </c>
      <c r="R631" s="74">
        <f t="shared" si="214"/>
        <v>0</v>
      </c>
      <c r="S631" s="74">
        <f t="shared" si="217"/>
        <v>0</v>
      </c>
      <c r="T631" s="74">
        <f t="shared" si="208"/>
        <v>0</v>
      </c>
      <c r="U631" s="74">
        <f t="shared" si="215"/>
        <v>0</v>
      </c>
      <c r="V631" s="74">
        <f t="shared" si="216"/>
        <v>0</v>
      </c>
      <c r="W631" s="74">
        <f t="shared" si="218"/>
        <v>0</v>
      </c>
      <c r="X631" s="74">
        <f t="shared" si="209"/>
        <v>0</v>
      </c>
      <c r="Y631" s="75">
        <v>7.0000000000000007E-2</v>
      </c>
      <c r="Z631" s="74">
        <f t="shared" si="210"/>
        <v>-998.35033776835019</v>
      </c>
      <c r="AA631" s="74">
        <f t="shared" si="211"/>
        <v>-85188.003478891143</v>
      </c>
      <c r="AB631" s="75">
        <v>7.0000000000000007E-2</v>
      </c>
      <c r="AC631" s="74">
        <f t="shared" si="206"/>
        <v>-998.35033776835019</v>
      </c>
      <c r="AD631" s="74">
        <f t="shared" si="207"/>
        <v>-85188.003478891143</v>
      </c>
      <c r="AM631" s="74"/>
      <c r="AN631" s="74"/>
      <c r="AO631" s="74"/>
      <c r="AP631" s="74"/>
      <c r="AQ631" s="73"/>
      <c r="AR631" s="73"/>
    </row>
    <row r="632" spans="1:44" s="60" customFormat="1">
      <c r="A632" s="20" t="s">
        <v>869</v>
      </c>
      <c r="B632" s="135">
        <f>B631+30</f>
        <v>44530</v>
      </c>
      <c r="C632" s="136">
        <f>VLOOKUP(CF_ож!B632,USD!A:B,2,TRUE)</f>
        <v>86.150684931506845</v>
      </c>
      <c r="D632" s="73">
        <v>0</v>
      </c>
      <c r="E632" s="73">
        <v>0</v>
      </c>
      <c r="F632" s="73">
        <v>0</v>
      </c>
      <c r="G632" s="73"/>
      <c r="H632" s="75"/>
      <c r="M632" s="74">
        <v>150</v>
      </c>
      <c r="N632" s="74">
        <f t="shared" si="220"/>
        <v>14112.147682405001</v>
      </c>
      <c r="O632" s="74">
        <f t="shared" si="222"/>
        <v>12922.602739726026</v>
      </c>
      <c r="P632" s="74">
        <f t="shared" si="223"/>
        <v>1215771.1886937676</v>
      </c>
      <c r="Q632" s="74">
        <f t="shared" si="213"/>
        <v>0</v>
      </c>
      <c r="R632" s="74">
        <f t="shared" si="214"/>
        <v>0</v>
      </c>
      <c r="S632" s="74">
        <f t="shared" si="217"/>
        <v>0</v>
      </c>
      <c r="T632" s="74">
        <f t="shared" si="208"/>
        <v>0</v>
      </c>
      <c r="U632" s="74">
        <f t="shared" si="215"/>
        <v>0</v>
      </c>
      <c r="V632" s="74">
        <f t="shared" si="216"/>
        <v>0</v>
      </c>
      <c r="W632" s="74">
        <f t="shared" si="218"/>
        <v>0</v>
      </c>
      <c r="X632" s="74">
        <f t="shared" si="209"/>
        <v>0</v>
      </c>
      <c r="Y632" s="75">
        <v>7.0000000000000007E-2</v>
      </c>
      <c r="Z632" s="74">
        <f t="shared" si="210"/>
        <v>-987.85033776835019</v>
      </c>
      <c r="AA632" s="74">
        <f t="shared" si="211"/>
        <v>-85103.983208563761</v>
      </c>
      <c r="AB632" s="75">
        <v>7.0000000000000007E-2</v>
      </c>
      <c r="AC632" s="74">
        <f t="shared" si="206"/>
        <v>-987.85033776835019</v>
      </c>
      <c r="AD632" s="74">
        <f t="shared" si="207"/>
        <v>-85103.983208563761</v>
      </c>
      <c r="AM632" s="74"/>
      <c r="AN632" s="74"/>
      <c r="AO632" s="74"/>
      <c r="AP632" s="74"/>
      <c r="AQ632" s="73"/>
      <c r="AR632" s="73"/>
    </row>
    <row r="633" spans="1:44" s="60" customFormat="1">
      <c r="A633" s="20" t="s">
        <v>869</v>
      </c>
      <c r="B633" s="135">
        <f>B632+31</f>
        <v>44561</v>
      </c>
      <c r="C633" s="136">
        <f>VLOOKUP(CF_ож!B633,USD!A:B,2,TRUE)</f>
        <v>87</v>
      </c>
      <c r="D633" s="73">
        <v>0</v>
      </c>
      <c r="E633" s="73">
        <v>0</v>
      </c>
      <c r="F633" s="73">
        <v>0</v>
      </c>
      <c r="G633" s="73"/>
      <c r="H633" s="75"/>
      <c r="M633" s="74">
        <v>150</v>
      </c>
      <c r="N633" s="74">
        <f t="shared" si="220"/>
        <v>13962.147682405001</v>
      </c>
      <c r="O633" s="74">
        <f t="shared" si="222"/>
        <v>13050</v>
      </c>
      <c r="P633" s="74">
        <f t="shared" si="223"/>
        <v>1214706.8483692349</v>
      </c>
      <c r="Q633" s="74">
        <f t="shared" si="213"/>
        <v>0</v>
      </c>
      <c r="R633" s="74">
        <f t="shared" si="214"/>
        <v>0</v>
      </c>
      <c r="S633" s="74">
        <f t="shared" si="217"/>
        <v>0</v>
      </c>
      <c r="T633" s="74">
        <f t="shared" si="208"/>
        <v>0</v>
      </c>
      <c r="U633" s="74">
        <f t="shared" si="215"/>
        <v>0</v>
      </c>
      <c r="V633" s="74">
        <f t="shared" si="216"/>
        <v>0</v>
      </c>
      <c r="W633" s="74">
        <f t="shared" si="218"/>
        <v>0</v>
      </c>
      <c r="X633" s="74">
        <f t="shared" si="209"/>
        <v>0</v>
      </c>
      <c r="Y633" s="75">
        <v>7.0000000000000007E-2</v>
      </c>
      <c r="Z633" s="74">
        <f t="shared" si="210"/>
        <v>-977.35033776835007</v>
      </c>
      <c r="AA633" s="74">
        <f t="shared" si="211"/>
        <v>-85029.479385846455</v>
      </c>
      <c r="AB633" s="75">
        <v>7.0000000000000007E-2</v>
      </c>
      <c r="AC633" s="74">
        <f t="shared" si="206"/>
        <v>-977.35033776835007</v>
      </c>
      <c r="AD633" s="74">
        <f t="shared" si="207"/>
        <v>-85029.479385846455</v>
      </c>
      <c r="AM633" s="74"/>
      <c r="AN633" s="74"/>
      <c r="AO633" s="74"/>
      <c r="AP633" s="74"/>
      <c r="AQ633" s="73"/>
      <c r="AR633" s="73"/>
    </row>
    <row r="634" spans="1:44" s="60" customFormat="1">
      <c r="A634" s="20" t="s">
        <v>869</v>
      </c>
      <c r="B634" s="135">
        <f>B633+31</f>
        <v>44592</v>
      </c>
      <c r="C634" s="136">
        <f>VLOOKUP(CF_ож!B634,USD!A:B,2,TRUE)</f>
        <v>87.424657534246577</v>
      </c>
      <c r="D634" s="73">
        <v>0</v>
      </c>
      <c r="E634" s="73">
        <v>0</v>
      </c>
      <c r="F634" s="73">
        <v>0</v>
      </c>
      <c r="G634" s="73"/>
      <c r="H634" s="75"/>
      <c r="M634" s="74">
        <v>150</v>
      </c>
      <c r="N634" s="74">
        <f t="shared" si="220"/>
        <v>13812.147682405001</v>
      </c>
      <c r="O634" s="74">
        <f t="shared" si="222"/>
        <v>13113.698630136987</v>
      </c>
      <c r="P634" s="74">
        <f t="shared" si="223"/>
        <v>1207522.2809466948</v>
      </c>
      <c r="Q634" s="74">
        <f t="shared" si="213"/>
        <v>0</v>
      </c>
      <c r="R634" s="74">
        <f t="shared" si="214"/>
        <v>0</v>
      </c>
      <c r="S634" s="74">
        <f t="shared" si="217"/>
        <v>0</v>
      </c>
      <c r="T634" s="74">
        <f t="shared" si="208"/>
        <v>0</v>
      </c>
      <c r="U634" s="74">
        <f t="shared" si="215"/>
        <v>0</v>
      </c>
      <c r="V634" s="74">
        <f t="shared" si="216"/>
        <v>0</v>
      </c>
      <c r="W634" s="74">
        <f t="shared" si="218"/>
        <v>0</v>
      </c>
      <c r="X634" s="74">
        <f t="shared" si="209"/>
        <v>0</v>
      </c>
      <c r="Y634" s="75">
        <v>7.0000000000000007E-2</v>
      </c>
      <c r="Z634" s="74">
        <f t="shared" si="210"/>
        <v>-966.85033776835007</v>
      </c>
      <c r="AA634" s="74">
        <f t="shared" si="211"/>
        <v>-84526.559666268629</v>
      </c>
      <c r="AB634" s="75">
        <v>7.0000000000000007E-2</v>
      </c>
      <c r="AC634" s="74">
        <f t="shared" si="206"/>
        <v>-966.85033776835007</v>
      </c>
      <c r="AD634" s="74">
        <f t="shared" si="207"/>
        <v>-84526.559666268629</v>
      </c>
      <c r="AM634" s="74"/>
      <c r="AN634" s="74"/>
      <c r="AO634" s="74"/>
      <c r="AP634" s="74"/>
      <c r="AQ634" s="73"/>
      <c r="AR634" s="73"/>
    </row>
    <row r="635" spans="1:44" s="60" customFormat="1">
      <c r="A635" s="20" t="s">
        <v>869</v>
      </c>
      <c r="B635" s="135">
        <f>B634+28</f>
        <v>44620</v>
      </c>
      <c r="C635" s="136">
        <f>VLOOKUP(CF_ож!B635,USD!A:B,2,TRUE)</f>
        <v>87.808219178082197</v>
      </c>
      <c r="D635" s="73">
        <v>0</v>
      </c>
      <c r="E635" s="73">
        <v>0</v>
      </c>
      <c r="F635" s="73">
        <v>0</v>
      </c>
      <c r="G635" s="73"/>
      <c r="H635" s="75"/>
      <c r="M635" s="74">
        <v>150</v>
      </c>
      <c r="N635" s="74">
        <f t="shared" si="220"/>
        <v>13662.147682405001</v>
      </c>
      <c r="O635" s="74">
        <f t="shared" si="222"/>
        <v>13171.232876712329</v>
      </c>
      <c r="P635" s="74">
        <f t="shared" si="223"/>
        <v>1199648.8581399461</v>
      </c>
      <c r="Q635" s="74">
        <f t="shared" si="213"/>
        <v>0</v>
      </c>
      <c r="R635" s="74">
        <f t="shared" si="214"/>
        <v>0</v>
      </c>
      <c r="S635" s="74">
        <f t="shared" si="217"/>
        <v>0</v>
      </c>
      <c r="T635" s="74">
        <f t="shared" si="208"/>
        <v>0</v>
      </c>
      <c r="U635" s="74">
        <f t="shared" si="215"/>
        <v>0</v>
      </c>
      <c r="V635" s="74">
        <f t="shared" si="216"/>
        <v>0</v>
      </c>
      <c r="W635" s="74">
        <f t="shared" si="218"/>
        <v>0</v>
      </c>
      <c r="X635" s="74">
        <f t="shared" si="209"/>
        <v>0</v>
      </c>
      <c r="Y635" s="75">
        <v>7.0000000000000007E-2</v>
      </c>
      <c r="Z635" s="74">
        <f t="shared" si="210"/>
        <v>-956.35033776835007</v>
      </c>
      <c r="AA635" s="74">
        <f t="shared" si="211"/>
        <v>-83975.420069796222</v>
      </c>
      <c r="AB635" s="75">
        <v>7.0000000000000007E-2</v>
      </c>
      <c r="AC635" s="74">
        <f t="shared" si="206"/>
        <v>-956.35033776835007</v>
      </c>
      <c r="AD635" s="74">
        <f t="shared" si="207"/>
        <v>-83975.420069796222</v>
      </c>
      <c r="AM635" s="74"/>
      <c r="AN635" s="74"/>
      <c r="AO635" s="74"/>
      <c r="AP635" s="74"/>
      <c r="AQ635" s="73"/>
      <c r="AR635" s="73"/>
    </row>
    <row r="636" spans="1:44" s="60" customFormat="1">
      <c r="A636" s="20" t="s">
        <v>869</v>
      </c>
      <c r="B636" s="135">
        <f>B635+31</f>
        <v>44651</v>
      </c>
      <c r="C636" s="136">
        <f>VLOOKUP(CF_ож!B636,USD!A:B,2,TRUE)</f>
        <v>88.232876712328761</v>
      </c>
      <c r="D636" s="73">
        <v>0</v>
      </c>
      <c r="E636" s="73">
        <v>0</v>
      </c>
      <c r="F636" s="73">
        <v>0</v>
      </c>
      <c r="G636" s="73"/>
      <c r="H636" s="75"/>
      <c r="M636" s="74">
        <v>150</v>
      </c>
      <c r="N636" s="74">
        <f t="shared" si="220"/>
        <v>13512.147682405001</v>
      </c>
      <c r="O636" s="74">
        <f t="shared" si="222"/>
        <v>13234.931506849314</v>
      </c>
      <c r="P636" s="74">
        <f t="shared" si="223"/>
        <v>1192215.6605804192</v>
      </c>
      <c r="Q636" s="74">
        <f t="shared" si="213"/>
        <v>0</v>
      </c>
      <c r="R636" s="74">
        <f t="shared" si="214"/>
        <v>0</v>
      </c>
      <c r="S636" s="74">
        <f t="shared" si="217"/>
        <v>0</v>
      </c>
      <c r="T636" s="74">
        <f t="shared" si="208"/>
        <v>0</v>
      </c>
      <c r="U636" s="74">
        <f t="shared" si="215"/>
        <v>0</v>
      </c>
      <c r="V636" s="74">
        <f t="shared" si="216"/>
        <v>0</v>
      </c>
      <c r="W636" s="74">
        <f t="shared" si="218"/>
        <v>0</v>
      </c>
      <c r="X636" s="74">
        <f t="shared" si="209"/>
        <v>0</v>
      </c>
      <c r="Y636" s="75">
        <v>7.0000000000000007E-2</v>
      </c>
      <c r="Z636" s="74">
        <f t="shared" si="210"/>
        <v>-945.85033776835007</v>
      </c>
      <c r="AA636" s="74">
        <f t="shared" si="211"/>
        <v>-83455.09624062934</v>
      </c>
      <c r="AB636" s="75">
        <v>7.0000000000000007E-2</v>
      </c>
      <c r="AC636" s="74">
        <f t="shared" si="206"/>
        <v>-945.85033776835007</v>
      </c>
      <c r="AD636" s="74">
        <f t="shared" si="207"/>
        <v>-83455.09624062934</v>
      </c>
      <c r="AM636" s="74"/>
      <c r="AN636" s="74"/>
      <c r="AO636" s="74"/>
      <c r="AP636" s="74"/>
      <c r="AQ636" s="73"/>
      <c r="AR636" s="73"/>
    </row>
    <row r="637" spans="1:44" s="60" customFormat="1">
      <c r="A637" s="20" t="s">
        <v>869</v>
      </c>
      <c r="B637" s="135">
        <f>B636+30</f>
        <v>44681</v>
      </c>
      <c r="C637" s="136">
        <f>VLOOKUP(CF_ож!B637,USD!A:B,2,TRUE)</f>
        <v>88.643835616438352</v>
      </c>
      <c r="D637" s="73">
        <v>0</v>
      </c>
      <c r="E637" s="73">
        <v>0</v>
      </c>
      <c r="F637" s="73">
        <v>0</v>
      </c>
      <c r="G637" s="73"/>
      <c r="H637" s="75"/>
      <c r="M637" s="74">
        <v>150</v>
      </c>
      <c r="N637" s="74">
        <f t="shared" si="220"/>
        <v>13362.147682405001</v>
      </c>
      <c r="O637" s="74">
        <f t="shared" si="222"/>
        <v>13296.575342465752</v>
      </c>
      <c r="P637" s="74">
        <f t="shared" si="223"/>
        <v>1184472.0226416816</v>
      </c>
      <c r="Q637" s="74">
        <f t="shared" si="213"/>
        <v>0</v>
      </c>
      <c r="R637" s="74">
        <f t="shared" si="214"/>
        <v>0</v>
      </c>
      <c r="S637" s="74">
        <f t="shared" si="217"/>
        <v>0</v>
      </c>
      <c r="T637" s="74">
        <f t="shared" si="208"/>
        <v>0</v>
      </c>
      <c r="U637" s="74">
        <f t="shared" si="215"/>
        <v>0</v>
      </c>
      <c r="V637" s="74">
        <f t="shared" si="216"/>
        <v>0</v>
      </c>
      <c r="W637" s="74">
        <f t="shared" si="218"/>
        <v>0</v>
      </c>
      <c r="X637" s="74">
        <f t="shared" si="209"/>
        <v>0</v>
      </c>
      <c r="Y637" s="75">
        <v>7.0000000000000007E-2</v>
      </c>
      <c r="Z637" s="74">
        <f t="shared" si="210"/>
        <v>-935.35033776835007</v>
      </c>
      <c r="AA637" s="74">
        <f t="shared" si="211"/>
        <v>-82913.041584917708</v>
      </c>
      <c r="AB637" s="75">
        <v>7.0000000000000007E-2</v>
      </c>
      <c r="AC637" s="74">
        <f t="shared" si="206"/>
        <v>-935.35033776835007</v>
      </c>
      <c r="AD637" s="74">
        <f t="shared" si="207"/>
        <v>-82913.041584917708</v>
      </c>
      <c r="AM637" s="74"/>
      <c r="AN637" s="74"/>
      <c r="AO637" s="74"/>
      <c r="AP637" s="74"/>
      <c r="AQ637" s="73"/>
      <c r="AR637" s="73"/>
    </row>
    <row r="638" spans="1:44" s="60" customFormat="1">
      <c r="A638" s="20" t="s">
        <v>869</v>
      </c>
      <c r="B638" s="135">
        <f>B637+31</f>
        <v>44712</v>
      </c>
      <c r="C638" s="136">
        <f>VLOOKUP(CF_ож!B638,USD!A:B,2,TRUE)</f>
        <v>89.06849315068493</v>
      </c>
      <c r="D638" s="73">
        <v>0</v>
      </c>
      <c r="E638" s="73">
        <v>0</v>
      </c>
      <c r="F638" s="73">
        <v>0</v>
      </c>
      <c r="G638" s="73"/>
      <c r="H638" s="75"/>
      <c r="M638" s="74">
        <v>150</v>
      </c>
      <c r="N638" s="74">
        <f t="shared" si="220"/>
        <v>13212.147682405001</v>
      </c>
      <c r="O638" s="74">
        <f t="shared" si="222"/>
        <v>13360.273972602739</v>
      </c>
      <c r="P638" s="74">
        <f t="shared" si="223"/>
        <v>1176786.0853561275</v>
      </c>
      <c r="Q638" s="74">
        <f t="shared" si="213"/>
        <v>0</v>
      </c>
      <c r="R638" s="74">
        <f t="shared" si="214"/>
        <v>0</v>
      </c>
      <c r="S638" s="74">
        <f t="shared" si="217"/>
        <v>0</v>
      </c>
      <c r="T638" s="74">
        <f t="shared" si="208"/>
        <v>0</v>
      </c>
      <c r="U638" s="74">
        <f t="shared" si="215"/>
        <v>0</v>
      </c>
      <c r="V638" s="74">
        <f t="shared" si="216"/>
        <v>0</v>
      </c>
      <c r="W638" s="74">
        <f t="shared" si="218"/>
        <v>0</v>
      </c>
      <c r="X638" s="74">
        <f t="shared" si="209"/>
        <v>0</v>
      </c>
      <c r="Y638" s="75">
        <v>7.0000000000000007E-2</v>
      </c>
      <c r="Z638" s="74">
        <f t="shared" si="210"/>
        <v>-924.85033776835007</v>
      </c>
      <c r="AA638" s="74">
        <f t="shared" si="211"/>
        <v>-82375.025974928925</v>
      </c>
      <c r="AB638" s="75">
        <v>7.0000000000000007E-2</v>
      </c>
      <c r="AC638" s="74">
        <f t="shared" si="206"/>
        <v>-924.85033776835007</v>
      </c>
      <c r="AD638" s="74">
        <f t="shared" si="207"/>
        <v>-82375.025974928925</v>
      </c>
      <c r="AM638" s="74"/>
      <c r="AN638" s="74"/>
      <c r="AO638" s="74"/>
      <c r="AP638" s="74"/>
      <c r="AQ638" s="73"/>
      <c r="AR638" s="73"/>
    </row>
    <row r="639" spans="1:44" s="60" customFormat="1">
      <c r="A639" s="20" t="s">
        <v>869</v>
      </c>
      <c r="B639" s="135">
        <f>B638+30</f>
        <v>44742</v>
      </c>
      <c r="C639" s="136">
        <f>VLOOKUP(CF_ож!B639,USD!A:B,2,TRUE)</f>
        <v>89.479452054794521</v>
      </c>
      <c r="D639" s="73">
        <v>0</v>
      </c>
      <c r="E639" s="73">
        <v>0</v>
      </c>
      <c r="F639" s="73">
        <v>0</v>
      </c>
      <c r="G639" s="73"/>
      <c r="H639" s="75"/>
      <c r="M639" s="74">
        <v>150</v>
      </c>
      <c r="N639" s="74">
        <f t="shared" si="220"/>
        <v>13062.147682405001</v>
      </c>
      <c r="O639" s="74">
        <f t="shared" si="222"/>
        <v>13421.917808219177</v>
      </c>
      <c r="P639" s="74">
        <f t="shared" si="223"/>
        <v>1168793.8172804036</v>
      </c>
      <c r="Q639" s="74">
        <f t="shared" si="213"/>
        <v>0</v>
      </c>
      <c r="R639" s="74">
        <f t="shared" si="214"/>
        <v>0</v>
      </c>
      <c r="S639" s="74">
        <f t="shared" si="217"/>
        <v>0</v>
      </c>
      <c r="T639" s="74">
        <f t="shared" si="208"/>
        <v>0</v>
      </c>
      <c r="U639" s="74">
        <f t="shared" si="215"/>
        <v>0</v>
      </c>
      <c r="V639" s="74">
        <f t="shared" si="216"/>
        <v>0</v>
      </c>
      <c r="W639" s="74">
        <f t="shared" si="218"/>
        <v>0</v>
      </c>
      <c r="X639" s="74">
        <f t="shared" si="209"/>
        <v>0</v>
      </c>
      <c r="Y639" s="75">
        <v>7.0000000000000007E-2</v>
      </c>
      <c r="Z639" s="74">
        <f t="shared" si="210"/>
        <v>-914.35033776835007</v>
      </c>
      <c r="AA639" s="74">
        <f t="shared" si="211"/>
        <v>-81815.567209628251</v>
      </c>
      <c r="AB639" s="75">
        <v>7.0000000000000007E-2</v>
      </c>
      <c r="AC639" s="74">
        <f t="shared" si="206"/>
        <v>-914.35033776835007</v>
      </c>
      <c r="AD639" s="74">
        <f t="shared" si="207"/>
        <v>-81815.567209628251</v>
      </c>
      <c r="AM639" s="74"/>
      <c r="AN639" s="74"/>
      <c r="AO639" s="74"/>
      <c r="AP639" s="74"/>
      <c r="AQ639" s="73"/>
      <c r="AR639" s="73"/>
    </row>
    <row r="640" spans="1:44" s="60" customFormat="1">
      <c r="A640" s="20" t="s">
        <v>869</v>
      </c>
      <c r="B640" s="135">
        <f>B639+31</f>
        <v>44773</v>
      </c>
      <c r="C640" s="136">
        <f>VLOOKUP(CF_ож!B640,USD!A:B,2,TRUE)</f>
        <v>89.904109589041099</v>
      </c>
      <c r="D640" s="73">
        <v>0</v>
      </c>
      <c r="E640" s="73">
        <v>0</v>
      </c>
      <c r="F640" s="73">
        <v>0</v>
      </c>
      <c r="G640" s="73"/>
      <c r="H640" s="75"/>
      <c r="M640" s="74">
        <v>150</v>
      </c>
      <c r="N640" s="74">
        <f t="shared" si="220"/>
        <v>12912.147682405001</v>
      </c>
      <c r="O640" s="74">
        <f t="shared" si="222"/>
        <v>13485.616438356165</v>
      </c>
      <c r="P640" s="74">
        <f t="shared" si="223"/>
        <v>1160855.1402688222</v>
      </c>
      <c r="Q640" s="74">
        <f t="shared" si="213"/>
        <v>0</v>
      </c>
      <c r="R640" s="74">
        <f t="shared" si="214"/>
        <v>0</v>
      </c>
      <c r="S640" s="74">
        <f t="shared" si="217"/>
        <v>0</v>
      </c>
      <c r="T640" s="74">
        <f t="shared" si="208"/>
        <v>0</v>
      </c>
      <c r="U640" s="74">
        <f t="shared" si="215"/>
        <v>0</v>
      </c>
      <c r="V640" s="74">
        <f t="shared" si="216"/>
        <v>0</v>
      </c>
      <c r="W640" s="74">
        <f t="shared" si="218"/>
        <v>0</v>
      </c>
      <c r="X640" s="74">
        <f t="shared" si="209"/>
        <v>0</v>
      </c>
      <c r="Y640" s="75">
        <v>7.0000000000000007E-2</v>
      </c>
      <c r="Z640" s="74">
        <f t="shared" si="210"/>
        <v>-903.85033776835007</v>
      </c>
      <c r="AA640" s="74">
        <f t="shared" si="211"/>
        <v>-81259.859818817553</v>
      </c>
      <c r="AB640" s="75">
        <v>7.0000000000000007E-2</v>
      </c>
      <c r="AC640" s="74">
        <f t="shared" si="206"/>
        <v>-903.85033776835007</v>
      </c>
      <c r="AD640" s="74">
        <f t="shared" si="207"/>
        <v>-81259.859818817553</v>
      </c>
      <c r="AM640" s="74"/>
      <c r="AN640" s="74"/>
      <c r="AO640" s="74"/>
      <c r="AP640" s="74"/>
      <c r="AQ640" s="73"/>
      <c r="AR640" s="73"/>
    </row>
    <row r="641" spans="1:44" s="60" customFormat="1">
      <c r="A641" s="20" t="s">
        <v>869</v>
      </c>
      <c r="B641" s="135">
        <f>B640+31</f>
        <v>44804</v>
      </c>
      <c r="C641" s="136">
        <f>VLOOKUP(CF_ож!B641,USD!A:B,2,TRUE)</f>
        <v>90.328767123287676</v>
      </c>
      <c r="D641" s="73">
        <v>0</v>
      </c>
      <c r="E641" s="73">
        <v>0</v>
      </c>
      <c r="F641" s="73">
        <v>0</v>
      </c>
      <c r="G641" s="73"/>
      <c r="H641" s="75"/>
      <c r="M641" s="74">
        <v>150</v>
      </c>
      <c r="N641" s="74">
        <f t="shared" si="220"/>
        <v>12762.147682405001</v>
      </c>
      <c r="O641" s="74">
        <f t="shared" si="222"/>
        <v>13549.315068493152</v>
      </c>
      <c r="P641" s="74">
        <f t="shared" si="223"/>
        <v>1152789.0659969668</v>
      </c>
      <c r="Q641" s="74">
        <f t="shared" si="213"/>
        <v>0</v>
      </c>
      <c r="R641" s="74">
        <f t="shared" si="214"/>
        <v>0</v>
      </c>
      <c r="S641" s="74">
        <f t="shared" si="217"/>
        <v>0</v>
      </c>
      <c r="T641" s="74">
        <f t="shared" si="208"/>
        <v>0</v>
      </c>
      <c r="U641" s="74">
        <f t="shared" si="215"/>
        <v>0</v>
      </c>
      <c r="V641" s="74">
        <f t="shared" si="216"/>
        <v>0</v>
      </c>
      <c r="W641" s="74">
        <f t="shared" si="218"/>
        <v>0</v>
      </c>
      <c r="X641" s="74">
        <f t="shared" si="209"/>
        <v>0</v>
      </c>
      <c r="Y641" s="75">
        <v>7.0000000000000007E-2</v>
      </c>
      <c r="Z641" s="74">
        <f t="shared" si="210"/>
        <v>-893.35033776835007</v>
      </c>
      <c r="AA641" s="74">
        <f t="shared" si="211"/>
        <v>-80695.234619787676</v>
      </c>
      <c r="AB641" s="75">
        <v>7.0000000000000007E-2</v>
      </c>
      <c r="AC641" s="74">
        <f t="shared" si="206"/>
        <v>-893.35033776835007</v>
      </c>
      <c r="AD641" s="74">
        <f t="shared" si="207"/>
        <v>-80695.234619787676</v>
      </c>
      <c r="AM641" s="74"/>
      <c r="AN641" s="74"/>
      <c r="AO641" s="74"/>
      <c r="AP641" s="74"/>
      <c r="AQ641" s="73"/>
      <c r="AR641" s="73"/>
    </row>
    <row r="642" spans="1:44" s="60" customFormat="1">
      <c r="A642" s="20" t="s">
        <v>869</v>
      </c>
      <c r="B642" s="135">
        <f>B641+30</f>
        <v>44834</v>
      </c>
      <c r="C642" s="136">
        <f>VLOOKUP(CF_ож!B642,USD!A:B,2,TRUE)</f>
        <v>90.739726027397253</v>
      </c>
      <c r="D642" s="73">
        <v>0</v>
      </c>
      <c r="E642" s="73">
        <v>0</v>
      </c>
      <c r="F642" s="73">
        <v>0</v>
      </c>
      <c r="G642" s="73"/>
      <c r="H642" s="75"/>
      <c r="M642" s="74">
        <v>150</v>
      </c>
      <c r="N642" s="74">
        <f t="shared" si="220"/>
        <v>12612.147682405001</v>
      </c>
      <c r="O642" s="74">
        <f t="shared" si="222"/>
        <v>13610.958904109588</v>
      </c>
      <c r="P642" s="74">
        <f t="shared" si="223"/>
        <v>1144422.825318503</v>
      </c>
      <c r="Q642" s="74">
        <f t="shared" si="213"/>
        <v>0</v>
      </c>
      <c r="R642" s="74">
        <f t="shared" si="214"/>
        <v>0</v>
      </c>
      <c r="S642" s="74">
        <f t="shared" si="217"/>
        <v>0</v>
      </c>
      <c r="T642" s="74">
        <f t="shared" si="208"/>
        <v>0</v>
      </c>
      <c r="U642" s="74">
        <f t="shared" si="215"/>
        <v>0</v>
      </c>
      <c r="V642" s="74">
        <f t="shared" si="216"/>
        <v>0</v>
      </c>
      <c r="W642" s="74">
        <f t="shared" si="218"/>
        <v>0</v>
      </c>
      <c r="X642" s="74">
        <f t="shared" si="209"/>
        <v>0</v>
      </c>
      <c r="Y642" s="75">
        <v>7.0000000000000007E-2</v>
      </c>
      <c r="Z642" s="74">
        <f t="shared" si="210"/>
        <v>-882.85033776835007</v>
      </c>
      <c r="AA642" s="74">
        <f t="shared" si="211"/>
        <v>-80109.597772295208</v>
      </c>
      <c r="AB642" s="75">
        <v>7.0000000000000007E-2</v>
      </c>
      <c r="AC642" s="74">
        <f t="shared" si="206"/>
        <v>-882.85033776835007</v>
      </c>
      <c r="AD642" s="74">
        <f t="shared" si="207"/>
        <v>-80109.597772295208</v>
      </c>
      <c r="AM642" s="74"/>
      <c r="AN642" s="74"/>
      <c r="AO642" s="74"/>
      <c r="AP642" s="74"/>
      <c r="AQ642" s="73"/>
      <c r="AR642" s="73"/>
    </row>
    <row r="643" spans="1:44" s="60" customFormat="1">
      <c r="A643" s="20" t="s">
        <v>869</v>
      </c>
      <c r="B643" s="135">
        <f>B642+31</f>
        <v>44865</v>
      </c>
      <c r="C643" s="136">
        <f>VLOOKUP(CF_ож!B643,USD!A:B,2,TRUE)</f>
        <v>91.164383561643831</v>
      </c>
      <c r="D643" s="73">
        <v>0</v>
      </c>
      <c r="E643" s="73">
        <v>0</v>
      </c>
      <c r="F643" s="73">
        <v>0</v>
      </c>
      <c r="G643" s="73"/>
      <c r="H643" s="75"/>
      <c r="M643" s="74">
        <v>150</v>
      </c>
      <c r="N643" s="74">
        <f t="shared" si="220"/>
        <v>12462.147682405001</v>
      </c>
      <c r="O643" s="74">
        <f t="shared" si="222"/>
        <v>13674.657534246575</v>
      </c>
      <c r="P643" s="74">
        <f t="shared" si="223"/>
        <v>1136104.0113206203</v>
      </c>
      <c r="Q643" s="74">
        <f t="shared" si="213"/>
        <v>0</v>
      </c>
      <c r="R643" s="74">
        <f t="shared" si="214"/>
        <v>0</v>
      </c>
      <c r="S643" s="74">
        <f t="shared" si="217"/>
        <v>0</v>
      </c>
      <c r="T643" s="74">
        <f t="shared" si="208"/>
        <v>0</v>
      </c>
      <c r="U643" s="74">
        <f t="shared" si="215"/>
        <v>0</v>
      </c>
      <c r="V643" s="74">
        <f t="shared" si="216"/>
        <v>0</v>
      </c>
      <c r="W643" s="74">
        <f t="shared" si="218"/>
        <v>0</v>
      </c>
      <c r="X643" s="74">
        <f t="shared" si="209"/>
        <v>0</v>
      </c>
      <c r="Y643" s="75">
        <v>7.0000000000000007E-2</v>
      </c>
      <c r="Z643" s="74">
        <f t="shared" si="210"/>
        <v>-872.35033776835007</v>
      </c>
      <c r="AA643" s="74">
        <f t="shared" si="211"/>
        <v>-79527.280792443416</v>
      </c>
      <c r="AB643" s="75">
        <v>7.0000000000000007E-2</v>
      </c>
      <c r="AC643" s="74">
        <f t="shared" si="206"/>
        <v>-872.35033776835007</v>
      </c>
      <c r="AD643" s="74">
        <f t="shared" si="207"/>
        <v>-79527.280792443416</v>
      </c>
      <c r="AM643" s="74"/>
      <c r="AN643" s="74"/>
      <c r="AO643" s="74"/>
      <c r="AP643" s="74"/>
      <c r="AQ643" s="73"/>
      <c r="AR643" s="73"/>
    </row>
    <row r="644" spans="1:44" s="60" customFormat="1">
      <c r="A644" s="20" t="s">
        <v>869</v>
      </c>
      <c r="B644" s="135">
        <f>B643+30</f>
        <v>44895</v>
      </c>
      <c r="C644" s="136">
        <f>VLOOKUP(CF_ож!B644,USD!A:B,2,TRUE)</f>
        <v>91.575342465753423</v>
      </c>
      <c r="D644" s="73">
        <v>0</v>
      </c>
      <c r="E644" s="73">
        <v>0</v>
      </c>
      <c r="F644" s="73">
        <v>0</v>
      </c>
      <c r="G644" s="73"/>
      <c r="H644" s="75"/>
      <c r="M644" s="74">
        <v>150</v>
      </c>
      <c r="N644" s="74">
        <f t="shared" si="220"/>
        <v>12312.147682405001</v>
      </c>
      <c r="O644" s="74">
        <f t="shared" si="222"/>
        <v>13736.301369863013</v>
      </c>
      <c r="P644" s="74">
        <f t="shared" si="223"/>
        <v>1127489.1405051702</v>
      </c>
      <c r="Q644" s="74">
        <f t="shared" si="213"/>
        <v>0</v>
      </c>
      <c r="R644" s="74">
        <f t="shared" si="214"/>
        <v>0</v>
      </c>
      <c r="S644" s="74">
        <f t="shared" si="217"/>
        <v>0</v>
      </c>
      <c r="T644" s="74">
        <f t="shared" si="208"/>
        <v>0</v>
      </c>
      <c r="U644" s="74">
        <f t="shared" si="215"/>
        <v>0</v>
      </c>
      <c r="V644" s="74">
        <f t="shared" si="216"/>
        <v>0</v>
      </c>
      <c r="W644" s="74">
        <f t="shared" si="218"/>
        <v>0</v>
      </c>
      <c r="X644" s="74">
        <f t="shared" si="209"/>
        <v>0</v>
      </c>
      <c r="Y644" s="75">
        <v>7.0000000000000007E-2</v>
      </c>
      <c r="Z644" s="74">
        <f t="shared" si="210"/>
        <v>-861.85033776835007</v>
      </c>
      <c r="AA644" s="74">
        <f t="shared" si="211"/>
        <v>-78924.239835361921</v>
      </c>
      <c r="AB644" s="75">
        <v>7.0000000000000007E-2</v>
      </c>
      <c r="AC644" s="74">
        <f t="shared" si="206"/>
        <v>-861.85033776835007</v>
      </c>
      <c r="AD644" s="74">
        <f t="shared" si="207"/>
        <v>-78924.239835361921</v>
      </c>
      <c r="AM644" s="74"/>
      <c r="AN644" s="74"/>
      <c r="AO644" s="74"/>
      <c r="AP644" s="74"/>
      <c r="AQ644" s="73"/>
      <c r="AR644" s="73"/>
    </row>
    <row r="645" spans="1:44" s="60" customFormat="1">
      <c r="A645" s="20" t="s">
        <v>869</v>
      </c>
      <c r="B645" s="135">
        <f>B644+31</f>
        <v>44926</v>
      </c>
      <c r="C645" s="136">
        <f>VLOOKUP(CF_ож!B645,USD!A:B,2,TRUE)</f>
        <v>92</v>
      </c>
      <c r="D645" s="73">
        <v>0</v>
      </c>
      <c r="E645" s="73">
        <v>0</v>
      </c>
      <c r="F645" s="73">
        <v>0</v>
      </c>
      <c r="G645" s="73"/>
      <c r="H645" s="75"/>
      <c r="M645" s="74">
        <v>150</v>
      </c>
      <c r="N645" s="74">
        <f t="shared" si="220"/>
        <v>12162.147682405001</v>
      </c>
      <c r="O645" s="74">
        <f t="shared" si="222"/>
        <v>13800</v>
      </c>
      <c r="P645" s="74">
        <f t="shared" si="223"/>
        <v>1118917.5867812601</v>
      </c>
      <c r="Q645" s="74">
        <f t="shared" si="213"/>
        <v>0</v>
      </c>
      <c r="R645" s="74">
        <f t="shared" si="214"/>
        <v>0</v>
      </c>
      <c r="S645" s="74">
        <f t="shared" si="217"/>
        <v>0</v>
      </c>
      <c r="T645" s="74">
        <f t="shared" si="208"/>
        <v>0</v>
      </c>
      <c r="U645" s="74">
        <f t="shared" si="215"/>
        <v>0</v>
      </c>
      <c r="V645" s="74">
        <f t="shared" si="216"/>
        <v>0</v>
      </c>
      <c r="W645" s="74">
        <f t="shared" si="218"/>
        <v>0</v>
      </c>
      <c r="X645" s="74">
        <f t="shared" si="209"/>
        <v>0</v>
      </c>
      <c r="Y645" s="75">
        <v>7.0000000000000007E-2</v>
      </c>
      <c r="Z645" s="74">
        <f t="shared" si="210"/>
        <v>-851.35033776835007</v>
      </c>
      <c r="AA645" s="74">
        <f t="shared" si="211"/>
        <v>-78324.231074688199</v>
      </c>
      <c r="AB645" s="75">
        <v>7.0000000000000007E-2</v>
      </c>
      <c r="AC645" s="74">
        <f t="shared" ref="AC645:AC708" si="224">-AB645*N645</f>
        <v>-851.35033776835007</v>
      </c>
      <c r="AD645" s="74">
        <f t="shared" ref="AD645:AD708" si="225">AC645*C645</f>
        <v>-78324.231074688199</v>
      </c>
      <c r="AM645" s="74"/>
      <c r="AN645" s="74"/>
      <c r="AO645" s="74"/>
      <c r="AP645" s="74"/>
      <c r="AQ645" s="73"/>
      <c r="AR645" s="73"/>
    </row>
    <row r="646" spans="1:44" s="60" customFormat="1">
      <c r="A646" s="20" t="s">
        <v>869</v>
      </c>
      <c r="B646" s="135">
        <f>B645+31</f>
        <v>44957</v>
      </c>
      <c r="C646" s="136">
        <f>VLOOKUP(CF_ож!B646,USD!A:B,2,TRUE)</f>
        <v>92.424657534246577</v>
      </c>
      <c r="D646" s="73">
        <v>0</v>
      </c>
      <c r="E646" s="73">
        <v>0</v>
      </c>
      <c r="F646" s="73">
        <v>0</v>
      </c>
      <c r="G646" s="73"/>
      <c r="H646" s="75"/>
      <c r="M646" s="74">
        <v>150</v>
      </c>
      <c r="N646" s="74">
        <f t="shared" si="220"/>
        <v>12012.147682405001</v>
      </c>
      <c r="O646" s="74">
        <f t="shared" si="222"/>
        <v>13863.698630136987</v>
      </c>
      <c r="P646" s="74">
        <f t="shared" si="223"/>
        <v>1110218.6357970759</v>
      </c>
      <c r="Q646" s="74">
        <f t="shared" si="213"/>
        <v>0</v>
      </c>
      <c r="R646" s="74">
        <f t="shared" si="214"/>
        <v>0</v>
      </c>
      <c r="S646" s="74">
        <f t="shared" si="217"/>
        <v>0</v>
      </c>
      <c r="T646" s="74">
        <f t="shared" si="208"/>
        <v>0</v>
      </c>
      <c r="U646" s="74">
        <f t="shared" si="215"/>
        <v>0</v>
      </c>
      <c r="V646" s="74">
        <f t="shared" si="216"/>
        <v>0</v>
      </c>
      <c r="W646" s="74">
        <f t="shared" si="218"/>
        <v>0</v>
      </c>
      <c r="X646" s="74">
        <f t="shared" si="209"/>
        <v>0</v>
      </c>
      <c r="Y646" s="75">
        <v>7.0000000000000007E-2</v>
      </c>
      <c r="Z646" s="74">
        <f t="shared" si="210"/>
        <v>-840.85033776835007</v>
      </c>
      <c r="AA646" s="74">
        <f t="shared" si="211"/>
        <v>-77715.304505795313</v>
      </c>
      <c r="AB646" s="75">
        <v>7.0000000000000007E-2</v>
      </c>
      <c r="AC646" s="74">
        <f t="shared" si="224"/>
        <v>-840.85033776835007</v>
      </c>
      <c r="AD646" s="74">
        <f t="shared" si="225"/>
        <v>-77715.304505795313</v>
      </c>
      <c r="AM646" s="74"/>
      <c r="AN646" s="74"/>
      <c r="AO646" s="74"/>
      <c r="AP646" s="74"/>
      <c r="AQ646" s="73"/>
      <c r="AR646" s="73"/>
    </row>
    <row r="647" spans="1:44" s="60" customFormat="1">
      <c r="A647" s="20" t="s">
        <v>869</v>
      </c>
      <c r="B647" s="135">
        <f>B646+28</f>
        <v>44985</v>
      </c>
      <c r="C647" s="136">
        <f>VLOOKUP(CF_ож!B647,USD!A:B,2,TRUE)</f>
        <v>92.808219178082197</v>
      </c>
      <c r="D647" s="73">
        <v>0</v>
      </c>
      <c r="E647" s="73">
        <v>0</v>
      </c>
      <c r="F647" s="73">
        <v>0</v>
      </c>
      <c r="G647" s="73"/>
      <c r="H647" s="75"/>
      <c r="M647" s="74">
        <v>150</v>
      </c>
      <c r="N647" s="74">
        <f t="shared" si="220"/>
        <v>11862.147682405001</v>
      </c>
      <c r="O647" s="74">
        <f t="shared" si="222"/>
        <v>13921.232876712329</v>
      </c>
      <c r="P647" s="74">
        <f t="shared" si="223"/>
        <v>1100904.802031423</v>
      </c>
      <c r="Q647" s="74">
        <f t="shared" si="213"/>
        <v>0</v>
      </c>
      <c r="R647" s="74">
        <f t="shared" si="214"/>
        <v>0</v>
      </c>
      <c r="S647" s="74">
        <f t="shared" si="217"/>
        <v>0</v>
      </c>
      <c r="T647" s="74">
        <f t="shared" ref="T647:T710" si="226">S647*C647</f>
        <v>0</v>
      </c>
      <c r="U647" s="74">
        <f t="shared" si="215"/>
        <v>0</v>
      </c>
      <c r="V647" s="74">
        <f t="shared" si="216"/>
        <v>0</v>
      </c>
      <c r="W647" s="74">
        <f t="shared" si="218"/>
        <v>0</v>
      </c>
      <c r="X647" s="74">
        <f t="shared" si="209"/>
        <v>0</v>
      </c>
      <c r="Y647" s="75">
        <v>7.0000000000000007E-2</v>
      </c>
      <c r="Z647" s="74">
        <f t="shared" si="210"/>
        <v>-830.35033776835007</v>
      </c>
      <c r="AA647" s="74">
        <f t="shared" si="211"/>
        <v>-77063.336142199623</v>
      </c>
      <c r="AB647" s="75">
        <v>7.0000000000000007E-2</v>
      </c>
      <c r="AC647" s="74">
        <f t="shared" si="224"/>
        <v>-830.35033776835007</v>
      </c>
      <c r="AD647" s="74">
        <f t="shared" si="225"/>
        <v>-77063.336142199623</v>
      </c>
      <c r="AM647" s="74"/>
      <c r="AN647" s="74"/>
      <c r="AO647" s="74"/>
      <c r="AP647" s="74"/>
      <c r="AQ647" s="73"/>
      <c r="AR647" s="73"/>
    </row>
    <row r="648" spans="1:44" s="60" customFormat="1">
      <c r="A648" s="20" t="s">
        <v>869</v>
      </c>
      <c r="B648" s="135">
        <f>B647+31</f>
        <v>45016</v>
      </c>
      <c r="C648" s="136">
        <f>VLOOKUP(CF_ож!B648,USD!A:B,2,TRUE)</f>
        <v>93.232876712328761</v>
      </c>
      <c r="D648" s="73">
        <v>0</v>
      </c>
      <c r="E648" s="73">
        <v>0</v>
      </c>
      <c r="F648" s="73">
        <v>0</v>
      </c>
      <c r="G648" s="73"/>
      <c r="H648" s="75"/>
      <c r="M648" s="74">
        <v>150</v>
      </c>
      <c r="N648" s="74">
        <f t="shared" si="220"/>
        <v>11712.147682405001</v>
      </c>
      <c r="O648" s="74">
        <f t="shared" si="222"/>
        <v>13984.931506849314</v>
      </c>
      <c r="P648" s="74">
        <f t="shared" si="223"/>
        <v>1091957.2209102525</v>
      </c>
      <c r="Q648" s="74">
        <f t="shared" si="213"/>
        <v>0</v>
      </c>
      <c r="R648" s="74">
        <f t="shared" si="214"/>
        <v>0</v>
      </c>
      <c r="S648" s="74">
        <f t="shared" si="217"/>
        <v>0</v>
      </c>
      <c r="T648" s="74">
        <f t="shared" si="226"/>
        <v>0</v>
      </c>
      <c r="U648" s="74">
        <f t="shared" si="215"/>
        <v>0</v>
      </c>
      <c r="V648" s="74">
        <f t="shared" si="216"/>
        <v>0</v>
      </c>
      <c r="W648" s="74">
        <f t="shared" si="218"/>
        <v>0</v>
      </c>
      <c r="X648" s="74">
        <f t="shared" ref="X648:X711" si="227">W648*C648</f>
        <v>0</v>
      </c>
      <c r="Y648" s="75">
        <v>7.0000000000000007E-2</v>
      </c>
      <c r="Z648" s="74">
        <f t="shared" ref="Z648:Z711" si="228">-Y648*N648</f>
        <v>-819.85033776835007</v>
      </c>
      <c r="AA648" s="74">
        <f t="shared" ref="AA648:AA711" si="229">Z648*C648</f>
        <v>-76437.00546371768</v>
      </c>
      <c r="AB648" s="75">
        <v>7.0000000000000007E-2</v>
      </c>
      <c r="AC648" s="74">
        <f t="shared" si="224"/>
        <v>-819.85033776835007</v>
      </c>
      <c r="AD648" s="74">
        <f t="shared" si="225"/>
        <v>-76437.00546371768</v>
      </c>
      <c r="AM648" s="74"/>
      <c r="AN648" s="74"/>
      <c r="AO648" s="74"/>
      <c r="AP648" s="74"/>
      <c r="AQ648" s="73"/>
      <c r="AR648" s="73"/>
    </row>
    <row r="649" spans="1:44" s="60" customFormat="1">
      <c r="A649" s="20" t="s">
        <v>869</v>
      </c>
      <c r="B649" s="135">
        <f>B648+30</f>
        <v>45046</v>
      </c>
      <c r="C649" s="136">
        <f>VLOOKUP(CF_ож!B649,USD!A:B,2,TRUE)</f>
        <v>93.643835616438352</v>
      </c>
      <c r="D649" s="73">
        <v>0</v>
      </c>
      <c r="E649" s="73">
        <v>0</v>
      </c>
      <c r="F649" s="73">
        <v>0</v>
      </c>
      <c r="G649" s="73"/>
      <c r="H649" s="75"/>
      <c r="M649" s="74">
        <v>150</v>
      </c>
      <c r="N649" s="74">
        <f t="shared" si="220"/>
        <v>11562.147682405001</v>
      </c>
      <c r="O649" s="74">
        <f t="shared" si="222"/>
        <v>14046.575342465752</v>
      </c>
      <c r="P649" s="74">
        <f t="shared" si="223"/>
        <v>1082723.8569441175</v>
      </c>
      <c r="Q649" s="74">
        <f t="shared" si="213"/>
        <v>0</v>
      </c>
      <c r="R649" s="74">
        <f t="shared" si="214"/>
        <v>0</v>
      </c>
      <c r="S649" s="74">
        <f t="shared" si="217"/>
        <v>0</v>
      </c>
      <c r="T649" s="74">
        <f t="shared" si="226"/>
        <v>0</v>
      </c>
      <c r="U649" s="74">
        <f t="shared" si="215"/>
        <v>0</v>
      </c>
      <c r="V649" s="74">
        <f t="shared" si="216"/>
        <v>0</v>
      </c>
      <c r="W649" s="74">
        <f t="shared" si="218"/>
        <v>0</v>
      </c>
      <c r="X649" s="74">
        <f t="shared" si="227"/>
        <v>0</v>
      </c>
      <c r="Y649" s="75">
        <v>7.0000000000000007E-2</v>
      </c>
      <c r="Z649" s="74">
        <f t="shared" si="228"/>
        <v>-809.35033776835007</v>
      </c>
      <c r="AA649" s="74">
        <f t="shared" si="229"/>
        <v>-75790.669986088236</v>
      </c>
      <c r="AB649" s="75">
        <v>7.0000000000000007E-2</v>
      </c>
      <c r="AC649" s="74">
        <f t="shared" si="224"/>
        <v>-809.35033776835007</v>
      </c>
      <c r="AD649" s="74">
        <f t="shared" si="225"/>
        <v>-75790.669986088236</v>
      </c>
      <c r="AM649" s="74"/>
      <c r="AN649" s="74"/>
      <c r="AO649" s="74"/>
      <c r="AP649" s="74"/>
      <c r="AQ649" s="73"/>
      <c r="AR649" s="73"/>
    </row>
    <row r="650" spans="1:44" s="60" customFormat="1">
      <c r="A650" s="20" t="s">
        <v>869</v>
      </c>
      <c r="B650" s="135">
        <f>B649+31</f>
        <v>45077</v>
      </c>
      <c r="C650" s="136">
        <f>VLOOKUP(CF_ож!B650,USD!A:B,2,TRUE)</f>
        <v>94.06849315068493</v>
      </c>
      <c r="D650" s="73">
        <v>0</v>
      </c>
      <c r="E650" s="73">
        <v>0</v>
      </c>
      <c r="F650" s="73">
        <v>0</v>
      </c>
      <c r="G650" s="73"/>
      <c r="H650" s="75"/>
      <c r="M650" s="74">
        <v>150</v>
      </c>
      <c r="N650" s="74">
        <f t="shared" si="220"/>
        <v>11412.147682405001</v>
      </c>
      <c r="O650" s="74">
        <f t="shared" si="222"/>
        <v>14110.273972602739</v>
      </c>
      <c r="P650" s="74">
        <f t="shared" si="223"/>
        <v>1073523.5360969198</v>
      </c>
      <c r="Q650" s="74">
        <f t="shared" si="213"/>
        <v>0</v>
      </c>
      <c r="R650" s="74">
        <f t="shared" si="214"/>
        <v>0</v>
      </c>
      <c r="S650" s="74">
        <f t="shared" si="217"/>
        <v>0</v>
      </c>
      <c r="T650" s="74">
        <f t="shared" si="226"/>
        <v>0</v>
      </c>
      <c r="U650" s="74">
        <f t="shared" si="215"/>
        <v>0</v>
      </c>
      <c r="V650" s="74">
        <f t="shared" si="216"/>
        <v>0</v>
      </c>
      <c r="W650" s="74">
        <f t="shared" si="218"/>
        <v>0</v>
      </c>
      <c r="X650" s="74">
        <f t="shared" si="227"/>
        <v>0</v>
      </c>
      <c r="Y650" s="75">
        <v>7.0000000000000007E-2</v>
      </c>
      <c r="Z650" s="74">
        <f t="shared" si="228"/>
        <v>-798.85033776835007</v>
      </c>
      <c r="AA650" s="74">
        <f t="shared" si="229"/>
        <v>-75146.647526784378</v>
      </c>
      <c r="AB650" s="75">
        <v>7.0000000000000007E-2</v>
      </c>
      <c r="AC650" s="74">
        <f t="shared" si="224"/>
        <v>-798.85033776835007</v>
      </c>
      <c r="AD650" s="74">
        <f t="shared" si="225"/>
        <v>-75146.647526784378</v>
      </c>
      <c r="AM650" s="74"/>
      <c r="AN650" s="74"/>
      <c r="AO650" s="74"/>
      <c r="AP650" s="74"/>
      <c r="AQ650" s="73"/>
      <c r="AR650" s="73"/>
    </row>
    <row r="651" spans="1:44" s="60" customFormat="1">
      <c r="A651" s="20" t="s">
        <v>869</v>
      </c>
      <c r="B651" s="135">
        <f>B650+30</f>
        <v>45107</v>
      </c>
      <c r="C651" s="136">
        <f>VLOOKUP(CF_ож!B651,USD!A:B,2,TRUE)</f>
        <v>94.479452054794521</v>
      </c>
      <c r="D651" s="73">
        <v>0</v>
      </c>
      <c r="E651" s="73">
        <v>0</v>
      </c>
      <c r="F651" s="73">
        <v>0</v>
      </c>
      <c r="G651" s="73"/>
      <c r="H651" s="75"/>
      <c r="M651" s="74">
        <v>150</v>
      </c>
      <c r="N651" s="74">
        <f t="shared" si="220"/>
        <v>11262.147682405001</v>
      </c>
      <c r="O651" s="74">
        <f t="shared" si="222"/>
        <v>14171.917808219177</v>
      </c>
      <c r="P651" s="74">
        <f t="shared" si="223"/>
        <v>1064041.5419937985</v>
      </c>
      <c r="Q651" s="74">
        <f t="shared" si="213"/>
        <v>0</v>
      </c>
      <c r="R651" s="74">
        <f t="shared" si="214"/>
        <v>0</v>
      </c>
      <c r="S651" s="74">
        <f t="shared" si="217"/>
        <v>0</v>
      </c>
      <c r="T651" s="74">
        <f t="shared" si="226"/>
        <v>0</v>
      </c>
      <c r="U651" s="74">
        <f t="shared" si="215"/>
        <v>0</v>
      </c>
      <c r="V651" s="74">
        <f t="shared" si="216"/>
        <v>0</v>
      </c>
      <c r="W651" s="74">
        <f t="shared" si="218"/>
        <v>0</v>
      </c>
      <c r="X651" s="74">
        <f t="shared" si="227"/>
        <v>0</v>
      </c>
      <c r="Y651" s="75">
        <v>7.0000000000000007E-2</v>
      </c>
      <c r="Z651" s="74">
        <f t="shared" si="228"/>
        <v>-788.35033776835007</v>
      </c>
      <c r="AA651" s="74">
        <f t="shared" si="229"/>
        <v>-74482.907939565892</v>
      </c>
      <c r="AB651" s="75">
        <v>7.0000000000000007E-2</v>
      </c>
      <c r="AC651" s="74">
        <f t="shared" si="224"/>
        <v>-788.35033776835007</v>
      </c>
      <c r="AD651" s="74">
        <f t="shared" si="225"/>
        <v>-74482.907939565892</v>
      </c>
      <c r="AM651" s="74"/>
      <c r="AN651" s="74"/>
      <c r="AO651" s="74"/>
      <c r="AP651" s="74"/>
      <c r="AQ651" s="73"/>
      <c r="AR651" s="73"/>
    </row>
    <row r="652" spans="1:44" s="60" customFormat="1">
      <c r="A652" s="20" t="s">
        <v>869</v>
      </c>
      <c r="B652" s="135">
        <f>B651+31</f>
        <v>45138</v>
      </c>
      <c r="C652" s="136">
        <f>VLOOKUP(CF_ож!B652,USD!A:B,2,TRUE)</f>
        <v>94.904109589041099</v>
      </c>
      <c r="D652" s="73">
        <v>0</v>
      </c>
      <c r="E652" s="73">
        <v>0</v>
      </c>
      <c r="F652" s="73">
        <v>0</v>
      </c>
      <c r="G652" s="73"/>
      <c r="H652" s="75"/>
      <c r="M652" s="74">
        <v>150</v>
      </c>
      <c r="N652" s="74">
        <f t="shared" si="220"/>
        <v>11112.147682405001</v>
      </c>
      <c r="O652" s="74">
        <f t="shared" si="222"/>
        <v>14235.616438356165</v>
      </c>
      <c r="P652" s="74">
        <f t="shared" si="223"/>
        <v>1054588.4814205733</v>
      </c>
      <c r="Q652" s="74">
        <f t="shared" si="213"/>
        <v>0</v>
      </c>
      <c r="R652" s="74">
        <f t="shared" si="214"/>
        <v>0</v>
      </c>
      <c r="S652" s="74">
        <f t="shared" si="217"/>
        <v>0</v>
      </c>
      <c r="T652" s="74">
        <f t="shared" si="226"/>
        <v>0</v>
      </c>
      <c r="U652" s="74">
        <f t="shared" si="215"/>
        <v>0</v>
      </c>
      <c r="V652" s="74">
        <f t="shared" si="216"/>
        <v>0</v>
      </c>
      <c r="W652" s="74">
        <f t="shared" si="218"/>
        <v>0</v>
      </c>
      <c r="X652" s="74">
        <f t="shared" si="227"/>
        <v>0</v>
      </c>
      <c r="Y652" s="75">
        <v>7.0000000000000007E-2</v>
      </c>
      <c r="Z652" s="74">
        <f t="shared" si="228"/>
        <v>-777.85033776835007</v>
      </c>
      <c r="AA652" s="74">
        <f t="shared" si="229"/>
        <v>-73821.193699440133</v>
      </c>
      <c r="AB652" s="75">
        <v>7.0000000000000007E-2</v>
      </c>
      <c r="AC652" s="74">
        <f t="shared" si="224"/>
        <v>-777.85033776835007</v>
      </c>
      <c r="AD652" s="74">
        <f t="shared" si="225"/>
        <v>-73821.193699440133</v>
      </c>
      <c r="AM652" s="74"/>
      <c r="AN652" s="74"/>
      <c r="AO652" s="74"/>
      <c r="AP652" s="74"/>
      <c r="AQ652" s="73"/>
      <c r="AR652" s="73"/>
    </row>
    <row r="653" spans="1:44" s="60" customFormat="1">
      <c r="A653" s="20" t="s">
        <v>869</v>
      </c>
      <c r="B653" s="135">
        <f>B652+31</f>
        <v>45169</v>
      </c>
      <c r="C653" s="136">
        <f>VLOOKUP(CF_ож!B653,USD!A:B,2,TRUE)</f>
        <v>95.328767123287676</v>
      </c>
      <c r="D653" s="73">
        <v>0</v>
      </c>
      <c r="E653" s="73">
        <v>0</v>
      </c>
      <c r="F653" s="73">
        <v>0</v>
      </c>
      <c r="G653" s="73"/>
      <c r="H653" s="75"/>
      <c r="M653" s="74">
        <v>150</v>
      </c>
      <c r="N653" s="74">
        <f t="shared" si="220"/>
        <v>10962.147682405001</v>
      </c>
      <c r="O653" s="74">
        <f t="shared" si="222"/>
        <v>14299.315068493152</v>
      </c>
      <c r="P653" s="74">
        <f t="shared" si="223"/>
        <v>1045008.023587074</v>
      </c>
      <c r="Q653" s="74">
        <f t="shared" si="213"/>
        <v>0</v>
      </c>
      <c r="R653" s="74">
        <f t="shared" si="214"/>
        <v>0</v>
      </c>
      <c r="S653" s="74">
        <f t="shared" si="217"/>
        <v>0</v>
      </c>
      <c r="T653" s="74">
        <f t="shared" si="226"/>
        <v>0</v>
      </c>
      <c r="U653" s="74">
        <f t="shared" si="215"/>
        <v>0</v>
      </c>
      <c r="V653" s="74">
        <f t="shared" si="216"/>
        <v>0</v>
      </c>
      <c r="W653" s="74">
        <f t="shared" si="218"/>
        <v>0</v>
      </c>
      <c r="X653" s="74">
        <f t="shared" si="227"/>
        <v>0</v>
      </c>
      <c r="Y653" s="75">
        <v>7.0000000000000007E-2</v>
      </c>
      <c r="Z653" s="74">
        <f t="shared" si="228"/>
        <v>-767.35033776835007</v>
      </c>
      <c r="AA653" s="74">
        <f t="shared" si="229"/>
        <v>-73150.56165109518</v>
      </c>
      <c r="AB653" s="75">
        <v>7.0000000000000007E-2</v>
      </c>
      <c r="AC653" s="74">
        <f t="shared" si="224"/>
        <v>-767.35033776835007</v>
      </c>
      <c r="AD653" s="74">
        <f t="shared" si="225"/>
        <v>-73150.56165109518</v>
      </c>
      <c r="AM653" s="74"/>
      <c r="AN653" s="74"/>
      <c r="AO653" s="74"/>
      <c r="AP653" s="74"/>
      <c r="AQ653" s="73"/>
      <c r="AR653" s="73"/>
    </row>
    <row r="654" spans="1:44" s="60" customFormat="1">
      <c r="A654" s="20" t="s">
        <v>869</v>
      </c>
      <c r="B654" s="135">
        <f>B653+30</f>
        <v>45199</v>
      </c>
      <c r="C654" s="136">
        <f>VLOOKUP(CF_ож!B654,USD!A:B,2,TRUE)</f>
        <v>95.739726027397253</v>
      </c>
      <c r="D654" s="73">
        <v>0</v>
      </c>
      <c r="E654" s="73">
        <v>0</v>
      </c>
      <c r="F654" s="73">
        <v>0</v>
      </c>
      <c r="G654" s="73"/>
      <c r="H654" s="75"/>
      <c r="M654" s="74">
        <v>150</v>
      </c>
      <c r="N654" s="74">
        <f t="shared" si="220"/>
        <v>10812.147682405001</v>
      </c>
      <c r="O654" s="74">
        <f t="shared" si="222"/>
        <v>14360.958904109588</v>
      </c>
      <c r="P654" s="74">
        <f t="shared" si="223"/>
        <v>1035152.056881213</v>
      </c>
      <c r="Q654" s="74">
        <f t="shared" si="213"/>
        <v>0</v>
      </c>
      <c r="R654" s="74">
        <f t="shared" si="214"/>
        <v>0</v>
      </c>
      <c r="S654" s="74">
        <f t="shared" si="217"/>
        <v>0</v>
      </c>
      <c r="T654" s="74">
        <f t="shared" si="226"/>
        <v>0</v>
      </c>
      <c r="U654" s="74">
        <f t="shared" si="215"/>
        <v>0</v>
      </c>
      <c r="V654" s="74">
        <f t="shared" si="216"/>
        <v>0</v>
      </c>
      <c r="W654" s="74">
        <f t="shared" si="218"/>
        <v>0</v>
      </c>
      <c r="X654" s="74">
        <f t="shared" si="227"/>
        <v>0</v>
      </c>
      <c r="Y654" s="75">
        <v>7.0000000000000007E-2</v>
      </c>
      <c r="Z654" s="74">
        <f t="shared" si="228"/>
        <v>-756.85033776835007</v>
      </c>
      <c r="AA654" s="74">
        <f t="shared" si="229"/>
        <v>-72460.643981684902</v>
      </c>
      <c r="AB654" s="75">
        <v>7.0000000000000007E-2</v>
      </c>
      <c r="AC654" s="74">
        <f t="shared" si="224"/>
        <v>-756.85033776835007</v>
      </c>
      <c r="AD654" s="74">
        <f t="shared" si="225"/>
        <v>-72460.643981684902</v>
      </c>
      <c r="AM654" s="74"/>
      <c r="AN654" s="74"/>
      <c r="AO654" s="74"/>
      <c r="AP654" s="74"/>
      <c r="AQ654" s="73"/>
      <c r="AR654" s="73"/>
    </row>
    <row r="655" spans="1:44" s="60" customFormat="1">
      <c r="A655" s="20" t="s">
        <v>869</v>
      </c>
      <c r="B655" s="135">
        <f>B654+31</f>
        <v>45230</v>
      </c>
      <c r="C655" s="136">
        <f>VLOOKUP(CF_ож!B655,USD!A:B,2,TRUE)</f>
        <v>96.164383561643831</v>
      </c>
      <c r="D655" s="73">
        <v>0</v>
      </c>
      <c r="E655" s="73">
        <v>0</v>
      </c>
      <c r="F655" s="73">
        <v>0</v>
      </c>
      <c r="G655" s="73"/>
      <c r="H655" s="75"/>
      <c r="M655" s="74">
        <v>150</v>
      </c>
      <c r="N655" s="74">
        <f t="shared" si="220"/>
        <v>10662.147682405001</v>
      </c>
      <c r="O655" s="74">
        <f t="shared" si="222"/>
        <v>14424.657534246575</v>
      </c>
      <c r="P655" s="74">
        <f t="shared" si="223"/>
        <v>1025318.8593216863</v>
      </c>
      <c r="Q655" s="74">
        <f t="shared" si="213"/>
        <v>0</v>
      </c>
      <c r="R655" s="74">
        <f t="shared" si="214"/>
        <v>0</v>
      </c>
      <c r="S655" s="74">
        <f t="shared" si="217"/>
        <v>0</v>
      </c>
      <c r="T655" s="74">
        <f t="shared" si="226"/>
        <v>0</v>
      </c>
      <c r="U655" s="74">
        <f t="shared" si="215"/>
        <v>0</v>
      </c>
      <c r="V655" s="74">
        <f t="shared" si="216"/>
        <v>0</v>
      </c>
      <c r="W655" s="74">
        <f t="shared" si="218"/>
        <v>0</v>
      </c>
      <c r="X655" s="74">
        <f t="shared" si="227"/>
        <v>0</v>
      </c>
      <c r="Y655" s="75">
        <v>7.0000000000000007E-2</v>
      </c>
      <c r="Z655" s="74">
        <f t="shared" si="228"/>
        <v>-746.35033776835007</v>
      </c>
      <c r="AA655" s="74">
        <f t="shared" si="229"/>
        <v>-71772.320152518048</v>
      </c>
      <c r="AB655" s="75">
        <v>7.0000000000000007E-2</v>
      </c>
      <c r="AC655" s="74">
        <f t="shared" si="224"/>
        <v>-746.35033776835007</v>
      </c>
      <c r="AD655" s="74">
        <f t="shared" si="225"/>
        <v>-71772.320152518048</v>
      </c>
      <c r="AM655" s="74"/>
      <c r="AN655" s="74"/>
      <c r="AO655" s="74"/>
      <c r="AP655" s="74"/>
      <c r="AQ655" s="73"/>
      <c r="AR655" s="73"/>
    </row>
    <row r="656" spans="1:44" s="60" customFormat="1">
      <c r="A656" s="20" t="s">
        <v>869</v>
      </c>
      <c r="B656" s="135">
        <f>B655+30</f>
        <v>45260</v>
      </c>
      <c r="C656" s="136">
        <f>VLOOKUP(CF_ож!B656,USD!A:B,2,TRUE)</f>
        <v>96.575342465753423</v>
      </c>
      <c r="D656" s="73">
        <v>0</v>
      </c>
      <c r="E656" s="73">
        <v>0</v>
      </c>
      <c r="F656" s="73">
        <v>0</v>
      </c>
      <c r="G656" s="73"/>
      <c r="H656" s="75"/>
      <c r="M656" s="74">
        <v>150</v>
      </c>
      <c r="N656" s="74">
        <f t="shared" si="220"/>
        <v>10512.147682405001</v>
      </c>
      <c r="O656" s="74">
        <f t="shared" si="222"/>
        <v>14486.301369863013</v>
      </c>
      <c r="P656" s="74">
        <f t="shared" si="223"/>
        <v>1015214.262478839</v>
      </c>
      <c r="Q656" s="74">
        <f t="shared" ref="Q656:Q719" si="230">N655*D655/365*(B656-B655)+Q655-S656</f>
        <v>0</v>
      </c>
      <c r="R656" s="74">
        <f t="shared" ref="R656:R719" si="231">Q656*C656</f>
        <v>0</v>
      </c>
      <c r="S656" s="74">
        <f t="shared" si="217"/>
        <v>0</v>
      </c>
      <c r="T656" s="74">
        <f t="shared" si="226"/>
        <v>0</v>
      </c>
      <c r="U656" s="74">
        <f t="shared" ref="U656:U719" si="232">E656*N656</f>
        <v>0</v>
      </c>
      <c r="V656" s="74">
        <f t="shared" ref="V656:V719" si="233">U656*C656</f>
        <v>0</v>
      </c>
      <c r="W656" s="74">
        <f t="shared" si="218"/>
        <v>0</v>
      </c>
      <c r="X656" s="74">
        <f t="shared" si="227"/>
        <v>0</v>
      </c>
      <c r="Y656" s="75">
        <v>7.0000000000000007E-2</v>
      </c>
      <c r="Z656" s="74">
        <f t="shared" si="228"/>
        <v>-735.85033776835007</v>
      </c>
      <c r="AA656" s="74">
        <f t="shared" si="229"/>
        <v>-71064.998373518742</v>
      </c>
      <c r="AB656" s="75">
        <v>7.0000000000000007E-2</v>
      </c>
      <c r="AC656" s="74">
        <f t="shared" si="224"/>
        <v>-735.85033776835007</v>
      </c>
      <c r="AD656" s="74">
        <f t="shared" si="225"/>
        <v>-71064.998373518742</v>
      </c>
      <c r="AM656" s="74"/>
      <c r="AN656" s="74"/>
      <c r="AO656" s="74"/>
      <c r="AP656" s="74"/>
      <c r="AQ656" s="73"/>
      <c r="AR656" s="73"/>
    </row>
    <row r="657" spans="1:44" s="60" customFormat="1">
      <c r="A657" s="20" t="s">
        <v>869</v>
      </c>
      <c r="B657" s="135">
        <f>B656+31</f>
        <v>45291</v>
      </c>
      <c r="C657" s="136">
        <f>VLOOKUP(CF_ож!B657,USD!A:B,2,TRUE)</f>
        <v>97</v>
      </c>
      <c r="D657" s="73">
        <v>0</v>
      </c>
      <c r="E657" s="73">
        <v>0</v>
      </c>
      <c r="F657" s="73">
        <v>0</v>
      </c>
      <c r="G657" s="73"/>
      <c r="H657" s="75"/>
      <c r="M657" s="74">
        <v>150</v>
      </c>
      <c r="N657" s="74">
        <f t="shared" si="220"/>
        <v>10362.147682405001</v>
      </c>
      <c r="O657" s="74">
        <f t="shared" si="222"/>
        <v>14550</v>
      </c>
      <c r="P657" s="74">
        <f t="shared" si="223"/>
        <v>1005128.325193285</v>
      </c>
      <c r="Q657" s="74">
        <f t="shared" si="230"/>
        <v>0</v>
      </c>
      <c r="R657" s="74">
        <f t="shared" si="231"/>
        <v>0</v>
      </c>
      <c r="S657" s="74">
        <f t="shared" ref="S657:S720" si="234">N656*D656/365*(B657-B656)</f>
        <v>0</v>
      </c>
      <c r="T657" s="74">
        <f t="shared" si="226"/>
        <v>0</v>
      </c>
      <c r="U657" s="74">
        <f t="shared" si="232"/>
        <v>0</v>
      </c>
      <c r="V657" s="74">
        <f t="shared" si="233"/>
        <v>0</v>
      </c>
      <c r="W657" s="74">
        <f t="shared" si="218"/>
        <v>0</v>
      </c>
      <c r="X657" s="74">
        <f t="shared" si="227"/>
        <v>0</v>
      </c>
      <c r="Y657" s="75">
        <v>7.0000000000000007E-2</v>
      </c>
      <c r="Z657" s="74">
        <f t="shared" si="228"/>
        <v>-725.35033776835007</v>
      </c>
      <c r="AA657" s="74">
        <f t="shared" si="229"/>
        <v>-70358.982763529959</v>
      </c>
      <c r="AB657" s="75">
        <v>7.0000000000000007E-2</v>
      </c>
      <c r="AC657" s="74">
        <f t="shared" si="224"/>
        <v>-725.35033776835007</v>
      </c>
      <c r="AD657" s="74">
        <f t="shared" si="225"/>
        <v>-70358.982763529959</v>
      </c>
      <c r="AM657" s="74"/>
      <c r="AN657" s="74"/>
      <c r="AO657" s="74"/>
      <c r="AP657" s="74"/>
      <c r="AQ657" s="73"/>
      <c r="AR657" s="73"/>
    </row>
    <row r="658" spans="1:44" s="60" customFormat="1">
      <c r="A658" s="20" t="s">
        <v>869</v>
      </c>
      <c r="B658" s="135">
        <f>B657+31</f>
        <v>45322</v>
      </c>
      <c r="C658" s="136">
        <f>VLOOKUP(CF_ож!B658,USD!A:B,2,TRUE)</f>
        <v>97.424657534246577</v>
      </c>
      <c r="D658" s="73">
        <v>0</v>
      </c>
      <c r="E658" s="73">
        <v>0</v>
      </c>
      <c r="F658" s="73">
        <v>0</v>
      </c>
      <c r="G658" s="73"/>
      <c r="H658" s="75"/>
      <c r="M658" s="74">
        <v>150</v>
      </c>
      <c r="N658" s="74">
        <f t="shared" si="220"/>
        <v>10212.147682405001</v>
      </c>
      <c r="O658" s="74">
        <f t="shared" si="222"/>
        <v>14613.698630136987</v>
      </c>
      <c r="P658" s="74">
        <f t="shared" si="223"/>
        <v>994914.99064745707</v>
      </c>
      <c r="Q658" s="74">
        <f t="shared" si="230"/>
        <v>0</v>
      </c>
      <c r="R658" s="74">
        <f t="shared" si="231"/>
        <v>0</v>
      </c>
      <c r="S658" s="74">
        <f t="shared" si="234"/>
        <v>0</v>
      </c>
      <c r="T658" s="74">
        <f t="shared" si="226"/>
        <v>0</v>
      </c>
      <c r="U658" s="74">
        <f t="shared" si="232"/>
        <v>0</v>
      </c>
      <c r="V658" s="74">
        <f t="shared" si="233"/>
        <v>0</v>
      </c>
      <c r="W658" s="74">
        <f t="shared" si="218"/>
        <v>0</v>
      </c>
      <c r="X658" s="74">
        <f t="shared" si="227"/>
        <v>0</v>
      </c>
      <c r="Y658" s="75">
        <v>7.0000000000000007E-2</v>
      </c>
      <c r="Z658" s="74">
        <f t="shared" si="228"/>
        <v>-714.85033776835007</v>
      </c>
      <c r="AA658" s="74">
        <f t="shared" si="229"/>
        <v>-69644.049345321997</v>
      </c>
      <c r="AB658" s="75">
        <v>7.0000000000000007E-2</v>
      </c>
      <c r="AC658" s="74">
        <f t="shared" si="224"/>
        <v>-714.85033776835007</v>
      </c>
      <c r="AD658" s="74">
        <f t="shared" si="225"/>
        <v>-69644.049345321997</v>
      </c>
      <c r="AM658" s="74"/>
      <c r="AN658" s="74"/>
      <c r="AO658" s="74"/>
      <c r="AP658" s="74"/>
      <c r="AQ658" s="73"/>
      <c r="AR658" s="73"/>
    </row>
    <row r="659" spans="1:44" s="60" customFormat="1">
      <c r="A659" s="20" t="s">
        <v>869</v>
      </c>
      <c r="B659" s="135">
        <f>B658+29</f>
        <v>45351</v>
      </c>
      <c r="C659" s="136">
        <f>VLOOKUP(CF_ож!B659,USD!A:B,2,TRUE)</f>
        <v>97.821917808219183</v>
      </c>
      <c r="D659" s="73">
        <v>0</v>
      </c>
      <c r="E659" s="73">
        <v>0</v>
      </c>
      <c r="F659" s="73">
        <v>0</v>
      </c>
      <c r="G659" s="73"/>
      <c r="H659" s="75"/>
      <c r="M659" s="74">
        <v>150</v>
      </c>
      <c r="N659" s="74">
        <f t="shared" si="220"/>
        <v>10062.147682405001</v>
      </c>
      <c r="O659" s="74">
        <f t="shared" si="222"/>
        <v>14673.287671232878</v>
      </c>
      <c r="P659" s="74">
        <f t="shared" si="223"/>
        <v>984298.58356238506</v>
      </c>
      <c r="Q659" s="74">
        <f t="shared" si="230"/>
        <v>0</v>
      </c>
      <c r="R659" s="74">
        <f t="shared" si="231"/>
        <v>0</v>
      </c>
      <c r="S659" s="74">
        <f t="shared" si="234"/>
        <v>0</v>
      </c>
      <c r="T659" s="74">
        <f t="shared" si="226"/>
        <v>0</v>
      </c>
      <c r="U659" s="74">
        <f t="shared" si="232"/>
        <v>0</v>
      </c>
      <c r="V659" s="74">
        <f t="shared" si="233"/>
        <v>0</v>
      </c>
      <c r="W659" s="74">
        <f t="shared" ref="W659:W722" si="235">-P659*F659</f>
        <v>0</v>
      </c>
      <c r="X659" s="74">
        <f t="shared" si="227"/>
        <v>0</v>
      </c>
      <c r="Y659" s="75">
        <v>7.0000000000000007E-2</v>
      </c>
      <c r="Z659" s="74">
        <f t="shared" si="228"/>
        <v>-704.35033776835007</v>
      </c>
      <c r="AA659" s="74">
        <f t="shared" si="229"/>
        <v>-68900.900849366953</v>
      </c>
      <c r="AB659" s="75">
        <v>7.0000000000000007E-2</v>
      </c>
      <c r="AC659" s="74">
        <f t="shared" si="224"/>
        <v>-704.35033776835007</v>
      </c>
      <c r="AD659" s="74">
        <f t="shared" si="225"/>
        <v>-68900.900849366953</v>
      </c>
      <c r="AM659" s="74"/>
      <c r="AN659" s="74"/>
      <c r="AO659" s="74"/>
      <c r="AP659" s="74"/>
      <c r="AQ659" s="73"/>
      <c r="AR659" s="73"/>
    </row>
    <row r="660" spans="1:44" s="60" customFormat="1">
      <c r="A660" s="20" t="s">
        <v>869</v>
      </c>
      <c r="B660" s="135">
        <f>B659+31</f>
        <v>45382</v>
      </c>
      <c r="C660" s="136">
        <f>VLOOKUP(CF_ож!B660,USD!A:B,2,TRUE)</f>
        <v>98.246575342465746</v>
      </c>
      <c r="D660" s="73">
        <v>0</v>
      </c>
      <c r="E660" s="73">
        <v>0</v>
      </c>
      <c r="F660" s="73">
        <v>0</v>
      </c>
      <c r="G660" s="73"/>
      <c r="H660" s="75"/>
      <c r="M660" s="74">
        <v>150</v>
      </c>
      <c r="N660" s="74">
        <f t="shared" si="220"/>
        <v>9912.1476824050005</v>
      </c>
      <c r="O660" s="74">
        <f t="shared" si="222"/>
        <v>14736.986301369861</v>
      </c>
      <c r="P660" s="74">
        <f t="shared" si="223"/>
        <v>973834.56408505014</v>
      </c>
      <c r="Q660" s="74">
        <f t="shared" si="230"/>
        <v>0</v>
      </c>
      <c r="R660" s="74">
        <f t="shared" si="231"/>
        <v>0</v>
      </c>
      <c r="S660" s="74">
        <f t="shared" si="234"/>
        <v>0</v>
      </c>
      <c r="T660" s="74">
        <f t="shared" si="226"/>
        <v>0</v>
      </c>
      <c r="U660" s="74">
        <f t="shared" si="232"/>
        <v>0</v>
      </c>
      <c r="V660" s="74">
        <f t="shared" si="233"/>
        <v>0</v>
      </c>
      <c r="W660" s="74">
        <f t="shared" si="235"/>
        <v>0</v>
      </c>
      <c r="X660" s="74">
        <f t="shared" si="227"/>
        <v>0</v>
      </c>
      <c r="Y660" s="75">
        <v>7.0000000000000007E-2</v>
      </c>
      <c r="Z660" s="74">
        <f t="shared" si="228"/>
        <v>-693.85033776835007</v>
      </c>
      <c r="AA660" s="74">
        <f t="shared" si="229"/>
        <v>-68168.419485953506</v>
      </c>
      <c r="AB660" s="75">
        <v>7.0000000000000007E-2</v>
      </c>
      <c r="AC660" s="74">
        <f t="shared" si="224"/>
        <v>-693.85033776835007</v>
      </c>
      <c r="AD660" s="74">
        <f t="shared" si="225"/>
        <v>-68168.419485953506</v>
      </c>
      <c r="AM660" s="74"/>
      <c r="AN660" s="74"/>
      <c r="AO660" s="74"/>
      <c r="AP660" s="74"/>
      <c r="AQ660" s="73"/>
      <c r="AR660" s="73"/>
    </row>
    <row r="661" spans="1:44" s="60" customFormat="1">
      <c r="A661" s="20" t="s">
        <v>869</v>
      </c>
      <c r="B661" s="135">
        <f>B660+30</f>
        <v>45412</v>
      </c>
      <c r="C661" s="136">
        <f>VLOOKUP(CF_ож!B661,USD!A:B,2,TRUE)</f>
        <v>98.657534246575338</v>
      </c>
      <c r="D661" s="73">
        <v>0</v>
      </c>
      <c r="E661" s="73">
        <v>0</v>
      </c>
      <c r="F661" s="73">
        <v>0</v>
      </c>
      <c r="G661" s="73"/>
      <c r="H661" s="75"/>
      <c r="M661" s="74">
        <v>150</v>
      </c>
      <c r="N661" s="74">
        <f t="shared" si="220"/>
        <v>9762.1476824050005</v>
      </c>
      <c r="O661" s="74">
        <f t="shared" si="222"/>
        <v>14798.630136986301</v>
      </c>
      <c r="P661" s="74">
        <f t="shared" si="223"/>
        <v>963109.41929699737</v>
      </c>
      <c r="Q661" s="74">
        <f t="shared" si="230"/>
        <v>0</v>
      </c>
      <c r="R661" s="74">
        <f t="shared" si="231"/>
        <v>0</v>
      </c>
      <c r="S661" s="74">
        <f t="shared" si="234"/>
        <v>0</v>
      </c>
      <c r="T661" s="74">
        <f t="shared" si="226"/>
        <v>0</v>
      </c>
      <c r="U661" s="74">
        <f t="shared" si="232"/>
        <v>0</v>
      </c>
      <c r="V661" s="74">
        <f t="shared" si="233"/>
        <v>0</v>
      </c>
      <c r="W661" s="74">
        <f t="shared" si="235"/>
        <v>0</v>
      </c>
      <c r="X661" s="74">
        <f t="shared" si="227"/>
        <v>0</v>
      </c>
      <c r="Y661" s="75">
        <v>7.0000000000000007E-2</v>
      </c>
      <c r="Z661" s="74">
        <f t="shared" si="228"/>
        <v>-683.35033776835007</v>
      </c>
      <c r="AA661" s="74">
        <f t="shared" si="229"/>
        <v>-67417.659350789821</v>
      </c>
      <c r="AB661" s="75">
        <v>7.0000000000000007E-2</v>
      </c>
      <c r="AC661" s="74">
        <f t="shared" si="224"/>
        <v>-683.35033776835007</v>
      </c>
      <c r="AD661" s="74">
        <f t="shared" si="225"/>
        <v>-67417.659350789821</v>
      </c>
      <c r="AM661" s="74"/>
      <c r="AN661" s="74"/>
      <c r="AO661" s="74"/>
      <c r="AP661" s="74"/>
      <c r="AQ661" s="73"/>
      <c r="AR661" s="73"/>
    </row>
    <row r="662" spans="1:44" s="60" customFormat="1">
      <c r="A662" s="20" t="s">
        <v>869</v>
      </c>
      <c r="B662" s="135">
        <f>B661+31</f>
        <v>45443</v>
      </c>
      <c r="C662" s="136">
        <f>VLOOKUP(CF_ож!B662,USD!A:B,2,TRUE)</f>
        <v>99.082191780821915</v>
      </c>
      <c r="D662" s="73">
        <v>0</v>
      </c>
      <c r="E662" s="73">
        <v>0</v>
      </c>
      <c r="F662" s="73">
        <v>0</v>
      </c>
      <c r="G662" s="73"/>
      <c r="H662" s="75"/>
      <c r="M662" s="74">
        <v>150</v>
      </c>
      <c r="N662" s="74">
        <f t="shared" si="220"/>
        <v>9612.1476824050005</v>
      </c>
      <c r="O662" s="74">
        <f t="shared" si="222"/>
        <v>14862.328767123287</v>
      </c>
      <c r="P662" s="74">
        <f t="shared" si="223"/>
        <v>952392.6600936352</v>
      </c>
      <c r="Q662" s="74">
        <f t="shared" si="230"/>
        <v>0</v>
      </c>
      <c r="R662" s="74">
        <f t="shared" si="231"/>
        <v>0</v>
      </c>
      <c r="S662" s="74">
        <f t="shared" si="234"/>
        <v>0</v>
      </c>
      <c r="T662" s="74">
        <f t="shared" si="226"/>
        <v>0</v>
      </c>
      <c r="U662" s="74">
        <f t="shared" si="232"/>
        <v>0</v>
      </c>
      <c r="V662" s="74">
        <f t="shared" si="233"/>
        <v>0</v>
      </c>
      <c r="W662" s="74">
        <f t="shared" si="235"/>
        <v>0</v>
      </c>
      <c r="X662" s="74">
        <f t="shared" si="227"/>
        <v>0</v>
      </c>
      <c r="Y662" s="75">
        <v>7.0000000000000007E-2</v>
      </c>
      <c r="Z662" s="74">
        <f t="shared" si="228"/>
        <v>-672.85033776835007</v>
      </c>
      <c r="AA662" s="74">
        <f t="shared" si="229"/>
        <v>-66667.486206554458</v>
      </c>
      <c r="AB662" s="75">
        <v>7.0000000000000007E-2</v>
      </c>
      <c r="AC662" s="74">
        <f t="shared" si="224"/>
        <v>-672.85033776835007</v>
      </c>
      <c r="AD662" s="74">
        <f t="shared" si="225"/>
        <v>-66667.486206554458</v>
      </c>
      <c r="AM662" s="74"/>
      <c r="AN662" s="74"/>
      <c r="AO662" s="74"/>
      <c r="AP662" s="74"/>
      <c r="AQ662" s="73"/>
      <c r="AR662" s="73"/>
    </row>
    <row r="663" spans="1:44" s="60" customFormat="1">
      <c r="A663" s="20" t="s">
        <v>869</v>
      </c>
      <c r="B663" s="135">
        <f>B662+30</f>
        <v>45473</v>
      </c>
      <c r="C663" s="136">
        <f>VLOOKUP(CF_ож!B663,USD!A:B,2,TRUE)</f>
        <v>99.493150684931507</v>
      </c>
      <c r="D663" s="73">
        <v>0</v>
      </c>
      <c r="E663" s="73">
        <v>0</v>
      </c>
      <c r="F663" s="73">
        <v>0</v>
      </c>
      <c r="G663" s="73"/>
      <c r="H663" s="75"/>
      <c r="M663" s="74">
        <v>150</v>
      </c>
      <c r="N663" s="74">
        <f t="shared" ref="N663:N726" si="236">N662-M663</f>
        <v>9462.1476824050005</v>
      </c>
      <c r="O663" s="74">
        <f t="shared" si="222"/>
        <v>14923.972602739726</v>
      </c>
      <c r="P663" s="74">
        <f t="shared" si="223"/>
        <v>941418.88516859617</v>
      </c>
      <c r="Q663" s="74">
        <f t="shared" si="230"/>
        <v>0</v>
      </c>
      <c r="R663" s="74">
        <f t="shared" si="231"/>
        <v>0</v>
      </c>
      <c r="S663" s="74">
        <f t="shared" si="234"/>
        <v>0</v>
      </c>
      <c r="T663" s="74">
        <f t="shared" si="226"/>
        <v>0</v>
      </c>
      <c r="U663" s="74">
        <f t="shared" si="232"/>
        <v>0</v>
      </c>
      <c r="V663" s="74">
        <f t="shared" si="233"/>
        <v>0</v>
      </c>
      <c r="W663" s="74">
        <f t="shared" si="235"/>
        <v>0</v>
      </c>
      <c r="X663" s="74">
        <f t="shared" si="227"/>
        <v>0</v>
      </c>
      <c r="Y663" s="75">
        <v>7.0000000000000007E-2</v>
      </c>
      <c r="Z663" s="74">
        <f t="shared" si="228"/>
        <v>-662.35033776835007</v>
      </c>
      <c r="AA663" s="74">
        <f t="shared" si="229"/>
        <v>-65899.321961801732</v>
      </c>
      <c r="AB663" s="75">
        <v>7.0000000000000007E-2</v>
      </c>
      <c r="AC663" s="74">
        <f t="shared" si="224"/>
        <v>-662.35033776835007</v>
      </c>
      <c r="AD663" s="74">
        <f t="shared" si="225"/>
        <v>-65899.321961801732</v>
      </c>
      <c r="AM663" s="74"/>
      <c r="AN663" s="74"/>
      <c r="AO663" s="74"/>
      <c r="AP663" s="74"/>
      <c r="AQ663" s="73"/>
      <c r="AR663" s="73"/>
    </row>
    <row r="664" spans="1:44" s="60" customFormat="1">
      <c r="A664" s="20" t="s">
        <v>869</v>
      </c>
      <c r="B664" s="135">
        <f>B663+31</f>
        <v>45504</v>
      </c>
      <c r="C664" s="136">
        <f>VLOOKUP(CF_ож!B664,USD!A:B,2,TRUE)</f>
        <v>99.917808219178085</v>
      </c>
      <c r="D664" s="73">
        <v>0</v>
      </c>
      <c r="E664" s="73">
        <v>0</v>
      </c>
      <c r="F664" s="73">
        <v>0</v>
      </c>
      <c r="G664" s="73"/>
      <c r="H664" s="75"/>
      <c r="M664" s="74">
        <v>150</v>
      </c>
      <c r="N664" s="74">
        <f t="shared" si="236"/>
        <v>9312.1476824050005</v>
      </c>
      <c r="O664" s="74">
        <f t="shared" si="222"/>
        <v>14987.671232876713</v>
      </c>
      <c r="P664" s="74">
        <f t="shared" si="223"/>
        <v>930449.38623920653</v>
      </c>
      <c r="Q664" s="74">
        <f t="shared" si="230"/>
        <v>0</v>
      </c>
      <c r="R664" s="74">
        <f t="shared" si="231"/>
        <v>0</v>
      </c>
      <c r="S664" s="74">
        <f t="shared" si="234"/>
        <v>0</v>
      </c>
      <c r="T664" s="74">
        <f t="shared" si="226"/>
        <v>0</v>
      </c>
      <c r="U664" s="74">
        <f t="shared" si="232"/>
        <v>0</v>
      </c>
      <c r="V664" s="74">
        <f t="shared" si="233"/>
        <v>0</v>
      </c>
      <c r="W664" s="74">
        <f t="shared" si="235"/>
        <v>0</v>
      </c>
      <c r="X664" s="74">
        <f t="shared" si="227"/>
        <v>0</v>
      </c>
      <c r="Y664" s="75">
        <v>7.0000000000000007E-2</v>
      </c>
      <c r="Z664" s="74">
        <f t="shared" si="228"/>
        <v>-651.85033776835007</v>
      </c>
      <c r="AA664" s="74">
        <f t="shared" si="229"/>
        <v>-65131.457036744461</v>
      </c>
      <c r="AB664" s="75">
        <v>7.0000000000000007E-2</v>
      </c>
      <c r="AC664" s="74">
        <f t="shared" si="224"/>
        <v>-651.85033776835007</v>
      </c>
      <c r="AD664" s="74">
        <f t="shared" si="225"/>
        <v>-65131.457036744461</v>
      </c>
      <c r="AM664" s="74"/>
      <c r="AN664" s="74"/>
      <c r="AO664" s="74"/>
      <c r="AP664" s="74"/>
      <c r="AQ664" s="73"/>
      <c r="AR664" s="73"/>
    </row>
    <row r="665" spans="1:44" s="60" customFormat="1">
      <c r="A665" s="20" t="s">
        <v>869</v>
      </c>
      <c r="B665" s="135">
        <f>B664+31</f>
        <v>45535</v>
      </c>
      <c r="C665" s="136">
        <f>VLOOKUP(CF_ож!B665,USD!A:B,2,TRUE)</f>
        <v>100.34246575342466</v>
      </c>
      <c r="D665" s="73">
        <v>0</v>
      </c>
      <c r="E665" s="73">
        <v>0</v>
      </c>
      <c r="F665" s="73">
        <v>0</v>
      </c>
      <c r="G665" s="73"/>
      <c r="H665" s="75"/>
      <c r="M665" s="74">
        <v>150</v>
      </c>
      <c r="N665" s="74">
        <f t="shared" si="236"/>
        <v>9162.1476824050005</v>
      </c>
      <c r="O665" s="74">
        <f t="shared" si="222"/>
        <v>15051.369863013699</v>
      </c>
      <c r="P665" s="74">
        <f t="shared" si="223"/>
        <v>919352.49004954286</v>
      </c>
      <c r="Q665" s="74">
        <f t="shared" si="230"/>
        <v>0</v>
      </c>
      <c r="R665" s="74">
        <f t="shared" si="231"/>
        <v>0</v>
      </c>
      <c r="S665" s="74">
        <f t="shared" si="234"/>
        <v>0</v>
      </c>
      <c r="T665" s="74">
        <f t="shared" si="226"/>
        <v>0</v>
      </c>
      <c r="U665" s="74">
        <f t="shared" si="232"/>
        <v>0</v>
      </c>
      <c r="V665" s="74">
        <f t="shared" si="233"/>
        <v>0</v>
      </c>
      <c r="W665" s="74">
        <f t="shared" si="235"/>
        <v>0</v>
      </c>
      <c r="X665" s="74">
        <f t="shared" si="227"/>
        <v>0</v>
      </c>
      <c r="Y665" s="75">
        <v>7.0000000000000007E-2</v>
      </c>
      <c r="Z665" s="74">
        <f t="shared" si="228"/>
        <v>-641.35033776835007</v>
      </c>
      <c r="AA665" s="74">
        <f t="shared" si="229"/>
        <v>-64354.674303468004</v>
      </c>
      <c r="AB665" s="75">
        <v>7.0000000000000007E-2</v>
      </c>
      <c r="AC665" s="74">
        <f t="shared" si="224"/>
        <v>-641.35033776835007</v>
      </c>
      <c r="AD665" s="74">
        <f t="shared" si="225"/>
        <v>-64354.674303468004</v>
      </c>
      <c r="AM665" s="74"/>
      <c r="AN665" s="74"/>
      <c r="AO665" s="74"/>
      <c r="AP665" s="74"/>
      <c r="AQ665" s="73"/>
      <c r="AR665" s="73"/>
    </row>
    <row r="666" spans="1:44" s="60" customFormat="1">
      <c r="A666" s="20" t="s">
        <v>869</v>
      </c>
      <c r="B666" s="135">
        <f>B665+30</f>
        <v>45565</v>
      </c>
      <c r="C666" s="136">
        <f>VLOOKUP(CF_ож!B666,USD!A:B,2,TRUE)</f>
        <v>100.75342465753425</v>
      </c>
      <c r="D666" s="73">
        <v>0</v>
      </c>
      <c r="E666" s="73">
        <v>0</v>
      </c>
      <c r="F666" s="73">
        <v>0</v>
      </c>
      <c r="G666" s="73"/>
      <c r="H666" s="75"/>
      <c r="M666" s="74">
        <v>150</v>
      </c>
      <c r="N666" s="74">
        <f t="shared" si="236"/>
        <v>9012.1476824050005</v>
      </c>
      <c r="O666" s="74">
        <f t="shared" si="222"/>
        <v>15113.013698630139</v>
      </c>
      <c r="P666" s="74">
        <f t="shared" si="223"/>
        <v>908004.74252176413</v>
      </c>
      <c r="Q666" s="74">
        <f t="shared" si="230"/>
        <v>0</v>
      </c>
      <c r="R666" s="74">
        <f t="shared" si="231"/>
        <v>0</v>
      </c>
      <c r="S666" s="74">
        <f t="shared" si="234"/>
        <v>0</v>
      </c>
      <c r="T666" s="74">
        <f t="shared" si="226"/>
        <v>0</v>
      </c>
      <c r="U666" s="74">
        <f t="shared" si="232"/>
        <v>0</v>
      </c>
      <c r="V666" s="74">
        <f t="shared" si="233"/>
        <v>0</v>
      </c>
      <c r="W666" s="74">
        <f t="shared" si="235"/>
        <v>0</v>
      </c>
      <c r="X666" s="74">
        <f t="shared" si="227"/>
        <v>0</v>
      </c>
      <c r="Y666" s="75">
        <v>7.0000000000000007E-2</v>
      </c>
      <c r="Z666" s="74">
        <f t="shared" si="228"/>
        <v>-630.85033776835007</v>
      </c>
      <c r="AA666" s="74">
        <f t="shared" si="229"/>
        <v>-63560.331976523492</v>
      </c>
      <c r="AB666" s="75">
        <v>7.0000000000000007E-2</v>
      </c>
      <c r="AC666" s="74">
        <f t="shared" si="224"/>
        <v>-630.85033776835007</v>
      </c>
      <c r="AD666" s="74">
        <f t="shared" si="225"/>
        <v>-63560.331976523492</v>
      </c>
      <c r="AM666" s="74"/>
      <c r="AN666" s="74"/>
      <c r="AO666" s="74"/>
      <c r="AP666" s="74"/>
      <c r="AQ666" s="73"/>
      <c r="AR666" s="73"/>
    </row>
    <row r="667" spans="1:44" s="60" customFormat="1">
      <c r="A667" s="20" t="s">
        <v>869</v>
      </c>
      <c r="B667" s="135">
        <f>B666+31</f>
        <v>45596</v>
      </c>
      <c r="C667" s="136">
        <f>VLOOKUP(CF_ож!B667,USD!A:B,2,TRUE)</f>
        <v>101.17808219178082</v>
      </c>
      <c r="D667" s="73">
        <v>0</v>
      </c>
      <c r="E667" s="73">
        <v>0</v>
      </c>
      <c r="F667" s="73">
        <v>0</v>
      </c>
      <c r="G667" s="73"/>
      <c r="H667" s="75"/>
      <c r="M667" s="74">
        <v>150</v>
      </c>
      <c r="N667" s="74">
        <f t="shared" si="236"/>
        <v>8862.1476824050005</v>
      </c>
      <c r="O667" s="74">
        <f t="shared" si="222"/>
        <v>15176.712328767122</v>
      </c>
      <c r="P667" s="74">
        <f t="shared" si="223"/>
        <v>896655.10660607298</v>
      </c>
      <c r="Q667" s="74">
        <f t="shared" si="230"/>
        <v>0</v>
      </c>
      <c r="R667" s="74">
        <f t="shared" si="231"/>
        <v>0</v>
      </c>
      <c r="S667" s="74">
        <f t="shared" si="234"/>
        <v>0</v>
      </c>
      <c r="T667" s="74">
        <f t="shared" si="226"/>
        <v>0</v>
      </c>
      <c r="U667" s="74">
        <f t="shared" si="232"/>
        <v>0</v>
      </c>
      <c r="V667" s="74">
        <f t="shared" si="233"/>
        <v>0</v>
      </c>
      <c r="W667" s="74">
        <f t="shared" si="235"/>
        <v>0</v>
      </c>
      <c r="X667" s="74">
        <f t="shared" si="227"/>
        <v>0</v>
      </c>
      <c r="Y667" s="75">
        <v>7.0000000000000007E-2</v>
      </c>
      <c r="Z667" s="74">
        <f t="shared" si="228"/>
        <v>-620.35033776835007</v>
      </c>
      <c r="AA667" s="74">
        <f t="shared" si="229"/>
        <v>-62765.857462425112</v>
      </c>
      <c r="AB667" s="75">
        <v>7.0000000000000007E-2</v>
      </c>
      <c r="AC667" s="74">
        <f t="shared" si="224"/>
        <v>-620.35033776835007</v>
      </c>
      <c r="AD667" s="74">
        <f t="shared" si="225"/>
        <v>-62765.857462425112</v>
      </c>
      <c r="AM667" s="74"/>
      <c r="AN667" s="74"/>
      <c r="AO667" s="74"/>
      <c r="AP667" s="74"/>
      <c r="AQ667" s="73"/>
      <c r="AR667" s="73"/>
    </row>
    <row r="668" spans="1:44" s="60" customFormat="1">
      <c r="A668" s="20" t="s">
        <v>869</v>
      </c>
      <c r="B668" s="135">
        <f>B667+30</f>
        <v>45626</v>
      </c>
      <c r="C668" s="136">
        <f>VLOOKUP(CF_ож!B668,USD!A:B,2,TRUE)</f>
        <v>101.58904109589041</v>
      </c>
      <c r="D668" s="73">
        <v>0</v>
      </c>
      <c r="E668" s="73">
        <v>0</v>
      </c>
      <c r="F668" s="73">
        <v>0</v>
      </c>
      <c r="G668" s="73"/>
      <c r="H668" s="75"/>
      <c r="M668" s="74">
        <v>150</v>
      </c>
      <c r="N668" s="74">
        <f t="shared" si="236"/>
        <v>8712.1476824050005</v>
      </c>
      <c r="O668" s="74">
        <f t="shared" si="222"/>
        <v>15238.356164383562</v>
      </c>
      <c r="P668" s="74">
        <f t="shared" si="223"/>
        <v>885058.72894130799</v>
      </c>
      <c r="Q668" s="74">
        <f t="shared" si="230"/>
        <v>0</v>
      </c>
      <c r="R668" s="74">
        <f t="shared" si="231"/>
        <v>0</v>
      </c>
      <c r="S668" s="74">
        <f t="shared" si="234"/>
        <v>0</v>
      </c>
      <c r="T668" s="74">
        <f t="shared" si="226"/>
        <v>0</v>
      </c>
      <c r="U668" s="74">
        <f t="shared" si="232"/>
        <v>0</v>
      </c>
      <c r="V668" s="74">
        <f t="shared" si="233"/>
        <v>0</v>
      </c>
      <c r="W668" s="74">
        <f t="shared" si="235"/>
        <v>0</v>
      </c>
      <c r="X668" s="74">
        <f t="shared" si="227"/>
        <v>0</v>
      </c>
      <c r="Y668" s="75">
        <v>7.0000000000000007E-2</v>
      </c>
      <c r="Z668" s="74">
        <f t="shared" si="228"/>
        <v>-609.85033776835007</v>
      </c>
      <c r="AA668" s="74">
        <f t="shared" si="229"/>
        <v>-61954.111025891565</v>
      </c>
      <c r="AB668" s="75">
        <v>7.0000000000000007E-2</v>
      </c>
      <c r="AC668" s="74">
        <f t="shared" si="224"/>
        <v>-609.85033776835007</v>
      </c>
      <c r="AD668" s="74">
        <f t="shared" si="225"/>
        <v>-61954.111025891565</v>
      </c>
      <c r="AM668" s="74"/>
      <c r="AN668" s="74"/>
      <c r="AO668" s="74"/>
      <c r="AP668" s="74"/>
      <c r="AQ668" s="73"/>
      <c r="AR668" s="73"/>
    </row>
    <row r="669" spans="1:44" s="60" customFormat="1">
      <c r="A669" s="20" t="s">
        <v>869</v>
      </c>
      <c r="B669" s="135">
        <f>B668+31</f>
        <v>45657</v>
      </c>
      <c r="C669" s="136">
        <f>VLOOKUP(CF_ож!B669,USD!A:B,2,TRUE)</f>
        <v>102</v>
      </c>
      <c r="D669" s="73">
        <v>0</v>
      </c>
      <c r="E669" s="73">
        <v>0</v>
      </c>
      <c r="F669" s="73">
        <v>0</v>
      </c>
      <c r="G669" s="73"/>
      <c r="H669" s="75"/>
      <c r="M669" s="74">
        <v>150</v>
      </c>
      <c r="N669" s="74">
        <f t="shared" si="236"/>
        <v>8562.1476824050005</v>
      </c>
      <c r="O669" s="74">
        <f t="shared" si="222"/>
        <v>15300</v>
      </c>
      <c r="P669" s="74">
        <f t="shared" si="223"/>
        <v>873339.06360531005</v>
      </c>
      <c r="Q669" s="74">
        <f t="shared" si="230"/>
        <v>0</v>
      </c>
      <c r="R669" s="74">
        <f t="shared" si="231"/>
        <v>0</v>
      </c>
      <c r="S669" s="74">
        <f t="shared" si="234"/>
        <v>0</v>
      </c>
      <c r="T669" s="74">
        <f t="shared" si="226"/>
        <v>0</v>
      </c>
      <c r="U669" s="74">
        <f t="shared" si="232"/>
        <v>0</v>
      </c>
      <c r="V669" s="74">
        <f t="shared" si="233"/>
        <v>0</v>
      </c>
      <c r="W669" s="74">
        <f t="shared" si="235"/>
        <v>0</v>
      </c>
      <c r="X669" s="74">
        <f t="shared" si="227"/>
        <v>0</v>
      </c>
      <c r="Y669" s="75">
        <v>7.0000000000000007E-2</v>
      </c>
      <c r="Z669" s="74">
        <f t="shared" si="228"/>
        <v>-599.35033776835007</v>
      </c>
      <c r="AA669" s="74">
        <f t="shared" si="229"/>
        <v>-61133.734452371704</v>
      </c>
      <c r="AB669" s="75">
        <v>7.0000000000000007E-2</v>
      </c>
      <c r="AC669" s="74">
        <f t="shared" si="224"/>
        <v>-599.35033776835007</v>
      </c>
      <c r="AD669" s="74">
        <f t="shared" si="225"/>
        <v>-61133.734452371704</v>
      </c>
      <c r="AM669" s="74"/>
      <c r="AN669" s="74"/>
      <c r="AO669" s="74"/>
      <c r="AP669" s="74"/>
      <c r="AQ669" s="73"/>
      <c r="AR669" s="73"/>
    </row>
    <row r="670" spans="1:44" s="60" customFormat="1">
      <c r="A670" s="20" t="s">
        <v>869</v>
      </c>
      <c r="B670" s="135">
        <f>B669+31</f>
        <v>45688</v>
      </c>
      <c r="C670" s="136">
        <f>VLOOKUP(CF_ож!B670,USD!A:B,2,TRUE)</f>
        <v>102.16986301369863</v>
      </c>
      <c r="D670" s="73">
        <v>0</v>
      </c>
      <c r="E670" s="73">
        <v>0</v>
      </c>
      <c r="F670" s="73">
        <v>0</v>
      </c>
      <c r="G670" s="73"/>
      <c r="H670" s="75"/>
      <c r="M670" s="74">
        <v>150</v>
      </c>
      <c r="N670" s="74">
        <f t="shared" si="236"/>
        <v>8412.1476824050005</v>
      </c>
      <c r="O670" s="74">
        <f t="shared" si="222"/>
        <v>15325.479452054795</v>
      </c>
      <c r="P670" s="74">
        <f t="shared" si="223"/>
        <v>859467.97636232129</v>
      </c>
      <c r="Q670" s="74">
        <f t="shared" si="230"/>
        <v>0</v>
      </c>
      <c r="R670" s="74">
        <f t="shared" si="231"/>
        <v>0</v>
      </c>
      <c r="S670" s="74">
        <f t="shared" si="234"/>
        <v>0</v>
      </c>
      <c r="T670" s="74">
        <f t="shared" si="226"/>
        <v>0</v>
      </c>
      <c r="U670" s="74">
        <f t="shared" si="232"/>
        <v>0</v>
      </c>
      <c r="V670" s="74">
        <f t="shared" si="233"/>
        <v>0</v>
      </c>
      <c r="W670" s="74">
        <f t="shared" si="235"/>
        <v>0</v>
      </c>
      <c r="X670" s="74">
        <f t="shared" si="227"/>
        <v>0</v>
      </c>
      <c r="Y670" s="75">
        <v>7.0000000000000007E-2</v>
      </c>
      <c r="Z670" s="74">
        <f t="shared" si="228"/>
        <v>-588.85033776835007</v>
      </c>
      <c r="AA670" s="74">
        <f t="shared" si="229"/>
        <v>-60162.758345362497</v>
      </c>
      <c r="AB670" s="75">
        <v>7.0000000000000007E-2</v>
      </c>
      <c r="AC670" s="74">
        <f t="shared" si="224"/>
        <v>-588.85033776835007</v>
      </c>
      <c r="AD670" s="74">
        <f t="shared" si="225"/>
        <v>-60162.758345362497</v>
      </c>
      <c r="AM670" s="74"/>
      <c r="AN670" s="74"/>
      <c r="AO670" s="74"/>
      <c r="AP670" s="74"/>
      <c r="AQ670" s="73"/>
      <c r="AR670" s="73"/>
    </row>
    <row r="671" spans="1:44" s="60" customFormat="1">
      <c r="A671" s="20" t="s">
        <v>869</v>
      </c>
      <c r="B671" s="135">
        <f>B670+28</f>
        <v>45716</v>
      </c>
      <c r="C671" s="136">
        <f>VLOOKUP(CF_ож!B671,USD!A:B,2,TRUE)</f>
        <v>102.32328767123288</v>
      </c>
      <c r="D671" s="73">
        <v>0</v>
      </c>
      <c r="E671" s="73">
        <v>0</v>
      </c>
      <c r="F671" s="73">
        <v>0</v>
      </c>
      <c r="G671" s="73"/>
      <c r="H671" s="75"/>
      <c r="M671" s="74">
        <v>150</v>
      </c>
      <c r="N671" s="74">
        <f t="shared" si="236"/>
        <v>8262.1476824050005</v>
      </c>
      <c r="O671" s="74">
        <f t="shared" si="222"/>
        <v>15348.493150684932</v>
      </c>
      <c r="P671" s="74">
        <f t="shared" si="223"/>
        <v>845410.11408893683</v>
      </c>
      <c r="Q671" s="74">
        <f t="shared" si="230"/>
        <v>0</v>
      </c>
      <c r="R671" s="74">
        <f t="shared" si="231"/>
        <v>0</v>
      </c>
      <c r="S671" s="74">
        <f t="shared" si="234"/>
        <v>0</v>
      </c>
      <c r="T671" s="74">
        <f t="shared" si="226"/>
        <v>0</v>
      </c>
      <c r="U671" s="74">
        <f t="shared" si="232"/>
        <v>0</v>
      </c>
      <c r="V671" s="74">
        <f t="shared" si="233"/>
        <v>0</v>
      </c>
      <c r="W671" s="74">
        <f t="shared" si="235"/>
        <v>0</v>
      </c>
      <c r="X671" s="74">
        <f t="shared" si="227"/>
        <v>0</v>
      </c>
      <c r="Y671" s="75">
        <v>7.0000000000000007E-2</v>
      </c>
      <c r="Z671" s="74">
        <f t="shared" si="228"/>
        <v>-578.35033776835007</v>
      </c>
      <c r="AA671" s="74">
        <f t="shared" si="229"/>
        <v>-59178.707986225585</v>
      </c>
      <c r="AB671" s="75">
        <v>7.0000000000000007E-2</v>
      </c>
      <c r="AC671" s="74">
        <f t="shared" si="224"/>
        <v>-578.35033776835007</v>
      </c>
      <c r="AD671" s="74">
        <f t="shared" si="225"/>
        <v>-59178.707986225585</v>
      </c>
      <c r="AM671" s="74"/>
      <c r="AN671" s="74"/>
      <c r="AO671" s="74"/>
      <c r="AP671" s="74"/>
      <c r="AQ671" s="73"/>
      <c r="AR671" s="73"/>
    </row>
    <row r="672" spans="1:44" s="60" customFormat="1">
      <c r="A672" s="20" t="s">
        <v>869</v>
      </c>
      <c r="B672" s="135">
        <f>B671+31</f>
        <v>45747</v>
      </c>
      <c r="C672" s="136">
        <f>VLOOKUP(CF_ож!B672,USD!A:B,2,TRUE)</f>
        <v>102.49315068493151</v>
      </c>
      <c r="D672" s="73">
        <v>0</v>
      </c>
      <c r="E672" s="73">
        <v>0</v>
      </c>
      <c r="F672" s="73">
        <v>0</v>
      </c>
      <c r="G672" s="73"/>
      <c r="H672" s="75"/>
      <c r="M672" s="74">
        <v>150</v>
      </c>
      <c r="N672" s="74">
        <f t="shared" si="236"/>
        <v>8112.1476824050005</v>
      </c>
      <c r="O672" s="74">
        <f t="shared" si="222"/>
        <v>15373.972602739726</v>
      </c>
      <c r="P672" s="74">
        <f t="shared" si="223"/>
        <v>831439.57479115366</v>
      </c>
      <c r="Q672" s="74">
        <f t="shared" si="230"/>
        <v>0</v>
      </c>
      <c r="R672" s="74">
        <f t="shared" si="231"/>
        <v>0</v>
      </c>
      <c r="S672" s="74">
        <f t="shared" si="234"/>
        <v>0</v>
      </c>
      <c r="T672" s="74">
        <f t="shared" si="226"/>
        <v>0</v>
      </c>
      <c r="U672" s="74">
        <f t="shared" si="232"/>
        <v>0</v>
      </c>
      <c r="V672" s="74">
        <f t="shared" si="233"/>
        <v>0</v>
      </c>
      <c r="W672" s="74">
        <f t="shared" si="235"/>
        <v>0</v>
      </c>
      <c r="X672" s="74">
        <f t="shared" si="227"/>
        <v>0</v>
      </c>
      <c r="Y672" s="75">
        <v>7.0000000000000007E-2</v>
      </c>
      <c r="Z672" s="74">
        <f t="shared" si="228"/>
        <v>-567.85033776835007</v>
      </c>
      <c r="AA672" s="74">
        <f t="shared" si="229"/>
        <v>-58200.770235380754</v>
      </c>
      <c r="AB672" s="75">
        <v>7.0000000000000007E-2</v>
      </c>
      <c r="AC672" s="74">
        <f t="shared" si="224"/>
        <v>-567.85033776835007</v>
      </c>
      <c r="AD672" s="74">
        <f t="shared" si="225"/>
        <v>-58200.770235380754</v>
      </c>
      <c r="AM672" s="74"/>
      <c r="AN672" s="74"/>
      <c r="AO672" s="74"/>
      <c r="AP672" s="74"/>
      <c r="AQ672" s="73"/>
      <c r="AR672" s="73"/>
    </row>
    <row r="673" spans="1:44" s="60" customFormat="1">
      <c r="A673" s="20" t="s">
        <v>869</v>
      </c>
      <c r="B673" s="135">
        <f>B672+30</f>
        <v>45777</v>
      </c>
      <c r="C673" s="136">
        <f>VLOOKUP(CF_ож!B673,USD!A:B,2,TRUE)</f>
        <v>102.65753424657534</v>
      </c>
      <c r="D673" s="73">
        <v>0</v>
      </c>
      <c r="E673" s="73">
        <v>0</v>
      </c>
      <c r="F673" s="73">
        <v>0</v>
      </c>
      <c r="G673" s="73"/>
      <c r="H673" s="75"/>
      <c r="M673" s="74">
        <v>150</v>
      </c>
      <c r="N673" s="74">
        <f t="shared" si="236"/>
        <v>7962.1476824050005</v>
      </c>
      <c r="O673" s="74">
        <f t="shared" si="222"/>
        <v>15398.630136986301</v>
      </c>
      <c r="P673" s="74">
        <f t="shared" si="223"/>
        <v>817374.44838278182</v>
      </c>
      <c r="Q673" s="74">
        <f t="shared" si="230"/>
        <v>0</v>
      </c>
      <c r="R673" s="74">
        <f t="shared" si="231"/>
        <v>0</v>
      </c>
      <c r="S673" s="74">
        <f t="shared" si="234"/>
        <v>0</v>
      </c>
      <c r="T673" s="74">
        <f t="shared" si="226"/>
        <v>0</v>
      </c>
      <c r="U673" s="74">
        <f t="shared" si="232"/>
        <v>0</v>
      </c>
      <c r="V673" s="74">
        <f t="shared" si="233"/>
        <v>0</v>
      </c>
      <c r="W673" s="74">
        <f t="shared" si="235"/>
        <v>0</v>
      </c>
      <c r="X673" s="74">
        <f t="shared" si="227"/>
        <v>0</v>
      </c>
      <c r="Y673" s="75">
        <v>7.0000000000000007E-2</v>
      </c>
      <c r="Z673" s="74">
        <f t="shared" si="228"/>
        <v>-557.35033776835007</v>
      </c>
      <c r="AA673" s="74">
        <f t="shared" si="229"/>
        <v>-57216.211386794726</v>
      </c>
      <c r="AB673" s="75">
        <v>7.0000000000000007E-2</v>
      </c>
      <c r="AC673" s="74">
        <f t="shared" si="224"/>
        <v>-557.35033776835007</v>
      </c>
      <c r="AD673" s="74">
        <f t="shared" si="225"/>
        <v>-57216.211386794726</v>
      </c>
      <c r="AM673" s="74"/>
      <c r="AN673" s="74"/>
      <c r="AO673" s="74"/>
      <c r="AP673" s="74"/>
      <c r="AQ673" s="73"/>
      <c r="AR673" s="73"/>
    </row>
    <row r="674" spans="1:44" s="60" customFormat="1">
      <c r="A674" s="20" t="s">
        <v>869</v>
      </c>
      <c r="B674" s="135">
        <f>B673+31</f>
        <v>45808</v>
      </c>
      <c r="C674" s="136">
        <f>VLOOKUP(CF_ож!B674,USD!A:B,2,TRUE)</f>
        <v>102.82739726027397</v>
      </c>
      <c r="D674" s="73">
        <v>0</v>
      </c>
      <c r="E674" s="73">
        <v>0</v>
      </c>
      <c r="F674" s="73">
        <v>0</v>
      </c>
      <c r="G674" s="73"/>
      <c r="H674" s="75"/>
      <c r="M674" s="74">
        <v>150</v>
      </c>
      <c r="N674" s="74">
        <f t="shared" si="236"/>
        <v>7812.1476824050005</v>
      </c>
      <c r="O674" s="74">
        <f t="shared" si="222"/>
        <v>15424.109589041096</v>
      </c>
      <c r="P674" s="74">
        <f t="shared" si="223"/>
        <v>803302.81319458759</v>
      </c>
      <c r="Q674" s="74">
        <f t="shared" si="230"/>
        <v>0</v>
      </c>
      <c r="R674" s="74">
        <f t="shared" si="231"/>
        <v>0</v>
      </c>
      <c r="S674" s="74">
        <f t="shared" si="234"/>
        <v>0</v>
      </c>
      <c r="T674" s="74">
        <f t="shared" si="226"/>
        <v>0</v>
      </c>
      <c r="U674" s="74">
        <f t="shared" si="232"/>
        <v>0</v>
      </c>
      <c r="V674" s="74">
        <f t="shared" si="233"/>
        <v>0</v>
      </c>
      <c r="W674" s="74">
        <f t="shared" si="235"/>
        <v>0</v>
      </c>
      <c r="X674" s="74">
        <f t="shared" si="227"/>
        <v>0</v>
      </c>
      <c r="Y674" s="75">
        <v>7.0000000000000007E-2</v>
      </c>
      <c r="Z674" s="74">
        <f t="shared" si="228"/>
        <v>-546.85033776835007</v>
      </c>
      <c r="AA674" s="74">
        <f t="shared" si="229"/>
        <v>-56231.196923621137</v>
      </c>
      <c r="AB674" s="75">
        <v>7.0000000000000007E-2</v>
      </c>
      <c r="AC674" s="74">
        <f t="shared" si="224"/>
        <v>-546.85033776835007</v>
      </c>
      <c r="AD674" s="74">
        <f t="shared" si="225"/>
        <v>-56231.196923621137</v>
      </c>
      <c r="AM674" s="74"/>
      <c r="AN674" s="74"/>
      <c r="AO674" s="74"/>
      <c r="AP674" s="74"/>
      <c r="AQ674" s="73"/>
      <c r="AR674" s="73"/>
    </row>
    <row r="675" spans="1:44" s="60" customFormat="1">
      <c r="A675" s="20" t="s">
        <v>869</v>
      </c>
      <c r="B675" s="135">
        <f>B674+30</f>
        <v>45838</v>
      </c>
      <c r="C675" s="136">
        <f>VLOOKUP(CF_ож!B675,USD!A:B,2,TRUE)</f>
        <v>102.99178082191781</v>
      </c>
      <c r="D675" s="73">
        <v>0</v>
      </c>
      <c r="E675" s="73">
        <v>0</v>
      </c>
      <c r="F675" s="73">
        <v>0</v>
      </c>
      <c r="G675" s="73"/>
      <c r="H675" s="75"/>
      <c r="M675" s="74">
        <v>150</v>
      </c>
      <c r="N675" s="74">
        <f t="shared" si="236"/>
        <v>7662.1476824050005</v>
      </c>
      <c r="O675" s="74">
        <f t="shared" si="222"/>
        <v>15448.767123287673</v>
      </c>
      <c r="P675" s="74">
        <f t="shared" si="223"/>
        <v>789138.23473142134</v>
      </c>
      <c r="Q675" s="74">
        <f t="shared" si="230"/>
        <v>0</v>
      </c>
      <c r="R675" s="74">
        <f t="shared" si="231"/>
        <v>0</v>
      </c>
      <c r="S675" s="74">
        <f t="shared" si="234"/>
        <v>0</v>
      </c>
      <c r="T675" s="74">
        <f t="shared" si="226"/>
        <v>0</v>
      </c>
      <c r="U675" s="74">
        <f t="shared" si="232"/>
        <v>0</v>
      </c>
      <c r="V675" s="74">
        <f t="shared" si="233"/>
        <v>0</v>
      </c>
      <c r="W675" s="74">
        <f t="shared" si="235"/>
        <v>0</v>
      </c>
      <c r="X675" s="74">
        <f t="shared" si="227"/>
        <v>0</v>
      </c>
      <c r="Y675" s="75">
        <v>7.0000000000000007E-2</v>
      </c>
      <c r="Z675" s="74">
        <f t="shared" si="228"/>
        <v>-536.35033776835007</v>
      </c>
      <c r="AA675" s="74">
        <f t="shared" si="229"/>
        <v>-55239.676431199499</v>
      </c>
      <c r="AB675" s="75">
        <v>7.0000000000000007E-2</v>
      </c>
      <c r="AC675" s="74">
        <f t="shared" si="224"/>
        <v>-536.35033776835007</v>
      </c>
      <c r="AD675" s="74">
        <f t="shared" si="225"/>
        <v>-55239.676431199499</v>
      </c>
      <c r="AM675" s="74"/>
      <c r="AN675" s="74"/>
      <c r="AO675" s="74"/>
      <c r="AP675" s="74"/>
      <c r="AQ675" s="73"/>
      <c r="AR675" s="73"/>
    </row>
    <row r="676" spans="1:44" s="60" customFormat="1">
      <c r="A676" s="20" t="s">
        <v>869</v>
      </c>
      <c r="B676" s="135">
        <f>B675+31</f>
        <v>45869</v>
      </c>
      <c r="C676" s="136">
        <f>VLOOKUP(CF_ож!B676,USD!A:B,2,TRUE)</f>
        <v>103.16164383561645</v>
      </c>
      <c r="D676" s="73">
        <v>0</v>
      </c>
      <c r="E676" s="73">
        <v>0</v>
      </c>
      <c r="F676" s="73">
        <v>0</v>
      </c>
      <c r="G676" s="73"/>
      <c r="H676" s="75"/>
      <c r="M676" s="74">
        <v>150</v>
      </c>
      <c r="N676" s="74">
        <f t="shared" si="236"/>
        <v>7512.1476824050005</v>
      </c>
      <c r="O676" s="74">
        <f t="shared" si="222"/>
        <v>15474.246575342468</v>
      </c>
      <c r="P676" s="74">
        <f t="shared" si="223"/>
        <v>774965.50365281617</v>
      </c>
      <c r="Q676" s="74">
        <f t="shared" si="230"/>
        <v>0</v>
      </c>
      <c r="R676" s="74">
        <f t="shared" si="231"/>
        <v>0</v>
      </c>
      <c r="S676" s="74">
        <f t="shared" si="234"/>
        <v>0</v>
      </c>
      <c r="T676" s="74">
        <f t="shared" si="226"/>
        <v>0</v>
      </c>
      <c r="U676" s="74">
        <f t="shared" si="232"/>
        <v>0</v>
      </c>
      <c r="V676" s="74">
        <f t="shared" si="233"/>
        <v>0</v>
      </c>
      <c r="W676" s="74">
        <f t="shared" si="235"/>
        <v>0</v>
      </c>
      <c r="X676" s="74">
        <f t="shared" si="227"/>
        <v>0</v>
      </c>
      <c r="Y676" s="75">
        <v>7.0000000000000007E-2</v>
      </c>
      <c r="Z676" s="74">
        <f t="shared" si="228"/>
        <v>-525.85033776835007</v>
      </c>
      <c r="AA676" s="74">
        <f t="shared" si="229"/>
        <v>-54247.585255697137</v>
      </c>
      <c r="AB676" s="75">
        <v>7.0000000000000007E-2</v>
      </c>
      <c r="AC676" s="74">
        <f t="shared" si="224"/>
        <v>-525.85033776835007</v>
      </c>
      <c r="AD676" s="74">
        <f t="shared" si="225"/>
        <v>-54247.585255697137</v>
      </c>
      <c r="AM676" s="74"/>
      <c r="AN676" s="74"/>
      <c r="AO676" s="74"/>
      <c r="AP676" s="74"/>
      <c r="AQ676" s="73"/>
      <c r="AR676" s="73"/>
    </row>
    <row r="677" spans="1:44" s="60" customFormat="1">
      <c r="A677" s="20" t="s">
        <v>869</v>
      </c>
      <c r="B677" s="135">
        <f>B676+31</f>
        <v>45900</v>
      </c>
      <c r="C677" s="136">
        <f>VLOOKUP(CF_ож!B677,USD!A:B,2,TRUE)</f>
        <v>103.33150684931506</v>
      </c>
      <c r="D677" s="73">
        <v>0</v>
      </c>
      <c r="E677" s="73">
        <v>0</v>
      </c>
      <c r="F677" s="73">
        <v>0</v>
      </c>
      <c r="G677" s="73"/>
      <c r="H677" s="75"/>
      <c r="M677" s="74">
        <v>150</v>
      </c>
      <c r="N677" s="74">
        <f t="shared" si="236"/>
        <v>7362.1476824050005</v>
      </c>
      <c r="O677" s="74">
        <f t="shared" si="222"/>
        <v>15499.726027397259</v>
      </c>
      <c r="P677" s="74">
        <f t="shared" si="223"/>
        <v>760741.81367010134</v>
      </c>
      <c r="Q677" s="74">
        <f t="shared" si="230"/>
        <v>0</v>
      </c>
      <c r="R677" s="74">
        <f t="shared" si="231"/>
        <v>0</v>
      </c>
      <c r="S677" s="74">
        <f t="shared" si="234"/>
        <v>0</v>
      </c>
      <c r="T677" s="74">
        <f t="shared" si="226"/>
        <v>0</v>
      </c>
      <c r="U677" s="74">
        <f t="shared" si="232"/>
        <v>0</v>
      </c>
      <c r="V677" s="74">
        <f t="shared" si="233"/>
        <v>0</v>
      </c>
      <c r="W677" s="74">
        <f t="shared" si="235"/>
        <v>0</v>
      </c>
      <c r="X677" s="74">
        <f t="shared" si="227"/>
        <v>0</v>
      </c>
      <c r="Y677" s="75">
        <v>7.0000000000000007E-2</v>
      </c>
      <c r="Z677" s="74">
        <f t="shared" si="228"/>
        <v>-515.35033776835007</v>
      </c>
      <c r="AA677" s="74">
        <f t="shared" si="229"/>
        <v>-53251.926956907097</v>
      </c>
      <c r="AB677" s="75">
        <v>7.0000000000000007E-2</v>
      </c>
      <c r="AC677" s="74">
        <f t="shared" si="224"/>
        <v>-515.35033776835007</v>
      </c>
      <c r="AD677" s="74">
        <f t="shared" si="225"/>
        <v>-53251.926956907097</v>
      </c>
      <c r="AM677" s="74"/>
      <c r="AN677" s="74"/>
      <c r="AO677" s="74"/>
      <c r="AP677" s="74"/>
      <c r="AQ677" s="73"/>
      <c r="AR677" s="73"/>
    </row>
    <row r="678" spans="1:44" s="60" customFormat="1">
      <c r="A678" s="20" t="s">
        <v>869</v>
      </c>
      <c r="B678" s="135">
        <f>B677+30</f>
        <v>45930</v>
      </c>
      <c r="C678" s="136">
        <f>VLOOKUP(CF_ож!B678,USD!A:B,2,TRUE)</f>
        <v>103.49589041095891</v>
      </c>
      <c r="D678" s="73">
        <v>0</v>
      </c>
      <c r="E678" s="73">
        <v>0</v>
      </c>
      <c r="F678" s="73">
        <v>0</v>
      </c>
      <c r="G678" s="73"/>
      <c r="H678" s="75"/>
      <c r="M678" s="74">
        <v>150</v>
      </c>
      <c r="N678" s="74">
        <f t="shared" si="236"/>
        <v>7212.1476824050005</v>
      </c>
      <c r="O678" s="74">
        <f t="shared" si="222"/>
        <v>15524.383561643835</v>
      </c>
      <c r="P678" s="74">
        <f t="shared" si="223"/>
        <v>746427.64616583916</v>
      </c>
      <c r="Q678" s="74">
        <f t="shared" si="230"/>
        <v>0</v>
      </c>
      <c r="R678" s="74">
        <f t="shared" si="231"/>
        <v>0</v>
      </c>
      <c r="S678" s="74">
        <f t="shared" si="234"/>
        <v>0</v>
      </c>
      <c r="T678" s="74">
        <f t="shared" si="226"/>
        <v>0</v>
      </c>
      <c r="U678" s="74">
        <f t="shared" si="232"/>
        <v>0</v>
      </c>
      <c r="V678" s="74">
        <f t="shared" si="233"/>
        <v>0</v>
      </c>
      <c r="W678" s="74">
        <f t="shared" si="235"/>
        <v>0</v>
      </c>
      <c r="X678" s="74">
        <f t="shared" si="227"/>
        <v>0</v>
      </c>
      <c r="Y678" s="75">
        <v>7.0000000000000007E-2</v>
      </c>
      <c r="Z678" s="74">
        <f t="shared" si="228"/>
        <v>-504.85033776835007</v>
      </c>
      <c r="AA678" s="74">
        <f t="shared" si="229"/>
        <v>-52249.935231608746</v>
      </c>
      <c r="AB678" s="75">
        <v>7.0000000000000007E-2</v>
      </c>
      <c r="AC678" s="74">
        <f t="shared" si="224"/>
        <v>-504.85033776835007</v>
      </c>
      <c r="AD678" s="74">
        <f t="shared" si="225"/>
        <v>-52249.935231608746</v>
      </c>
      <c r="AM678" s="74"/>
      <c r="AN678" s="74"/>
      <c r="AO678" s="74"/>
      <c r="AP678" s="74"/>
      <c r="AQ678" s="73"/>
      <c r="AR678" s="73"/>
    </row>
    <row r="679" spans="1:44" s="60" customFormat="1">
      <c r="A679" s="20" t="s">
        <v>869</v>
      </c>
      <c r="B679" s="135">
        <f>B678+31</f>
        <v>45961</v>
      </c>
      <c r="C679" s="136">
        <f>VLOOKUP(CF_ож!B679,USD!A:B,2,TRUE)</f>
        <v>103.66575342465754</v>
      </c>
      <c r="D679" s="73">
        <v>0</v>
      </c>
      <c r="E679" s="73">
        <v>0</v>
      </c>
      <c r="F679" s="73">
        <v>0</v>
      </c>
      <c r="G679" s="73"/>
      <c r="H679" s="75"/>
      <c r="M679" s="74">
        <v>150</v>
      </c>
      <c r="N679" s="74">
        <f t="shared" si="236"/>
        <v>7062.1476824050005</v>
      </c>
      <c r="O679" s="74">
        <f t="shared" si="222"/>
        <v>15549.86301369863</v>
      </c>
      <c r="P679" s="74">
        <f t="shared" si="223"/>
        <v>732102.86029271351</v>
      </c>
      <c r="Q679" s="74">
        <f t="shared" si="230"/>
        <v>0</v>
      </c>
      <c r="R679" s="74">
        <f t="shared" si="231"/>
        <v>0</v>
      </c>
      <c r="S679" s="74">
        <f t="shared" si="234"/>
        <v>0</v>
      </c>
      <c r="T679" s="74">
        <f t="shared" si="226"/>
        <v>0</v>
      </c>
      <c r="U679" s="74">
        <f t="shared" si="232"/>
        <v>0</v>
      </c>
      <c r="V679" s="74">
        <f t="shared" si="233"/>
        <v>0</v>
      </c>
      <c r="W679" s="74">
        <f t="shared" si="235"/>
        <v>0</v>
      </c>
      <c r="X679" s="74">
        <f t="shared" si="227"/>
        <v>0</v>
      </c>
      <c r="Y679" s="75">
        <v>7.0000000000000007E-2</v>
      </c>
      <c r="Z679" s="74">
        <f t="shared" si="228"/>
        <v>-494.35033776835007</v>
      </c>
      <c r="AA679" s="74">
        <f t="shared" si="229"/>
        <v>-51247.200220489947</v>
      </c>
      <c r="AB679" s="75">
        <v>7.0000000000000007E-2</v>
      </c>
      <c r="AC679" s="74">
        <f t="shared" si="224"/>
        <v>-494.35033776835007</v>
      </c>
      <c r="AD679" s="74">
        <f t="shared" si="225"/>
        <v>-51247.200220489947</v>
      </c>
      <c r="AM679" s="74"/>
      <c r="AN679" s="74"/>
      <c r="AO679" s="74"/>
      <c r="AP679" s="74"/>
      <c r="AQ679" s="73"/>
      <c r="AR679" s="73"/>
    </row>
    <row r="680" spans="1:44" s="60" customFormat="1">
      <c r="A680" s="20" t="s">
        <v>869</v>
      </c>
      <c r="B680" s="135">
        <f>B679+30</f>
        <v>45991</v>
      </c>
      <c r="C680" s="136">
        <f>VLOOKUP(CF_ож!B680,USD!A:B,2,TRUE)</f>
        <v>103.83013698630137</v>
      </c>
      <c r="D680" s="73">
        <v>0</v>
      </c>
      <c r="E680" s="73">
        <v>0</v>
      </c>
      <c r="F680" s="73">
        <v>0</v>
      </c>
      <c r="G680" s="73"/>
      <c r="H680" s="75"/>
      <c r="M680" s="74">
        <v>150</v>
      </c>
      <c r="N680" s="74">
        <f t="shared" si="236"/>
        <v>6912.1476824050005</v>
      </c>
      <c r="O680" s="74">
        <f t="shared" si="222"/>
        <v>15574.520547945205</v>
      </c>
      <c r="P680" s="74">
        <f t="shared" si="223"/>
        <v>717689.24073365668</v>
      </c>
      <c r="Q680" s="74">
        <f t="shared" si="230"/>
        <v>0</v>
      </c>
      <c r="R680" s="74">
        <f t="shared" si="231"/>
        <v>0</v>
      </c>
      <c r="S680" s="74">
        <f t="shared" si="234"/>
        <v>0</v>
      </c>
      <c r="T680" s="74">
        <f t="shared" si="226"/>
        <v>0</v>
      </c>
      <c r="U680" s="74">
        <f t="shared" si="232"/>
        <v>0</v>
      </c>
      <c r="V680" s="74">
        <f t="shared" si="233"/>
        <v>0</v>
      </c>
      <c r="W680" s="74">
        <f t="shared" si="235"/>
        <v>0</v>
      </c>
      <c r="X680" s="74">
        <f t="shared" si="227"/>
        <v>0</v>
      </c>
      <c r="Y680" s="75">
        <v>7.0000000000000007E-2</v>
      </c>
      <c r="Z680" s="74">
        <f t="shared" si="228"/>
        <v>-483.85033776835007</v>
      </c>
      <c r="AA680" s="74">
        <f t="shared" si="229"/>
        <v>-50238.246851355972</v>
      </c>
      <c r="AB680" s="75">
        <v>7.0000000000000007E-2</v>
      </c>
      <c r="AC680" s="74">
        <f t="shared" si="224"/>
        <v>-483.85033776835007</v>
      </c>
      <c r="AD680" s="74">
        <f t="shared" si="225"/>
        <v>-50238.246851355972</v>
      </c>
      <c r="AM680" s="74"/>
      <c r="AN680" s="74"/>
      <c r="AO680" s="74"/>
      <c r="AP680" s="74"/>
      <c r="AQ680" s="73"/>
      <c r="AR680" s="73"/>
    </row>
    <row r="681" spans="1:44" s="60" customFormat="1">
      <c r="A681" s="20" t="s">
        <v>869</v>
      </c>
      <c r="B681" s="135">
        <f>B680+31</f>
        <v>46022</v>
      </c>
      <c r="C681" s="136">
        <f>VLOOKUP(CF_ож!B681,USD!A:B,2,TRUE)</f>
        <v>104</v>
      </c>
      <c r="D681" s="73">
        <v>0</v>
      </c>
      <c r="E681" s="73">
        <v>0</v>
      </c>
      <c r="F681" s="73">
        <v>0</v>
      </c>
      <c r="G681" s="73"/>
      <c r="H681" s="75"/>
      <c r="M681" s="74">
        <v>150</v>
      </c>
      <c r="N681" s="74">
        <f t="shared" si="236"/>
        <v>6762.1476824050005</v>
      </c>
      <c r="O681" s="74">
        <f t="shared" si="222"/>
        <v>15600</v>
      </c>
      <c r="P681" s="74">
        <f t="shared" si="223"/>
        <v>703263.35897012008</v>
      </c>
      <c r="Q681" s="74">
        <f t="shared" si="230"/>
        <v>0</v>
      </c>
      <c r="R681" s="74">
        <f t="shared" si="231"/>
        <v>0</v>
      </c>
      <c r="S681" s="74">
        <f t="shared" si="234"/>
        <v>0</v>
      </c>
      <c r="T681" s="74">
        <f t="shared" si="226"/>
        <v>0</v>
      </c>
      <c r="U681" s="74">
        <f t="shared" si="232"/>
        <v>0</v>
      </c>
      <c r="V681" s="74">
        <f t="shared" si="233"/>
        <v>0</v>
      </c>
      <c r="W681" s="74">
        <f t="shared" si="235"/>
        <v>0</v>
      </c>
      <c r="X681" s="74">
        <f t="shared" si="227"/>
        <v>0</v>
      </c>
      <c r="Y681" s="75">
        <v>7.0000000000000007E-2</v>
      </c>
      <c r="Z681" s="74">
        <f t="shared" si="228"/>
        <v>-473.35033776835007</v>
      </c>
      <c r="AA681" s="74">
        <f t="shared" si="229"/>
        <v>-49228.435127908408</v>
      </c>
      <c r="AB681" s="75">
        <v>7.0000000000000007E-2</v>
      </c>
      <c r="AC681" s="74">
        <f t="shared" si="224"/>
        <v>-473.35033776835007</v>
      </c>
      <c r="AD681" s="74">
        <f t="shared" si="225"/>
        <v>-49228.435127908408</v>
      </c>
      <c r="AM681" s="74"/>
      <c r="AN681" s="74"/>
      <c r="AO681" s="74"/>
      <c r="AP681" s="74"/>
      <c r="AQ681" s="73"/>
      <c r="AR681" s="73"/>
    </row>
    <row r="682" spans="1:44" s="60" customFormat="1">
      <c r="A682" s="20" t="s">
        <v>869</v>
      </c>
      <c r="B682" s="135">
        <f>B681+31</f>
        <v>46053</v>
      </c>
      <c r="C682" s="136">
        <f>VLOOKUP(CF_ож!B682,USD!A:B,2,TRUE)</f>
        <v>104.16986301369863</v>
      </c>
      <c r="D682" s="73">
        <v>0</v>
      </c>
      <c r="E682" s="73">
        <v>0</v>
      </c>
      <c r="F682" s="73">
        <v>0</v>
      </c>
      <c r="G682" s="73"/>
      <c r="H682" s="75"/>
      <c r="M682" s="74">
        <v>150</v>
      </c>
      <c r="N682" s="74">
        <f t="shared" si="236"/>
        <v>6612.1476824050005</v>
      </c>
      <c r="O682" s="74">
        <f t="shared" si="222"/>
        <v>15625.479452054795</v>
      </c>
      <c r="P682" s="74">
        <f t="shared" si="223"/>
        <v>688786.51830247382</v>
      </c>
      <c r="Q682" s="74">
        <f t="shared" si="230"/>
        <v>0</v>
      </c>
      <c r="R682" s="74">
        <f t="shared" si="231"/>
        <v>0</v>
      </c>
      <c r="S682" s="74">
        <f t="shared" si="234"/>
        <v>0</v>
      </c>
      <c r="T682" s="74">
        <f t="shared" si="226"/>
        <v>0</v>
      </c>
      <c r="U682" s="74">
        <f t="shared" si="232"/>
        <v>0</v>
      </c>
      <c r="V682" s="74">
        <f t="shared" si="233"/>
        <v>0</v>
      </c>
      <c r="W682" s="74">
        <f t="shared" si="235"/>
        <v>0</v>
      </c>
      <c r="X682" s="74">
        <f t="shared" si="227"/>
        <v>0</v>
      </c>
      <c r="Y682" s="75">
        <v>7.0000000000000007E-2</v>
      </c>
      <c r="Z682" s="74">
        <f t="shared" si="228"/>
        <v>-462.85033776835007</v>
      </c>
      <c r="AA682" s="74">
        <f t="shared" si="229"/>
        <v>-48215.056281173165</v>
      </c>
      <c r="AB682" s="75">
        <v>7.0000000000000007E-2</v>
      </c>
      <c r="AC682" s="74">
        <f t="shared" si="224"/>
        <v>-462.85033776835007</v>
      </c>
      <c r="AD682" s="74">
        <f t="shared" si="225"/>
        <v>-48215.056281173165</v>
      </c>
      <c r="AM682" s="74"/>
      <c r="AN682" s="74"/>
      <c r="AO682" s="74"/>
      <c r="AP682" s="74"/>
      <c r="AQ682" s="73"/>
      <c r="AR682" s="73"/>
    </row>
    <row r="683" spans="1:44" s="60" customFormat="1">
      <c r="A683" s="20" t="s">
        <v>869</v>
      </c>
      <c r="B683" s="135">
        <f>B682+28</f>
        <v>46081</v>
      </c>
      <c r="C683" s="136">
        <f>VLOOKUP(CF_ож!B683,USD!A:B,2,TRUE)</f>
        <v>104.32328767123288</v>
      </c>
      <c r="D683" s="73">
        <v>0</v>
      </c>
      <c r="E683" s="73">
        <v>0</v>
      </c>
      <c r="F683" s="73">
        <v>0</v>
      </c>
      <c r="G683" s="73"/>
      <c r="H683" s="75"/>
      <c r="M683" s="74">
        <v>150</v>
      </c>
      <c r="N683" s="74">
        <f t="shared" si="236"/>
        <v>6462.1476824050005</v>
      </c>
      <c r="O683" s="74">
        <f t="shared" si="222"/>
        <v>15648.493150684932</v>
      </c>
      <c r="P683" s="74">
        <f t="shared" si="223"/>
        <v>674152.49164552765</v>
      </c>
      <c r="Q683" s="74">
        <f t="shared" si="230"/>
        <v>0</v>
      </c>
      <c r="R683" s="74">
        <f t="shared" si="231"/>
        <v>0</v>
      </c>
      <c r="S683" s="74">
        <f t="shared" si="234"/>
        <v>0</v>
      </c>
      <c r="T683" s="74">
        <f t="shared" si="226"/>
        <v>0</v>
      </c>
      <c r="U683" s="74">
        <f t="shared" si="232"/>
        <v>0</v>
      </c>
      <c r="V683" s="74">
        <f t="shared" si="233"/>
        <v>0</v>
      </c>
      <c r="W683" s="74">
        <f t="shared" si="235"/>
        <v>0</v>
      </c>
      <c r="X683" s="74">
        <f t="shared" si="227"/>
        <v>0</v>
      </c>
      <c r="Y683" s="75">
        <v>7.0000000000000007E-2</v>
      </c>
      <c r="Z683" s="74">
        <f t="shared" si="228"/>
        <v>-452.35033776835007</v>
      </c>
      <c r="AA683" s="74">
        <f t="shared" si="229"/>
        <v>-47190.674415186942</v>
      </c>
      <c r="AB683" s="75">
        <v>7.0000000000000007E-2</v>
      </c>
      <c r="AC683" s="74">
        <f t="shared" si="224"/>
        <v>-452.35033776835007</v>
      </c>
      <c r="AD683" s="74">
        <f t="shared" si="225"/>
        <v>-47190.674415186942</v>
      </c>
      <c r="AM683" s="74"/>
      <c r="AN683" s="74"/>
      <c r="AO683" s="74"/>
      <c r="AP683" s="74"/>
      <c r="AQ683" s="73"/>
      <c r="AR683" s="73"/>
    </row>
    <row r="684" spans="1:44" s="60" customFormat="1">
      <c r="A684" s="20" t="s">
        <v>869</v>
      </c>
      <c r="B684" s="135">
        <f>B683+31</f>
        <v>46112</v>
      </c>
      <c r="C684" s="136">
        <f>VLOOKUP(CF_ож!B684,USD!A:B,2,TRUE)</f>
        <v>104.49315068493151</v>
      </c>
      <c r="D684" s="73">
        <v>0</v>
      </c>
      <c r="E684" s="73">
        <v>0</v>
      </c>
      <c r="F684" s="73">
        <v>0</v>
      </c>
      <c r="G684" s="73"/>
      <c r="H684" s="75"/>
      <c r="M684" s="74">
        <v>150</v>
      </c>
      <c r="N684" s="74">
        <f t="shared" si="236"/>
        <v>6312.1476824050005</v>
      </c>
      <c r="O684" s="74">
        <f t="shared" si="222"/>
        <v>15673.972602739726</v>
      </c>
      <c r="P684" s="74">
        <f t="shared" si="223"/>
        <v>659576.19892308686</v>
      </c>
      <c r="Q684" s="74">
        <f t="shared" si="230"/>
        <v>0</v>
      </c>
      <c r="R684" s="74">
        <f t="shared" si="231"/>
        <v>0</v>
      </c>
      <c r="S684" s="74">
        <f t="shared" si="234"/>
        <v>0</v>
      </c>
      <c r="T684" s="74">
        <f t="shared" si="226"/>
        <v>0</v>
      </c>
      <c r="U684" s="74">
        <f t="shared" si="232"/>
        <v>0</v>
      </c>
      <c r="V684" s="74">
        <f t="shared" si="233"/>
        <v>0</v>
      </c>
      <c r="W684" s="74">
        <f t="shared" si="235"/>
        <v>0</v>
      </c>
      <c r="X684" s="74">
        <f t="shared" si="227"/>
        <v>0</v>
      </c>
      <c r="Y684" s="75">
        <v>7.0000000000000007E-2</v>
      </c>
      <c r="Z684" s="74">
        <f t="shared" si="228"/>
        <v>-441.85033776835007</v>
      </c>
      <c r="AA684" s="74">
        <f t="shared" si="229"/>
        <v>-46170.33392461609</v>
      </c>
      <c r="AB684" s="75">
        <v>7.0000000000000007E-2</v>
      </c>
      <c r="AC684" s="74">
        <f t="shared" si="224"/>
        <v>-441.85033776835007</v>
      </c>
      <c r="AD684" s="74">
        <f t="shared" si="225"/>
        <v>-46170.33392461609</v>
      </c>
      <c r="AM684" s="74"/>
      <c r="AN684" s="74"/>
      <c r="AO684" s="74"/>
      <c r="AP684" s="74"/>
      <c r="AQ684" s="73"/>
      <c r="AR684" s="73"/>
    </row>
    <row r="685" spans="1:44" s="60" customFormat="1">
      <c r="A685" s="20" t="s">
        <v>869</v>
      </c>
      <c r="B685" s="135">
        <f>B684+30</f>
        <v>46142</v>
      </c>
      <c r="C685" s="136">
        <f>VLOOKUP(CF_ож!B685,USD!A:B,2,TRUE)</f>
        <v>104.65753424657534</v>
      </c>
      <c r="D685" s="73">
        <v>0</v>
      </c>
      <c r="E685" s="73">
        <v>0</v>
      </c>
      <c r="F685" s="73">
        <v>0</v>
      </c>
      <c r="G685" s="73"/>
      <c r="H685" s="75"/>
      <c r="M685" s="74">
        <v>150</v>
      </c>
      <c r="N685" s="74">
        <f t="shared" si="236"/>
        <v>6162.1476824050005</v>
      </c>
      <c r="O685" s="74">
        <f t="shared" si="222"/>
        <v>15698.630136986301</v>
      </c>
      <c r="P685" s="74">
        <f t="shared" si="223"/>
        <v>644915.18210375623</v>
      </c>
      <c r="Q685" s="74">
        <f t="shared" si="230"/>
        <v>0</v>
      </c>
      <c r="R685" s="74">
        <f t="shared" si="231"/>
        <v>0</v>
      </c>
      <c r="S685" s="74">
        <f t="shared" si="234"/>
        <v>0</v>
      </c>
      <c r="T685" s="74">
        <f t="shared" si="226"/>
        <v>0</v>
      </c>
      <c r="U685" s="74">
        <f t="shared" si="232"/>
        <v>0</v>
      </c>
      <c r="V685" s="74">
        <f t="shared" si="233"/>
        <v>0</v>
      </c>
      <c r="W685" s="74">
        <f t="shared" si="235"/>
        <v>0</v>
      </c>
      <c r="X685" s="74">
        <f t="shared" si="227"/>
        <v>0</v>
      </c>
      <c r="Y685" s="75">
        <v>7.0000000000000007E-2</v>
      </c>
      <c r="Z685" s="74">
        <f t="shared" si="228"/>
        <v>-431.35033776835007</v>
      </c>
      <c r="AA685" s="74">
        <f t="shared" si="229"/>
        <v>-45144.062747262935</v>
      </c>
      <c r="AB685" s="75">
        <v>7.0000000000000007E-2</v>
      </c>
      <c r="AC685" s="74">
        <f t="shared" si="224"/>
        <v>-431.35033776835007</v>
      </c>
      <c r="AD685" s="74">
        <f t="shared" si="225"/>
        <v>-45144.062747262935</v>
      </c>
      <c r="AM685" s="74"/>
      <c r="AN685" s="74"/>
      <c r="AO685" s="74"/>
      <c r="AP685" s="74"/>
      <c r="AQ685" s="73"/>
      <c r="AR685" s="73"/>
    </row>
    <row r="686" spans="1:44" s="60" customFormat="1">
      <c r="A686" s="20" t="s">
        <v>869</v>
      </c>
      <c r="B686" s="135">
        <f>B685+31</f>
        <v>46173</v>
      </c>
      <c r="C686" s="136">
        <f>VLOOKUP(CF_ож!B686,USD!A:B,2,TRUE)</f>
        <v>104.82739726027397</v>
      </c>
      <c r="D686" s="73">
        <v>0</v>
      </c>
      <c r="E686" s="73">
        <v>0</v>
      </c>
      <c r="F686" s="73">
        <v>0</v>
      </c>
      <c r="G686" s="73"/>
      <c r="H686" s="75"/>
      <c r="M686" s="74">
        <v>150</v>
      </c>
      <c r="N686" s="74">
        <f t="shared" si="236"/>
        <v>6012.1476824050005</v>
      </c>
      <c r="O686" s="74">
        <f t="shared" si="222"/>
        <v>15724.109589041096</v>
      </c>
      <c r="P686" s="74">
        <f t="shared" si="223"/>
        <v>630237.7934909045</v>
      </c>
      <c r="Q686" s="74">
        <f t="shared" si="230"/>
        <v>0</v>
      </c>
      <c r="R686" s="74">
        <f t="shared" si="231"/>
        <v>0</v>
      </c>
      <c r="S686" s="74">
        <f t="shared" si="234"/>
        <v>0</v>
      </c>
      <c r="T686" s="74">
        <f t="shared" si="226"/>
        <v>0</v>
      </c>
      <c r="U686" s="74">
        <f t="shared" si="232"/>
        <v>0</v>
      </c>
      <c r="V686" s="74">
        <f t="shared" si="233"/>
        <v>0</v>
      </c>
      <c r="W686" s="74">
        <f t="shared" si="235"/>
        <v>0</v>
      </c>
      <c r="X686" s="74">
        <f t="shared" si="227"/>
        <v>0</v>
      </c>
      <c r="Y686" s="75">
        <v>7.0000000000000007E-2</v>
      </c>
      <c r="Z686" s="74">
        <f t="shared" si="228"/>
        <v>-420.85033776835007</v>
      </c>
      <c r="AA686" s="74">
        <f t="shared" si="229"/>
        <v>-44116.645544363317</v>
      </c>
      <c r="AB686" s="75">
        <v>7.0000000000000007E-2</v>
      </c>
      <c r="AC686" s="74">
        <f t="shared" si="224"/>
        <v>-420.85033776835007</v>
      </c>
      <c r="AD686" s="74">
        <f t="shared" si="225"/>
        <v>-44116.645544363317</v>
      </c>
      <c r="AM686" s="74"/>
      <c r="AN686" s="74"/>
      <c r="AO686" s="74"/>
      <c r="AP686" s="74"/>
      <c r="AQ686" s="73"/>
      <c r="AR686" s="73"/>
    </row>
    <row r="687" spans="1:44" s="60" customFormat="1">
      <c r="A687" s="20" t="s">
        <v>869</v>
      </c>
      <c r="B687" s="135">
        <f>B686+30</f>
        <v>46203</v>
      </c>
      <c r="C687" s="136">
        <f>VLOOKUP(CF_ож!B687,USD!A:B,2,TRUE)</f>
        <v>104.99178082191781</v>
      </c>
      <c r="D687" s="73">
        <v>0</v>
      </c>
      <c r="E687" s="73">
        <v>0</v>
      </c>
      <c r="F687" s="73">
        <v>0</v>
      </c>
      <c r="G687" s="73"/>
      <c r="H687" s="75"/>
      <c r="M687" s="74">
        <v>150</v>
      </c>
      <c r="N687" s="74">
        <f t="shared" si="236"/>
        <v>5862.1476824050005</v>
      </c>
      <c r="O687" s="74">
        <f t="shared" si="222"/>
        <v>15748.767123287673</v>
      </c>
      <c r="P687" s="74">
        <f t="shared" si="223"/>
        <v>615477.32461677934</v>
      </c>
      <c r="Q687" s="74">
        <f t="shared" si="230"/>
        <v>0</v>
      </c>
      <c r="R687" s="74">
        <f t="shared" si="231"/>
        <v>0</v>
      </c>
      <c r="S687" s="74">
        <f t="shared" si="234"/>
        <v>0</v>
      </c>
      <c r="T687" s="74">
        <f t="shared" si="226"/>
        <v>0</v>
      </c>
      <c r="U687" s="74">
        <f t="shared" si="232"/>
        <v>0</v>
      </c>
      <c r="V687" s="74">
        <f t="shared" si="233"/>
        <v>0</v>
      </c>
      <c r="W687" s="74">
        <f t="shared" si="235"/>
        <v>0</v>
      </c>
      <c r="X687" s="74">
        <f t="shared" si="227"/>
        <v>0</v>
      </c>
      <c r="Y687" s="75">
        <v>7.0000000000000007E-2</v>
      </c>
      <c r="Z687" s="74">
        <f t="shared" si="228"/>
        <v>-410.35033776835007</v>
      </c>
      <c r="AA687" s="74">
        <f t="shared" si="229"/>
        <v>-43083.412723174552</v>
      </c>
      <c r="AB687" s="75">
        <v>7.0000000000000007E-2</v>
      </c>
      <c r="AC687" s="74">
        <f t="shared" si="224"/>
        <v>-410.35033776835007</v>
      </c>
      <c r="AD687" s="74">
        <f t="shared" si="225"/>
        <v>-43083.412723174552</v>
      </c>
      <c r="AM687" s="74"/>
      <c r="AN687" s="74"/>
      <c r="AO687" s="74"/>
      <c r="AP687" s="74"/>
      <c r="AQ687" s="73"/>
      <c r="AR687" s="73"/>
    </row>
    <row r="688" spans="1:44" s="60" customFormat="1">
      <c r="A688" s="20" t="s">
        <v>869</v>
      </c>
      <c r="B688" s="135">
        <f>B687+31</f>
        <v>46234</v>
      </c>
      <c r="C688" s="136">
        <f>VLOOKUP(CF_ож!B688,USD!A:B,2,TRUE)</f>
        <v>105.16164383561645</v>
      </c>
      <c r="D688" s="73">
        <v>0</v>
      </c>
      <c r="E688" s="73">
        <v>0</v>
      </c>
      <c r="F688" s="73">
        <v>0</v>
      </c>
      <c r="G688" s="73"/>
      <c r="H688" s="75"/>
      <c r="M688" s="74">
        <v>150</v>
      </c>
      <c r="N688" s="74">
        <f t="shared" si="236"/>
        <v>5712.1476824050005</v>
      </c>
      <c r="O688" s="74">
        <f t="shared" si="222"/>
        <v>15774.246575342468</v>
      </c>
      <c r="P688" s="74">
        <f t="shared" si="223"/>
        <v>600698.84011351655</v>
      </c>
      <c r="Q688" s="74">
        <f t="shared" si="230"/>
        <v>0</v>
      </c>
      <c r="R688" s="74">
        <f t="shared" si="231"/>
        <v>0</v>
      </c>
      <c r="S688" s="74">
        <f t="shared" si="234"/>
        <v>0</v>
      </c>
      <c r="T688" s="74">
        <f t="shared" si="226"/>
        <v>0</v>
      </c>
      <c r="U688" s="74">
        <f t="shared" si="232"/>
        <v>0</v>
      </c>
      <c r="V688" s="74">
        <f t="shared" si="233"/>
        <v>0</v>
      </c>
      <c r="W688" s="74">
        <f t="shared" si="235"/>
        <v>0</v>
      </c>
      <c r="X688" s="74">
        <f t="shared" si="227"/>
        <v>0</v>
      </c>
      <c r="Y688" s="75">
        <v>7.0000000000000007E-2</v>
      </c>
      <c r="Z688" s="74">
        <f t="shared" si="228"/>
        <v>-399.85033776835007</v>
      </c>
      <c r="AA688" s="74">
        <f t="shared" si="229"/>
        <v>-42048.918807946167</v>
      </c>
      <c r="AB688" s="75">
        <v>7.0000000000000007E-2</v>
      </c>
      <c r="AC688" s="74">
        <f t="shared" si="224"/>
        <v>-399.85033776835007</v>
      </c>
      <c r="AD688" s="74">
        <f t="shared" si="225"/>
        <v>-42048.918807946167</v>
      </c>
      <c r="AM688" s="74"/>
      <c r="AN688" s="74"/>
      <c r="AO688" s="74"/>
      <c r="AP688" s="74"/>
      <c r="AQ688" s="73"/>
      <c r="AR688" s="73"/>
    </row>
    <row r="689" spans="1:44" s="60" customFormat="1">
      <c r="A689" s="20" t="s">
        <v>869</v>
      </c>
      <c r="B689" s="135">
        <f>B688+31</f>
        <v>46265</v>
      </c>
      <c r="C689" s="136">
        <f>VLOOKUP(CF_ож!B689,USD!A:B,2,TRUE)</f>
        <v>105.33150684931506</v>
      </c>
      <c r="D689" s="73">
        <v>0</v>
      </c>
      <c r="E689" s="73">
        <v>0</v>
      </c>
      <c r="F689" s="73">
        <v>0</v>
      </c>
      <c r="G689" s="73"/>
      <c r="H689" s="75"/>
      <c r="M689" s="74">
        <v>150</v>
      </c>
      <c r="N689" s="74">
        <f t="shared" si="236"/>
        <v>5562.1476824050005</v>
      </c>
      <c r="O689" s="74">
        <f t="shared" si="222"/>
        <v>15799.726027397259</v>
      </c>
      <c r="P689" s="74">
        <f t="shared" si="223"/>
        <v>585869.39670614421</v>
      </c>
      <c r="Q689" s="74">
        <f t="shared" si="230"/>
        <v>0</v>
      </c>
      <c r="R689" s="74">
        <f t="shared" si="231"/>
        <v>0</v>
      </c>
      <c r="S689" s="74">
        <f t="shared" si="234"/>
        <v>0</v>
      </c>
      <c r="T689" s="74">
        <f t="shared" si="226"/>
        <v>0</v>
      </c>
      <c r="U689" s="74">
        <f t="shared" si="232"/>
        <v>0</v>
      </c>
      <c r="V689" s="74">
        <f t="shared" si="233"/>
        <v>0</v>
      </c>
      <c r="W689" s="74">
        <f t="shared" si="235"/>
        <v>0</v>
      </c>
      <c r="X689" s="74">
        <f t="shared" si="227"/>
        <v>0</v>
      </c>
      <c r="Y689" s="75">
        <v>7.0000000000000007E-2</v>
      </c>
      <c r="Z689" s="74">
        <f t="shared" si="228"/>
        <v>-389.35033776835007</v>
      </c>
      <c r="AA689" s="74">
        <f t="shared" si="229"/>
        <v>-41010.857769430098</v>
      </c>
      <c r="AB689" s="75">
        <v>7.0000000000000007E-2</v>
      </c>
      <c r="AC689" s="74">
        <f t="shared" si="224"/>
        <v>-389.35033776835007</v>
      </c>
      <c r="AD689" s="74">
        <f t="shared" si="225"/>
        <v>-41010.857769430098</v>
      </c>
      <c r="AM689" s="74"/>
      <c r="AN689" s="74"/>
      <c r="AO689" s="74"/>
      <c r="AP689" s="74"/>
      <c r="AQ689" s="73"/>
      <c r="AR689" s="73"/>
    </row>
    <row r="690" spans="1:44" s="60" customFormat="1">
      <c r="A690" s="20" t="s">
        <v>869</v>
      </c>
      <c r="B690" s="135">
        <f>B689+30</f>
        <v>46295</v>
      </c>
      <c r="C690" s="136">
        <f>VLOOKUP(CF_ож!B690,USD!A:B,2,TRUE)</f>
        <v>105.49589041095891</v>
      </c>
      <c r="D690" s="73">
        <v>0</v>
      </c>
      <c r="E690" s="73">
        <v>0</v>
      </c>
      <c r="F690" s="73">
        <v>0</v>
      </c>
      <c r="G690" s="73"/>
      <c r="H690" s="75"/>
      <c r="M690" s="74">
        <v>150</v>
      </c>
      <c r="N690" s="74">
        <f t="shared" si="236"/>
        <v>5412.1476824050005</v>
      </c>
      <c r="O690" s="74">
        <f t="shared" si="222"/>
        <v>15824.383561643835</v>
      </c>
      <c r="P690" s="74">
        <f t="shared" si="223"/>
        <v>570959.33879092312</v>
      </c>
      <c r="Q690" s="74">
        <f t="shared" si="230"/>
        <v>0</v>
      </c>
      <c r="R690" s="74">
        <f t="shared" si="231"/>
        <v>0</v>
      </c>
      <c r="S690" s="74">
        <f t="shared" si="234"/>
        <v>0</v>
      </c>
      <c r="T690" s="74">
        <f t="shared" si="226"/>
        <v>0</v>
      </c>
      <c r="U690" s="74">
        <f t="shared" si="232"/>
        <v>0</v>
      </c>
      <c r="V690" s="74">
        <f t="shared" si="233"/>
        <v>0</v>
      </c>
      <c r="W690" s="74">
        <f t="shared" si="235"/>
        <v>0</v>
      </c>
      <c r="X690" s="74">
        <f t="shared" si="227"/>
        <v>0</v>
      </c>
      <c r="Y690" s="75">
        <v>7.0000000000000007E-2</v>
      </c>
      <c r="Z690" s="74">
        <f t="shared" si="228"/>
        <v>-378.85033776835007</v>
      </c>
      <c r="AA690" s="74">
        <f t="shared" si="229"/>
        <v>-39967.153715364628</v>
      </c>
      <c r="AB690" s="75">
        <v>7.0000000000000007E-2</v>
      </c>
      <c r="AC690" s="74">
        <f t="shared" si="224"/>
        <v>-378.85033776835007</v>
      </c>
      <c r="AD690" s="74">
        <f t="shared" si="225"/>
        <v>-39967.153715364628</v>
      </c>
      <c r="AM690" s="74"/>
      <c r="AN690" s="74"/>
      <c r="AO690" s="74"/>
      <c r="AP690" s="74"/>
      <c r="AQ690" s="73"/>
      <c r="AR690" s="73"/>
    </row>
    <row r="691" spans="1:44" s="60" customFormat="1">
      <c r="A691" s="20" t="s">
        <v>869</v>
      </c>
      <c r="B691" s="135">
        <f>B690+31</f>
        <v>46326</v>
      </c>
      <c r="C691" s="136">
        <f>VLOOKUP(CF_ож!B691,USD!A:B,2,TRUE)</f>
        <v>105.66575342465754</v>
      </c>
      <c r="D691" s="73">
        <v>0</v>
      </c>
      <c r="E691" s="73">
        <v>0</v>
      </c>
      <c r="F691" s="73">
        <v>0</v>
      </c>
      <c r="G691" s="73"/>
      <c r="H691" s="75"/>
      <c r="M691" s="74">
        <v>150</v>
      </c>
      <c r="N691" s="74">
        <f t="shared" si="236"/>
        <v>5262.1476824050005</v>
      </c>
      <c r="O691" s="74">
        <f t="shared" si="222"/>
        <v>15849.86301369863</v>
      </c>
      <c r="P691" s="74">
        <f t="shared" si="223"/>
        <v>556028.79949313996</v>
      </c>
      <c r="Q691" s="74">
        <f t="shared" si="230"/>
        <v>0</v>
      </c>
      <c r="R691" s="74">
        <f t="shared" si="231"/>
        <v>0</v>
      </c>
      <c r="S691" s="74">
        <f t="shared" si="234"/>
        <v>0</v>
      </c>
      <c r="T691" s="74">
        <f t="shared" si="226"/>
        <v>0</v>
      </c>
      <c r="U691" s="74">
        <f t="shared" si="232"/>
        <v>0</v>
      </c>
      <c r="V691" s="74">
        <f t="shared" si="233"/>
        <v>0</v>
      </c>
      <c r="W691" s="74">
        <f t="shared" si="235"/>
        <v>0</v>
      </c>
      <c r="X691" s="74">
        <f t="shared" si="227"/>
        <v>0</v>
      </c>
      <c r="Y691" s="75">
        <v>7.0000000000000007E-2</v>
      </c>
      <c r="Z691" s="74">
        <f t="shared" si="228"/>
        <v>-368.35033776835007</v>
      </c>
      <c r="AA691" s="74">
        <f t="shared" si="229"/>
        <v>-38922.0159645198</v>
      </c>
      <c r="AB691" s="75">
        <v>7.0000000000000007E-2</v>
      </c>
      <c r="AC691" s="74">
        <f t="shared" si="224"/>
        <v>-368.35033776835007</v>
      </c>
      <c r="AD691" s="74">
        <f t="shared" si="225"/>
        <v>-38922.0159645198</v>
      </c>
      <c r="AM691" s="74"/>
      <c r="AN691" s="74"/>
      <c r="AO691" s="74"/>
      <c r="AP691" s="74"/>
      <c r="AQ691" s="73"/>
      <c r="AR691" s="73"/>
    </row>
    <row r="692" spans="1:44" s="60" customFormat="1">
      <c r="A692" s="20" t="s">
        <v>869</v>
      </c>
      <c r="B692" s="135">
        <f>B691+30</f>
        <v>46356</v>
      </c>
      <c r="C692" s="136">
        <f>VLOOKUP(CF_ож!B692,USD!A:B,2,TRUE)</f>
        <v>105.83013698630137</v>
      </c>
      <c r="D692" s="73">
        <v>0</v>
      </c>
      <c r="E692" s="73">
        <v>0</v>
      </c>
      <c r="F692" s="73">
        <v>0</v>
      </c>
      <c r="G692" s="73"/>
      <c r="H692" s="75"/>
      <c r="M692" s="74">
        <v>150</v>
      </c>
      <c r="N692" s="74">
        <f t="shared" si="236"/>
        <v>5112.1476824050005</v>
      </c>
      <c r="O692" s="74">
        <f t="shared" si="222"/>
        <v>15874.520547945205</v>
      </c>
      <c r="P692" s="74">
        <f t="shared" si="223"/>
        <v>541019.28952312423</v>
      </c>
      <c r="Q692" s="74">
        <f t="shared" si="230"/>
        <v>0</v>
      </c>
      <c r="R692" s="74">
        <f t="shared" si="231"/>
        <v>0</v>
      </c>
      <c r="S692" s="74">
        <f t="shared" si="234"/>
        <v>0</v>
      </c>
      <c r="T692" s="74">
        <f t="shared" si="226"/>
        <v>0</v>
      </c>
      <c r="U692" s="74">
        <f t="shared" si="232"/>
        <v>0</v>
      </c>
      <c r="V692" s="74">
        <f t="shared" si="233"/>
        <v>0</v>
      </c>
      <c r="W692" s="74">
        <f t="shared" si="235"/>
        <v>0</v>
      </c>
      <c r="X692" s="74">
        <f t="shared" si="227"/>
        <v>0</v>
      </c>
      <c r="Y692" s="75">
        <v>7.0000000000000007E-2</v>
      </c>
      <c r="Z692" s="74">
        <f t="shared" si="228"/>
        <v>-357.85033776835007</v>
      </c>
      <c r="AA692" s="74">
        <f t="shared" si="229"/>
        <v>-37871.350266618705</v>
      </c>
      <c r="AB692" s="75">
        <v>7.0000000000000007E-2</v>
      </c>
      <c r="AC692" s="74">
        <f t="shared" si="224"/>
        <v>-357.85033776835007</v>
      </c>
      <c r="AD692" s="74">
        <f t="shared" si="225"/>
        <v>-37871.350266618705</v>
      </c>
      <c r="AM692" s="74"/>
      <c r="AN692" s="74"/>
      <c r="AO692" s="74"/>
      <c r="AP692" s="74"/>
      <c r="AQ692" s="73"/>
      <c r="AR692" s="73"/>
    </row>
    <row r="693" spans="1:44" s="60" customFormat="1">
      <c r="A693" s="20" t="s">
        <v>869</v>
      </c>
      <c r="B693" s="135">
        <f>B692+31</f>
        <v>46387</v>
      </c>
      <c r="C693" s="136">
        <f>VLOOKUP(CF_ож!B693,USD!A:B,2,TRUE)</f>
        <v>106</v>
      </c>
      <c r="D693" s="73">
        <v>0</v>
      </c>
      <c r="E693" s="73">
        <v>0</v>
      </c>
      <c r="F693" s="73">
        <v>0</v>
      </c>
      <c r="G693" s="73"/>
      <c r="H693" s="75"/>
      <c r="M693" s="74">
        <v>150</v>
      </c>
      <c r="N693" s="74">
        <f t="shared" si="236"/>
        <v>4962.1476824050005</v>
      </c>
      <c r="O693" s="74">
        <f t="shared" si="222"/>
        <v>15900</v>
      </c>
      <c r="P693" s="74">
        <f t="shared" si="223"/>
        <v>525987.65433493</v>
      </c>
      <c r="Q693" s="74">
        <f t="shared" si="230"/>
        <v>0</v>
      </c>
      <c r="R693" s="74">
        <f t="shared" si="231"/>
        <v>0</v>
      </c>
      <c r="S693" s="74">
        <f t="shared" si="234"/>
        <v>0</v>
      </c>
      <c r="T693" s="74">
        <f t="shared" si="226"/>
        <v>0</v>
      </c>
      <c r="U693" s="74">
        <f t="shared" si="232"/>
        <v>0</v>
      </c>
      <c r="V693" s="74">
        <f t="shared" si="233"/>
        <v>0</v>
      </c>
      <c r="W693" s="74">
        <f t="shared" si="235"/>
        <v>0</v>
      </c>
      <c r="X693" s="74">
        <f t="shared" si="227"/>
        <v>0</v>
      </c>
      <c r="Y693" s="75">
        <v>7.0000000000000007E-2</v>
      </c>
      <c r="Z693" s="74">
        <f t="shared" si="228"/>
        <v>-347.35033776835007</v>
      </c>
      <c r="AA693" s="74">
        <f t="shared" si="229"/>
        <v>-36819.135803445111</v>
      </c>
      <c r="AB693" s="75">
        <v>7.0000000000000007E-2</v>
      </c>
      <c r="AC693" s="74">
        <f t="shared" si="224"/>
        <v>-347.35033776835007</v>
      </c>
      <c r="AD693" s="74">
        <f t="shared" si="225"/>
        <v>-36819.135803445111</v>
      </c>
      <c r="AM693" s="74"/>
      <c r="AN693" s="74"/>
      <c r="AO693" s="74"/>
      <c r="AP693" s="74"/>
      <c r="AQ693" s="73"/>
      <c r="AR693" s="73"/>
    </row>
    <row r="694" spans="1:44" s="60" customFormat="1">
      <c r="A694" s="20" t="s">
        <v>869</v>
      </c>
      <c r="B694" s="135">
        <f>B693+31</f>
        <v>46418</v>
      </c>
      <c r="C694" s="136">
        <f>VLOOKUP(CF_ож!B694,USD!A:B,2,TRUE)</f>
        <v>106.16986301369863</v>
      </c>
      <c r="D694" s="73">
        <v>0</v>
      </c>
      <c r="E694" s="73">
        <v>0</v>
      </c>
      <c r="F694" s="73">
        <v>0</v>
      </c>
      <c r="G694" s="73"/>
      <c r="H694" s="75"/>
      <c r="M694" s="74">
        <v>150</v>
      </c>
      <c r="N694" s="74">
        <f t="shared" si="236"/>
        <v>4812.1476824050005</v>
      </c>
      <c r="O694" s="74">
        <f t="shared" si="222"/>
        <v>15925.479452054795</v>
      </c>
      <c r="P694" s="74">
        <f t="shared" si="223"/>
        <v>510905.06024262623</v>
      </c>
      <c r="Q694" s="74">
        <f t="shared" si="230"/>
        <v>0</v>
      </c>
      <c r="R694" s="74">
        <f t="shared" si="231"/>
        <v>0</v>
      </c>
      <c r="S694" s="74">
        <f t="shared" si="234"/>
        <v>0</v>
      </c>
      <c r="T694" s="74">
        <f t="shared" si="226"/>
        <v>0</v>
      </c>
      <c r="U694" s="74">
        <f t="shared" si="232"/>
        <v>0</v>
      </c>
      <c r="V694" s="74">
        <f t="shared" si="233"/>
        <v>0</v>
      </c>
      <c r="W694" s="74">
        <f t="shared" si="235"/>
        <v>0</v>
      </c>
      <c r="X694" s="74">
        <f t="shared" si="227"/>
        <v>0</v>
      </c>
      <c r="Y694" s="75">
        <v>7.0000000000000007E-2</v>
      </c>
      <c r="Z694" s="74">
        <f t="shared" si="228"/>
        <v>-336.85033776835007</v>
      </c>
      <c r="AA694" s="74">
        <f t="shared" si="229"/>
        <v>-35763.35421698384</v>
      </c>
      <c r="AB694" s="75">
        <v>7.0000000000000007E-2</v>
      </c>
      <c r="AC694" s="74">
        <f t="shared" si="224"/>
        <v>-336.85033776835007</v>
      </c>
      <c r="AD694" s="74">
        <f t="shared" si="225"/>
        <v>-35763.35421698384</v>
      </c>
      <c r="AM694" s="74"/>
      <c r="AN694" s="74"/>
      <c r="AO694" s="74"/>
      <c r="AP694" s="74"/>
      <c r="AQ694" s="73"/>
      <c r="AR694" s="73"/>
    </row>
    <row r="695" spans="1:44" s="60" customFormat="1">
      <c r="A695" s="20" t="s">
        <v>869</v>
      </c>
      <c r="B695" s="135">
        <f>B694+28</f>
        <v>46446</v>
      </c>
      <c r="C695" s="136">
        <f>VLOOKUP(CF_ож!B695,USD!A:B,2,TRUE)</f>
        <v>106.32328767123288</v>
      </c>
      <c r="D695" s="73">
        <v>0</v>
      </c>
      <c r="E695" s="73">
        <v>0</v>
      </c>
      <c r="F695" s="73">
        <v>0</v>
      </c>
      <c r="G695" s="73"/>
      <c r="H695" s="75"/>
      <c r="M695" s="74">
        <v>150</v>
      </c>
      <c r="N695" s="74">
        <f t="shared" si="236"/>
        <v>4662.1476824050005</v>
      </c>
      <c r="O695" s="74">
        <f t="shared" si="222"/>
        <v>15948.493150684932</v>
      </c>
      <c r="P695" s="74">
        <f t="shared" si="223"/>
        <v>495694.86920211854</v>
      </c>
      <c r="Q695" s="74">
        <f t="shared" si="230"/>
        <v>0</v>
      </c>
      <c r="R695" s="74">
        <f t="shared" si="231"/>
        <v>0</v>
      </c>
      <c r="S695" s="74">
        <f t="shared" si="234"/>
        <v>0</v>
      </c>
      <c r="T695" s="74">
        <f t="shared" si="226"/>
        <v>0</v>
      </c>
      <c r="U695" s="74">
        <f t="shared" si="232"/>
        <v>0</v>
      </c>
      <c r="V695" s="74">
        <f t="shared" si="233"/>
        <v>0</v>
      </c>
      <c r="W695" s="74">
        <f t="shared" si="235"/>
        <v>0</v>
      </c>
      <c r="X695" s="74">
        <f t="shared" si="227"/>
        <v>0</v>
      </c>
      <c r="Y695" s="75">
        <v>7.0000000000000007E-2</v>
      </c>
      <c r="Z695" s="74">
        <f t="shared" si="228"/>
        <v>-326.35033776835007</v>
      </c>
      <c r="AA695" s="74">
        <f t="shared" si="229"/>
        <v>-34698.6408441483</v>
      </c>
      <c r="AB695" s="75">
        <v>7.0000000000000007E-2</v>
      </c>
      <c r="AC695" s="74">
        <f t="shared" si="224"/>
        <v>-326.35033776835007</v>
      </c>
      <c r="AD695" s="74">
        <f t="shared" si="225"/>
        <v>-34698.6408441483</v>
      </c>
      <c r="AM695" s="74"/>
      <c r="AN695" s="74"/>
      <c r="AO695" s="74"/>
      <c r="AP695" s="74"/>
      <c r="AQ695" s="73"/>
      <c r="AR695" s="73"/>
    </row>
    <row r="696" spans="1:44" s="60" customFormat="1">
      <c r="A696" s="20" t="s">
        <v>869</v>
      </c>
      <c r="B696" s="135">
        <f>B695+31</f>
        <v>46477</v>
      </c>
      <c r="C696" s="136">
        <f>VLOOKUP(CF_ож!B696,USD!A:B,2,TRUE)</f>
        <v>106.49315068493151</v>
      </c>
      <c r="D696" s="73">
        <v>0</v>
      </c>
      <c r="E696" s="73">
        <v>0</v>
      </c>
      <c r="F696" s="73">
        <v>0</v>
      </c>
      <c r="G696" s="73"/>
      <c r="H696" s="75"/>
      <c r="M696" s="74">
        <v>150</v>
      </c>
      <c r="N696" s="74">
        <f t="shared" si="236"/>
        <v>4512.1476824050005</v>
      </c>
      <c r="O696" s="74">
        <f t="shared" si="222"/>
        <v>15973.972602739726</v>
      </c>
      <c r="P696" s="74">
        <f t="shared" si="223"/>
        <v>480512.82305502018</v>
      </c>
      <c r="Q696" s="74">
        <f t="shared" si="230"/>
        <v>0</v>
      </c>
      <c r="R696" s="74">
        <f t="shared" si="231"/>
        <v>0</v>
      </c>
      <c r="S696" s="74">
        <f t="shared" si="234"/>
        <v>0</v>
      </c>
      <c r="T696" s="74">
        <f t="shared" si="226"/>
        <v>0</v>
      </c>
      <c r="U696" s="74">
        <f t="shared" si="232"/>
        <v>0</v>
      </c>
      <c r="V696" s="74">
        <f t="shared" si="233"/>
        <v>0</v>
      </c>
      <c r="W696" s="74">
        <f t="shared" si="235"/>
        <v>0</v>
      </c>
      <c r="X696" s="74">
        <f t="shared" si="227"/>
        <v>0</v>
      </c>
      <c r="Y696" s="75">
        <v>7.0000000000000007E-2</v>
      </c>
      <c r="Z696" s="74">
        <f t="shared" si="228"/>
        <v>-315.85033776835007</v>
      </c>
      <c r="AA696" s="74">
        <f t="shared" si="229"/>
        <v>-33635.897613851419</v>
      </c>
      <c r="AB696" s="75">
        <v>7.0000000000000007E-2</v>
      </c>
      <c r="AC696" s="74">
        <f t="shared" si="224"/>
        <v>-315.85033776835007</v>
      </c>
      <c r="AD696" s="74">
        <f t="shared" si="225"/>
        <v>-33635.897613851419</v>
      </c>
      <c r="AM696" s="74"/>
      <c r="AN696" s="74"/>
      <c r="AO696" s="74"/>
      <c r="AP696" s="74"/>
      <c r="AQ696" s="73"/>
      <c r="AR696" s="73"/>
    </row>
    <row r="697" spans="1:44" s="60" customFormat="1">
      <c r="A697" s="20" t="s">
        <v>869</v>
      </c>
      <c r="B697" s="135">
        <f>B696+30</f>
        <v>46507</v>
      </c>
      <c r="C697" s="136">
        <f>VLOOKUP(CF_ож!B697,USD!A:B,2,TRUE)</f>
        <v>106.65753424657534</v>
      </c>
      <c r="D697" s="73">
        <v>0</v>
      </c>
      <c r="E697" s="73">
        <v>0</v>
      </c>
      <c r="F697" s="73">
        <v>0</v>
      </c>
      <c r="G697" s="73"/>
      <c r="H697" s="75"/>
      <c r="M697" s="74">
        <v>150</v>
      </c>
      <c r="N697" s="74">
        <f t="shared" si="236"/>
        <v>4362.1476824050005</v>
      </c>
      <c r="O697" s="74">
        <f t="shared" si="222"/>
        <v>15998.630136986301</v>
      </c>
      <c r="P697" s="74">
        <f t="shared" si="223"/>
        <v>465255.91582473059</v>
      </c>
      <c r="Q697" s="74">
        <f t="shared" si="230"/>
        <v>0</v>
      </c>
      <c r="R697" s="74">
        <f t="shared" si="231"/>
        <v>0</v>
      </c>
      <c r="S697" s="74">
        <f t="shared" si="234"/>
        <v>0</v>
      </c>
      <c r="T697" s="74">
        <f t="shared" si="226"/>
        <v>0</v>
      </c>
      <c r="U697" s="74">
        <f t="shared" si="232"/>
        <v>0</v>
      </c>
      <c r="V697" s="74">
        <f t="shared" si="233"/>
        <v>0</v>
      </c>
      <c r="W697" s="74">
        <f t="shared" si="235"/>
        <v>0</v>
      </c>
      <c r="X697" s="74">
        <f t="shared" si="227"/>
        <v>0</v>
      </c>
      <c r="Y697" s="75">
        <v>7.0000000000000007E-2</v>
      </c>
      <c r="Z697" s="74">
        <f t="shared" si="228"/>
        <v>-305.35033776835007</v>
      </c>
      <c r="AA697" s="74">
        <f t="shared" si="229"/>
        <v>-32567.914107731143</v>
      </c>
      <c r="AB697" s="75">
        <v>7.0000000000000007E-2</v>
      </c>
      <c r="AC697" s="74">
        <f t="shared" si="224"/>
        <v>-305.35033776835007</v>
      </c>
      <c r="AD697" s="74">
        <f t="shared" si="225"/>
        <v>-32567.914107731143</v>
      </c>
      <c r="AM697" s="74"/>
      <c r="AN697" s="74"/>
      <c r="AO697" s="74"/>
      <c r="AP697" s="74"/>
      <c r="AQ697" s="73"/>
      <c r="AR697" s="73"/>
    </row>
    <row r="698" spans="1:44" s="60" customFormat="1">
      <c r="A698" s="20" t="s">
        <v>869</v>
      </c>
      <c r="B698" s="135">
        <f>B697+31</f>
        <v>46538</v>
      </c>
      <c r="C698" s="136">
        <f>VLOOKUP(CF_ож!B698,USD!A:B,2,TRUE)</f>
        <v>106.82739726027397</v>
      </c>
      <c r="D698" s="73">
        <v>0</v>
      </c>
      <c r="E698" s="73">
        <v>0</v>
      </c>
      <c r="F698" s="73">
        <v>0</v>
      </c>
      <c r="G698" s="73"/>
      <c r="H698" s="75"/>
      <c r="M698" s="74">
        <v>150</v>
      </c>
      <c r="N698" s="74">
        <f t="shared" si="236"/>
        <v>4212.1476824050005</v>
      </c>
      <c r="O698" s="74">
        <f t="shared" si="222"/>
        <v>16024.109589041096</v>
      </c>
      <c r="P698" s="74">
        <f t="shared" si="223"/>
        <v>449972.77378722129</v>
      </c>
      <c r="Q698" s="74">
        <f t="shared" si="230"/>
        <v>0</v>
      </c>
      <c r="R698" s="74">
        <f t="shared" si="231"/>
        <v>0</v>
      </c>
      <c r="S698" s="74">
        <f t="shared" si="234"/>
        <v>0</v>
      </c>
      <c r="T698" s="74">
        <f t="shared" si="226"/>
        <v>0</v>
      </c>
      <c r="U698" s="74">
        <f t="shared" si="232"/>
        <v>0</v>
      </c>
      <c r="V698" s="74">
        <f t="shared" si="233"/>
        <v>0</v>
      </c>
      <c r="W698" s="74">
        <f t="shared" si="235"/>
        <v>0</v>
      </c>
      <c r="X698" s="74">
        <f t="shared" si="227"/>
        <v>0</v>
      </c>
      <c r="Y698" s="75">
        <v>7.0000000000000007E-2</v>
      </c>
      <c r="Z698" s="74">
        <f t="shared" si="228"/>
        <v>-294.85033776835007</v>
      </c>
      <c r="AA698" s="74">
        <f t="shared" si="229"/>
        <v>-31498.094165105496</v>
      </c>
      <c r="AB698" s="75">
        <v>7.0000000000000007E-2</v>
      </c>
      <c r="AC698" s="74">
        <f t="shared" si="224"/>
        <v>-294.85033776835007</v>
      </c>
      <c r="AD698" s="74">
        <f t="shared" si="225"/>
        <v>-31498.094165105496</v>
      </c>
      <c r="AM698" s="74"/>
      <c r="AN698" s="74"/>
      <c r="AO698" s="74"/>
      <c r="AP698" s="74"/>
      <c r="AQ698" s="73"/>
      <c r="AR698" s="73"/>
    </row>
    <row r="699" spans="1:44" s="60" customFormat="1">
      <c r="A699" s="20" t="s">
        <v>869</v>
      </c>
      <c r="B699" s="135">
        <f>B698+30</f>
        <v>46568</v>
      </c>
      <c r="C699" s="136">
        <f>VLOOKUP(CF_ож!B699,USD!A:B,2,TRUE)</f>
        <v>106.99178082191781</v>
      </c>
      <c r="D699" s="73">
        <v>0</v>
      </c>
      <c r="E699" s="73">
        <v>0</v>
      </c>
      <c r="F699" s="73">
        <v>0</v>
      </c>
      <c r="G699" s="73"/>
      <c r="H699" s="75"/>
      <c r="M699" s="74">
        <v>150</v>
      </c>
      <c r="N699" s="74">
        <f t="shared" si="236"/>
        <v>4062.1476824050005</v>
      </c>
      <c r="O699" s="74">
        <f t="shared" si="222"/>
        <v>16048.767123287673</v>
      </c>
      <c r="P699" s="74">
        <f t="shared" si="223"/>
        <v>434616.41450213722</v>
      </c>
      <c r="Q699" s="74">
        <f t="shared" si="230"/>
        <v>0</v>
      </c>
      <c r="R699" s="74">
        <f t="shared" si="231"/>
        <v>0</v>
      </c>
      <c r="S699" s="74">
        <f t="shared" si="234"/>
        <v>0</v>
      </c>
      <c r="T699" s="74">
        <f t="shared" si="226"/>
        <v>0</v>
      </c>
      <c r="U699" s="74">
        <f t="shared" si="232"/>
        <v>0</v>
      </c>
      <c r="V699" s="74">
        <f t="shared" si="233"/>
        <v>0</v>
      </c>
      <c r="W699" s="74">
        <f t="shared" si="235"/>
        <v>0</v>
      </c>
      <c r="X699" s="74">
        <f t="shared" si="227"/>
        <v>0</v>
      </c>
      <c r="Y699" s="75">
        <v>7.0000000000000007E-2</v>
      </c>
      <c r="Z699" s="74">
        <f t="shared" si="228"/>
        <v>-284.35033776835007</v>
      </c>
      <c r="AA699" s="74">
        <f t="shared" si="229"/>
        <v>-30423.149015149611</v>
      </c>
      <c r="AB699" s="75">
        <v>7.0000000000000007E-2</v>
      </c>
      <c r="AC699" s="74">
        <f t="shared" si="224"/>
        <v>-284.35033776835007</v>
      </c>
      <c r="AD699" s="74">
        <f t="shared" si="225"/>
        <v>-30423.149015149611</v>
      </c>
      <c r="AM699" s="74"/>
      <c r="AN699" s="74"/>
      <c r="AO699" s="74"/>
      <c r="AP699" s="74"/>
      <c r="AQ699" s="73"/>
      <c r="AR699" s="73"/>
    </row>
    <row r="700" spans="1:44" s="60" customFormat="1">
      <c r="A700" s="20" t="s">
        <v>869</v>
      </c>
      <c r="B700" s="135">
        <f>B699+31</f>
        <v>46599</v>
      </c>
      <c r="C700" s="136">
        <f>VLOOKUP(CF_ож!B700,USD!A:B,2,TRUE)</f>
        <v>107.16164383561645</v>
      </c>
      <c r="D700" s="73">
        <v>0</v>
      </c>
      <c r="E700" s="73">
        <v>0</v>
      </c>
      <c r="F700" s="73">
        <v>0</v>
      </c>
      <c r="G700" s="73"/>
      <c r="H700" s="75"/>
      <c r="M700" s="74">
        <v>150</v>
      </c>
      <c r="N700" s="74">
        <f t="shared" si="236"/>
        <v>3912.1476824050005</v>
      </c>
      <c r="O700" s="74">
        <f t="shared" si="222"/>
        <v>16074.246575342468</v>
      </c>
      <c r="P700" s="74">
        <f t="shared" si="223"/>
        <v>419232.17657421698</v>
      </c>
      <c r="Q700" s="74">
        <f t="shared" si="230"/>
        <v>0</v>
      </c>
      <c r="R700" s="74">
        <f t="shared" si="231"/>
        <v>0</v>
      </c>
      <c r="S700" s="74">
        <f t="shared" si="234"/>
        <v>0</v>
      </c>
      <c r="T700" s="74">
        <f t="shared" si="226"/>
        <v>0</v>
      </c>
      <c r="U700" s="74">
        <f t="shared" si="232"/>
        <v>0</v>
      </c>
      <c r="V700" s="74">
        <f t="shared" si="233"/>
        <v>0</v>
      </c>
      <c r="W700" s="74">
        <f t="shared" si="235"/>
        <v>0</v>
      </c>
      <c r="X700" s="74">
        <f t="shared" si="227"/>
        <v>0</v>
      </c>
      <c r="Y700" s="75">
        <v>7.0000000000000007E-2</v>
      </c>
      <c r="Z700" s="74">
        <f t="shared" si="228"/>
        <v>-273.85033776835007</v>
      </c>
      <c r="AA700" s="74">
        <f t="shared" si="229"/>
        <v>-29346.252360195194</v>
      </c>
      <c r="AB700" s="75">
        <v>7.0000000000000007E-2</v>
      </c>
      <c r="AC700" s="74">
        <f t="shared" si="224"/>
        <v>-273.85033776835007</v>
      </c>
      <c r="AD700" s="74">
        <f t="shared" si="225"/>
        <v>-29346.252360195194</v>
      </c>
      <c r="AM700" s="74"/>
      <c r="AN700" s="74"/>
      <c r="AO700" s="74"/>
      <c r="AP700" s="74"/>
      <c r="AQ700" s="73"/>
      <c r="AR700" s="73"/>
    </row>
    <row r="701" spans="1:44" s="60" customFormat="1">
      <c r="A701" s="20" t="s">
        <v>869</v>
      </c>
      <c r="B701" s="135">
        <f>B700+31</f>
        <v>46630</v>
      </c>
      <c r="C701" s="136">
        <f>VLOOKUP(CF_ож!B701,USD!A:B,2,TRUE)</f>
        <v>107.33150684931506</v>
      </c>
      <c r="D701" s="73">
        <v>0</v>
      </c>
      <c r="E701" s="73">
        <v>0</v>
      </c>
      <c r="F701" s="73">
        <v>0</v>
      </c>
      <c r="G701" s="73"/>
      <c r="H701" s="75"/>
      <c r="M701" s="74">
        <v>150</v>
      </c>
      <c r="N701" s="74">
        <f t="shared" si="236"/>
        <v>3762.1476824050005</v>
      </c>
      <c r="O701" s="74">
        <f t="shared" si="222"/>
        <v>16099.726027397259</v>
      </c>
      <c r="P701" s="74">
        <f t="shared" si="223"/>
        <v>403796.97974218708</v>
      </c>
      <c r="Q701" s="74">
        <f t="shared" si="230"/>
        <v>0</v>
      </c>
      <c r="R701" s="74">
        <f t="shared" si="231"/>
        <v>0</v>
      </c>
      <c r="S701" s="74">
        <f t="shared" si="234"/>
        <v>0</v>
      </c>
      <c r="T701" s="74">
        <f t="shared" si="226"/>
        <v>0</v>
      </c>
      <c r="U701" s="74">
        <f t="shared" si="232"/>
        <v>0</v>
      </c>
      <c r="V701" s="74">
        <f t="shared" si="233"/>
        <v>0</v>
      </c>
      <c r="W701" s="74">
        <f t="shared" si="235"/>
        <v>0</v>
      </c>
      <c r="X701" s="74">
        <f t="shared" si="227"/>
        <v>0</v>
      </c>
      <c r="Y701" s="75">
        <v>7.0000000000000007E-2</v>
      </c>
      <c r="Z701" s="74">
        <f t="shared" si="228"/>
        <v>-263.35033776835007</v>
      </c>
      <c r="AA701" s="74">
        <f t="shared" si="229"/>
        <v>-28265.7885819531</v>
      </c>
      <c r="AB701" s="75">
        <v>7.0000000000000007E-2</v>
      </c>
      <c r="AC701" s="74">
        <f t="shared" si="224"/>
        <v>-263.35033776835007</v>
      </c>
      <c r="AD701" s="74">
        <f t="shared" si="225"/>
        <v>-28265.7885819531</v>
      </c>
      <c r="AM701" s="74"/>
      <c r="AN701" s="74"/>
      <c r="AO701" s="74"/>
      <c r="AP701" s="74"/>
      <c r="AQ701" s="73"/>
      <c r="AR701" s="73"/>
    </row>
    <row r="702" spans="1:44" s="60" customFormat="1">
      <c r="A702" s="20" t="s">
        <v>869</v>
      </c>
      <c r="B702" s="135">
        <f>B701+30</f>
        <v>46660</v>
      </c>
      <c r="C702" s="136">
        <f>VLOOKUP(CF_ож!B702,USD!A:B,2,TRUE)</f>
        <v>107.49589041095891</v>
      </c>
      <c r="D702" s="73">
        <v>0</v>
      </c>
      <c r="E702" s="73">
        <v>0</v>
      </c>
      <c r="F702" s="73">
        <v>0</v>
      </c>
      <c r="G702" s="73"/>
      <c r="H702" s="75"/>
      <c r="M702" s="74">
        <v>150</v>
      </c>
      <c r="N702" s="74">
        <f t="shared" si="236"/>
        <v>3612.1476824050005</v>
      </c>
      <c r="O702" s="74">
        <f t="shared" si="222"/>
        <v>16124.383561643835</v>
      </c>
      <c r="P702" s="74">
        <f t="shared" si="223"/>
        <v>388291.03141600714</v>
      </c>
      <c r="Q702" s="74">
        <f t="shared" si="230"/>
        <v>0</v>
      </c>
      <c r="R702" s="74">
        <f t="shared" si="231"/>
        <v>0</v>
      </c>
      <c r="S702" s="74">
        <f t="shared" si="234"/>
        <v>0</v>
      </c>
      <c r="T702" s="74">
        <f t="shared" si="226"/>
        <v>0</v>
      </c>
      <c r="U702" s="74">
        <f t="shared" si="232"/>
        <v>0</v>
      </c>
      <c r="V702" s="74">
        <f t="shared" si="233"/>
        <v>0</v>
      </c>
      <c r="W702" s="74">
        <f t="shared" si="235"/>
        <v>0</v>
      </c>
      <c r="X702" s="74">
        <f t="shared" si="227"/>
        <v>0</v>
      </c>
      <c r="Y702" s="75">
        <v>7.0000000000000007E-2</v>
      </c>
      <c r="Z702" s="74">
        <f t="shared" si="228"/>
        <v>-252.85033776835007</v>
      </c>
      <c r="AA702" s="74">
        <f t="shared" si="229"/>
        <v>-27180.372199120502</v>
      </c>
      <c r="AB702" s="75">
        <v>7.0000000000000007E-2</v>
      </c>
      <c r="AC702" s="74">
        <f t="shared" si="224"/>
        <v>-252.85033776835007</v>
      </c>
      <c r="AD702" s="74">
        <f t="shared" si="225"/>
        <v>-27180.372199120502</v>
      </c>
      <c r="AM702" s="74"/>
      <c r="AN702" s="74"/>
      <c r="AO702" s="74"/>
      <c r="AP702" s="74"/>
      <c r="AQ702" s="73"/>
      <c r="AR702" s="73"/>
    </row>
    <row r="703" spans="1:44" s="60" customFormat="1">
      <c r="A703" s="20" t="s">
        <v>869</v>
      </c>
      <c r="B703" s="135">
        <f>B702+31</f>
        <v>46691</v>
      </c>
      <c r="C703" s="136">
        <f>VLOOKUP(CF_ож!B703,USD!A:B,2,TRUE)</f>
        <v>107.66575342465754</v>
      </c>
      <c r="D703" s="73">
        <v>0</v>
      </c>
      <c r="E703" s="73">
        <v>0</v>
      </c>
      <c r="F703" s="73">
        <v>0</v>
      </c>
      <c r="G703" s="73"/>
      <c r="H703" s="75"/>
      <c r="M703" s="74">
        <v>150</v>
      </c>
      <c r="N703" s="74">
        <f t="shared" si="236"/>
        <v>3462.1476824050005</v>
      </c>
      <c r="O703" s="74">
        <f t="shared" si="222"/>
        <v>16149.86301369863</v>
      </c>
      <c r="P703" s="74">
        <f t="shared" si="223"/>
        <v>372754.73869356635</v>
      </c>
      <c r="Q703" s="74">
        <f t="shared" si="230"/>
        <v>0</v>
      </c>
      <c r="R703" s="74">
        <f t="shared" si="231"/>
        <v>0</v>
      </c>
      <c r="S703" s="74">
        <f t="shared" si="234"/>
        <v>0</v>
      </c>
      <c r="T703" s="74">
        <f t="shared" si="226"/>
        <v>0</v>
      </c>
      <c r="U703" s="74">
        <f t="shared" si="232"/>
        <v>0</v>
      </c>
      <c r="V703" s="74">
        <f t="shared" si="233"/>
        <v>0</v>
      </c>
      <c r="W703" s="74">
        <f t="shared" si="235"/>
        <v>0</v>
      </c>
      <c r="X703" s="74">
        <f t="shared" si="227"/>
        <v>0</v>
      </c>
      <c r="Y703" s="75">
        <v>7.0000000000000007E-2</v>
      </c>
      <c r="Z703" s="74">
        <f t="shared" si="228"/>
        <v>-242.35033776835007</v>
      </c>
      <c r="AA703" s="74">
        <f t="shared" si="229"/>
        <v>-26092.831708549649</v>
      </c>
      <c r="AB703" s="75">
        <v>7.0000000000000007E-2</v>
      </c>
      <c r="AC703" s="74">
        <f t="shared" si="224"/>
        <v>-242.35033776835007</v>
      </c>
      <c r="AD703" s="74">
        <f t="shared" si="225"/>
        <v>-26092.831708549649</v>
      </c>
      <c r="AM703" s="74"/>
      <c r="AN703" s="74"/>
      <c r="AO703" s="74"/>
      <c r="AP703" s="74"/>
      <c r="AQ703" s="73"/>
      <c r="AR703" s="73"/>
    </row>
    <row r="704" spans="1:44" s="60" customFormat="1">
      <c r="A704" s="20" t="s">
        <v>869</v>
      </c>
      <c r="B704" s="135">
        <f>B703+30</f>
        <v>46721</v>
      </c>
      <c r="C704" s="136">
        <f>VLOOKUP(CF_ож!B704,USD!A:B,2,TRUE)</f>
        <v>107.83013698630137</v>
      </c>
      <c r="D704" s="73">
        <v>0</v>
      </c>
      <c r="E704" s="73">
        <v>0</v>
      </c>
      <c r="F704" s="73">
        <v>0</v>
      </c>
      <c r="G704" s="73"/>
      <c r="H704" s="75"/>
      <c r="M704" s="74">
        <v>150</v>
      </c>
      <c r="N704" s="74">
        <f t="shared" si="236"/>
        <v>3312.1476824050005</v>
      </c>
      <c r="O704" s="74">
        <f t="shared" si="222"/>
        <v>16174.520547945205</v>
      </c>
      <c r="P704" s="74">
        <f t="shared" si="223"/>
        <v>357149.33831259183</v>
      </c>
      <c r="Q704" s="74">
        <f t="shared" si="230"/>
        <v>0</v>
      </c>
      <c r="R704" s="74">
        <f t="shared" si="231"/>
        <v>0</v>
      </c>
      <c r="S704" s="74">
        <f t="shared" si="234"/>
        <v>0</v>
      </c>
      <c r="T704" s="74">
        <f t="shared" si="226"/>
        <v>0</v>
      </c>
      <c r="U704" s="74">
        <f t="shared" si="232"/>
        <v>0</v>
      </c>
      <c r="V704" s="74">
        <f t="shared" si="233"/>
        <v>0</v>
      </c>
      <c r="W704" s="74">
        <f t="shared" si="235"/>
        <v>0</v>
      </c>
      <c r="X704" s="74">
        <f t="shared" si="227"/>
        <v>0</v>
      </c>
      <c r="Y704" s="75">
        <v>7.0000000000000007E-2</v>
      </c>
      <c r="Z704" s="74">
        <f t="shared" si="228"/>
        <v>-231.85033776835004</v>
      </c>
      <c r="AA704" s="74">
        <f t="shared" si="229"/>
        <v>-25000.453681881427</v>
      </c>
      <c r="AB704" s="75">
        <v>7.0000000000000007E-2</v>
      </c>
      <c r="AC704" s="74">
        <f t="shared" si="224"/>
        <v>-231.85033776835004</v>
      </c>
      <c r="AD704" s="74">
        <f t="shared" si="225"/>
        <v>-25000.453681881427</v>
      </c>
      <c r="AM704" s="74"/>
      <c r="AN704" s="74"/>
      <c r="AO704" s="74"/>
      <c r="AP704" s="74"/>
      <c r="AQ704" s="73"/>
      <c r="AR704" s="73"/>
    </row>
    <row r="705" spans="1:44" s="60" customFormat="1">
      <c r="A705" s="20" t="s">
        <v>869</v>
      </c>
      <c r="B705" s="135">
        <f>B704+31</f>
        <v>46752</v>
      </c>
      <c r="C705" s="136">
        <f>VLOOKUP(CF_ож!B705,USD!A:B,2,TRUE)</f>
        <v>108</v>
      </c>
      <c r="D705" s="73">
        <v>0</v>
      </c>
      <c r="E705" s="73">
        <v>0</v>
      </c>
      <c r="F705" s="73">
        <v>0</v>
      </c>
      <c r="G705" s="73"/>
      <c r="H705" s="75"/>
      <c r="M705" s="74">
        <v>150</v>
      </c>
      <c r="N705" s="74">
        <f t="shared" si="236"/>
        <v>3162.1476824050005</v>
      </c>
      <c r="O705" s="74">
        <f t="shared" si="222"/>
        <v>16200</v>
      </c>
      <c r="P705" s="74">
        <f t="shared" si="223"/>
        <v>341511.94969974004</v>
      </c>
      <c r="Q705" s="74">
        <f t="shared" si="230"/>
        <v>0</v>
      </c>
      <c r="R705" s="74">
        <f t="shared" si="231"/>
        <v>0</v>
      </c>
      <c r="S705" s="74">
        <f t="shared" si="234"/>
        <v>0</v>
      </c>
      <c r="T705" s="74">
        <f t="shared" si="226"/>
        <v>0</v>
      </c>
      <c r="U705" s="74">
        <f t="shared" si="232"/>
        <v>0</v>
      </c>
      <c r="V705" s="74">
        <f t="shared" si="233"/>
        <v>0</v>
      </c>
      <c r="W705" s="74">
        <f t="shared" si="235"/>
        <v>0</v>
      </c>
      <c r="X705" s="74">
        <f t="shared" si="227"/>
        <v>0</v>
      </c>
      <c r="Y705" s="75">
        <v>7.0000000000000007E-2</v>
      </c>
      <c r="Z705" s="74">
        <f t="shared" si="228"/>
        <v>-221.35033776835004</v>
      </c>
      <c r="AA705" s="74">
        <f t="shared" si="229"/>
        <v>-23905.836478981804</v>
      </c>
      <c r="AB705" s="75">
        <v>7.0000000000000007E-2</v>
      </c>
      <c r="AC705" s="74">
        <f t="shared" si="224"/>
        <v>-221.35033776835004</v>
      </c>
      <c r="AD705" s="74">
        <f t="shared" si="225"/>
        <v>-23905.836478981804</v>
      </c>
      <c r="AM705" s="74"/>
      <c r="AN705" s="74"/>
      <c r="AO705" s="74"/>
      <c r="AP705" s="74"/>
      <c r="AQ705" s="73"/>
      <c r="AR705" s="73"/>
    </row>
    <row r="706" spans="1:44" s="60" customFormat="1">
      <c r="A706" s="20" t="s">
        <v>869</v>
      </c>
      <c r="B706" s="135">
        <f>B705+31</f>
        <v>46783</v>
      </c>
      <c r="C706" s="136">
        <f>VLOOKUP(CF_ож!B706,USD!A:B,2,TRUE)</f>
        <v>108.16986301369863</v>
      </c>
      <c r="D706" s="73">
        <v>0</v>
      </c>
      <c r="E706" s="73">
        <v>0</v>
      </c>
      <c r="F706" s="73">
        <v>0</v>
      </c>
      <c r="G706" s="73"/>
      <c r="H706" s="75"/>
      <c r="M706" s="74">
        <v>150</v>
      </c>
      <c r="N706" s="74">
        <f t="shared" si="236"/>
        <v>3012.1476824050005</v>
      </c>
      <c r="O706" s="74">
        <f t="shared" si="222"/>
        <v>16225.479452054795</v>
      </c>
      <c r="P706" s="74">
        <f t="shared" si="223"/>
        <v>325823.6021827787</v>
      </c>
      <c r="Q706" s="74">
        <f t="shared" si="230"/>
        <v>0</v>
      </c>
      <c r="R706" s="74">
        <f t="shared" si="231"/>
        <v>0</v>
      </c>
      <c r="S706" s="74">
        <f t="shared" si="234"/>
        <v>0</v>
      </c>
      <c r="T706" s="74">
        <f t="shared" si="226"/>
        <v>0</v>
      </c>
      <c r="U706" s="74">
        <f t="shared" si="232"/>
        <v>0</v>
      </c>
      <c r="V706" s="74">
        <f t="shared" si="233"/>
        <v>0</v>
      </c>
      <c r="W706" s="74">
        <f t="shared" si="235"/>
        <v>0</v>
      </c>
      <c r="X706" s="74">
        <f t="shared" si="227"/>
        <v>0</v>
      </c>
      <c r="Y706" s="75">
        <v>7.0000000000000007E-2</v>
      </c>
      <c r="Z706" s="74">
        <f t="shared" si="228"/>
        <v>-210.85033776835004</v>
      </c>
      <c r="AA706" s="74">
        <f t="shared" si="229"/>
        <v>-22807.652152794511</v>
      </c>
      <c r="AB706" s="75">
        <v>7.0000000000000007E-2</v>
      </c>
      <c r="AC706" s="74">
        <f t="shared" si="224"/>
        <v>-210.85033776835004</v>
      </c>
      <c r="AD706" s="74">
        <f t="shared" si="225"/>
        <v>-22807.652152794511</v>
      </c>
      <c r="AM706" s="74"/>
      <c r="AN706" s="74"/>
      <c r="AO706" s="74"/>
      <c r="AP706" s="74"/>
      <c r="AQ706" s="73"/>
      <c r="AR706" s="73"/>
    </row>
    <row r="707" spans="1:44" s="60" customFormat="1">
      <c r="A707" s="20" t="s">
        <v>869</v>
      </c>
      <c r="B707" s="135">
        <f>B706+29</f>
        <v>46812</v>
      </c>
      <c r="C707" s="136">
        <f>VLOOKUP(CF_ож!B707,USD!A:B,2,TRUE)</f>
        <v>108.32876712328768</v>
      </c>
      <c r="D707" s="73">
        <v>0</v>
      </c>
      <c r="E707" s="73">
        <v>0</v>
      </c>
      <c r="F707" s="73">
        <v>0</v>
      </c>
      <c r="G707" s="73"/>
      <c r="H707" s="75"/>
      <c r="M707" s="74">
        <v>150</v>
      </c>
      <c r="N707" s="74">
        <f t="shared" si="236"/>
        <v>2862.1476824050005</v>
      </c>
      <c r="O707" s="74">
        <f t="shared" si="222"/>
        <v>16249.315068493152</v>
      </c>
      <c r="P707" s="74">
        <f t="shared" si="223"/>
        <v>310052.92975970882</v>
      </c>
      <c r="Q707" s="74">
        <f t="shared" si="230"/>
        <v>0</v>
      </c>
      <c r="R707" s="74">
        <f t="shared" si="231"/>
        <v>0</v>
      </c>
      <c r="S707" s="74">
        <f t="shared" si="234"/>
        <v>0</v>
      </c>
      <c r="T707" s="74">
        <f t="shared" si="226"/>
        <v>0</v>
      </c>
      <c r="U707" s="74">
        <f t="shared" si="232"/>
        <v>0</v>
      </c>
      <c r="V707" s="74">
        <f t="shared" si="233"/>
        <v>0</v>
      </c>
      <c r="W707" s="74">
        <f t="shared" si="235"/>
        <v>0</v>
      </c>
      <c r="X707" s="74">
        <f t="shared" si="227"/>
        <v>0</v>
      </c>
      <c r="Y707" s="75">
        <v>7.0000000000000007E-2</v>
      </c>
      <c r="Z707" s="74">
        <f t="shared" si="228"/>
        <v>-200.35033776835004</v>
      </c>
      <c r="AA707" s="74">
        <f t="shared" si="229"/>
        <v>-21703.705083179619</v>
      </c>
      <c r="AB707" s="75">
        <v>7.0000000000000007E-2</v>
      </c>
      <c r="AC707" s="74">
        <f t="shared" si="224"/>
        <v>-200.35033776835004</v>
      </c>
      <c r="AD707" s="74">
        <f t="shared" si="225"/>
        <v>-21703.705083179619</v>
      </c>
      <c r="AM707" s="74"/>
      <c r="AN707" s="74"/>
      <c r="AO707" s="74"/>
      <c r="AP707" s="74"/>
      <c r="AQ707" s="73"/>
      <c r="AR707" s="73"/>
    </row>
    <row r="708" spans="1:44" s="60" customFormat="1">
      <c r="A708" s="20" t="s">
        <v>869</v>
      </c>
      <c r="B708" s="135">
        <f>B707+31</f>
        <v>46843</v>
      </c>
      <c r="C708" s="136">
        <f>VLOOKUP(CF_ож!B708,USD!A:B,2,TRUE)</f>
        <v>108.49863013698631</v>
      </c>
      <c r="D708" s="73">
        <v>0</v>
      </c>
      <c r="E708" s="73">
        <v>0</v>
      </c>
      <c r="F708" s="73">
        <v>0</v>
      </c>
      <c r="G708" s="73"/>
      <c r="H708" s="75"/>
      <c r="M708" s="74">
        <v>150</v>
      </c>
      <c r="N708" s="74">
        <f t="shared" si="236"/>
        <v>2712.1476824050005</v>
      </c>
      <c r="O708" s="74">
        <f t="shared" si="222"/>
        <v>16274.794520547946</v>
      </c>
      <c r="P708" s="74">
        <f t="shared" si="223"/>
        <v>294264.30827014474</v>
      </c>
      <c r="Q708" s="74">
        <f t="shared" si="230"/>
        <v>0</v>
      </c>
      <c r="R708" s="74">
        <f t="shared" si="231"/>
        <v>0</v>
      </c>
      <c r="S708" s="74">
        <f t="shared" si="234"/>
        <v>0</v>
      </c>
      <c r="T708" s="74">
        <f t="shared" si="226"/>
        <v>0</v>
      </c>
      <c r="U708" s="74">
        <f t="shared" si="232"/>
        <v>0</v>
      </c>
      <c r="V708" s="74">
        <f t="shared" si="233"/>
        <v>0</v>
      </c>
      <c r="W708" s="74">
        <f t="shared" si="235"/>
        <v>0</v>
      </c>
      <c r="X708" s="74">
        <f t="shared" si="227"/>
        <v>0</v>
      </c>
      <c r="Y708" s="75">
        <v>7.0000000000000007E-2</v>
      </c>
      <c r="Z708" s="74">
        <f t="shared" si="228"/>
        <v>-189.85033776835004</v>
      </c>
      <c r="AA708" s="74">
        <f t="shared" si="229"/>
        <v>-20598.501578910134</v>
      </c>
      <c r="AB708" s="75">
        <v>7.0000000000000007E-2</v>
      </c>
      <c r="AC708" s="74">
        <f t="shared" si="224"/>
        <v>-189.85033776835004</v>
      </c>
      <c r="AD708" s="74">
        <f t="shared" si="225"/>
        <v>-20598.501578910134</v>
      </c>
      <c r="AM708" s="74"/>
      <c r="AN708" s="74"/>
      <c r="AO708" s="74"/>
      <c r="AP708" s="74"/>
      <c r="AQ708" s="73"/>
      <c r="AR708" s="73"/>
    </row>
    <row r="709" spans="1:44" s="60" customFormat="1">
      <c r="A709" s="20" t="s">
        <v>869</v>
      </c>
      <c r="B709" s="135">
        <f>B708+30</f>
        <v>46873</v>
      </c>
      <c r="C709" s="136">
        <f>VLOOKUP(CF_ож!B709,USD!A:B,2,TRUE)</f>
        <v>108.66301369863014</v>
      </c>
      <c r="D709" s="73">
        <v>0</v>
      </c>
      <c r="E709" s="73">
        <v>0</v>
      </c>
      <c r="F709" s="73">
        <v>0</v>
      </c>
      <c r="G709" s="73"/>
      <c r="H709" s="75"/>
      <c r="M709" s="74">
        <v>150</v>
      </c>
      <c r="N709" s="74">
        <f t="shared" si="236"/>
        <v>2562.1476824050005</v>
      </c>
      <c r="O709" s="74">
        <f t="shared" si="222"/>
        <v>16299.452054794521</v>
      </c>
      <c r="P709" s="74">
        <f t="shared" si="223"/>
        <v>278410.68871108803</v>
      </c>
      <c r="Q709" s="74">
        <f t="shared" si="230"/>
        <v>0</v>
      </c>
      <c r="R709" s="74">
        <f t="shared" si="231"/>
        <v>0</v>
      </c>
      <c r="S709" s="74">
        <f t="shared" si="234"/>
        <v>0</v>
      </c>
      <c r="T709" s="74">
        <f t="shared" si="226"/>
        <v>0</v>
      </c>
      <c r="U709" s="74">
        <f t="shared" si="232"/>
        <v>0</v>
      </c>
      <c r="V709" s="74">
        <f t="shared" si="233"/>
        <v>0</v>
      </c>
      <c r="W709" s="74">
        <f t="shared" si="235"/>
        <v>0</v>
      </c>
      <c r="X709" s="74">
        <f t="shared" si="227"/>
        <v>0</v>
      </c>
      <c r="Y709" s="75">
        <v>7.0000000000000007E-2</v>
      </c>
      <c r="Z709" s="74">
        <f t="shared" si="228"/>
        <v>-179.35033776835004</v>
      </c>
      <c r="AA709" s="74">
        <f t="shared" si="229"/>
        <v>-19488.748209776164</v>
      </c>
      <c r="AB709" s="75">
        <v>7.0000000000000007E-2</v>
      </c>
      <c r="AC709" s="74">
        <f t="shared" ref="AC709:AC772" si="237">-AB709*N709</f>
        <v>-179.35033776835004</v>
      </c>
      <c r="AD709" s="74">
        <f t="shared" ref="AD709:AD772" si="238">AC709*C709</f>
        <v>-19488.748209776164</v>
      </c>
      <c r="AM709" s="74"/>
      <c r="AN709" s="74"/>
      <c r="AO709" s="74"/>
      <c r="AP709" s="74"/>
      <c r="AQ709" s="73"/>
      <c r="AR709" s="73"/>
    </row>
    <row r="710" spans="1:44" s="60" customFormat="1">
      <c r="A710" s="20" t="s">
        <v>869</v>
      </c>
      <c r="B710" s="135">
        <f>B709+31</f>
        <v>46904</v>
      </c>
      <c r="C710" s="136">
        <f>VLOOKUP(CF_ож!B710,USD!A:B,2,TRUE)</f>
        <v>108.83287671232877</v>
      </c>
      <c r="D710" s="73">
        <v>0</v>
      </c>
      <c r="E710" s="73">
        <v>0</v>
      </c>
      <c r="F710" s="73">
        <v>0</v>
      </c>
      <c r="G710" s="73"/>
      <c r="H710" s="75"/>
      <c r="M710" s="74">
        <v>150</v>
      </c>
      <c r="N710" s="74">
        <f t="shared" si="236"/>
        <v>2412.1476824050005</v>
      </c>
      <c r="O710" s="74">
        <f t="shared" si="222"/>
        <v>16324.931506849316</v>
      </c>
      <c r="P710" s="74">
        <f t="shared" si="223"/>
        <v>262520.97133111302</v>
      </c>
      <c r="Q710" s="74">
        <f t="shared" si="230"/>
        <v>0</v>
      </c>
      <c r="R710" s="74">
        <f t="shared" si="231"/>
        <v>0</v>
      </c>
      <c r="S710" s="74">
        <f t="shared" si="234"/>
        <v>0</v>
      </c>
      <c r="T710" s="74">
        <f t="shared" si="226"/>
        <v>0</v>
      </c>
      <c r="U710" s="74">
        <f t="shared" si="232"/>
        <v>0</v>
      </c>
      <c r="V710" s="74">
        <f t="shared" si="233"/>
        <v>0</v>
      </c>
      <c r="W710" s="74">
        <f t="shared" si="235"/>
        <v>0</v>
      </c>
      <c r="X710" s="74">
        <f t="shared" si="227"/>
        <v>0</v>
      </c>
      <c r="Y710" s="75">
        <v>7.0000000000000007E-2</v>
      </c>
      <c r="Z710" s="74">
        <f t="shared" si="228"/>
        <v>-168.85033776835004</v>
      </c>
      <c r="AA710" s="74">
        <f t="shared" si="229"/>
        <v>-18376.46799317791</v>
      </c>
      <c r="AB710" s="75">
        <v>7.0000000000000007E-2</v>
      </c>
      <c r="AC710" s="74">
        <f t="shared" si="237"/>
        <v>-168.85033776835004</v>
      </c>
      <c r="AD710" s="74">
        <f t="shared" si="238"/>
        <v>-18376.46799317791</v>
      </c>
      <c r="AM710" s="74"/>
      <c r="AN710" s="74"/>
      <c r="AO710" s="74"/>
      <c r="AP710" s="74"/>
      <c r="AQ710" s="73"/>
      <c r="AR710" s="73"/>
    </row>
    <row r="711" spans="1:44" s="60" customFormat="1">
      <c r="A711" s="20" t="s">
        <v>869</v>
      </c>
      <c r="B711" s="135">
        <f>B710+30</f>
        <v>46934</v>
      </c>
      <c r="C711" s="136">
        <f>VLOOKUP(CF_ож!B711,USD!A:B,2,TRUE)</f>
        <v>108.9972602739726</v>
      </c>
      <c r="D711" s="73">
        <v>0</v>
      </c>
      <c r="E711" s="73">
        <v>0</v>
      </c>
      <c r="F711" s="73">
        <v>0</v>
      </c>
      <c r="G711" s="73"/>
      <c r="H711" s="75"/>
      <c r="M711" s="74">
        <v>150</v>
      </c>
      <c r="N711" s="74">
        <f t="shared" si="236"/>
        <v>2262.1476824050005</v>
      </c>
      <c r="O711" s="74">
        <f t="shared" si="222"/>
        <v>16349.589041095889</v>
      </c>
      <c r="P711" s="74">
        <f t="shared" si="223"/>
        <v>246567.89971726175</v>
      </c>
      <c r="Q711" s="74">
        <f t="shared" si="230"/>
        <v>0</v>
      </c>
      <c r="R711" s="74">
        <f t="shared" si="231"/>
        <v>0</v>
      </c>
      <c r="S711" s="74">
        <f t="shared" si="234"/>
        <v>0</v>
      </c>
      <c r="T711" s="74">
        <f t="shared" ref="T711:T774" si="239">S711*C711</f>
        <v>0</v>
      </c>
      <c r="U711" s="74">
        <f t="shared" si="232"/>
        <v>0</v>
      </c>
      <c r="V711" s="74">
        <f t="shared" si="233"/>
        <v>0</v>
      </c>
      <c r="W711" s="74">
        <f t="shared" si="235"/>
        <v>0</v>
      </c>
      <c r="X711" s="74">
        <f t="shared" si="227"/>
        <v>0</v>
      </c>
      <c r="Y711" s="75">
        <v>7.0000000000000007E-2</v>
      </c>
      <c r="Z711" s="74">
        <f t="shared" si="228"/>
        <v>-158.35033776835004</v>
      </c>
      <c r="AA711" s="74">
        <f t="shared" si="229"/>
        <v>-17259.752980208323</v>
      </c>
      <c r="AB711" s="75">
        <v>7.0000000000000007E-2</v>
      </c>
      <c r="AC711" s="74">
        <f t="shared" si="237"/>
        <v>-158.35033776835004</v>
      </c>
      <c r="AD711" s="74">
        <f t="shared" si="238"/>
        <v>-17259.752980208323</v>
      </c>
      <c r="AM711" s="74"/>
      <c r="AN711" s="74"/>
      <c r="AO711" s="74"/>
      <c r="AP711" s="74"/>
      <c r="AQ711" s="73"/>
      <c r="AR711" s="73"/>
    </row>
    <row r="712" spans="1:44" s="60" customFormat="1">
      <c r="A712" s="20" t="s">
        <v>869</v>
      </c>
      <c r="B712" s="135">
        <f>B711+31</f>
        <v>46965</v>
      </c>
      <c r="C712" s="136">
        <f>VLOOKUP(CF_ож!B712,USD!A:B,2,TRUE)</f>
        <v>109.16712328767123</v>
      </c>
      <c r="D712" s="73">
        <v>0</v>
      </c>
      <c r="E712" s="73">
        <v>0</v>
      </c>
      <c r="F712" s="73">
        <v>0</v>
      </c>
      <c r="G712" s="73"/>
      <c r="H712" s="75"/>
      <c r="M712" s="74">
        <v>150</v>
      </c>
      <c r="N712" s="74">
        <f t="shared" si="236"/>
        <v>2112.1476824050005</v>
      </c>
      <c r="O712" s="74">
        <f t="shared" si="222"/>
        <v>16375.068493150684</v>
      </c>
      <c r="P712" s="74">
        <f t="shared" si="223"/>
        <v>230577.08644687576</v>
      </c>
      <c r="Q712" s="74">
        <f t="shared" si="230"/>
        <v>0</v>
      </c>
      <c r="R712" s="74">
        <f t="shared" si="231"/>
        <v>0</v>
      </c>
      <c r="S712" s="74">
        <f t="shared" si="234"/>
        <v>0</v>
      </c>
      <c r="T712" s="74">
        <f t="shared" si="239"/>
        <v>0</v>
      </c>
      <c r="U712" s="74">
        <f t="shared" si="232"/>
        <v>0</v>
      </c>
      <c r="V712" s="74">
        <f t="shared" si="233"/>
        <v>0</v>
      </c>
      <c r="W712" s="74">
        <f t="shared" si="235"/>
        <v>0</v>
      </c>
      <c r="X712" s="74">
        <f t="shared" ref="X712:X775" si="240">W712*C712</f>
        <v>0</v>
      </c>
      <c r="Y712" s="75">
        <v>7.0000000000000007E-2</v>
      </c>
      <c r="Z712" s="74">
        <f t="shared" ref="Z712:Z775" si="241">-Y712*N712</f>
        <v>-147.85033776835004</v>
      </c>
      <c r="AA712" s="74">
        <f t="shared" ref="AA712:AA775" si="242">Z712*C712</f>
        <v>-16140.396051281303</v>
      </c>
      <c r="AB712" s="75">
        <v>7.0000000000000007E-2</v>
      </c>
      <c r="AC712" s="74">
        <f t="shared" si="237"/>
        <v>-147.85033776835004</v>
      </c>
      <c r="AD712" s="74">
        <f t="shared" si="238"/>
        <v>-16140.396051281303</v>
      </c>
      <c r="AM712" s="74"/>
      <c r="AN712" s="74"/>
      <c r="AO712" s="74"/>
      <c r="AP712" s="74"/>
      <c r="AQ712" s="73"/>
      <c r="AR712" s="73"/>
    </row>
    <row r="713" spans="1:44" s="60" customFormat="1">
      <c r="A713" s="20" t="s">
        <v>869</v>
      </c>
      <c r="B713" s="135">
        <f>B712+31</f>
        <v>46996</v>
      </c>
      <c r="C713" s="136">
        <f>VLOOKUP(CF_ож!B713,USD!A:B,2,TRUE)</f>
        <v>109.33698630136986</v>
      </c>
      <c r="D713" s="73">
        <v>0</v>
      </c>
      <c r="E713" s="73">
        <v>0</v>
      </c>
      <c r="F713" s="73">
        <v>0</v>
      </c>
      <c r="G713" s="73"/>
      <c r="H713" s="75"/>
      <c r="M713" s="74">
        <v>150</v>
      </c>
      <c r="N713" s="74">
        <f t="shared" si="236"/>
        <v>1962.1476824050005</v>
      </c>
      <c r="O713" s="74">
        <f t="shared" si="222"/>
        <v>16400.547945205479</v>
      </c>
      <c r="P713" s="74">
        <f t="shared" si="223"/>
        <v>214535.31427238017</v>
      </c>
      <c r="Q713" s="74">
        <f t="shared" si="230"/>
        <v>0</v>
      </c>
      <c r="R713" s="74">
        <f t="shared" si="231"/>
        <v>0</v>
      </c>
      <c r="S713" s="74">
        <f t="shared" si="234"/>
        <v>0</v>
      </c>
      <c r="T713" s="74">
        <f t="shared" si="239"/>
        <v>0</v>
      </c>
      <c r="U713" s="74">
        <f t="shared" si="232"/>
        <v>0</v>
      </c>
      <c r="V713" s="74">
        <f t="shared" si="233"/>
        <v>0</v>
      </c>
      <c r="W713" s="74">
        <f t="shared" si="235"/>
        <v>0</v>
      </c>
      <c r="X713" s="74">
        <f t="shared" si="240"/>
        <v>0</v>
      </c>
      <c r="Y713" s="75">
        <v>7.0000000000000007E-2</v>
      </c>
      <c r="Z713" s="74">
        <f t="shared" si="241"/>
        <v>-137.35033776835004</v>
      </c>
      <c r="AA713" s="74">
        <f t="shared" si="242"/>
        <v>-15017.471999066613</v>
      </c>
      <c r="AB713" s="75">
        <v>7.0000000000000007E-2</v>
      </c>
      <c r="AC713" s="74">
        <f t="shared" si="237"/>
        <v>-137.35033776835004</v>
      </c>
      <c r="AD713" s="74">
        <f t="shared" si="238"/>
        <v>-15017.471999066613</v>
      </c>
      <c r="AM713" s="74"/>
      <c r="AN713" s="74"/>
      <c r="AO713" s="74"/>
      <c r="AP713" s="74"/>
      <c r="AQ713" s="73"/>
      <c r="AR713" s="73"/>
    </row>
    <row r="714" spans="1:44" s="60" customFormat="1">
      <c r="A714" s="20" t="s">
        <v>869</v>
      </c>
      <c r="B714" s="135">
        <f>B713+30</f>
        <v>47026</v>
      </c>
      <c r="C714" s="136">
        <f>VLOOKUP(CF_ож!B714,USD!A:B,2,TRUE)</f>
        <v>109.50136986301369</v>
      </c>
      <c r="D714" s="73">
        <v>0</v>
      </c>
      <c r="E714" s="73">
        <v>0</v>
      </c>
      <c r="F714" s="73">
        <v>0</v>
      </c>
      <c r="G714" s="73"/>
      <c r="H714" s="75"/>
      <c r="M714" s="74">
        <v>150</v>
      </c>
      <c r="N714" s="74">
        <f t="shared" si="236"/>
        <v>1812.1476824050005</v>
      </c>
      <c r="O714" s="74">
        <f t="shared" si="222"/>
        <v>16425.205479452055</v>
      </c>
      <c r="P714" s="74">
        <f t="shared" si="223"/>
        <v>198432.65361743304</v>
      </c>
      <c r="Q714" s="74">
        <f t="shared" si="230"/>
        <v>0</v>
      </c>
      <c r="R714" s="74">
        <f t="shared" si="231"/>
        <v>0</v>
      </c>
      <c r="S714" s="74">
        <f t="shared" si="234"/>
        <v>0</v>
      </c>
      <c r="T714" s="74">
        <f t="shared" si="239"/>
        <v>0</v>
      </c>
      <c r="U714" s="74">
        <f t="shared" si="232"/>
        <v>0</v>
      </c>
      <c r="V714" s="74">
        <f t="shared" si="233"/>
        <v>0</v>
      </c>
      <c r="W714" s="74">
        <f t="shared" si="235"/>
        <v>0</v>
      </c>
      <c r="X714" s="74">
        <f t="shared" si="240"/>
        <v>0</v>
      </c>
      <c r="Y714" s="75">
        <v>7.0000000000000007E-2</v>
      </c>
      <c r="Z714" s="74">
        <f t="shared" si="241"/>
        <v>-126.85033776835004</v>
      </c>
      <c r="AA714" s="74">
        <f t="shared" si="242"/>
        <v>-13890.285753220312</v>
      </c>
      <c r="AB714" s="75">
        <v>7.0000000000000007E-2</v>
      </c>
      <c r="AC714" s="74">
        <f t="shared" si="237"/>
        <v>-126.85033776835004</v>
      </c>
      <c r="AD714" s="74">
        <f t="shared" si="238"/>
        <v>-13890.285753220312</v>
      </c>
      <c r="AM714" s="74"/>
      <c r="AN714" s="74"/>
      <c r="AO714" s="74"/>
      <c r="AP714" s="74"/>
      <c r="AQ714" s="73"/>
      <c r="AR714" s="73"/>
    </row>
    <row r="715" spans="1:44" s="60" customFormat="1">
      <c r="A715" s="20" t="s">
        <v>869</v>
      </c>
      <c r="B715" s="135">
        <f>B714+31</f>
        <v>47057</v>
      </c>
      <c r="C715" s="136">
        <f>VLOOKUP(CF_ож!B715,USD!A:B,2,TRUE)</f>
        <v>109.67123287671232</v>
      </c>
      <c r="D715" s="73">
        <v>0</v>
      </c>
      <c r="E715" s="73">
        <v>0</v>
      </c>
      <c r="F715" s="73">
        <v>0</v>
      </c>
      <c r="G715" s="73"/>
      <c r="H715" s="75"/>
      <c r="M715" s="74">
        <v>150</v>
      </c>
      <c r="N715" s="74">
        <f t="shared" si="236"/>
        <v>1662.1476824050005</v>
      </c>
      <c r="O715" s="74">
        <f t="shared" si="222"/>
        <v>16450.68493150685</v>
      </c>
      <c r="P715" s="74">
        <f t="shared" si="223"/>
        <v>182289.78555252647</v>
      </c>
      <c r="Q715" s="74">
        <f t="shared" si="230"/>
        <v>0</v>
      </c>
      <c r="R715" s="74">
        <f t="shared" si="231"/>
        <v>0</v>
      </c>
      <c r="S715" s="74">
        <f t="shared" si="234"/>
        <v>0</v>
      </c>
      <c r="T715" s="74">
        <f t="shared" si="239"/>
        <v>0</v>
      </c>
      <c r="U715" s="74">
        <f t="shared" si="232"/>
        <v>0</v>
      </c>
      <c r="V715" s="74">
        <f t="shared" si="233"/>
        <v>0</v>
      </c>
      <c r="W715" s="74">
        <f t="shared" si="235"/>
        <v>0</v>
      </c>
      <c r="X715" s="74">
        <f t="shared" si="240"/>
        <v>0</v>
      </c>
      <c r="Y715" s="75">
        <v>7.0000000000000007E-2</v>
      </c>
      <c r="Z715" s="74">
        <f t="shared" si="241"/>
        <v>-116.35033776835004</v>
      </c>
      <c r="AA715" s="74">
        <f t="shared" si="242"/>
        <v>-12760.284988676854</v>
      </c>
      <c r="AB715" s="75">
        <v>7.0000000000000007E-2</v>
      </c>
      <c r="AC715" s="74">
        <f t="shared" si="237"/>
        <v>-116.35033776835004</v>
      </c>
      <c r="AD715" s="74">
        <f t="shared" si="238"/>
        <v>-12760.284988676854</v>
      </c>
      <c r="AM715" s="74"/>
      <c r="AN715" s="74"/>
      <c r="AO715" s="74"/>
      <c r="AP715" s="74"/>
      <c r="AQ715" s="73"/>
      <c r="AR715" s="73"/>
    </row>
    <row r="716" spans="1:44" s="60" customFormat="1">
      <c r="A716" s="20" t="s">
        <v>869</v>
      </c>
      <c r="B716" s="135">
        <f>B715+30</f>
        <v>47087</v>
      </c>
      <c r="C716" s="136">
        <f>VLOOKUP(CF_ож!B716,USD!A:B,2,TRUE)</f>
        <v>109.83561643835617</v>
      </c>
      <c r="D716" s="73">
        <v>0</v>
      </c>
      <c r="E716" s="73">
        <v>0</v>
      </c>
      <c r="F716" s="73">
        <v>0</v>
      </c>
      <c r="G716" s="73"/>
      <c r="H716" s="75"/>
      <c r="M716" s="74">
        <v>150</v>
      </c>
      <c r="N716" s="74">
        <f t="shared" si="236"/>
        <v>1512.1476824050005</v>
      </c>
      <c r="O716" s="74">
        <f t="shared" si="222"/>
        <v>16475.342465753427</v>
      </c>
      <c r="P716" s="74">
        <f t="shared" si="223"/>
        <v>166087.67284278487</v>
      </c>
      <c r="Q716" s="74">
        <f t="shared" si="230"/>
        <v>0</v>
      </c>
      <c r="R716" s="74">
        <f t="shared" si="231"/>
        <v>0</v>
      </c>
      <c r="S716" s="74">
        <f t="shared" si="234"/>
        <v>0</v>
      </c>
      <c r="T716" s="74">
        <f t="shared" si="239"/>
        <v>0</v>
      </c>
      <c r="U716" s="74">
        <f t="shared" si="232"/>
        <v>0</v>
      </c>
      <c r="V716" s="74">
        <f t="shared" si="233"/>
        <v>0</v>
      </c>
      <c r="W716" s="74">
        <f t="shared" si="235"/>
        <v>0</v>
      </c>
      <c r="X716" s="74">
        <f t="shared" si="240"/>
        <v>0</v>
      </c>
      <c r="Y716" s="75">
        <v>7.0000000000000007E-2</v>
      </c>
      <c r="Z716" s="74">
        <f t="shared" si="241"/>
        <v>-105.85033776835004</v>
      </c>
      <c r="AA716" s="74">
        <f t="shared" si="242"/>
        <v>-11626.137098994941</v>
      </c>
      <c r="AB716" s="75">
        <v>7.0000000000000007E-2</v>
      </c>
      <c r="AC716" s="74">
        <f t="shared" si="237"/>
        <v>-105.85033776835004</v>
      </c>
      <c r="AD716" s="74">
        <f t="shared" si="238"/>
        <v>-11626.137098994941</v>
      </c>
      <c r="AM716" s="74"/>
      <c r="AN716" s="74"/>
      <c r="AO716" s="74"/>
      <c r="AP716" s="74"/>
      <c r="AQ716" s="73"/>
      <c r="AR716" s="73"/>
    </row>
    <row r="717" spans="1:44" s="60" customFormat="1">
      <c r="A717" s="20" t="s">
        <v>869</v>
      </c>
      <c r="B717" s="135">
        <f>B716+31</f>
        <v>47118</v>
      </c>
      <c r="C717" s="136">
        <f>VLOOKUP(CF_ож!B717,USD!A:B,2,TRUE)</f>
        <v>110</v>
      </c>
      <c r="D717" s="73">
        <v>0</v>
      </c>
      <c r="E717" s="73">
        <v>0</v>
      </c>
      <c r="F717" s="73">
        <v>0</v>
      </c>
      <c r="G717" s="73"/>
      <c r="H717" s="75"/>
      <c r="M717" s="74">
        <v>150</v>
      </c>
      <c r="N717" s="74">
        <f t="shared" si="236"/>
        <v>1362.1476824050005</v>
      </c>
      <c r="O717" s="74">
        <f t="shared" si="222"/>
        <v>16500</v>
      </c>
      <c r="P717" s="74">
        <f t="shared" si="223"/>
        <v>149836.24506455005</v>
      </c>
      <c r="Q717" s="74">
        <f t="shared" si="230"/>
        <v>0</v>
      </c>
      <c r="R717" s="74">
        <f t="shared" si="231"/>
        <v>0</v>
      </c>
      <c r="S717" s="74">
        <f t="shared" si="234"/>
        <v>0</v>
      </c>
      <c r="T717" s="74">
        <f t="shared" si="239"/>
        <v>0</v>
      </c>
      <c r="U717" s="74">
        <f t="shared" si="232"/>
        <v>0</v>
      </c>
      <c r="V717" s="74">
        <f t="shared" si="233"/>
        <v>0</v>
      </c>
      <c r="W717" s="74">
        <f t="shared" si="235"/>
        <v>0</v>
      </c>
      <c r="X717" s="74">
        <f t="shared" si="240"/>
        <v>0</v>
      </c>
      <c r="Y717" s="75">
        <v>7.0000000000000007E-2</v>
      </c>
      <c r="Z717" s="74">
        <f t="shared" si="241"/>
        <v>-95.350337768350045</v>
      </c>
      <c r="AA717" s="74">
        <f t="shared" si="242"/>
        <v>-10488.537154518504</v>
      </c>
      <c r="AB717" s="75">
        <v>7.0000000000000007E-2</v>
      </c>
      <c r="AC717" s="74">
        <f t="shared" si="237"/>
        <v>-95.350337768350045</v>
      </c>
      <c r="AD717" s="74">
        <f t="shared" si="238"/>
        <v>-10488.537154518504</v>
      </c>
      <c r="AM717" s="74"/>
      <c r="AN717" s="74"/>
      <c r="AO717" s="74"/>
      <c r="AP717" s="74"/>
      <c r="AQ717" s="73"/>
      <c r="AR717" s="73"/>
    </row>
    <row r="718" spans="1:44" s="60" customFormat="1">
      <c r="A718" s="20" t="s">
        <v>869</v>
      </c>
      <c r="B718" s="135">
        <f>B717+31</f>
        <v>47149</v>
      </c>
      <c r="C718" s="136">
        <f>VLOOKUP(CF_ож!B718,USD!A:B,2,TRUE)</f>
        <v>110.16986301369863</v>
      </c>
      <c r="D718" s="73">
        <v>0</v>
      </c>
      <c r="E718" s="73">
        <v>0</v>
      </c>
      <c r="F718" s="73">
        <v>0</v>
      </c>
      <c r="G718" s="73"/>
      <c r="H718" s="75"/>
      <c r="M718" s="74">
        <v>150</v>
      </c>
      <c r="N718" s="74">
        <f t="shared" si="236"/>
        <v>1212.1476824050005</v>
      </c>
      <c r="O718" s="74">
        <f t="shared" si="222"/>
        <v>16525.479452054795</v>
      </c>
      <c r="P718" s="74">
        <f t="shared" si="223"/>
        <v>133542.14412293117</v>
      </c>
      <c r="Q718" s="74">
        <f t="shared" si="230"/>
        <v>0</v>
      </c>
      <c r="R718" s="74">
        <f t="shared" si="231"/>
        <v>0</v>
      </c>
      <c r="S718" s="74">
        <f t="shared" si="234"/>
        <v>0</v>
      </c>
      <c r="T718" s="74">
        <f t="shared" si="239"/>
        <v>0</v>
      </c>
      <c r="U718" s="74">
        <f t="shared" si="232"/>
        <v>0</v>
      </c>
      <c r="V718" s="74">
        <f t="shared" si="233"/>
        <v>0</v>
      </c>
      <c r="W718" s="74">
        <f t="shared" si="235"/>
        <v>0</v>
      </c>
      <c r="X718" s="74">
        <f t="shared" si="240"/>
        <v>0</v>
      </c>
      <c r="Y718" s="75">
        <v>7.0000000000000007E-2</v>
      </c>
      <c r="Z718" s="74">
        <f t="shared" si="241"/>
        <v>-84.850337768350045</v>
      </c>
      <c r="AA718" s="74">
        <f t="shared" si="242"/>
        <v>-9347.9500886051828</v>
      </c>
      <c r="AB718" s="75">
        <v>7.0000000000000007E-2</v>
      </c>
      <c r="AC718" s="74">
        <f t="shared" si="237"/>
        <v>-84.850337768350045</v>
      </c>
      <c r="AD718" s="74">
        <f t="shared" si="238"/>
        <v>-9347.9500886051828</v>
      </c>
      <c r="AM718" s="74"/>
      <c r="AN718" s="74"/>
      <c r="AO718" s="74"/>
      <c r="AP718" s="74"/>
      <c r="AQ718" s="73"/>
      <c r="AR718" s="73"/>
    </row>
    <row r="719" spans="1:44" s="60" customFormat="1">
      <c r="A719" s="20" t="s">
        <v>869</v>
      </c>
      <c r="B719" s="135">
        <f>B718+28</f>
        <v>47177</v>
      </c>
      <c r="C719" s="136">
        <f>VLOOKUP(CF_ож!B719,USD!A:B,2,TRUE)</f>
        <v>110.32328767123288</v>
      </c>
      <c r="D719" s="73">
        <v>0</v>
      </c>
      <c r="E719" s="73">
        <v>0</v>
      </c>
      <c r="F719" s="73">
        <v>0</v>
      </c>
      <c r="G719" s="73"/>
      <c r="H719" s="75"/>
      <c r="M719" s="74">
        <v>150</v>
      </c>
      <c r="N719" s="74">
        <f t="shared" si="236"/>
        <v>1062.1476824050005</v>
      </c>
      <c r="O719" s="74">
        <f t="shared" si="222"/>
        <v>16548.493150684932</v>
      </c>
      <c r="P719" s="74">
        <f t="shared" si="223"/>
        <v>117179.62431530017</v>
      </c>
      <c r="Q719" s="74">
        <f t="shared" si="230"/>
        <v>0</v>
      </c>
      <c r="R719" s="74">
        <f t="shared" si="231"/>
        <v>0</v>
      </c>
      <c r="S719" s="74">
        <f t="shared" si="234"/>
        <v>0</v>
      </c>
      <c r="T719" s="74">
        <f t="shared" si="239"/>
        <v>0</v>
      </c>
      <c r="U719" s="74">
        <f t="shared" si="232"/>
        <v>0</v>
      </c>
      <c r="V719" s="74">
        <f t="shared" si="233"/>
        <v>0</v>
      </c>
      <c r="W719" s="74">
        <f t="shared" si="235"/>
        <v>0</v>
      </c>
      <c r="X719" s="74">
        <f t="shared" si="240"/>
        <v>0</v>
      </c>
      <c r="Y719" s="75">
        <v>7.0000000000000007E-2</v>
      </c>
      <c r="Z719" s="74">
        <f t="shared" si="241"/>
        <v>-74.350337768350045</v>
      </c>
      <c r="AA719" s="74">
        <f t="shared" si="242"/>
        <v>-8202.573702071013</v>
      </c>
      <c r="AB719" s="75">
        <v>7.0000000000000007E-2</v>
      </c>
      <c r="AC719" s="74">
        <f t="shared" si="237"/>
        <v>-74.350337768350045</v>
      </c>
      <c r="AD719" s="74">
        <f t="shared" si="238"/>
        <v>-8202.573702071013</v>
      </c>
      <c r="AM719" s="74"/>
      <c r="AN719" s="74"/>
      <c r="AO719" s="74"/>
      <c r="AP719" s="74"/>
      <c r="AQ719" s="73"/>
      <c r="AR719" s="73"/>
    </row>
    <row r="720" spans="1:44" s="60" customFormat="1">
      <c r="A720" s="20" t="s">
        <v>869</v>
      </c>
      <c r="B720" s="135">
        <f>B719+31</f>
        <v>47208</v>
      </c>
      <c r="C720" s="136">
        <f>VLOOKUP(CF_ож!B720,USD!A:B,2,TRUE)</f>
        <v>110.49315068493151</v>
      </c>
      <c r="D720" s="73">
        <v>0</v>
      </c>
      <c r="E720" s="73">
        <v>0</v>
      </c>
      <c r="F720" s="73">
        <v>0</v>
      </c>
      <c r="G720" s="73"/>
      <c r="H720" s="75"/>
      <c r="M720" s="74">
        <v>150</v>
      </c>
      <c r="N720" s="74">
        <f t="shared" si="236"/>
        <v>912.14768240500052</v>
      </c>
      <c r="O720" s="74">
        <f t="shared" si="222"/>
        <v>16573.972602739726</v>
      </c>
      <c r="P720" s="74">
        <f t="shared" si="223"/>
        <v>100786.07131888677</v>
      </c>
      <c r="Q720" s="74">
        <f t="shared" ref="Q720:Q738" si="243">N719*D719/365*(B720-B719)+Q719-S720</f>
        <v>0</v>
      </c>
      <c r="R720" s="74">
        <f t="shared" ref="R720:R738" si="244">Q720*C720</f>
        <v>0</v>
      </c>
      <c r="S720" s="74">
        <f t="shared" si="234"/>
        <v>0</v>
      </c>
      <c r="T720" s="74">
        <f t="shared" si="239"/>
        <v>0</v>
      </c>
      <c r="U720" s="74">
        <f t="shared" ref="U720:U739" si="245">E720*N720</f>
        <v>0</v>
      </c>
      <c r="V720" s="74">
        <f t="shared" ref="V720:V739" si="246">U720*C720</f>
        <v>0</v>
      </c>
      <c r="W720" s="74">
        <f t="shared" si="235"/>
        <v>0</v>
      </c>
      <c r="X720" s="74">
        <f t="shared" si="240"/>
        <v>0</v>
      </c>
      <c r="Y720" s="75">
        <v>7.0000000000000007E-2</v>
      </c>
      <c r="Z720" s="74">
        <f t="shared" si="241"/>
        <v>-63.850337768350045</v>
      </c>
      <c r="AA720" s="74">
        <f t="shared" si="242"/>
        <v>-7055.0249923220745</v>
      </c>
      <c r="AB720" s="75">
        <v>7.0000000000000007E-2</v>
      </c>
      <c r="AC720" s="74">
        <f t="shared" si="237"/>
        <v>-63.850337768350045</v>
      </c>
      <c r="AD720" s="74">
        <f t="shared" si="238"/>
        <v>-7055.0249923220745</v>
      </c>
      <c r="AM720" s="74"/>
      <c r="AN720" s="74"/>
      <c r="AO720" s="74"/>
      <c r="AP720" s="74"/>
      <c r="AQ720" s="73"/>
      <c r="AR720" s="73"/>
    </row>
    <row r="721" spans="1:44" s="60" customFormat="1">
      <c r="A721" s="20" t="s">
        <v>869</v>
      </c>
      <c r="B721" s="135">
        <f>B720+30</f>
        <v>47238</v>
      </c>
      <c r="C721" s="136">
        <f>VLOOKUP(CF_ож!B721,USD!A:B,2,TRUE)</f>
        <v>110.65753424657534</v>
      </c>
      <c r="D721" s="73">
        <v>0</v>
      </c>
      <c r="E721" s="73">
        <v>0</v>
      </c>
      <c r="F721" s="73">
        <v>0</v>
      </c>
      <c r="G721" s="73"/>
      <c r="H721" s="75"/>
      <c r="M721" s="74">
        <v>150</v>
      </c>
      <c r="N721" s="74">
        <f t="shared" si="236"/>
        <v>762.14768240500052</v>
      </c>
      <c r="O721" s="74">
        <f t="shared" si="222"/>
        <v>16598.630136986299</v>
      </c>
      <c r="P721" s="74">
        <f t="shared" si="223"/>
        <v>84337.383266679375</v>
      </c>
      <c r="Q721" s="74">
        <f t="shared" si="243"/>
        <v>0</v>
      </c>
      <c r="R721" s="74">
        <f t="shared" si="244"/>
        <v>0</v>
      </c>
      <c r="S721" s="74">
        <f t="shared" ref="S721:S739" si="247">N720*D720/365*(B721-B720)</f>
        <v>0</v>
      </c>
      <c r="T721" s="74">
        <f t="shared" si="239"/>
        <v>0</v>
      </c>
      <c r="U721" s="74">
        <f t="shared" si="245"/>
        <v>0</v>
      </c>
      <c r="V721" s="74">
        <f t="shared" si="246"/>
        <v>0</v>
      </c>
      <c r="W721" s="74">
        <f t="shared" si="235"/>
        <v>0</v>
      </c>
      <c r="X721" s="74">
        <f t="shared" si="240"/>
        <v>0</v>
      </c>
      <c r="Y721" s="75">
        <v>7.0000000000000007E-2</v>
      </c>
      <c r="Z721" s="74">
        <f t="shared" si="241"/>
        <v>-53.350337768350045</v>
      </c>
      <c r="AA721" s="74">
        <f t="shared" si="242"/>
        <v>-5903.6168286675565</v>
      </c>
      <c r="AB721" s="75">
        <v>7.0000000000000007E-2</v>
      </c>
      <c r="AC721" s="74">
        <f t="shared" si="237"/>
        <v>-53.350337768350045</v>
      </c>
      <c r="AD721" s="74">
        <f t="shared" si="238"/>
        <v>-5903.6168286675565</v>
      </c>
      <c r="AM721" s="74"/>
      <c r="AN721" s="74"/>
      <c r="AO721" s="74"/>
      <c r="AP721" s="74"/>
      <c r="AQ721" s="73"/>
      <c r="AR721" s="73"/>
    </row>
    <row r="722" spans="1:44" s="60" customFormat="1">
      <c r="A722" s="20" t="s">
        <v>869</v>
      </c>
      <c r="B722" s="135">
        <f>B721+31</f>
        <v>47269</v>
      </c>
      <c r="C722" s="136">
        <f>VLOOKUP(CF_ож!B722,USD!A:B,2,TRUE)</f>
        <v>110.82739726027397</v>
      </c>
      <c r="D722" s="73">
        <v>0</v>
      </c>
      <c r="E722" s="73">
        <v>0</v>
      </c>
      <c r="F722" s="73">
        <v>0</v>
      </c>
      <c r="G722" s="73"/>
      <c r="H722" s="75"/>
      <c r="M722" s="74">
        <v>150</v>
      </c>
      <c r="N722" s="74">
        <f t="shared" si="236"/>
        <v>612.14768240500052</v>
      </c>
      <c r="O722" s="74">
        <f t="shared" si="222"/>
        <v>16624.109589041094</v>
      </c>
      <c r="P722" s="74">
        <f t="shared" si="223"/>
        <v>67842.734379855014</v>
      </c>
      <c r="Q722" s="74">
        <f t="shared" si="243"/>
        <v>0</v>
      </c>
      <c r="R722" s="74">
        <f t="shared" si="244"/>
        <v>0</v>
      </c>
      <c r="S722" s="74">
        <f t="shared" si="247"/>
        <v>0</v>
      </c>
      <c r="T722" s="74">
        <f t="shared" si="239"/>
        <v>0</v>
      </c>
      <c r="U722" s="74">
        <f t="shared" si="245"/>
        <v>0</v>
      </c>
      <c r="V722" s="74">
        <f t="shared" si="246"/>
        <v>0</v>
      </c>
      <c r="W722" s="74">
        <f t="shared" si="235"/>
        <v>0</v>
      </c>
      <c r="X722" s="74">
        <f t="shared" si="240"/>
        <v>0</v>
      </c>
      <c r="Y722" s="75">
        <v>7.0000000000000007E-2</v>
      </c>
      <c r="Z722" s="74">
        <f t="shared" si="241"/>
        <v>-42.850337768350037</v>
      </c>
      <c r="AA722" s="74">
        <f t="shared" si="242"/>
        <v>-4748.9914065898511</v>
      </c>
      <c r="AB722" s="75">
        <v>7.0000000000000007E-2</v>
      </c>
      <c r="AC722" s="74">
        <f t="shared" si="237"/>
        <v>-42.850337768350037</v>
      </c>
      <c r="AD722" s="74">
        <f t="shared" si="238"/>
        <v>-4748.9914065898511</v>
      </c>
      <c r="AM722" s="74"/>
      <c r="AN722" s="74"/>
      <c r="AO722" s="74"/>
      <c r="AP722" s="74"/>
      <c r="AQ722" s="73"/>
      <c r="AR722" s="73"/>
    </row>
    <row r="723" spans="1:44" s="60" customFormat="1">
      <c r="A723" s="20" t="s">
        <v>869</v>
      </c>
      <c r="B723" s="135">
        <f>B722+30</f>
        <v>47299</v>
      </c>
      <c r="C723" s="136">
        <f>VLOOKUP(CF_ож!B723,USD!A:B,2,TRUE)</f>
        <v>110.99178082191781</v>
      </c>
      <c r="D723" s="73">
        <v>0</v>
      </c>
      <c r="E723" s="73">
        <v>0</v>
      </c>
      <c r="F723" s="73">
        <v>0</v>
      </c>
      <c r="G723" s="73"/>
      <c r="H723" s="75"/>
      <c r="M723" s="74">
        <v>150</v>
      </c>
      <c r="N723" s="74">
        <f t="shared" si="236"/>
        <v>462.14768240500052</v>
      </c>
      <c r="O723" s="74">
        <f t="shared" si="222"/>
        <v>16648.767123287671</v>
      </c>
      <c r="P723" s="74">
        <f t="shared" si="223"/>
        <v>51294.594272853101</v>
      </c>
      <c r="Q723" s="74">
        <f t="shared" si="243"/>
        <v>0</v>
      </c>
      <c r="R723" s="74">
        <f t="shared" si="244"/>
        <v>0</v>
      </c>
      <c r="S723" s="74">
        <f t="shared" si="247"/>
        <v>0</v>
      </c>
      <c r="T723" s="74">
        <f t="shared" si="239"/>
        <v>0</v>
      </c>
      <c r="U723" s="74">
        <f t="shared" si="245"/>
        <v>0</v>
      </c>
      <c r="V723" s="74">
        <f t="shared" si="246"/>
        <v>0</v>
      </c>
      <c r="W723" s="74">
        <f t="shared" ref="W723:W786" si="248">-P723*F723</f>
        <v>0</v>
      </c>
      <c r="X723" s="74">
        <f t="shared" si="240"/>
        <v>0</v>
      </c>
      <c r="Y723" s="75">
        <v>7.0000000000000007E-2</v>
      </c>
      <c r="Z723" s="74">
        <f t="shared" si="241"/>
        <v>-32.350337768350037</v>
      </c>
      <c r="AA723" s="74">
        <f t="shared" si="242"/>
        <v>-3590.6215990997171</v>
      </c>
      <c r="AB723" s="75">
        <v>7.0000000000000007E-2</v>
      </c>
      <c r="AC723" s="74">
        <f t="shared" si="237"/>
        <v>-32.350337768350037</v>
      </c>
      <c r="AD723" s="74">
        <f t="shared" si="238"/>
        <v>-3590.6215990997171</v>
      </c>
      <c r="AM723" s="74"/>
      <c r="AN723" s="74"/>
      <c r="AO723" s="74"/>
      <c r="AP723" s="74"/>
      <c r="AQ723" s="73"/>
      <c r="AR723" s="73"/>
    </row>
    <row r="724" spans="1:44" s="60" customFormat="1">
      <c r="A724" s="20" t="s">
        <v>869</v>
      </c>
      <c r="B724" s="135">
        <f>B723+31</f>
        <v>47330</v>
      </c>
      <c r="C724" s="136">
        <f>VLOOKUP(CF_ож!B724,USD!A:B,2,TRUE)</f>
        <v>111.16164383561645</v>
      </c>
      <c r="D724" s="73">
        <v>0</v>
      </c>
      <c r="E724" s="73">
        <v>0</v>
      </c>
      <c r="F724" s="73">
        <v>0</v>
      </c>
      <c r="G724" s="73"/>
      <c r="H724" s="75"/>
      <c r="M724" s="74">
        <v>150</v>
      </c>
      <c r="N724" s="74">
        <f t="shared" si="236"/>
        <v>312.14768240500052</v>
      </c>
      <c r="O724" s="74">
        <f t="shared" si="222"/>
        <v>16674.246575342466</v>
      </c>
      <c r="P724" s="74">
        <f t="shared" si="223"/>
        <v>34698.849495617789</v>
      </c>
      <c r="Q724" s="74">
        <f t="shared" si="243"/>
        <v>0</v>
      </c>
      <c r="R724" s="74">
        <f t="shared" si="244"/>
        <v>0</v>
      </c>
      <c r="S724" s="74">
        <f t="shared" si="247"/>
        <v>0</v>
      </c>
      <c r="T724" s="74">
        <f t="shared" si="239"/>
        <v>0</v>
      </c>
      <c r="U724" s="74">
        <f t="shared" si="245"/>
        <v>0</v>
      </c>
      <c r="V724" s="74">
        <f t="shared" si="246"/>
        <v>0</v>
      </c>
      <c r="W724" s="74">
        <f t="shared" si="248"/>
        <v>0</v>
      </c>
      <c r="X724" s="74">
        <f t="shared" si="240"/>
        <v>0</v>
      </c>
      <c r="Y724" s="75">
        <v>7.0000000000000007E-2</v>
      </c>
      <c r="Z724" s="74">
        <f t="shared" si="241"/>
        <v>-21.850337768350037</v>
      </c>
      <c r="AA724" s="74">
        <f t="shared" si="242"/>
        <v>-2428.9194646932451</v>
      </c>
      <c r="AB724" s="75">
        <v>7.0000000000000007E-2</v>
      </c>
      <c r="AC724" s="74">
        <f t="shared" si="237"/>
        <v>-21.850337768350037</v>
      </c>
      <c r="AD724" s="74">
        <f t="shared" si="238"/>
        <v>-2428.9194646932451</v>
      </c>
      <c r="AM724" s="74"/>
      <c r="AN724" s="74"/>
      <c r="AO724" s="74"/>
      <c r="AP724" s="74"/>
      <c r="AQ724" s="73"/>
      <c r="AR724" s="73"/>
    </row>
    <row r="725" spans="1:44" s="60" customFormat="1">
      <c r="A725" s="20" t="s">
        <v>869</v>
      </c>
      <c r="B725" s="135">
        <f>B724+31</f>
        <v>47361</v>
      </c>
      <c r="C725" s="136">
        <f>VLOOKUP(CF_ож!B725,USD!A:B,2,TRUE)</f>
        <v>111.33150684931506</v>
      </c>
      <c r="D725" s="73">
        <v>0</v>
      </c>
      <c r="E725" s="73">
        <v>0</v>
      </c>
      <c r="F725" s="73">
        <v>0</v>
      </c>
      <c r="G725" s="73"/>
      <c r="H725" s="75"/>
      <c r="M725" s="74">
        <v>150</v>
      </c>
      <c r="N725" s="74">
        <f t="shared" si="236"/>
        <v>162.14768240500052</v>
      </c>
      <c r="O725" s="74">
        <f t="shared" si="222"/>
        <v>16699.726027397261</v>
      </c>
      <c r="P725" s="74">
        <f t="shared" si="223"/>
        <v>18052.145814272881</v>
      </c>
      <c r="Q725" s="74">
        <f t="shared" si="243"/>
        <v>0</v>
      </c>
      <c r="R725" s="74">
        <f t="shared" si="244"/>
        <v>0</v>
      </c>
      <c r="S725" s="74">
        <f t="shared" si="247"/>
        <v>0</v>
      </c>
      <c r="T725" s="74">
        <f t="shared" si="239"/>
        <v>0</v>
      </c>
      <c r="U725" s="74">
        <f t="shared" si="245"/>
        <v>0</v>
      </c>
      <c r="V725" s="74">
        <f t="shared" si="246"/>
        <v>0</v>
      </c>
      <c r="W725" s="74">
        <f t="shared" si="248"/>
        <v>0</v>
      </c>
      <c r="X725" s="74">
        <f t="shared" si="240"/>
        <v>0</v>
      </c>
      <c r="Y725" s="75">
        <v>7.0000000000000007E-2</v>
      </c>
      <c r="Z725" s="74">
        <f t="shared" si="241"/>
        <v>-11.350337768350037</v>
      </c>
      <c r="AA725" s="74">
        <f t="shared" si="242"/>
        <v>-1263.6502069991016</v>
      </c>
      <c r="AB725" s="75">
        <v>7.0000000000000007E-2</v>
      </c>
      <c r="AC725" s="74">
        <f t="shared" si="237"/>
        <v>-11.350337768350037</v>
      </c>
      <c r="AD725" s="74">
        <f t="shared" si="238"/>
        <v>-1263.6502069991016</v>
      </c>
      <c r="AM725" s="74"/>
      <c r="AN725" s="74"/>
      <c r="AO725" s="74"/>
      <c r="AP725" s="74"/>
      <c r="AQ725" s="73"/>
      <c r="AR725" s="73"/>
    </row>
    <row r="726" spans="1:44" s="60" customFormat="1">
      <c r="A726" s="20" t="s">
        <v>869</v>
      </c>
      <c r="B726" s="135">
        <f>B725+30</f>
        <v>47391</v>
      </c>
      <c r="C726" s="136">
        <f>VLOOKUP(CF_ож!B726,USD!A:B,2,TRUE)</f>
        <v>111.49589041095891</v>
      </c>
      <c r="D726" s="73">
        <v>0</v>
      </c>
      <c r="E726" s="73">
        <v>0</v>
      </c>
      <c r="F726" s="73">
        <v>0</v>
      </c>
      <c r="G726" s="73"/>
      <c r="H726" s="75"/>
      <c r="M726" s="74">
        <v>150</v>
      </c>
      <c r="N726" s="74">
        <f t="shared" si="236"/>
        <v>12.147682405000523</v>
      </c>
      <c r="O726" s="74">
        <f t="shared" si="222"/>
        <v>16724.383561643837</v>
      </c>
      <c r="P726" s="74">
        <f t="shared" si="223"/>
        <v>1354.4166661750721</v>
      </c>
      <c r="Q726" s="74">
        <f t="shared" si="243"/>
        <v>0</v>
      </c>
      <c r="R726" s="74">
        <f t="shared" si="244"/>
        <v>0</v>
      </c>
      <c r="S726" s="74">
        <f t="shared" si="247"/>
        <v>0</v>
      </c>
      <c r="T726" s="74">
        <f t="shared" si="239"/>
        <v>0</v>
      </c>
      <c r="U726" s="74">
        <f t="shared" si="245"/>
        <v>0</v>
      </c>
      <c r="V726" s="74">
        <f t="shared" si="246"/>
        <v>0</v>
      </c>
      <c r="W726" s="74">
        <f t="shared" si="248"/>
        <v>0</v>
      </c>
      <c r="X726" s="74">
        <f t="shared" si="240"/>
        <v>0</v>
      </c>
      <c r="Y726" s="75">
        <v>7.0000000000000007E-2</v>
      </c>
      <c r="Z726" s="74">
        <f t="shared" si="241"/>
        <v>-0.85033776835003672</v>
      </c>
      <c r="AA726" s="74">
        <f t="shared" si="242"/>
        <v>-94.809166632255057</v>
      </c>
      <c r="AB726" s="75">
        <v>7.0000000000000007E-2</v>
      </c>
      <c r="AC726" s="74">
        <f t="shared" si="237"/>
        <v>-0.85033776835003672</v>
      </c>
      <c r="AD726" s="74">
        <f t="shared" si="238"/>
        <v>-94.809166632255057</v>
      </c>
      <c r="AM726" s="74"/>
      <c r="AN726" s="74"/>
      <c r="AO726" s="74"/>
      <c r="AP726" s="74"/>
      <c r="AQ726" s="73"/>
      <c r="AR726" s="73"/>
    </row>
    <row r="727" spans="1:44" s="60" customFormat="1">
      <c r="A727" s="20" t="s">
        <v>869</v>
      </c>
      <c r="B727" s="135">
        <f>B726+31</f>
        <v>47422</v>
      </c>
      <c r="C727" s="136">
        <f>VLOOKUP(CF_ож!B727,USD!A:B,2,TRUE)</f>
        <v>111.66575342465754</v>
      </c>
      <c r="D727" s="73">
        <v>0</v>
      </c>
      <c r="E727" s="73">
        <v>0</v>
      </c>
      <c r="F727" s="73">
        <v>0</v>
      </c>
      <c r="G727" s="73"/>
      <c r="H727" s="75"/>
      <c r="M727" s="74">
        <v>150</v>
      </c>
      <c r="N727" s="74">
        <f t="shared" ref="N727:N739" si="249">N726-M727</f>
        <v>-137.85231759499948</v>
      </c>
      <c r="O727" s="74">
        <f t="shared" si="222"/>
        <v>16749.863013698632</v>
      </c>
      <c r="P727" s="74">
        <f t="shared" si="223"/>
        <v>-15393.382905580791</v>
      </c>
      <c r="Q727" s="74">
        <f t="shared" si="243"/>
        <v>0</v>
      </c>
      <c r="R727" s="74">
        <f t="shared" si="244"/>
        <v>0</v>
      </c>
      <c r="S727" s="74">
        <f t="shared" si="247"/>
        <v>0</v>
      </c>
      <c r="T727" s="74">
        <f t="shared" si="239"/>
        <v>0</v>
      </c>
      <c r="U727" s="74">
        <f t="shared" si="245"/>
        <v>0</v>
      </c>
      <c r="V727" s="74">
        <f t="shared" si="246"/>
        <v>0</v>
      </c>
      <c r="W727" s="74">
        <f t="shared" si="248"/>
        <v>0</v>
      </c>
      <c r="X727" s="74">
        <f t="shared" si="240"/>
        <v>0</v>
      </c>
      <c r="Y727" s="75">
        <v>7.0000000000000007E-2</v>
      </c>
      <c r="Z727" s="74">
        <f t="shared" si="241"/>
        <v>9.6496622316499643</v>
      </c>
      <c r="AA727" s="74">
        <f t="shared" si="242"/>
        <v>1077.5368033906555</v>
      </c>
      <c r="AB727" s="75">
        <v>7.0000000000000007E-2</v>
      </c>
      <c r="AC727" s="74">
        <f t="shared" si="237"/>
        <v>9.6496622316499643</v>
      </c>
      <c r="AD727" s="74">
        <f t="shared" si="238"/>
        <v>1077.5368033906555</v>
      </c>
      <c r="AM727" s="74"/>
      <c r="AN727" s="74"/>
      <c r="AO727" s="74"/>
      <c r="AP727" s="74"/>
      <c r="AQ727" s="73"/>
      <c r="AR727" s="73"/>
    </row>
    <row r="728" spans="1:44" s="60" customFormat="1">
      <c r="A728" s="20" t="s">
        <v>869</v>
      </c>
      <c r="B728" s="135">
        <f>B727+30</f>
        <v>47452</v>
      </c>
      <c r="C728" s="136">
        <f>VLOOKUP(CF_ож!B728,USD!A:B,2,TRUE)</f>
        <v>111.83013698630137</v>
      </c>
      <c r="D728" s="73">
        <v>0</v>
      </c>
      <c r="E728" s="73">
        <v>0</v>
      </c>
      <c r="F728" s="73">
        <v>0</v>
      </c>
      <c r="G728" s="73"/>
      <c r="H728" s="75"/>
      <c r="M728" s="74">
        <v>150</v>
      </c>
      <c r="N728" s="74">
        <f t="shared" si="249"/>
        <v>-287.85231759499948</v>
      </c>
      <c r="O728" s="74">
        <f t="shared" si="222"/>
        <v>16774.520547945205</v>
      </c>
      <c r="P728" s="74">
        <f t="shared" si="223"/>
        <v>-32190.564108473118</v>
      </c>
      <c r="Q728" s="74">
        <f t="shared" si="243"/>
        <v>0</v>
      </c>
      <c r="R728" s="74">
        <f t="shared" si="244"/>
        <v>0</v>
      </c>
      <c r="S728" s="74">
        <f t="shared" si="247"/>
        <v>0</v>
      </c>
      <c r="T728" s="74">
        <f t="shared" si="239"/>
        <v>0</v>
      </c>
      <c r="U728" s="74">
        <f t="shared" si="245"/>
        <v>0</v>
      </c>
      <c r="V728" s="74">
        <f t="shared" si="246"/>
        <v>0</v>
      </c>
      <c r="W728" s="74">
        <f t="shared" si="248"/>
        <v>0</v>
      </c>
      <c r="X728" s="74">
        <f t="shared" si="240"/>
        <v>0</v>
      </c>
      <c r="Y728" s="75">
        <v>7.0000000000000007E-2</v>
      </c>
      <c r="Z728" s="74">
        <f t="shared" si="241"/>
        <v>20.149662231649966</v>
      </c>
      <c r="AA728" s="74">
        <f t="shared" si="242"/>
        <v>2253.3394875931185</v>
      </c>
      <c r="AB728" s="75">
        <v>7.0000000000000007E-2</v>
      </c>
      <c r="AC728" s="74">
        <f t="shared" si="237"/>
        <v>20.149662231649966</v>
      </c>
      <c r="AD728" s="74">
        <f t="shared" si="238"/>
        <v>2253.3394875931185</v>
      </c>
      <c r="AM728" s="74"/>
      <c r="AN728" s="74"/>
      <c r="AO728" s="74"/>
      <c r="AP728" s="74"/>
      <c r="AQ728" s="73"/>
      <c r="AR728" s="73"/>
    </row>
    <row r="729" spans="1:44" s="60" customFormat="1">
      <c r="A729" s="20" t="s">
        <v>869</v>
      </c>
      <c r="B729" s="135">
        <f>B728+31</f>
        <v>47483</v>
      </c>
      <c r="C729" s="136">
        <f>VLOOKUP(CF_ож!B729,USD!A:B,2,TRUE)</f>
        <v>112</v>
      </c>
      <c r="D729" s="73">
        <v>0</v>
      </c>
      <c r="E729" s="73">
        <v>0</v>
      </c>
      <c r="F729" s="73">
        <v>0</v>
      </c>
      <c r="G729" s="73"/>
      <c r="H729" s="75"/>
      <c r="M729" s="74">
        <v>150</v>
      </c>
      <c r="N729" s="74">
        <f t="shared" si="249"/>
        <v>-437.85231759499948</v>
      </c>
      <c r="O729" s="74">
        <f t="shared" si="222"/>
        <v>16800</v>
      </c>
      <c r="P729" s="74">
        <f t="shared" si="223"/>
        <v>-49039.459570639941</v>
      </c>
      <c r="Q729" s="74">
        <f t="shared" si="243"/>
        <v>0</v>
      </c>
      <c r="R729" s="74">
        <f t="shared" si="244"/>
        <v>0</v>
      </c>
      <c r="S729" s="74">
        <f t="shared" si="247"/>
        <v>0</v>
      </c>
      <c r="T729" s="74">
        <f t="shared" si="239"/>
        <v>0</v>
      </c>
      <c r="U729" s="74">
        <f t="shared" si="245"/>
        <v>0</v>
      </c>
      <c r="V729" s="74">
        <f t="shared" si="246"/>
        <v>0</v>
      </c>
      <c r="W729" s="74">
        <f t="shared" si="248"/>
        <v>0</v>
      </c>
      <c r="X729" s="74">
        <f t="shared" si="240"/>
        <v>0</v>
      </c>
      <c r="Y729" s="75">
        <v>7.0000000000000007E-2</v>
      </c>
      <c r="Z729" s="74">
        <f t="shared" si="241"/>
        <v>30.649662231649966</v>
      </c>
      <c r="AA729" s="74">
        <f t="shared" si="242"/>
        <v>3432.7621699447964</v>
      </c>
      <c r="AB729" s="75">
        <v>7.0000000000000007E-2</v>
      </c>
      <c r="AC729" s="74">
        <f t="shared" si="237"/>
        <v>30.649662231649966</v>
      </c>
      <c r="AD729" s="74">
        <f t="shared" si="238"/>
        <v>3432.7621699447964</v>
      </c>
      <c r="AM729" s="74"/>
      <c r="AN729" s="74"/>
      <c r="AO729" s="74"/>
      <c r="AP729" s="74"/>
      <c r="AQ729" s="73"/>
      <c r="AR729" s="73"/>
    </row>
    <row r="730" spans="1:44" s="60" customFormat="1">
      <c r="A730" s="20" t="s">
        <v>869</v>
      </c>
      <c r="B730" s="135">
        <f>B729+31</f>
        <v>47514</v>
      </c>
      <c r="C730" s="136">
        <f>VLOOKUP(CF_ож!B730,USD!A:B,2,TRUE)</f>
        <v>112.16986301369863</v>
      </c>
      <c r="D730" s="73">
        <v>0</v>
      </c>
      <c r="E730" s="73">
        <v>0</v>
      </c>
      <c r="F730" s="73">
        <v>0</v>
      </c>
      <c r="G730" s="73"/>
      <c r="H730" s="75"/>
      <c r="M730" s="74">
        <v>150</v>
      </c>
      <c r="N730" s="74">
        <f t="shared" si="249"/>
        <v>-587.85231759499948</v>
      </c>
      <c r="O730" s="74">
        <f t="shared" si="222"/>
        <v>16825.479452054795</v>
      </c>
      <c r="P730" s="74">
        <f t="shared" si="223"/>
        <v>-65939.313936916355</v>
      </c>
      <c r="Q730" s="74">
        <f t="shared" si="243"/>
        <v>0</v>
      </c>
      <c r="R730" s="74">
        <f t="shared" si="244"/>
        <v>0</v>
      </c>
      <c r="S730" s="74">
        <f t="shared" si="247"/>
        <v>0</v>
      </c>
      <c r="T730" s="74">
        <f t="shared" si="239"/>
        <v>0</v>
      </c>
      <c r="U730" s="74">
        <f t="shared" si="245"/>
        <v>0</v>
      </c>
      <c r="V730" s="74">
        <f t="shared" si="246"/>
        <v>0</v>
      </c>
      <c r="W730" s="74">
        <f t="shared" si="248"/>
        <v>0</v>
      </c>
      <c r="X730" s="74">
        <f t="shared" si="240"/>
        <v>0</v>
      </c>
      <c r="Y730" s="75">
        <v>7.0000000000000007E-2</v>
      </c>
      <c r="Z730" s="74">
        <f t="shared" si="241"/>
        <v>41.14966223164997</v>
      </c>
      <c r="AA730" s="74">
        <f t="shared" si="242"/>
        <v>4615.7519755841458</v>
      </c>
      <c r="AB730" s="75">
        <v>7.0000000000000007E-2</v>
      </c>
      <c r="AC730" s="74">
        <f t="shared" si="237"/>
        <v>41.14966223164997</v>
      </c>
      <c r="AD730" s="74">
        <f t="shared" si="238"/>
        <v>4615.7519755841458</v>
      </c>
      <c r="AM730" s="74"/>
      <c r="AN730" s="74"/>
      <c r="AO730" s="74"/>
      <c r="AP730" s="74"/>
      <c r="AQ730" s="73"/>
      <c r="AR730" s="73"/>
    </row>
    <row r="731" spans="1:44" s="60" customFormat="1">
      <c r="A731" s="20" t="s">
        <v>869</v>
      </c>
      <c r="B731" s="135">
        <f>B730+28</f>
        <v>47542</v>
      </c>
      <c r="C731" s="136">
        <f>VLOOKUP(CF_ож!B731,USD!A:B,2,TRUE)</f>
        <v>112.32328767123288</v>
      </c>
      <c r="D731" s="73">
        <v>0</v>
      </c>
      <c r="E731" s="73">
        <v>0</v>
      </c>
      <c r="F731" s="73">
        <v>0</v>
      </c>
      <c r="G731" s="73"/>
      <c r="H731" s="75"/>
      <c r="M731" s="74">
        <v>150</v>
      </c>
      <c r="N731" s="74">
        <f t="shared" si="249"/>
        <v>-737.85231759499948</v>
      </c>
      <c r="O731" s="74">
        <f t="shared" si="222"/>
        <v>16848.493150684932</v>
      </c>
      <c r="P731" s="74">
        <f t="shared" si="223"/>
        <v>-82877.998128109015</v>
      </c>
      <c r="Q731" s="74">
        <f t="shared" si="243"/>
        <v>0</v>
      </c>
      <c r="R731" s="74">
        <f t="shared" si="244"/>
        <v>0</v>
      </c>
      <c r="S731" s="74">
        <f t="shared" si="247"/>
        <v>0</v>
      </c>
      <c r="T731" s="74">
        <f t="shared" si="239"/>
        <v>0</v>
      </c>
      <c r="U731" s="74">
        <f t="shared" si="245"/>
        <v>0</v>
      </c>
      <c r="V731" s="74">
        <f t="shared" si="246"/>
        <v>0</v>
      </c>
      <c r="W731" s="74">
        <f t="shared" si="248"/>
        <v>0</v>
      </c>
      <c r="X731" s="74">
        <f t="shared" si="240"/>
        <v>0</v>
      </c>
      <c r="Y731" s="75">
        <v>7.0000000000000007E-2</v>
      </c>
      <c r="Z731" s="74">
        <f t="shared" si="241"/>
        <v>51.64966223164997</v>
      </c>
      <c r="AA731" s="74">
        <f t="shared" si="242"/>
        <v>5801.4598689676313</v>
      </c>
      <c r="AB731" s="75">
        <v>7.0000000000000007E-2</v>
      </c>
      <c r="AC731" s="74">
        <f t="shared" si="237"/>
        <v>51.64966223164997</v>
      </c>
      <c r="AD731" s="74">
        <f t="shared" si="238"/>
        <v>5801.4598689676313</v>
      </c>
      <c r="AM731" s="74"/>
      <c r="AN731" s="74"/>
      <c r="AO731" s="74"/>
      <c r="AP731" s="74"/>
      <c r="AQ731" s="73"/>
      <c r="AR731" s="73"/>
    </row>
    <row r="732" spans="1:44" s="60" customFormat="1">
      <c r="A732" s="20" t="s">
        <v>869</v>
      </c>
      <c r="B732" s="135">
        <f>B731+31</f>
        <v>47573</v>
      </c>
      <c r="C732" s="136">
        <f>VLOOKUP(CF_ож!B732,USD!A:B,2,TRUE)</f>
        <v>112.49315068493151</v>
      </c>
      <c r="D732" s="73">
        <v>0</v>
      </c>
      <c r="E732" s="73">
        <v>0</v>
      </c>
      <c r="F732" s="73">
        <v>0</v>
      </c>
      <c r="G732" s="73"/>
      <c r="H732" s="75"/>
      <c r="M732" s="74">
        <v>150</v>
      </c>
      <c r="N732" s="74">
        <f t="shared" si="249"/>
        <v>-887.85231759499948</v>
      </c>
      <c r="O732" s="74">
        <f t="shared" si="222"/>
        <v>16873.972602739726</v>
      </c>
      <c r="P732" s="74">
        <f t="shared" si="223"/>
        <v>-99877.304549179942</v>
      </c>
      <c r="Q732" s="74">
        <f t="shared" si="243"/>
        <v>0</v>
      </c>
      <c r="R732" s="74">
        <f t="shared" si="244"/>
        <v>0</v>
      </c>
      <c r="S732" s="74">
        <f t="shared" si="247"/>
        <v>0</v>
      </c>
      <c r="T732" s="74">
        <f t="shared" si="239"/>
        <v>0</v>
      </c>
      <c r="U732" s="74">
        <f t="shared" si="245"/>
        <v>0</v>
      </c>
      <c r="V732" s="74">
        <f t="shared" si="246"/>
        <v>0</v>
      </c>
      <c r="W732" s="74">
        <f t="shared" si="248"/>
        <v>0</v>
      </c>
      <c r="X732" s="74">
        <f t="shared" si="240"/>
        <v>0</v>
      </c>
      <c r="Y732" s="75">
        <v>7.0000000000000007E-2</v>
      </c>
      <c r="Z732" s="74">
        <f t="shared" si="241"/>
        <v>62.14966223164997</v>
      </c>
      <c r="AA732" s="74">
        <f t="shared" si="242"/>
        <v>6991.4113184425969</v>
      </c>
      <c r="AB732" s="75">
        <v>7.0000000000000007E-2</v>
      </c>
      <c r="AC732" s="74">
        <f t="shared" si="237"/>
        <v>62.14966223164997</v>
      </c>
      <c r="AD732" s="74">
        <f t="shared" si="238"/>
        <v>6991.4113184425969</v>
      </c>
      <c r="AM732" s="74"/>
      <c r="AN732" s="74"/>
      <c r="AO732" s="74"/>
      <c r="AP732" s="74"/>
      <c r="AQ732" s="73"/>
      <c r="AR732" s="73"/>
    </row>
    <row r="733" spans="1:44" s="60" customFormat="1">
      <c r="A733" s="20" t="s">
        <v>869</v>
      </c>
      <c r="B733" s="135">
        <f>B732+30</f>
        <v>47603</v>
      </c>
      <c r="C733" s="136">
        <f>VLOOKUP(CF_ож!B733,USD!A:B,2,TRUE)</f>
        <v>112.65753424657534</v>
      </c>
      <c r="D733" s="73">
        <v>0</v>
      </c>
      <c r="E733" s="73">
        <v>0</v>
      </c>
      <c r="F733" s="73">
        <v>0</v>
      </c>
      <c r="G733" s="73"/>
      <c r="H733" s="75"/>
      <c r="M733" s="74">
        <v>150</v>
      </c>
      <c r="N733" s="74">
        <f t="shared" si="249"/>
        <v>-1037.8523175949995</v>
      </c>
      <c r="O733" s="74">
        <f t="shared" si="222"/>
        <v>16898.630136986299</v>
      </c>
      <c r="P733" s="74">
        <f t="shared" si="223"/>
        <v>-116921.88301234624</v>
      </c>
      <c r="Q733" s="74">
        <f t="shared" si="243"/>
        <v>0</v>
      </c>
      <c r="R733" s="74">
        <f t="shared" si="244"/>
        <v>0</v>
      </c>
      <c r="S733" s="74">
        <f t="shared" si="247"/>
        <v>0</v>
      </c>
      <c r="T733" s="74">
        <f t="shared" si="239"/>
        <v>0</v>
      </c>
      <c r="U733" s="74">
        <f t="shared" si="245"/>
        <v>0</v>
      </c>
      <c r="V733" s="74">
        <f t="shared" si="246"/>
        <v>0</v>
      </c>
      <c r="W733" s="74">
        <f t="shared" si="248"/>
        <v>0</v>
      </c>
      <c r="X733" s="74">
        <f t="shared" si="240"/>
        <v>0</v>
      </c>
      <c r="Y733" s="75">
        <v>7.0000000000000007E-2</v>
      </c>
      <c r="Z733" s="74">
        <f t="shared" si="241"/>
        <v>72.64966223164997</v>
      </c>
      <c r="AA733" s="74">
        <f t="shared" si="242"/>
        <v>8184.5318108642377</v>
      </c>
      <c r="AB733" s="75">
        <v>7.0000000000000007E-2</v>
      </c>
      <c r="AC733" s="74">
        <f t="shared" si="237"/>
        <v>72.64966223164997</v>
      </c>
      <c r="AD733" s="74">
        <f t="shared" si="238"/>
        <v>8184.5318108642377</v>
      </c>
      <c r="AM733" s="74"/>
      <c r="AN733" s="74"/>
      <c r="AO733" s="74"/>
      <c r="AP733" s="74"/>
      <c r="AQ733" s="73"/>
      <c r="AR733" s="73"/>
    </row>
    <row r="734" spans="1:44" s="60" customFormat="1">
      <c r="A734" s="20" t="s">
        <v>869</v>
      </c>
      <c r="B734" s="135">
        <f>B733+31</f>
        <v>47634</v>
      </c>
      <c r="C734" s="136">
        <f>VLOOKUP(CF_ож!B734,USD!A:B,2,TRUE)</f>
        <v>112.82739726027397</v>
      </c>
      <c r="D734" s="73">
        <v>0</v>
      </c>
      <c r="E734" s="73">
        <v>0</v>
      </c>
      <c r="F734" s="73">
        <v>0</v>
      </c>
      <c r="G734" s="73"/>
      <c r="H734" s="75"/>
      <c r="M734" s="74">
        <v>150</v>
      </c>
      <c r="N734" s="74">
        <f t="shared" si="249"/>
        <v>-1187.8523175949995</v>
      </c>
      <c r="O734" s="74">
        <f t="shared" si="222"/>
        <v>16924.109589041094</v>
      </c>
      <c r="P734" s="74">
        <f t="shared" si="223"/>
        <v>-134022.28532382814</v>
      </c>
      <c r="Q734" s="74">
        <f t="shared" si="243"/>
        <v>0</v>
      </c>
      <c r="R734" s="74">
        <f t="shared" si="244"/>
        <v>0</v>
      </c>
      <c r="S734" s="74">
        <f t="shared" si="247"/>
        <v>0</v>
      </c>
      <c r="T734" s="74">
        <f t="shared" si="239"/>
        <v>0</v>
      </c>
      <c r="U734" s="74">
        <f t="shared" si="245"/>
        <v>0</v>
      </c>
      <c r="V734" s="74">
        <f t="shared" si="246"/>
        <v>0</v>
      </c>
      <c r="W734" s="74">
        <f t="shared" si="248"/>
        <v>0</v>
      </c>
      <c r="X734" s="74">
        <f t="shared" si="240"/>
        <v>0</v>
      </c>
      <c r="Y734" s="75">
        <v>7.0000000000000007E-2</v>
      </c>
      <c r="Z734" s="74">
        <f t="shared" si="241"/>
        <v>83.14966223164997</v>
      </c>
      <c r="AA734" s="74">
        <f t="shared" si="242"/>
        <v>9381.5599726679702</v>
      </c>
      <c r="AB734" s="75">
        <v>7.0000000000000007E-2</v>
      </c>
      <c r="AC734" s="74">
        <f t="shared" si="237"/>
        <v>83.14966223164997</v>
      </c>
      <c r="AD734" s="74">
        <f t="shared" si="238"/>
        <v>9381.5599726679702</v>
      </c>
      <c r="AM734" s="74"/>
      <c r="AN734" s="74"/>
      <c r="AO734" s="74"/>
      <c r="AP734" s="74"/>
      <c r="AQ734" s="73"/>
      <c r="AR734" s="73"/>
    </row>
    <row r="735" spans="1:44" s="60" customFormat="1">
      <c r="A735" s="20" t="s">
        <v>869</v>
      </c>
      <c r="B735" s="135">
        <f>B734+30</f>
        <v>47664</v>
      </c>
      <c r="C735" s="136">
        <f>VLOOKUP(CF_ож!B735,USD!A:B,2,TRUE)</f>
        <v>112.99178082191781</v>
      </c>
      <c r="D735" s="73">
        <v>0</v>
      </c>
      <c r="E735" s="73">
        <v>0</v>
      </c>
      <c r="F735" s="73">
        <v>0</v>
      </c>
      <c r="G735" s="73"/>
      <c r="H735" s="75"/>
      <c r="M735" s="74">
        <v>150</v>
      </c>
      <c r="N735" s="74">
        <f t="shared" si="249"/>
        <v>-1337.8523175949995</v>
      </c>
      <c r="O735" s="74">
        <f t="shared" si="222"/>
        <v>16948.767123287671</v>
      </c>
      <c r="P735" s="74">
        <f t="shared" si="223"/>
        <v>-151166.31584178895</v>
      </c>
      <c r="Q735" s="74">
        <f t="shared" si="243"/>
        <v>0</v>
      </c>
      <c r="R735" s="74">
        <f t="shared" si="244"/>
        <v>0</v>
      </c>
      <c r="S735" s="74">
        <f t="shared" si="247"/>
        <v>0</v>
      </c>
      <c r="T735" s="74">
        <f t="shared" si="239"/>
        <v>0</v>
      </c>
      <c r="U735" s="74">
        <f t="shared" si="245"/>
        <v>0</v>
      </c>
      <c r="V735" s="74">
        <f t="shared" si="246"/>
        <v>0</v>
      </c>
      <c r="W735" s="74">
        <f t="shared" si="248"/>
        <v>0</v>
      </c>
      <c r="X735" s="74">
        <f t="shared" si="240"/>
        <v>0</v>
      </c>
      <c r="Y735" s="75">
        <v>7.0000000000000007E-2</v>
      </c>
      <c r="Z735" s="74">
        <f t="shared" si="241"/>
        <v>93.64966223164997</v>
      </c>
      <c r="AA735" s="74">
        <f t="shared" si="242"/>
        <v>10581.642108925229</v>
      </c>
      <c r="AB735" s="75">
        <v>7.0000000000000007E-2</v>
      </c>
      <c r="AC735" s="74">
        <f t="shared" si="237"/>
        <v>93.64966223164997</v>
      </c>
      <c r="AD735" s="74">
        <f t="shared" si="238"/>
        <v>10581.642108925229</v>
      </c>
      <c r="AM735" s="74"/>
      <c r="AN735" s="74"/>
      <c r="AO735" s="74"/>
      <c r="AP735" s="74"/>
      <c r="AQ735" s="73"/>
      <c r="AR735" s="73"/>
    </row>
    <row r="736" spans="1:44" s="60" customFormat="1">
      <c r="A736" s="20" t="s">
        <v>869</v>
      </c>
      <c r="B736" s="135">
        <f>B735+31</f>
        <v>47695</v>
      </c>
      <c r="C736" s="136">
        <f>VLOOKUP(CF_ож!B736,USD!A:B,2,TRUE)</f>
        <v>113.16164383561645</v>
      </c>
      <c r="D736" s="73">
        <v>0</v>
      </c>
      <c r="E736" s="73">
        <v>0</v>
      </c>
      <c r="F736" s="73">
        <v>0</v>
      </c>
      <c r="G736" s="73"/>
      <c r="H736" s="75"/>
      <c r="M736" s="74">
        <v>150</v>
      </c>
      <c r="N736" s="74">
        <f t="shared" si="249"/>
        <v>-1487.8523175949995</v>
      </c>
      <c r="O736" s="74">
        <f t="shared" si="222"/>
        <v>16974.246575342466</v>
      </c>
      <c r="P736" s="74">
        <f t="shared" si="223"/>
        <v>-168367.81404368181</v>
      </c>
      <c r="Q736" s="74">
        <f t="shared" si="243"/>
        <v>0</v>
      </c>
      <c r="R736" s="74">
        <f t="shared" si="244"/>
        <v>0</v>
      </c>
      <c r="S736" s="74">
        <f t="shared" si="247"/>
        <v>0</v>
      </c>
      <c r="T736" s="74">
        <f t="shared" si="239"/>
        <v>0</v>
      </c>
      <c r="U736" s="74">
        <f t="shared" si="245"/>
        <v>0</v>
      </c>
      <c r="V736" s="74">
        <f t="shared" si="246"/>
        <v>0</v>
      </c>
      <c r="W736" s="74">
        <f t="shared" si="248"/>
        <v>0</v>
      </c>
      <c r="X736" s="74">
        <f t="shared" si="240"/>
        <v>0</v>
      </c>
      <c r="Y736" s="75">
        <v>7.0000000000000007E-2</v>
      </c>
      <c r="Z736" s="74">
        <f t="shared" si="241"/>
        <v>104.14966223164997</v>
      </c>
      <c r="AA736" s="74">
        <f t="shared" si="242"/>
        <v>11785.746983057728</v>
      </c>
      <c r="AB736" s="75">
        <v>7.0000000000000007E-2</v>
      </c>
      <c r="AC736" s="74">
        <f t="shared" si="237"/>
        <v>104.14966223164997</v>
      </c>
      <c r="AD736" s="74">
        <f t="shared" si="238"/>
        <v>11785.746983057728</v>
      </c>
      <c r="AM736" s="74"/>
      <c r="AN736" s="74"/>
      <c r="AO736" s="74"/>
      <c r="AP736" s="74"/>
      <c r="AQ736" s="73"/>
      <c r="AR736" s="73"/>
    </row>
    <row r="737" spans="1:44" s="60" customFormat="1">
      <c r="A737" s="20" t="s">
        <v>869</v>
      </c>
      <c r="B737" s="135">
        <f>B736+31</f>
        <v>47726</v>
      </c>
      <c r="C737" s="136">
        <f>VLOOKUP(CF_ож!B737,USD!A:B,2,TRUE)</f>
        <v>113.33150684931506</v>
      </c>
      <c r="D737" s="73">
        <v>0</v>
      </c>
      <c r="E737" s="73">
        <v>0</v>
      </c>
      <c r="F737" s="73">
        <v>0</v>
      </c>
      <c r="G737" s="73"/>
      <c r="H737" s="75"/>
      <c r="M737" s="74">
        <v>150</v>
      </c>
      <c r="N737" s="74">
        <f t="shared" si="249"/>
        <v>-1637.8523175949995</v>
      </c>
      <c r="O737" s="74">
        <f t="shared" si="222"/>
        <v>16999.726027397261</v>
      </c>
      <c r="P737" s="74">
        <f t="shared" si="223"/>
        <v>-185620.27114968424</v>
      </c>
      <c r="Q737" s="74">
        <f t="shared" si="243"/>
        <v>0</v>
      </c>
      <c r="R737" s="74">
        <f t="shared" si="244"/>
        <v>0</v>
      </c>
      <c r="S737" s="74">
        <f t="shared" si="247"/>
        <v>0</v>
      </c>
      <c r="T737" s="74">
        <f t="shared" si="239"/>
        <v>0</v>
      </c>
      <c r="U737" s="74">
        <f t="shared" si="245"/>
        <v>0</v>
      </c>
      <c r="V737" s="74">
        <f t="shared" si="246"/>
        <v>0</v>
      </c>
      <c r="W737" s="74">
        <f t="shared" si="248"/>
        <v>0</v>
      </c>
      <c r="X737" s="74">
        <f t="shared" si="240"/>
        <v>0</v>
      </c>
      <c r="Y737" s="75">
        <v>7.0000000000000007E-2</v>
      </c>
      <c r="Z737" s="74">
        <f t="shared" si="241"/>
        <v>114.64966223164997</v>
      </c>
      <c r="AA737" s="74">
        <f t="shared" si="242"/>
        <v>12993.418980477896</v>
      </c>
      <c r="AB737" s="75">
        <v>7.0000000000000007E-2</v>
      </c>
      <c r="AC737" s="74">
        <f t="shared" si="237"/>
        <v>114.64966223164997</v>
      </c>
      <c r="AD737" s="74">
        <f t="shared" si="238"/>
        <v>12993.418980477896</v>
      </c>
      <c r="AM737" s="74"/>
      <c r="AN737" s="74"/>
      <c r="AO737" s="74"/>
      <c r="AP737" s="74"/>
      <c r="AQ737" s="73"/>
      <c r="AR737" s="73"/>
    </row>
    <row r="738" spans="1:44" s="60" customFormat="1">
      <c r="A738" s="20" t="s">
        <v>869</v>
      </c>
      <c r="B738" s="135">
        <f>B737+30</f>
        <v>47756</v>
      </c>
      <c r="C738" s="136">
        <f>VLOOKUP(CF_ож!B738,USD!A:B,2,TRUE)</f>
        <v>113.49589041095891</v>
      </c>
      <c r="D738" s="73">
        <v>0</v>
      </c>
      <c r="E738" s="73">
        <v>0</v>
      </c>
      <c r="F738" s="73">
        <v>0</v>
      </c>
      <c r="G738" s="73"/>
      <c r="H738" s="75"/>
      <c r="M738" s="74">
        <v>150</v>
      </c>
      <c r="N738" s="74">
        <f t="shared" si="249"/>
        <v>-1787.8523175949995</v>
      </c>
      <c r="O738" s="74">
        <f t="shared" si="222"/>
        <v>17024.383561643837</v>
      </c>
      <c r="P738" s="74">
        <f t="shared" si="223"/>
        <v>-202913.89070874095</v>
      </c>
      <c r="Q738" s="74">
        <f t="shared" si="243"/>
        <v>0</v>
      </c>
      <c r="R738" s="74">
        <f t="shared" si="244"/>
        <v>0</v>
      </c>
      <c r="S738" s="74">
        <f t="shared" si="247"/>
        <v>0</v>
      </c>
      <c r="T738" s="74">
        <f t="shared" si="239"/>
        <v>0</v>
      </c>
      <c r="U738" s="74">
        <f t="shared" si="245"/>
        <v>0</v>
      </c>
      <c r="V738" s="74">
        <f t="shared" si="246"/>
        <v>0</v>
      </c>
      <c r="W738" s="74">
        <f t="shared" si="248"/>
        <v>0</v>
      </c>
      <c r="X738" s="74">
        <f t="shared" si="240"/>
        <v>0</v>
      </c>
      <c r="Y738" s="75">
        <v>7.0000000000000007E-2</v>
      </c>
      <c r="Z738" s="74">
        <f t="shared" si="241"/>
        <v>125.14966223164997</v>
      </c>
      <c r="AA738" s="74">
        <f t="shared" si="242"/>
        <v>14203.972349611868</v>
      </c>
      <c r="AB738" s="75">
        <v>7.0000000000000007E-2</v>
      </c>
      <c r="AC738" s="74">
        <f t="shared" si="237"/>
        <v>125.14966223164997</v>
      </c>
      <c r="AD738" s="74">
        <f t="shared" si="238"/>
        <v>14203.972349611868</v>
      </c>
      <c r="AM738" s="74"/>
      <c r="AN738" s="74"/>
      <c r="AO738" s="74"/>
      <c r="AP738" s="74"/>
      <c r="AQ738" s="73"/>
      <c r="AR738" s="73"/>
    </row>
    <row r="739" spans="1:44" s="60" customFormat="1">
      <c r="A739" s="20" t="s">
        <v>869</v>
      </c>
      <c r="B739" s="135">
        <f>B738+31</f>
        <v>47787</v>
      </c>
      <c r="C739" s="136">
        <f>VLOOKUP(CF_ож!B739,USD!A:B,2,TRUE)</f>
        <v>113.66575342465754</v>
      </c>
      <c r="D739" s="73">
        <v>0</v>
      </c>
      <c r="E739" s="73">
        <v>0</v>
      </c>
      <c r="F739" s="73">
        <v>0</v>
      </c>
      <c r="G739" s="73"/>
      <c r="H739" s="75"/>
      <c r="M739" s="74">
        <v>150</v>
      </c>
      <c r="N739" s="74">
        <f t="shared" si="249"/>
        <v>-1937.8523175949995</v>
      </c>
      <c r="O739" s="74">
        <f t="shared" si="222"/>
        <v>17049.863013698632</v>
      </c>
      <c r="P739" s="74">
        <f t="shared" si="223"/>
        <v>-220267.44370515435</v>
      </c>
      <c r="Q739" s="74"/>
      <c r="R739" s="74"/>
      <c r="S739" s="74">
        <f t="shared" si="247"/>
        <v>0</v>
      </c>
      <c r="T739" s="74">
        <f t="shared" si="239"/>
        <v>0</v>
      </c>
      <c r="U739" s="74">
        <f t="shared" si="245"/>
        <v>0</v>
      </c>
      <c r="V739" s="74">
        <f t="shared" si="246"/>
        <v>0</v>
      </c>
      <c r="W739" s="74">
        <f t="shared" si="248"/>
        <v>0</v>
      </c>
      <c r="X739" s="74">
        <f t="shared" si="240"/>
        <v>0</v>
      </c>
      <c r="Y739" s="75">
        <v>7.0000000000000007E-2</v>
      </c>
      <c r="Z739" s="74">
        <f t="shared" si="241"/>
        <v>135.64966223164998</v>
      </c>
      <c r="AA739" s="74">
        <f t="shared" si="242"/>
        <v>15418.721059360807</v>
      </c>
      <c r="AB739" s="75">
        <v>7.0000000000000007E-2</v>
      </c>
      <c r="AC739" s="74">
        <f t="shared" si="237"/>
        <v>135.64966223164998</v>
      </c>
      <c r="AD739" s="74">
        <f t="shared" si="238"/>
        <v>15418.721059360807</v>
      </c>
      <c r="AM739" s="74"/>
      <c r="AN739" s="74"/>
      <c r="AO739" s="74"/>
      <c r="AP739" s="74"/>
      <c r="AQ739" s="73"/>
      <c r="AR739" s="73"/>
    </row>
    <row r="740" spans="1:44" s="425" customFormat="1">
      <c r="A740" s="427" t="s">
        <v>1496</v>
      </c>
      <c r="B740" s="421">
        <v>42760</v>
      </c>
      <c r="C740" s="422">
        <v>1</v>
      </c>
      <c r="D740" s="423">
        <v>0</v>
      </c>
      <c r="E740" s="423">
        <v>0</v>
      </c>
      <c r="F740" s="423">
        <v>0</v>
      </c>
      <c r="G740" s="423"/>
      <c r="H740" s="424"/>
      <c r="M740" s="426">
        <v>-50</v>
      </c>
      <c r="N740" s="426">
        <f>-M740</f>
        <v>50</v>
      </c>
      <c r="O740" s="426">
        <f t="shared" ref="O740:O803" si="250">M740*C740</f>
        <v>-50</v>
      </c>
      <c r="P740" s="426">
        <f t="shared" ref="P740:P803" si="251">N740*C740</f>
        <v>50</v>
      </c>
      <c r="Q740" s="426"/>
      <c r="R740" s="426"/>
      <c r="S740" s="426">
        <v>0</v>
      </c>
      <c r="T740" s="426">
        <f t="shared" si="239"/>
        <v>0</v>
      </c>
      <c r="U740" s="426">
        <f>E740*N640</f>
        <v>0</v>
      </c>
      <c r="V740" s="426"/>
      <c r="W740" s="426">
        <f t="shared" si="248"/>
        <v>0</v>
      </c>
      <c r="X740" s="426">
        <f t="shared" si="240"/>
        <v>0</v>
      </c>
      <c r="Y740" s="424"/>
      <c r="Z740" s="426">
        <f t="shared" si="241"/>
        <v>0</v>
      </c>
      <c r="AA740" s="426">
        <f t="shared" si="242"/>
        <v>0</v>
      </c>
      <c r="AB740" s="424"/>
      <c r="AC740" s="426">
        <f t="shared" si="237"/>
        <v>0</v>
      </c>
      <c r="AD740" s="426">
        <f t="shared" si="238"/>
        <v>0</v>
      </c>
      <c r="AM740" s="426"/>
      <c r="AN740" s="426"/>
      <c r="AO740" s="426"/>
      <c r="AP740" s="426"/>
      <c r="AQ740" s="423"/>
      <c r="AR740" s="423"/>
    </row>
    <row r="741" spans="1:44" s="425" customFormat="1">
      <c r="A741" s="427" t="s">
        <v>1496</v>
      </c>
      <c r="B741" s="421">
        <f>B740+31</f>
        <v>42791</v>
      </c>
      <c r="C741" s="422">
        <v>1</v>
      </c>
      <c r="D741" s="423">
        <v>0</v>
      </c>
      <c r="E741" s="423">
        <v>0</v>
      </c>
      <c r="F741" s="423">
        <v>0</v>
      </c>
      <c r="G741" s="423"/>
      <c r="H741" s="424"/>
      <c r="M741" s="426">
        <v>-50</v>
      </c>
      <c r="N741" s="426">
        <f t="shared" ref="N741:N804" si="252">N740-M741</f>
        <v>100</v>
      </c>
      <c r="O741" s="426">
        <f t="shared" si="250"/>
        <v>-50</v>
      </c>
      <c r="P741" s="426">
        <f t="shared" si="251"/>
        <v>100</v>
      </c>
      <c r="Q741" s="426">
        <f t="shared" ref="Q741:Q804" si="253">N740*D740/365*(B741-B740)+Q740-S741</f>
        <v>0</v>
      </c>
      <c r="R741" s="426">
        <f t="shared" ref="R741:R804" si="254">Q741*C741</f>
        <v>0</v>
      </c>
      <c r="S741" s="426">
        <f>N740*D740/365*(B741-B740)*0.83</f>
        <v>0</v>
      </c>
      <c r="T741" s="426">
        <f t="shared" si="239"/>
        <v>0</v>
      </c>
      <c r="U741" s="426">
        <f t="shared" ref="U741:U804" si="255">E741*N741</f>
        <v>0</v>
      </c>
      <c r="V741" s="426">
        <f t="shared" ref="V741:V804" si="256">U741*C741</f>
        <v>0</v>
      </c>
      <c r="W741" s="426">
        <f t="shared" si="248"/>
        <v>0</v>
      </c>
      <c r="X741" s="426">
        <f t="shared" si="240"/>
        <v>0</v>
      </c>
      <c r="Y741" s="424"/>
      <c r="Z741" s="426">
        <f t="shared" si="241"/>
        <v>0</v>
      </c>
      <c r="AA741" s="426">
        <f t="shared" si="242"/>
        <v>0</v>
      </c>
      <c r="AB741" s="424"/>
      <c r="AC741" s="426">
        <f t="shared" si="237"/>
        <v>0</v>
      </c>
      <c r="AD741" s="426">
        <f t="shared" si="238"/>
        <v>0</v>
      </c>
      <c r="AM741" s="426"/>
      <c r="AN741" s="426"/>
      <c r="AO741" s="426"/>
      <c r="AP741" s="426"/>
      <c r="AQ741" s="423"/>
      <c r="AR741" s="423"/>
    </row>
    <row r="742" spans="1:44" s="425" customFormat="1">
      <c r="A742" s="427" t="s">
        <v>1496</v>
      </c>
      <c r="B742" s="421">
        <f>B741+28</f>
        <v>42819</v>
      </c>
      <c r="C742" s="422">
        <v>1</v>
      </c>
      <c r="D742" s="423">
        <v>0</v>
      </c>
      <c r="E742" s="423">
        <v>0</v>
      </c>
      <c r="F742" s="423">
        <v>0</v>
      </c>
      <c r="G742" s="423"/>
      <c r="H742" s="424"/>
      <c r="M742" s="426">
        <v>-50</v>
      </c>
      <c r="N742" s="426">
        <f t="shared" si="252"/>
        <v>150</v>
      </c>
      <c r="O742" s="426">
        <f t="shared" si="250"/>
        <v>-50</v>
      </c>
      <c r="P742" s="426">
        <f t="shared" si="251"/>
        <v>150</v>
      </c>
      <c r="Q742" s="426">
        <f t="shared" si="253"/>
        <v>0</v>
      </c>
      <c r="R742" s="426">
        <f t="shared" si="254"/>
        <v>0</v>
      </c>
      <c r="S742" s="426">
        <f t="shared" ref="S742:S805" si="257">N741*D741/365*(B742-B741)</f>
        <v>0</v>
      </c>
      <c r="T742" s="426">
        <f t="shared" si="239"/>
        <v>0</v>
      </c>
      <c r="U742" s="426">
        <f t="shared" si="255"/>
        <v>0</v>
      </c>
      <c r="V742" s="426">
        <f t="shared" si="256"/>
        <v>0</v>
      </c>
      <c r="W742" s="426">
        <f t="shared" si="248"/>
        <v>0</v>
      </c>
      <c r="X742" s="426">
        <f t="shared" si="240"/>
        <v>0</v>
      </c>
      <c r="Y742" s="424"/>
      <c r="Z742" s="426">
        <f t="shared" si="241"/>
        <v>0</v>
      </c>
      <c r="AA742" s="426">
        <f t="shared" si="242"/>
        <v>0</v>
      </c>
      <c r="AB742" s="424"/>
      <c r="AC742" s="426">
        <f t="shared" si="237"/>
        <v>0</v>
      </c>
      <c r="AD742" s="426">
        <f t="shared" si="238"/>
        <v>0</v>
      </c>
      <c r="AM742" s="426"/>
      <c r="AN742" s="426"/>
      <c r="AO742" s="426"/>
      <c r="AP742" s="426"/>
      <c r="AQ742" s="423"/>
      <c r="AR742" s="423"/>
    </row>
    <row r="743" spans="1:44" s="425" customFormat="1">
      <c r="A743" s="427" t="s">
        <v>1496</v>
      </c>
      <c r="B743" s="421">
        <f>B742+31</f>
        <v>42850</v>
      </c>
      <c r="C743" s="422">
        <v>1</v>
      </c>
      <c r="D743" s="423">
        <v>0</v>
      </c>
      <c r="E743" s="423">
        <v>0</v>
      </c>
      <c r="F743" s="423">
        <v>0</v>
      </c>
      <c r="G743" s="423"/>
      <c r="H743" s="424"/>
      <c r="M743" s="426">
        <v>-50</v>
      </c>
      <c r="N743" s="426">
        <f t="shared" si="252"/>
        <v>200</v>
      </c>
      <c r="O743" s="426">
        <f t="shared" si="250"/>
        <v>-50</v>
      </c>
      <c r="P743" s="426">
        <f t="shared" si="251"/>
        <v>200</v>
      </c>
      <c r="Q743" s="426">
        <f t="shared" si="253"/>
        <v>0</v>
      </c>
      <c r="R743" s="426">
        <f t="shared" si="254"/>
        <v>0</v>
      </c>
      <c r="S743" s="426">
        <f t="shared" si="257"/>
        <v>0</v>
      </c>
      <c r="T743" s="426">
        <f t="shared" si="239"/>
        <v>0</v>
      </c>
      <c r="U743" s="426">
        <f t="shared" si="255"/>
        <v>0</v>
      </c>
      <c r="V743" s="426">
        <f t="shared" si="256"/>
        <v>0</v>
      </c>
      <c r="W743" s="426">
        <f t="shared" si="248"/>
        <v>0</v>
      </c>
      <c r="X743" s="426">
        <f t="shared" si="240"/>
        <v>0</v>
      </c>
      <c r="Y743" s="424"/>
      <c r="Z743" s="426">
        <f t="shared" si="241"/>
        <v>0</v>
      </c>
      <c r="AA743" s="426">
        <f t="shared" si="242"/>
        <v>0</v>
      </c>
      <c r="AB743" s="424"/>
      <c r="AC743" s="426">
        <f t="shared" si="237"/>
        <v>0</v>
      </c>
      <c r="AD743" s="426">
        <f t="shared" si="238"/>
        <v>0</v>
      </c>
      <c r="AM743" s="426"/>
      <c r="AN743" s="426"/>
      <c r="AO743" s="426"/>
      <c r="AP743" s="426"/>
      <c r="AQ743" s="423"/>
      <c r="AR743" s="423"/>
    </row>
    <row r="744" spans="1:44" s="425" customFormat="1">
      <c r="A744" s="427" t="s">
        <v>1496</v>
      </c>
      <c r="B744" s="421">
        <f>B743+30</f>
        <v>42880</v>
      </c>
      <c r="C744" s="422">
        <v>1</v>
      </c>
      <c r="D744" s="423">
        <v>0</v>
      </c>
      <c r="E744" s="423">
        <v>0</v>
      </c>
      <c r="F744" s="423">
        <v>0</v>
      </c>
      <c r="G744" s="423"/>
      <c r="H744" s="424"/>
      <c r="M744" s="426">
        <v>-50</v>
      </c>
      <c r="N744" s="426">
        <f t="shared" si="252"/>
        <v>250</v>
      </c>
      <c r="O744" s="426">
        <f t="shared" si="250"/>
        <v>-50</v>
      </c>
      <c r="P744" s="426">
        <f t="shared" si="251"/>
        <v>250</v>
      </c>
      <c r="Q744" s="426">
        <f t="shared" si="253"/>
        <v>0</v>
      </c>
      <c r="R744" s="426">
        <f t="shared" si="254"/>
        <v>0</v>
      </c>
      <c r="S744" s="426">
        <f t="shared" si="257"/>
        <v>0</v>
      </c>
      <c r="T744" s="426">
        <f t="shared" si="239"/>
        <v>0</v>
      </c>
      <c r="U744" s="426">
        <f t="shared" si="255"/>
        <v>0</v>
      </c>
      <c r="V744" s="426">
        <f t="shared" si="256"/>
        <v>0</v>
      </c>
      <c r="W744" s="426">
        <f t="shared" si="248"/>
        <v>0</v>
      </c>
      <c r="X744" s="426">
        <f t="shared" si="240"/>
        <v>0</v>
      </c>
      <c r="Y744" s="424"/>
      <c r="Z744" s="426">
        <f t="shared" si="241"/>
        <v>0</v>
      </c>
      <c r="AA744" s="426">
        <f t="shared" si="242"/>
        <v>0</v>
      </c>
      <c r="AB744" s="424"/>
      <c r="AC744" s="426">
        <f t="shared" si="237"/>
        <v>0</v>
      </c>
      <c r="AD744" s="426">
        <f t="shared" si="238"/>
        <v>0</v>
      </c>
      <c r="AM744" s="426"/>
      <c r="AN744" s="426"/>
      <c r="AO744" s="426"/>
      <c r="AP744" s="426"/>
      <c r="AQ744" s="423"/>
      <c r="AR744" s="423"/>
    </row>
    <row r="745" spans="1:44" s="425" customFormat="1">
      <c r="A745" s="427" t="s">
        <v>1496</v>
      </c>
      <c r="B745" s="421">
        <f>B744+31</f>
        <v>42911</v>
      </c>
      <c r="C745" s="422">
        <v>1</v>
      </c>
      <c r="D745" s="423">
        <v>0</v>
      </c>
      <c r="E745" s="423">
        <v>0</v>
      </c>
      <c r="F745" s="423">
        <v>0</v>
      </c>
      <c r="G745" s="423"/>
      <c r="H745" s="424"/>
      <c r="M745" s="426">
        <v>-50</v>
      </c>
      <c r="N745" s="426">
        <f t="shared" si="252"/>
        <v>300</v>
      </c>
      <c r="O745" s="426">
        <f t="shared" si="250"/>
        <v>-50</v>
      </c>
      <c r="P745" s="426">
        <f t="shared" si="251"/>
        <v>300</v>
      </c>
      <c r="Q745" s="426">
        <f t="shared" si="253"/>
        <v>0</v>
      </c>
      <c r="R745" s="426">
        <f t="shared" si="254"/>
        <v>0</v>
      </c>
      <c r="S745" s="426">
        <f t="shared" si="257"/>
        <v>0</v>
      </c>
      <c r="T745" s="426">
        <f t="shared" si="239"/>
        <v>0</v>
      </c>
      <c r="U745" s="426">
        <f t="shared" si="255"/>
        <v>0</v>
      </c>
      <c r="V745" s="426">
        <f t="shared" si="256"/>
        <v>0</v>
      </c>
      <c r="W745" s="426">
        <f t="shared" si="248"/>
        <v>0</v>
      </c>
      <c r="X745" s="426">
        <f t="shared" si="240"/>
        <v>0</v>
      </c>
      <c r="Y745" s="424"/>
      <c r="Z745" s="426">
        <f t="shared" si="241"/>
        <v>0</v>
      </c>
      <c r="AA745" s="426">
        <f t="shared" si="242"/>
        <v>0</v>
      </c>
      <c r="AB745" s="424"/>
      <c r="AC745" s="426">
        <f t="shared" si="237"/>
        <v>0</v>
      </c>
      <c r="AD745" s="426">
        <f t="shared" si="238"/>
        <v>0</v>
      </c>
      <c r="AM745" s="426"/>
      <c r="AN745" s="426"/>
      <c r="AO745" s="426"/>
      <c r="AP745" s="426"/>
      <c r="AQ745" s="423"/>
      <c r="AR745" s="423"/>
    </row>
    <row r="746" spans="1:44" s="425" customFormat="1">
      <c r="A746" s="427" t="s">
        <v>1496</v>
      </c>
      <c r="B746" s="421">
        <f>B745+30</f>
        <v>42941</v>
      </c>
      <c r="C746" s="422">
        <v>1</v>
      </c>
      <c r="D746" s="423">
        <v>0</v>
      </c>
      <c r="E746" s="423">
        <v>0</v>
      </c>
      <c r="F746" s="423">
        <v>0</v>
      </c>
      <c r="G746" s="423"/>
      <c r="H746" s="424"/>
      <c r="M746" s="426">
        <v>-50</v>
      </c>
      <c r="N746" s="426">
        <f t="shared" si="252"/>
        <v>350</v>
      </c>
      <c r="O746" s="426">
        <f t="shared" si="250"/>
        <v>-50</v>
      </c>
      <c r="P746" s="426">
        <f t="shared" si="251"/>
        <v>350</v>
      </c>
      <c r="Q746" s="426">
        <f t="shared" si="253"/>
        <v>0</v>
      </c>
      <c r="R746" s="426">
        <f t="shared" si="254"/>
        <v>0</v>
      </c>
      <c r="S746" s="426">
        <f t="shared" si="257"/>
        <v>0</v>
      </c>
      <c r="T746" s="426">
        <f t="shared" si="239"/>
        <v>0</v>
      </c>
      <c r="U746" s="426">
        <f t="shared" si="255"/>
        <v>0</v>
      </c>
      <c r="V746" s="426">
        <f t="shared" si="256"/>
        <v>0</v>
      </c>
      <c r="W746" s="426">
        <f t="shared" si="248"/>
        <v>0</v>
      </c>
      <c r="X746" s="426">
        <f t="shared" si="240"/>
        <v>0</v>
      </c>
      <c r="Y746" s="424"/>
      <c r="Z746" s="426">
        <f t="shared" si="241"/>
        <v>0</v>
      </c>
      <c r="AA746" s="426">
        <f t="shared" si="242"/>
        <v>0</v>
      </c>
      <c r="AB746" s="424"/>
      <c r="AC746" s="426">
        <f t="shared" si="237"/>
        <v>0</v>
      </c>
      <c r="AD746" s="426">
        <f t="shared" si="238"/>
        <v>0</v>
      </c>
      <c r="AM746" s="426"/>
      <c r="AN746" s="426"/>
      <c r="AO746" s="426"/>
      <c r="AP746" s="426"/>
      <c r="AQ746" s="423"/>
      <c r="AR746" s="423"/>
    </row>
    <row r="747" spans="1:44" s="425" customFormat="1">
      <c r="A747" s="427" t="s">
        <v>1496</v>
      </c>
      <c r="B747" s="421">
        <f>B746+31</f>
        <v>42972</v>
      </c>
      <c r="C747" s="422">
        <v>1</v>
      </c>
      <c r="D747" s="423">
        <v>0</v>
      </c>
      <c r="E747" s="423">
        <v>0</v>
      </c>
      <c r="F747" s="423">
        <v>0</v>
      </c>
      <c r="G747" s="423"/>
      <c r="H747" s="424"/>
      <c r="M747" s="426">
        <v>-50</v>
      </c>
      <c r="N747" s="426">
        <f t="shared" si="252"/>
        <v>400</v>
      </c>
      <c r="O747" s="426">
        <f t="shared" si="250"/>
        <v>-50</v>
      </c>
      <c r="P747" s="426">
        <f t="shared" si="251"/>
        <v>400</v>
      </c>
      <c r="Q747" s="426">
        <f t="shared" si="253"/>
        <v>0</v>
      </c>
      <c r="R747" s="426">
        <f t="shared" si="254"/>
        <v>0</v>
      </c>
      <c r="S747" s="426">
        <f t="shared" si="257"/>
        <v>0</v>
      </c>
      <c r="T747" s="426">
        <f t="shared" si="239"/>
        <v>0</v>
      </c>
      <c r="U747" s="426">
        <f t="shared" si="255"/>
        <v>0</v>
      </c>
      <c r="V747" s="426">
        <f t="shared" si="256"/>
        <v>0</v>
      </c>
      <c r="W747" s="426">
        <f t="shared" si="248"/>
        <v>0</v>
      </c>
      <c r="X747" s="426">
        <f t="shared" si="240"/>
        <v>0</v>
      </c>
      <c r="Y747" s="424"/>
      <c r="Z747" s="426">
        <f t="shared" si="241"/>
        <v>0</v>
      </c>
      <c r="AA747" s="426">
        <f t="shared" si="242"/>
        <v>0</v>
      </c>
      <c r="AB747" s="424"/>
      <c r="AC747" s="426">
        <f t="shared" si="237"/>
        <v>0</v>
      </c>
      <c r="AD747" s="426">
        <f t="shared" si="238"/>
        <v>0</v>
      </c>
      <c r="AM747" s="426"/>
      <c r="AN747" s="426"/>
      <c r="AO747" s="426"/>
      <c r="AP747" s="426"/>
      <c r="AQ747" s="423"/>
      <c r="AR747" s="423"/>
    </row>
    <row r="748" spans="1:44" s="425" customFormat="1">
      <c r="A748" s="427" t="s">
        <v>1496</v>
      </c>
      <c r="B748" s="421">
        <f>B747+31</f>
        <v>43003</v>
      </c>
      <c r="C748" s="422">
        <v>1</v>
      </c>
      <c r="D748" s="423">
        <v>0</v>
      </c>
      <c r="E748" s="423">
        <v>0</v>
      </c>
      <c r="F748" s="423">
        <v>0</v>
      </c>
      <c r="G748" s="423"/>
      <c r="H748" s="424"/>
      <c r="M748" s="426">
        <v>-50</v>
      </c>
      <c r="N748" s="426">
        <f t="shared" si="252"/>
        <v>450</v>
      </c>
      <c r="O748" s="426">
        <f t="shared" si="250"/>
        <v>-50</v>
      </c>
      <c r="P748" s="426">
        <f t="shared" si="251"/>
        <v>450</v>
      </c>
      <c r="Q748" s="426">
        <f t="shared" si="253"/>
        <v>0</v>
      </c>
      <c r="R748" s="426">
        <f t="shared" si="254"/>
        <v>0</v>
      </c>
      <c r="S748" s="426">
        <f t="shared" si="257"/>
        <v>0</v>
      </c>
      <c r="T748" s="426">
        <f t="shared" si="239"/>
        <v>0</v>
      </c>
      <c r="U748" s="426">
        <f t="shared" si="255"/>
        <v>0</v>
      </c>
      <c r="V748" s="426">
        <f t="shared" si="256"/>
        <v>0</v>
      </c>
      <c r="W748" s="426">
        <f t="shared" si="248"/>
        <v>0</v>
      </c>
      <c r="X748" s="426">
        <f t="shared" si="240"/>
        <v>0</v>
      </c>
      <c r="Y748" s="424"/>
      <c r="Z748" s="426">
        <f t="shared" si="241"/>
        <v>0</v>
      </c>
      <c r="AA748" s="426">
        <f t="shared" si="242"/>
        <v>0</v>
      </c>
      <c r="AB748" s="424"/>
      <c r="AC748" s="426">
        <f t="shared" si="237"/>
        <v>0</v>
      </c>
      <c r="AD748" s="426">
        <f t="shared" si="238"/>
        <v>0</v>
      </c>
      <c r="AM748" s="426"/>
      <c r="AN748" s="426"/>
      <c r="AO748" s="426"/>
      <c r="AP748" s="426"/>
      <c r="AQ748" s="423"/>
      <c r="AR748" s="423"/>
    </row>
    <row r="749" spans="1:44" s="425" customFormat="1">
      <c r="A749" s="427" t="s">
        <v>1496</v>
      </c>
      <c r="B749" s="421">
        <f>B748+30</f>
        <v>43033</v>
      </c>
      <c r="C749" s="422">
        <v>1</v>
      </c>
      <c r="D749" s="423">
        <v>0</v>
      </c>
      <c r="E749" s="423">
        <v>0</v>
      </c>
      <c r="F749" s="423">
        <v>0</v>
      </c>
      <c r="G749" s="423"/>
      <c r="H749" s="424"/>
      <c r="M749" s="426">
        <v>-50</v>
      </c>
      <c r="N749" s="426">
        <f t="shared" si="252"/>
        <v>500</v>
      </c>
      <c r="O749" s="426">
        <f t="shared" si="250"/>
        <v>-50</v>
      </c>
      <c r="P749" s="426">
        <f t="shared" si="251"/>
        <v>500</v>
      </c>
      <c r="Q749" s="426">
        <f t="shared" si="253"/>
        <v>0</v>
      </c>
      <c r="R749" s="426">
        <f t="shared" si="254"/>
        <v>0</v>
      </c>
      <c r="S749" s="426">
        <f t="shared" si="257"/>
        <v>0</v>
      </c>
      <c r="T749" s="426">
        <f t="shared" si="239"/>
        <v>0</v>
      </c>
      <c r="U749" s="426">
        <f t="shared" si="255"/>
        <v>0</v>
      </c>
      <c r="V749" s="426">
        <f t="shared" si="256"/>
        <v>0</v>
      </c>
      <c r="W749" s="426">
        <f t="shared" si="248"/>
        <v>0</v>
      </c>
      <c r="X749" s="426">
        <f t="shared" si="240"/>
        <v>0</v>
      </c>
      <c r="Y749" s="424"/>
      <c r="Z749" s="426">
        <f t="shared" si="241"/>
        <v>0</v>
      </c>
      <c r="AA749" s="426">
        <f t="shared" si="242"/>
        <v>0</v>
      </c>
      <c r="AB749" s="424"/>
      <c r="AC749" s="426">
        <f t="shared" si="237"/>
        <v>0</v>
      </c>
      <c r="AD749" s="426">
        <f t="shared" si="238"/>
        <v>0</v>
      </c>
      <c r="AM749" s="426"/>
      <c r="AN749" s="426"/>
      <c r="AO749" s="426"/>
      <c r="AP749" s="426"/>
      <c r="AQ749" s="423"/>
      <c r="AR749" s="423"/>
    </row>
    <row r="750" spans="1:44" s="425" customFormat="1">
      <c r="A750" s="427" t="s">
        <v>1496</v>
      </c>
      <c r="B750" s="421">
        <f>B749+31</f>
        <v>43064</v>
      </c>
      <c r="C750" s="422">
        <v>1</v>
      </c>
      <c r="D750" s="423">
        <v>0</v>
      </c>
      <c r="E750" s="423">
        <v>0</v>
      </c>
      <c r="F750" s="423">
        <v>0</v>
      </c>
      <c r="G750" s="423"/>
      <c r="H750" s="424"/>
      <c r="M750" s="426">
        <v>-50</v>
      </c>
      <c r="N750" s="426">
        <f t="shared" si="252"/>
        <v>550</v>
      </c>
      <c r="O750" s="426">
        <f t="shared" si="250"/>
        <v>-50</v>
      </c>
      <c r="P750" s="426">
        <f t="shared" si="251"/>
        <v>550</v>
      </c>
      <c r="Q750" s="426">
        <f t="shared" si="253"/>
        <v>0</v>
      </c>
      <c r="R750" s="426">
        <f t="shared" si="254"/>
        <v>0</v>
      </c>
      <c r="S750" s="426">
        <f t="shared" si="257"/>
        <v>0</v>
      </c>
      <c r="T750" s="426">
        <f t="shared" si="239"/>
        <v>0</v>
      </c>
      <c r="U750" s="426">
        <f t="shared" si="255"/>
        <v>0</v>
      </c>
      <c r="V750" s="426">
        <f t="shared" si="256"/>
        <v>0</v>
      </c>
      <c r="W750" s="426">
        <f t="shared" si="248"/>
        <v>0</v>
      </c>
      <c r="X750" s="426">
        <f t="shared" si="240"/>
        <v>0</v>
      </c>
      <c r="Y750" s="424"/>
      <c r="Z750" s="426">
        <f t="shared" si="241"/>
        <v>0</v>
      </c>
      <c r="AA750" s="426">
        <f t="shared" si="242"/>
        <v>0</v>
      </c>
      <c r="AB750" s="424"/>
      <c r="AC750" s="426">
        <f t="shared" si="237"/>
        <v>0</v>
      </c>
      <c r="AD750" s="426">
        <f t="shared" si="238"/>
        <v>0</v>
      </c>
      <c r="AM750" s="426"/>
      <c r="AN750" s="426"/>
      <c r="AO750" s="426"/>
      <c r="AP750" s="426"/>
      <c r="AQ750" s="423"/>
      <c r="AR750" s="423"/>
    </row>
    <row r="751" spans="1:44" s="425" customFormat="1">
      <c r="A751" s="427" t="s">
        <v>1496</v>
      </c>
      <c r="B751" s="421">
        <f>B750+30</f>
        <v>43094</v>
      </c>
      <c r="C751" s="422">
        <v>1</v>
      </c>
      <c r="D751" s="423">
        <v>0</v>
      </c>
      <c r="E751" s="423">
        <v>0</v>
      </c>
      <c r="F751" s="423">
        <v>0</v>
      </c>
      <c r="G751" s="423"/>
      <c r="H751" s="424"/>
      <c r="M751" s="426">
        <v>-50</v>
      </c>
      <c r="N751" s="426">
        <f t="shared" si="252"/>
        <v>600</v>
      </c>
      <c r="O751" s="426">
        <f t="shared" si="250"/>
        <v>-50</v>
      </c>
      <c r="P751" s="426">
        <f t="shared" si="251"/>
        <v>600</v>
      </c>
      <c r="Q751" s="426">
        <f t="shared" si="253"/>
        <v>0</v>
      </c>
      <c r="R751" s="426">
        <f t="shared" si="254"/>
        <v>0</v>
      </c>
      <c r="S751" s="426">
        <f t="shared" si="257"/>
        <v>0</v>
      </c>
      <c r="T751" s="426">
        <f t="shared" si="239"/>
        <v>0</v>
      </c>
      <c r="U751" s="426">
        <f t="shared" si="255"/>
        <v>0</v>
      </c>
      <c r="V751" s="426">
        <f t="shared" si="256"/>
        <v>0</v>
      </c>
      <c r="W751" s="426">
        <f t="shared" si="248"/>
        <v>0</v>
      </c>
      <c r="X751" s="426">
        <f t="shared" si="240"/>
        <v>0</v>
      </c>
      <c r="Y751" s="424"/>
      <c r="Z751" s="426">
        <f t="shared" si="241"/>
        <v>0</v>
      </c>
      <c r="AA751" s="426">
        <f t="shared" si="242"/>
        <v>0</v>
      </c>
      <c r="AB751" s="424"/>
      <c r="AC751" s="426">
        <f t="shared" si="237"/>
        <v>0</v>
      </c>
      <c r="AD751" s="426">
        <f t="shared" si="238"/>
        <v>0</v>
      </c>
      <c r="AM751" s="426"/>
      <c r="AN751" s="426"/>
      <c r="AO751" s="426"/>
      <c r="AP751" s="426"/>
      <c r="AQ751" s="423"/>
      <c r="AR751" s="423"/>
    </row>
    <row r="752" spans="1:44" s="425" customFormat="1">
      <c r="A752" s="427" t="s">
        <v>1496</v>
      </c>
      <c r="B752" s="421">
        <f>B751+31</f>
        <v>43125</v>
      </c>
      <c r="C752" s="422">
        <v>1</v>
      </c>
      <c r="D752" s="423">
        <v>0</v>
      </c>
      <c r="E752" s="423">
        <v>0</v>
      </c>
      <c r="F752" s="423">
        <v>0</v>
      </c>
      <c r="G752" s="423"/>
      <c r="H752" s="424"/>
      <c r="M752" s="426">
        <v>-50</v>
      </c>
      <c r="N752" s="426">
        <f t="shared" si="252"/>
        <v>650</v>
      </c>
      <c r="O752" s="426">
        <f t="shared" si="250"/>
        <v>-50</v>
      </c>
      <c r="P752" s="426">
        <f t="shared" si="251"/>
        <v>650</v>
      </c>
      <c r="Q752" s="426">
        <f t="shared" si="253"/>
        <v>0</v>
      </c>
      <c r="R752" s="426">
        <f t="shared" si="254"/>
        <v>0</v>
      </c>
      <c r="S752" s="426">
        <f t="shared" si="257"/>
        <v>0</v>
      </c>
      <c r="T752" s="426">
        <f t="shared" si="239"/>
        <v>0</v>
      </c>
      <c r="U752" s="426">
        <f t="shared" si="255"/>
        <v>0</v>
      </c>
      <c r="V752" s="426">
        <f t="shared" si="256"/>
        <v>0</v>
      </c>
      <c r="W752" s="426">
        <f t="shared" si="248"/>
        <v>0</v>
      </c>
      <c r="X752" s="426">
        <f t="shared" si="240"/>
        <v>0</v>
      </c>
      <c r="Y752" s="424"/>
      <c r="Z752" s="426">
        <f t="shared" si="241"/>
        <v>0</v>
      </c>
      <c r="AA752" s="426">
        <f t="shared" si="242"/>
        <v>0</v>
      </c>
      <c r="AB752" s="424"/>
      <c r="AC752" s="426">
        <f t="shared" si="237"/>
        <v>0</v>
      </c>
      <c r="AD752" s="426">
        <f t="shared" si="238"/>
        <v>0</v>
      </c>
      <c r="AM752" s="426"/>
      <c r="AN752" s="426"/>
      <c r="AO752" s="426"/>
      <c r="AP752" s="426"/>
      <c r="AQ752" s="423"/>
      <c r="AR752" s="423"/>
    </row>
    <row r="753" spans="1:44" s="425" customFormat="1">
      <c r="A753" s="427" t="s">
        <v>1496</v>
      </c>
      <c r="B753" s="421">
        <f>B752+31</f>
        <v>43156</v>
      </c>
      <c r="C753" s="422">
        <v>1</v>
      </c>
      <c r="D753" s="423">
        <v>0</v>
      </c>
      <c r="E753" s="423">
        <v>0</v>
      </c>
      <c r="F753" s="423">
        <v>0</v>
      </c>
      <c r="G753" s="423"/>
      <c r="H753" s="424"/>
      <c r="M753" s="426">
        <v>-50</v>
      </c>
      <c r="N753" s="426">
        <f t="shared" si="252"/>
        <v>700</v>
      </c>
      <c r="O753" s="426">
        <f t="shared" si="250"/>
        <v>-50</v>
      </c>
      <c r="P753" s="426">
        <f t="shared" si="251"/>
        <v>700</v>
      </c>
      <c r="Q753" s="426">
        <f t="shared" si="253"/>
        <v>0</v>
      </c>
      <c r="R753" s="426">
        <f t="shared" si="254"/>
        <v>0</v>
      </c>
      <c r="S753" s="426">
        <f t="shared" si="257"/>
        <v>0</v>
      </c>
      <c r="T753" s="426">
        <f t="shared" si="239"/>
        <v>0</v>
      </c>
      <c r="U753" s="426">
        <f t="shared" si="255"/>
        <v>0</v>
      </c>
      <c r="V753" s="426">
        <f t="shared" si="256"/>
        <v>0</v>
      </c>
      <c r="W753" s="426">
        <f t="shared" si="248"/>
        <v>0</v>
      </c>
      <c r="X753" s="426">
        <f t="shared" si="240"/>
        <v>0</v>
      </c>
      <c r="Y753" s="424"/>
      <c r="Z753" s="426">
        <f t="shared" si="241"/>
        <v>0</v>
      </c>
      <c r="AA753" s="426">
        <f t="shared" si="242"/>
        <v>0</v>
      </c>
      <c r="AB753" s="424"/>
      <c r="AC753" s="426">
        <f t="shared" si="237"/>
        <v>0</v>
      </c>
      <c r="AD753" s="426">
        <f t="shared" si="238"/>
        <v>0</v>
      </c>
      <c r="AM753" s="426"/>
      <c r="AN753" s="426"/>
      <c r="AO753" s="426"/>
      <c r="AP753" s="426"/>
      <c r="AQ753" s="423"/>
      <c r="AR753" s="423"/>
    </row>
    <row r="754" spans="1:44" s="425" customFormat="1">
      <c r="A754" s="427" t="s">
        <v>1496</v>
      </c>
      <c r="B754" s="421">
        <f>B753+28</f>
        <v>43184</v>
      </c>
      <c r="C754" s="422">
        <v>1</v>
      </c>
      <c r="D754" s="423">
        <v>0</v>
      </c>
      <c r="E754" s="423">
        <v>0</v>
      </c>
      <c r="F754" s="423">
        <v>0</v>
      </c>
      <c r="G754" s="423"/>
      <c r="H754" s="424"/>
      <c r="M754" s="426">
        <v>-50</v>
      </c>
      <c r="N754" s="426">
        <f t="shared" si="252"/>
        <v>750</v>
      </c>
      <c r="O754" s="426">
        <f t="shared" si="250"/>
        <v>-50</v>
      </c>
      <c r="P754" s="426">
        <f t="shared" si="251"/>
        <v>750</v>
      </c>
      <c r="Q754" s="426">
        <f t="shared" si="253"/>
        <v>0</v>
      </c>
      <c r="R754" s="426">
        <f t="shared" si="254"/>
        <v>0</v>
      </c>
      <c r="S754" s="426">
        <f t="shared" si="257"/>
        <v>0</v>
      </c>
      <c r="T754" s="426">
        <f t="shared" si="239"/>
        <v>0</v>
      </c>
      <c r="U754" s="426">
        <f t="shared" si="255"/>
        <v>0</v>
      </c>
      <c r="V754" s="426">
        <f t="shared" si="256"/>
        <v>0</v>
      </c>
      <c r="W754" s="426">
        <f t="shared" si="248"/>
        <v>0</v>
      </c>
      <c r="X754" s="426">
        <f t="shared" si="240"/>
        <v>0</v>
      </c>
      <c r="Y754" s="424"/>
      <c r="Z754" s="426">
        <f t="shared" si="241"/>
        <v>0</v>
      </c>
      <c r="AA754" s="426">
        <f t="shared" si="242"/>
        <v>0</v>
      </c>
      <c r="AB754" s="424"/>
      <c r="AC754" s="426">
        <f t="shared" si="237"/>
        <v>0</v>
      </c>
      <c r="AD754" s="426">
        <f t="shared" si="238"/>
        <v>0</v>
      </c>
      <c r="AM754" s="426"/>
      <c r="AN754" s="426"/>
      <c r="AO754" s="426"/>
      <c r="AP754" s="426"/>
      <c r="AQ754" s="423"/>
      <c r="AR754" s="423"/>
    </row>
    <row r="755" spans="1:44" s="425" customFormat="1">
      <c r="A755" s="427" t="s">
        <v>1496</v>
      </c>
      <c r="B755" s="421">
        <f>B754+31</f>
        <v>43215</v>
      </c>
      <c r="C755" s="422">
        <v>1</v>
      </c>
      <c r="D755" s="423">
        <v>0</v>
      </c>
      <c r="E755" s="423">
        <v>0</v>
      </c>
      <c r="F755" s="423">
        <v>0</v>
      </c>
      <c r="G755" s="423"/>
      <c r="H755" s="424"/>
      <c r="M755" s="426">
        <v>-50</v>
      </c>
      <c r="N755" s="426">
        <f t="shared" si="252"/>
        <v>800</v>
      </c>
      <c r="O755" s="426">
        <f t="shared" si="250"/>
        <v>-50</v>
      </c>
      <c r="P755" s="426">
        <f t="shared" si="251"/>
        <v>800</v>
      </c>
      <c r="Q755" s="426">
        <f t="shared" si="253"/>
        <v>0</v>
      </c>
      <c r="R755" s="426">
        <f t="shared" si="254"/>
        <v>0</v>
      </c>
      <c r="S755" s="426">
        <f t="shared" si="257"/>
        <v>0</v>
      </c>
      <c r="T755" s="426">
        <f t="shared" si="239"/>
        <v>0</v>
      </c>
      <c r="U755" s="426">
        <f t="shared" si="255"/>
        <v>0</v>
      </c>
      <c r="V755" s="426">
        <f t="shared" si="256"/>
        <v>0</v>
      </c>
      <c r="W755" s="426">
        <f t="shared" si="248"/>
        <v>0</v>
      </c>
      <c r="X755" s="426">
        <f t="shared" si="240"/>
        <v>0</v>
      </c>
      <c r="Y755" s="424"/>
      <c r="Z755" s="426">
        <f t="shared" si="241"/>
        <v>0</v>
      </c>
      <c r="AA755" s="426">
        <f t="shared" si="242"/>
        <v>0</v>
      </c>
      <c r="AB755" s="424"/>
      <c r="AC755" s="426">
        <f t="shared" si="237"/>
        <v>0</v>
      </c>
      <c r="AD755" s="426">
        <f t="shared" si="238"/>
        <v>0</v>
      </c>
      <c r="AM755" s="426"/>
      <c r="AN755" s="426"/>
      <c r="AO755" s="426"/>
      <c r="AP755" s="426"/>
      <c r="AQ755" s="423"/>
      <c r="AR755" s="423"/>
    </row>
    <row r="756" spans="1:44" s="425" customFormat="1">
      <c r="A756" s="427" t="s">
        <v>1496</v>
      </c>
      <c r="B756" s="421">
        <f>B755+30</f>
        <v>43245</v>
      </c>
      <c r="C756" s="422">
        <v>1</v>
      </c>
      <c r="D756" s="423">
        <v>0</v>
      </c>
      <c r="E756" s="423">
        <v>0</v>
      </c>
      <c r="F756" s="423">
        <v>0</v>
      </c>
      <c r="G756" s="423"/>
      <c r="H756" s="424"/>
      <c r="M756" s="426">
        <v>-50</v>
      </c>
      <c r="N756" s="426">
        <f t="shared" si="252"/>
        <v>850</v>
      </c>
      <c r="O756" s="426">
        <f t="shared" si="250"/>
        <v>-50</v>
      </c>
      <c r="P756" s="426">
        <f t="shared" si="251"/>
        <v>850</v>
      </c>
      <c r="Q756" s="426">
        <f t="shared" si="253"/>
        <v>0</v>
      </c>
      <c r="R756" s="426">
        <f t="shared" si="254"/>
        <v>0</v>
      </c>
      <c r="S756" s="426">
        <f t="shared" si="257"/>
        <v>0</v>
      </c>
      <c r="T756" s="426">
        <f t="shared" si="239"/>
        <v>0</v>
      </c>
      <c r="U756" s="426">
        <f t="shared" si="255"/>
        <v>0</v>
      </c>
      <c r="V756" s="426">
        <f t="shared" si="256"/>
        <v>0</v>
      </c>
      <c r="W756" s="426">
        <f t="shared" si="248"/>
        <v>0</v>
      </c>
      <c r="X756" s="426">
        <f t="shared" si="240"/>
        <v>0</v>
      </c>
      <c r="Y756" s="424"/>
      <c r="Z756" s="426">
        <f t="shared" si="241"/>
        <v>0</v>
      </c>
      <c r="AA756" s="426">
        <f t="shared" si="242"/>
        <v>0</v>
      </c>
      <c r="AB756" s="424"/>
      <c r="AC756" s="426">
        <f t="shared" si="237"/>
        <v>0</v>
      </c>
      <c r="AD756" s="426">
        <f t="shared" si="238"/>
        <v>0</v>
      </c>
      <c r="AM756" s="426"/>
      <c r="AN756" s="426"/>
      <c r="AO756" s="426"/>
      <c r="AP756" s="426"/>
      <c r="AQ756" s="423"/>
      <c r="AR756" s="423"/>
    </row>
    <row r="757" spans="1:44" s="425" customFormat="1">
      <c r="A757" s="427" t="s">
        <v>1496</v>
      </c>
      <c r="B757" s="421">
        <f>B756+31</f>
        <v>43276</v>
      </c>
      <c r="C757" s="422">
        <v>1</v>
      </c>
      <c r="D757" s="423">
        <v>0</v>
      </c>
      <c r="E757" s="423">
        <v>0</v>
      </c>
      <c r="F757" s="423">
        <v>0</v>
      </c>
      <c r="G757" s="423"/>
      <c r="H757" s="424"/>
      <c r="M757" s="426">
        <v>-50</v>
      </c>
      <c r="N757" s="426">
        <f t="shared" si="252"/>
        <v>900</v>
      </c>
      <c r="O757" s="426">
        <f t="shared" si="250"/>
        <v>-50</v>
      </c>
      <c r="P757" s="426">
        <f t="shared" si="251"/>
        <v>900</v>
      </c>
      <c r="Q757" s="426">
        <f t="shared" si="253"/>
        <v>0</v>
      </c>
      <c r="R757" s="426">
        <f t="shared" si="254"/>
        <v>0</v>
      </c>
      <c r="S757" s="426">
        <f t="shared" si="257"/>
        <v>0</v>
      </c>
      <c r="T757" s="426">
        <f t="shared" si="239"/>
        <v>0</v>
      </c>
      <c r="U757" s="426">
        <f t="shared" si="255"/>
        <v>0</v>
      </c>
      <c r="V757" s="426">
        <f t="shared" si="256"/>
        <v>0</v>
      </c>
      <c r="W757" s="426">
        <f t="shared" si="248"/>
        <v>0</v>
      </c>
      <c r="X757" s="426">
        <f t="shared" si="240"/>
        <v>0</v>
      </c>
      <c r="Y757" s="424"/>
      <c r="Z757" s="426">
        <f t="shared" si="241"/>
        <v>0</v>
      </c>
      <c r="AA757" s="426">
        <f t="shared" si="242"/>
        <v>0</v>
      </c>
      <c r="AB757" s="424"/>
      <c r="AC757" s="426">
        <f t="shared" si="237"/>
        <v>0</v>
      </c>
      <c r="AD757" s="426">
        <f t="shared" si="238"/>
        <v>0</v>
      </c>
      <c r="AM757" s="426"/>
      <c r="AN757" s="426"/>
      <c r="AO757" s="426"/>
      <c r="AP757" s="426"/>
      <c r="AQ757" s="423"/>
      <c r="AR757" s="423"/>
    </row>
    <row r="758" spans="1:44" s="425" customFormat="1">
      <c r="A758" s="427" t="s">
        <v>1496</v>
      </c>
      <c r="B758" s="421">
        <f>B757+30</f>
        <v>43306</v>
      </c>
      <c r="C758" s="422">
        <v>1</v>
      </c>
      <c r="D758" s="423">
        <v>0</v>
      </c>
      <c r="E758" s="423">
        <v>0</v>
      </c>
      <c r="F758" s="423">
        <v>0</v>
      </c>
      <c r="G758" s="423"/>
      <c r="H758" s="424"/>
      <c r="M758" s="426">
        <v>-50</v>
      </c>
      <c r="N758" s="426">
        <f t="shared" si="252"/>
        <v>950</v>
      </c>
      <c r="O758" s="426">
        <f t="shared" si="250"/>
        <v>-50</v>
      </c>
      <c r="P758" s="426">
        <f t="shared" si="251"/>
        <v>950</v>
      </c>
      <c r="Q758" s="426">
        <f t="shared" si="253"/>
        <v>0</v>
      </c>
      <c r="R758" s="426">
        <f t="shared" si="254"/>
        <v>0</v>
      </c>
      <c r="S758" s="426">
        <f t="shared" si="257"/>
        <v>0</v>
      </c>
      <c r="T758" s="426">
        <f t="shared" si="239"/>
        <v>0</v>
      </c>
      <c r="U758" s="426">
        <f t="shared" si="255"/>
        <v>0</v>
      </c>
      <c r="V758" s="426">
        <f t="shared" si="256"/>
        <v>0</v>
      </c>
      <c r="W758" s="426">
        <f t="shared" si="248"/>
        <v>0</v>
      </c>
      <c r="X758" s="426">
        <f t="shared" si="240"/>
        <v>0</v>
      </c>
      <c r="Y758" s="424"/>
      <c r="Z758" s="426">
        <f t="shared" si="241"/>
        <v>0</v>
      </c>
      <c r="AA758" s="426">
        <f t="shared" si="242"/>
        <v>0</v>
      </c>
      <c r="AB758" s="424"/>
      <c r="AC758" s="426">
        <f t="shared" si="237"/>
        <v>0</v>
      </c>
      <c r="AD758" s="426">
        <f t="shared" si="238"/>
        <v>0</v>
      </c>
      <c r="AM758" s="426"/>
      <c r="AN758" s="426"/>
      <c r="AO758" s="426"/>
      <c r="AP758" s="426"/>
      <c r="AQ758" s="423"/>
      <c r="AR758" s="423"/>
    </row>
    <row r="759" spans="1:44" s="425" customFormat="1">
      <c r="A759" s="427" t="s">
        <v>1496</v>
      </c>
      <c r="B759" s="421">
        <f>B758+31</f>
        <v>43337</v>
      </c>
      <c r="C759" s="422">
        <v>1</v>
      </c>
      <c r="D759" s="423">
        <v>0</v>
      </c>
      <c r="E759" s="423">
        <v>0</v>
      </c>
      <c r="F759" s="423">
        <v>0</v>
      </c>
      <c r="G759" s="423"/>
      <c r="H759" s="424"/>
      <c r="M759" s="426">
        <v>-50</v>
      </c>
      <c r="N759" s="426">
        <f t="shared" si="252"/>
        <v>1000</v>
      </c>
      <c r="O759" s="426">
        <f t="shared" si="250"/>
        <v>-50</v>
      </c>
      <c r="P759" s="426">
        <f t="shared" si="251"/>
        <v>1000</v>
      </c>
      <c r="Q759" s="426">
        <f t="shared" si="253"/>
        <v>0</v>
      </c>
      <c r="R759" s="426">
        <f t="shared" si="254"/>
        <v>0</v>
      </c>
      <c r="S759" s="426">
        <f t="shared" si="257"/>
        <v>0</v>
      </c>
      <c r="T759" s="426">
        <f t="shared" si="239"/>
        <v>0</v>
      </c>
      <c r="U759" s="426">
        <f t="shared" si="255"/>
        <v>0</v>
      </c>
      <c r="V759" s="426">
        <f t="shared" si="256"/>
        <v>0</v>
      </c>
      <c r="W759" s="426">
        <f t="shared" si="248"/>
        <v>0</v>
      </c>
      <c r="X759" s="426">
        <f t="shared" si="240"/>
        <v>0</v>
      </c>
      <c r="Y759" s="424"/>
      <c r="Z759" s="426">
        <f t="shared" si="241"/>
        <v>0</v>
      </c>
      <c r="AA759" s="426">
        <f t="shared" si="242"/>
        <v>0</v>
      </c>
      <c r="AB759" s="424"/>
      <c r="AC759" s="426">
        <f t="shared" si="237"/>
        <v>0</v>
      </c>
      <c r="AD759" s="426">
        <f t="shared" si="238"/>
        <v>0</v>
      </c>
      <c r="AM759" s="426"/>
      <c r="AN759" s="426"/>
      <c r="AO759" s="426"/>
      <c r="AP759" s="426"/>
      <c r="AQ759" s="423"/>
      <c r="AR759" s="423"/>
    </row>
    <row r="760" spans="1:44" s="425" customFormat="1">
      <c r="A760" s="427" t="s">
        <v>1496</v>
      </c>
      <c r="B760" s="421">
        <f>B759+31</f>
        <v>43368</v>
      </c>
      <c r="C760" s="422">
        <v>1</v>
      </c>
      <c r="D760" s="423">
        <v>0</v>
      </c>
      <c r="E760" s="423">
        <v>0</v>
      </c>
      <c r="F760" s="423">
        <v>0</v>
      </c>
      <c r="G760" s="423"/>
      <c r="H760" s="424"/>
      <c r="M760" s="426">
        <v>-50</v>
      </c>
      <c r="N760" s="426">
        <f t="shared" si="252"/>
        <v>1050</v>
      </c>
      <c r="O760" s="426">
        <f t="shared" si="250"/>
        <v>-50</v>
      </c>
      <c r="P760" s="426">
        <f t="shared" si="251"/>
        <v>1050</v>
      </c>
      <c r="Q760" s="426">
        <f t="shared" si="253"/>
        <v>0</v>
      </c>
      <c r="R760" s="426">
        <f t="shared" si="254"/>
        <v>0</v>
      </c>
      <c r="S760" s="426">
        <f t="shared" si="257"/>
        <v>0</v>
      </c>
      <c r="T760" s="426">
        <f t="shared" si="239"/>
        <v>0</v>
      </c>
      <c r="U760" s="426">
        <f t="shared" si="255"/>
        <v>0</v>
      </c>
      <c r="V760" s="426">
        <f t="shared" si="256"/>
        <v>0</v>
      </c>
      <c r="W760" s="426">
        <f t="shared" si="248"/>
        <v>0</v>
      </c>
      <c r="X760" s="426">
        <f t="shared" si="240"/>
        <v>0</v>
      </c>
      <c r="Y760" s="424"/>
      <c r="Z760" s="426">
        <f t="shared" si="241"/>
        <v>0</v>
      </c>
      <c r="AA760" s="426">
        <f t="shared" si="242"/>
        <v>0</v>
      </c>
      <c r="AB760" s="424"/>
      <c r="AC760" s="426">
        <f t="shared" si="237"/>
        <v>0</v>
      </c>
      <c r="AD760" s="426">
        <f t="shared" si="238"/>
        <v>0</v>
      </c>
      <c r="AM760" s="426"/>
      <c r="AN760" s="426"/>
      <c r="AO760" s="426"/>
      <c r="AP760" s="426"/>
      <c r="AQ760" s="423"/>
      <c r="AR760" s="423"/>
    </row>
    <row r="761" spans="1:44" s="425" customFormat="1">
      <c r="A761" s="427" t="s">
        <v>1496</v>
      </c>
      <c r="B761" s="421">
        <f>B760+30</f>
        <v>43398</v>
      </c>
      <c r="C761" s="422">
        <v>1</v>
      </c>
      <c r="D761" s="423">
        <v>0</v>
      </c>
      <c r="E761" s="423">
        <v>0</v>
      </c>
      <c r="F761" s="423">
        <v>0</v>
      </c>
      <c r="G761" s="423"/>
      <c r="H761" s="424"/>
      <c r="M761" s="426">
        <v>-50</v>
      </c>
      <c r="N761" s="426">
        <f t="shared" si="252"/>
        <v>1100</v>
      </c>
      <c r="O761" s="426">
        <f t="shared" si="250"/>
        <v>-50</v>
      </c>
      <c r="P761" s="426">
        <f t="shared" si="251"/>
        <v>1100</v>
      </c>
      <c r="Q761" s="426">
        <f t="shared" si="253"/>
        <v>0</v>
      </c>
      <c r="R761" s="426">
        <f t="shared" si="254"/>
        <v>0</v>
      </c>
      <c r="S761" s="426">
        <f t="shared" si="257"/>
        <v>0</v>
      </c>
      <c r="T761" s="426">
        <f t="shared" si="239"/>
        <v>0</v>
      </c>
      <c r="U761" s="426">
        <f t="shared" si="255"/>
        <v>0</v>
      </c>
      <c r="V761" s="426">
        <f t="shared" si="256"/>
        <v>0</v>
      </c>
      <c r="W761" s="426">
        <f t="shared" si="248"/>
        <v>0</v>
      </c>
      <c r="X761" s="426">
        <f t="shared" si="240"/>
        <v>0</v>
      </c>
      <c r="Y761" s="424"/>
      <c r="Z761" s="426">
        <f t="shared" si="241"/>
        <v>0</v>
      </c>
      <c r="AA761" s="426">
        <f t="shared" si="242"/>
        <v>0</v>
      </c>
      <c r="AB761" s="424"/>
      <c r="AC761" s="426">
        <f t="shared" si="237"/>
        <v>0</v>
      </c>
      <c r="AD761" s="426">
        <f t="shared" si="238"/>
        <v>0</v>
      </c>
      <c r="AM761" s="426"/>
      <c r="AN761" s="426"/>
      <c r="AO761" s="426"/>
      <c r="AP761" s="426"/>
      <c r="AQ761" s="423"/>
      <c r="AR761" s="423"/>
    </row>
    <row r="762" spans="1:44" s="425" customFormat="1">
      <c r="A762" s="427" t="s">
        <v>1496</v>
      </c>
      <c r="B762" s="421">
        <f>B761+31</f>
        <v>43429</v>
      </c>
      <c r="C762" s="422">
        <v>1</v>
      </c>
      <c r="D762" s="423">
        <v>0</v>
      </c>
      <c r="E762" s="423">
        <v>0</v>
      </c>
      <c r="F762" s="423">
        <v>0</v>
      </c>
      <c r="G762" s="423"/>
      <c r="H762" s="424"/>
      <c r="M762" s="426">
        <v>-50</v>
      </c>
      <c r="N762" s="426">
        <f t="shared" si="252"/>
        <v>1150</v>
      </c>
      <c r="O762" s="426">
        <f t="shared" si="250"/>
        <v>-50</v>
      </c>
      <c r="P762" s="426">
        <f t="shared" si="251"/>
        <v>1150</v>
      </c>
      <c r="Q762" s="426">
        <f t="shared" si="253"/>
        <v>0</v>
      </c>
      <c r="R762" s="426">
        <f t="shared" si="254"/>
        <v>0</v>
      </c>
      <c r="S762" s="426">
        <f t="shared" si="257"/>
        <v>0</v>
      </c>
      <c r="T762" s="426">
        <f t="shared" si="239"/>
        <v>0</v>
      </c>
      <c r="U762" s="426">
        <f t="shared" si="255"/>
        <v>0</v>
      </c>
      <c r="V762" s="426">
        <f t="shared" si="256"/>
        <v>0</v>
      </c>
      <c r="W762" s="426">
        <f t="shared" si="248"/>
        <v>0</v>
      </c>
      <c r="X762" s="426">
        <f t="shared" si="240"/>
        <v>0</v>
      </c>
      <c r="Y762" s="424"/>
      <c r="Z762" s="426">
        <f t="shared" si="241"/>
        <v>0</v>
      </c>
      <c r="AA762" s="426">
        <f t="shared" si="242"/>
        <v>0</v>
      </c>
      <c r="AB762" s="424"/>
      <c r="AC762" s="426">
        <f t="shared" si="237"/>
        <v>0</v>
      </c>
      <c r="AD762" s="426">
        <f t="shared" si="238"/>
        <v>0</v>
      </c>
      <c r="AM762" s="426"/>
      <c r="AN762" s="426"/>
      <c r="AO762" s="426"/>
      <c r="AP762" s="426"/>
      <c r="AQ762" s="423"/>
      <c r="AR762" s="423"/>
    </row>
    <row r="763" spans="1:44" s="425" customFormat="1">
      <c r="A763" s="427" t="s">
        <v>1496</v>
      </c>
      <c r="B763" s="421">
        <f>B762+30</f>
        <v>43459</v>
      </c>
      <c r="C763" s="422">
        <v>1</v>
      </c>
      <c r="D763" s="423">
        <v>0</v>
      </c>
      <c r="E763" s="423">
        <v>0</v>
      </c>
      <c r="F763" s="423">
        <v>0</v>
      </c>
      <c r="G763" s="423"/>
      <c r="H763" s="424"/>
      <c r="M763" s="426">
        <v>-50</v>
      </c>
      <c r="N763" s="426">
        <f t="shared" si="252"/>
        <v>1200</v>
      </c>
      <c r="O763" s="426">
        <f t="shared" si="250"/>
        <v>-50</v>
      </c>
      <c r="P763" s="426">
        <f t="shared" si="251"/>
        <v>1200</v>
      </c>
      <c r="Q763" s="426">
        <f t="shared" si="253"/>
        <v>0</v>
      </c>
      <c r="R763" s="426">
        <f t="shared" si="254"/>
        <v>0</v>
      </c>
      <c r="S763" s="426">
        <f t="shared" si="257"/>
        <v>0</v>
      </c>
      <c r="T763" s="426">
        <f t="shared" si="239"/>
        <v>0</v>
      </c>
      <c r="U763" s="426">
        <f t="shared" si="255"/>
        <v>0</v>
      </c>
      <c r="V763" s="426">
        <f t="shared" si="256"/>
        <v>0</v>
      </c>
      <c r="W763" s="426">
        <f t="shared" si="248"/>
        <v>0</v>
      </c>
      <c r="X763" s="426">
        <f t="shared" si="240"/>
        <v>0</v>
      </c>
      <c r="Y763" s="424"/>
      <c r="Z763" s="426">
        <f t="shared" si="241"/>
        <v>0</v>
      </c>
      <c r="AA763" s="426">
        <f t="shared" si="242"/>
        <v>0</v>
      </c>
      <c r="AB763" s="424"/>
      <c r="AC763" s="426">
        <f t="shared" si="237"/>
        <v>0</v>
      </c>
      <c r="AD763" s="426">
        <f t="shared" si="238"/>
        <v>0</v>
      </c>
      <c r="AM763" s="426"/>
      <c r="AN763" s="426"/>
      <c r="AO763" s="426"/>
      <c r="AP763" s="426"/>
      <c r="AQ763" s="423"/>
      <c r="AR763" s="423"/>
    </row>
    <row r="764" spans="1:44" s="425" customFormat="1">
      <c r="A764" s="427" t="s">
        <v>1496</v>
      </c>
      <c r="B764" s="421">
        <f>B763+31</f>
        <v>43490</v>
      </c>
      <c r="C764" s="422">
        <v>1</v>
      </c>
      <c r="D764" s="423">
        <v>0</v>
      </c>
      <c r="E764" s="423">
        <v>0</v>
      </c>
      <c r="F764" s="423">
        <v>0</v>
      </c>
      <c r="G764" s="423"/>
      <c r="H764" s="424"/>
      <c r="M764" s="426">
        <v>-50</v>
      </c>
      <c r="N764" s="426">
        <f t="shared" si="252"/>
        <v>1250</v>
      </c>
      <c r="O764" s="426">
        <f t="shared" si="250"/>
        <v>-50</v>
      </c>
      <c r="P764" s="426">
        <f t="shared" si="251"/>
        <v>1250</v>
      </c>
      <c r="Q764" s="426">
        <f t="shared" si="253"/>
        <v>0</v>
      </c>
      <c r="R764" s="426">
        <f t="shared" si="254"/>
        <v>0</v>
      </c>
      <c r="S764" s="426">
        <f t="shared" si="257"/>
        <v>0</v>
      </c>
      <c r="T764" s="426">
        <f t="shared" si="239"/>
        <v>0</v>
      </c>
      <c r="U764" s="426">
        <f t="shared" si="255"/>
        <v>0</v>
      </c>
      <c r="V764" s="426">
        <f t="shared" si="256"/>
        <v>0</v>
      </c>
      <c r="W764" s="426">
        <f t="shared" si="248"/>
        <v>0</v>
      </c>
      <c r="X764" s="426">
        <f t="shared" si="240"/>
        <v>0</v>
      </c>
      <c r="Y764" s="424"/>
      <c r="Z764" s="426">
        <f t="shared" si="241"/>
        <v>0</v>
      </c>
      <c r="AA764" s="426">
        <f t="shared" si="242"/>
        <v>0</v>
      </c>
      <c r="AB764" s="424"/>
      <c r="AC764" s="426">
        <f t="shared" si="237"/>
        <v>0</v>
      </c>
      <c r="AD764" s="426">
        <f t="shared" si="238"/>
        <v>0</v>
      </c>
      <c r="AM764" s="426"/>
      <c r="AN764" s="426"/>
      <c r="AO764" s="426"/>
      <c r="AP764" s="426"/>
      <c r="AQ764" s="423"/>
      <c r="AR764" s="423"/>
    </row>
    <row r="765" spans="1:44" s="425" customFormat="1">
      <c r="A765" s="427" t="s">
        <v>1496</v>
      </c>
      <c r="B765" s="421">
        <f>B764+31</f>
        <v>43521</v>
      </c>
      <c r="C765" s="422">
        <v>1</v>
      </c>
      <c r="D765" s="423">
        <v>0</v>
      </c>
      <c r="E765" s="423">
        <v>0</v>
      </c>
      <c r="F765" s="423">
        <v>0</v>
      </c>
      <c r="G765" s="423"/>
      <c r="H765" s="424"/>
      <c r="M765" s="426">
        <v>-50</v>
      </c>
      <c r="N765" s="426">
        <f t="shared" si="252"/>
        <v>1300</v>
      </c>
      <c r="O765" s="426">
        <f t="shared" si="250"/>
        <v>-50</v>
      </c>
      <c r="P765" s="426">
        <f t="shared" si="251"/>
        <v>1300</v>
      </c>
      <c r="Q765" s="426">
        <f t="shared" si="253"/>
        <v>0</v>
      </c>
      <c r="R765" s="426">
        <f t="shared" si="254"/>
        <v>0</v>
      </c>
      <c r="S765" s="426">
        <f t="shared" si="257"/>
        <v>0</v>
      </c>
      <c r="T765" s="426">
        <f t="shared" si="239"/>
        <v>0</v>
      </c>
      <c r="U765" s="426">
        <f t="shared" si="255"/>
        <v>0</v>
      </c>
      <c r="V765" s="426">
        <f t="shared" si="256"/>
        <v>0</v>
      </c>
      <c r="W765" s="426">
        <f t="shared" si="248"/>
        <v>0</v>
      </c>
      <c r="X765" s="426">
        <f t="shared" si="240"/>
        <v>0</v>
      </c>
      <c r="Y765" s="424"/>
      <c r="Z765" s="426">
        <f t="shared" si="241"/>
        <v>0</v>
      </c>
      <c r="AA765" s="426">
        <f t="shared" si="242"/>
        <v>0</v>
      </c>
      <c r="AB765" s="424"/>
      <c r="AC765" s="426">
        <f t="shared" si="237"/>
        <v>0</v>
      </c>
      <c r="AD765" s="426">
        <f t="shared" si="238"/>
        <v>0</v>
      </c>
      <c r="AM765" s="426"/>
      <c r="AN765" s="426"/>
      <c r="AO765" s="426"/>
      <c r="AP765" s="426"/>
      <c r="AQ765" s="423"/>
      <c r="AR765" s="423"/>
    </row>
    <row r="766" spans="1:44" s="425" customFormat="1">
      <c r="A766" s="427" t="s">
        <v>1496</v>
      </c>
      <c r="B766" s="421">
        <f>B765+28</f>
        <v>43549</v>
      </c>
      <c r="C766" s="422">
        <v>1</v>
      </c>
      <c r="D766" s="423">
        <v>0</v>
      </c>
      <c r="E766" s="423">
        <v>0</v>
      </c>
      <c r="F766" s="423">
        <v>0</v>
      </c>
      <c r="G766" s="423"/>
      <c r="H766" s="424"/>
      <c r="M766" s="426">
        <v>-50</v>
      </c>
      <c r="N766" s="426">
        <f t="shared" si="252"/>
        <v>1350</v>
      </c>
      <c r="O766" s="426">
        <f t="shared" si="250"/>
        <v>-50</v>
      </c>
      <c r="P766" s="426">
        <f t="shared" si="251"/>
        <v>1350</v>
      </c>
      <c r="Q766" s="426">
        <f t="shared" si="253"/>
        <v>0</v>
      </c>
      <c r="R766" s="426">
        <f t="shared" si="254"/>
        <v>0</v>
      </c>
      <c r="S766" s="426">
        <f t="shared" si="257"/>
        <v>0</v>
      </c>
      <c r="T766" s="426">
        <f t="shared" si="239"/>
        <v>0</v>
      </c>
      <c r="U766" s="426">
        <f t="shared" si="255"/>
        <v>0</v>
      </c>
      <c r="V766" s="426">
        <f t="shared" si="256"/>
        <v>0</v>
      </c>
      <c r="W766" s="426">
        <f t="shared" si="248"/>
        <v>0</v>
      </c>
      <c r="X766" s="426">
        <f t="shared" si="240"/>
        <v>0</v>
      </c>
      <c r="Y766" s="424"/>
      <c r="Z766" s="426">
        <f t="shared" si="241"/>
        <v>0</v>
      </c>
      <c r="AA766" s="426">
        <f t="shared" si="242"/>
        <v>0</v>
      </c>
      <c r="AB766" s="424"/>
      <c r="AC766" s="426">
        <f t="shared" si="237"/>
        <v>0</v>
      </c>
      <c r="AD766" s="426">
        <f t="shared" si="238"/>
        <v>0</v>
      </c>
      <c r="AM766" s="426"/>
      <c r="AN766" s="426"/>
      <c r="AO766" s="426"/>
      <c r="AP766" s="426"/>
      <c r="AQ766" s="423"/>
      <c r="AR766" s="423"/>
    </row>
    <row r="767" spans="1:44" s="425" customFormat="1">
      <c r="A767" s="427" t="s">
        <v>1496</v>
      </c>
      <c r="B767" s="421">
        <f>B766+31</f>
        <v>43580</v>
      </c>
      <c r="C767" s="422">
        <v>1</v>
      </c>
      <c r="D767" s="423">
        <v>0</v>
      </c>
      <c r="E767" s="423">
        <v>0</v>
      </c>
      <c r="F767" s="423">
        <v>0</v>
      </c>
      <c r="G767" s="423"/>
      <c r="H767" s="424"/>
      <c r="M767" s="426">
        <v>-50</v>
      </c>
      <c r="N767" s="426">
        <f t="shared" si="252"/>
        <v>1400</v>
      </c>
      <c r="O767" s="426">
        <f t="shared" si="250"/>
        <v>-50</v>
      </c>
      <c r="P767" s="426">
        <f t="shared" si="251"/>
        <v>1400</v>
      </c>
      <c r="Q767" s="426">
        <f t="shared" si="253"/>
        <v>0</v>
      </c>
      <c r="R767" s="426">
        <f t="shared" si="254"/>
        <v>0</v>
      </c>
      <c r="S767" s="426">
        <f t="shared" si="257"/>
        <v>0</v>
      </c>
      <c r="T767" s="426">
        <f t="shared" si="239"/>
        <v>0</v>
      </c>
      <c r="U767" s="426">
        <f t="shared" si="255"/>
        <v>0</v>
      </c>
      <c r="V767" s="426">
        <f t="shared" si="256"/>
        <v>0</v>
      </c>
      <c r="W767" s="426">
        <f t="shared" si="248"/>
        <v>0</v>
      </c>
      <c r="X767" s="426">
        <f t="shared" si="240"/>
        <v>0</v>
      </c>
      <c r="Y767" s="424"/>
      <c r="Z767" s="426">
        <f t="shared" si="241"/>
        <v>0</v>
      </c>
      <c r="AA767" s="426">
        <f t="shared" si="242"/>
        <v>0</v>
      </c>
      <c r="AB767" s="424"/>
      <c r="AC767" s="426">
        <f t="shared" si="237"/>
        <v>0</v>
      </c>
      <c r="AD767" s="426">
        <f t="shared" si="238"/>
        <v>0</v>
      </c>
      <c r="AM767" s="426"/>
      <c r="AN767" s="426"/>
      <c r="AO767" s="426"/>
      <c r="AP767" s="426"/>
      <c r="AQ767" s="423"/>
      <c r="AR767" s="423"/>
    </row>
    <row r="768" spans="1:44" s="425" customFormat="1">
      <c r="A768" s="427" t="s">
        <v>1496</v>
      </c>
      <c r="B768" s="421">
        <f>B767+30</f>
        <v>43610</v>
      </c>
      <c r="C768" s="422">
        <v>1</v>
      </c>
      <c r="D768" s="423">
        <v>0</v>
      </c>
      <c r="E768" s="423">
        <v>0</v>
      </c>
      <c r="F768" s="423">
        <v>0</v>
      </c>
      <c r="G768" s="423"/>
      <c r="H768" s="424"/>
      <c r="M768" s="426">
        <v>-50</v>
      </c>
      <c r="N768" s="426">
        <f t="shared" si="252"/>
        <v>1450</v>
      </c>
      <c r="O768" s="426">
        <f t="shared" si="250"/>
        <v>-50</v>
      </c>
      <c r="P768" s="426">
        <f t="shared" si="251"/>
        <v>1450</v>
      </c>
      <c r="Q768" s="426">
        <f t="shared" si="253"/>
        <v>0</v>
      </c>
      <c r="R768" s="426">
        <f t="shared" si="254"/>
        <v>0</v>
      </c>
      <c r="S768" s="426">
        <f t="shared" si="257"/>
        <v>0</v>
      </c>
      <c r="T768" s="426">
        <f t="shared" si="239"/>
        <v>0</v>
      </c>
      <c r="U768" s="426">
        <f t="shared" si="255"/>
        <v>0</v>
      </c>
      <c r="V768" s="426">
        <f t="shared" si="256"/>
        <v>0</v>
      </c>
      <c r="W768" s="426">
        <f t="shared" si="248"/>
        <v>0</v>
      </c>
      <c r="X768" s="426">
        <f t="shared" si="240"/>
        <v>0</v>
      </c>
      <c r="Y768" s="424"/>
      <c r="Z768" s="426">
        <f t="shared" si="241"/>
        <v>0</v>
      </c>
      <c r="AA768" s="426">
        <f t="shared" si="242"/>
        <v>0</v>
      </c>
      <c r="AB768" s="424"/>
      <c r="AC768" s="426">
        <f t="shared" si="237"/>
        <v>0</v>
      </c>
      <c r="AD768" s="426">
        <f t="shared" si="238"/>
        <v>0</v>
      </c>
      <c r="AM768" s="426"/>
      <c r="AN768" s="426"/>
      <c r="AO768" s="426"/>
      <c r="AP768" s="426"/>
      <c r="AQ768" s="423"/>
      <c r="AR768" s="423"/>
    </row>
    <row r="769" spans="1:44" s="425" customFormat="1">
      <c r="A769" s="427" t="s">
        <v>1496</v>
      </c>
      <c r="B769" s="421">
        <f>B768+31</f>
        <v>43641</v>
      </c>
      <c r="C769" s="422">
        <v>1</v>
      </c>
      <c r="D769" s="423">
        <v>0</v>
      </c>
      <c r="E769" s="423">
        <v>0</v>
      </c>
      <c r="F769" s="423">
        <v>0</v>
      </c>
      <c r="G769" s="423"/>
      <c r="H769" s="424"/>
      <c r="M769" s="426">
        <v>-50</v>
      </c>
      <c r="N769" s="426">
        <f t="shared" si="252"/>
        <v>1500</v>
      </c>
      <c r="O769" s="426">
        <f t="shared" si="250"/>
        <v>-50</v>
      </c>
      <c r="P769" s="426">
        <f t="shared" si="251"/>
        <v>1500</v>
      </c>
      <c r="Q769" s="426">
        <f t="shared" si="253"/>
        <v>0</v>
      </c>
      <c r="R769" s="426">
        <f t="shared" si="254"/>
        <v>0</v>
      </c>
      <c r="S769" s="426">
        <f t="shared" si="257"/>
        <v>0</v>
      </c>
      <c r="T769" s="426">
        <f t="shared" si="239"/>
        <v>0</v>
      </c>
      <c r="U769" s="426">
        <f t="shared" si="255"/>
        <v>0</v>
      </c>
      <c r="V769" s="426">
        <f t="shared" si="256"/>
        <v>0</v>
      </c>
      <c r="W769" s="426">
        <f t="shared" si="248"/>
        <v>0</v>
      </c>
      <c r="X769" s="426">
        <f t="shared" si="240"/>
        <v>0</v>
      </c>
      <c r="Y769" s="424"/>
      <c r="Z769" s="426">
        <f t="shared" si="241"/>
        <v>0</v>
      </c>
      <c r="AA769" s="426">
        <f t="shared" si="242"/>
        <v>0</v>
      </c>
      <c r="AB769" s="424"/>
      <c r="AC769" s="426">
        <f t="shared" si="237"/>
        <v>0</v>
      </c>
      <c r="AD769" s="426">
        <f t="shared" si="238"/>
        <v>0</v>
      </c>
      <c r="AM769" s="426"/>
      <c r="AN769" s="426"/>
      <c r="AO769" s="426"/>
      <c r="AP769" s="426"/>
      <c r="AQ769" s="423"/>
      <c r="AR769" s="423"/>
    </row>
    <row r="770" spans="1:44" s="425" customFormat="1">
      <c r="A770" s="427" t="s">
        <v>1496</v>
      </c>
      <c r="B770" s="421">
        <f>B769+30</f>
        <v>43671</v>
      </c>
      <c r="C770" s="422">
        <v>1</v>
      </c>
      <c r="D770" s="423">
        <v>0</v>
      </c>
      <c r="E770" s="423">
        <v>0</v>
      </c>
      <c r="F770" s="423">
        <v>0</v>
      </c>
      <c r="G770" s="423"/>
      <c r="H770" s="424"/>
      <c r="M770" s="426">
        <v>-50</v>
      </c>
      <c r="N770" s="426">
        <f t="shared" si="252"/>
        <v>1550</v>
      </c>
      <c r="O770" s="426">
        <f t="shared" si="250"/>
        <v>-50</v>
      </c>
      <c r="P770" s="426">
        <f t="shared" si="251"/>
        <v>1550</v>
      </c>
      <c r="Q770" s="426">
        <f t="shared" si="253"/>
        <v>0</v>
      </c>
      <c r="R770" s="426">
        <f t="shared" si="254"/>
        <v>0</v>
      </c>
      <c r="S770" s="426">
        <f t="shared" si="257"/>
        <v>0</v>
      </c>
      <c r="T770" s="426">
        <f t="shared" si="239"/>
        <v>0</v>
      </c>
      <c r="U770" s="426">
        <f t="shared" si="255"/>
        <v>0</v>
      </c>
      <c r="V770" s="426">
        <f t="shared" si="256"/>
        <v>0</v>
      </c>
      <c r="W770" s="426">
        <f t="shared" si="248"/>
        <v>0</v>
      </c>
      <c r="X770" s="426">
        <f t="shared" si="240"/>
        <v>0</v>
      </c>
      <c r="Y770" s="424"/>
      <c r="Z770" s="426">
        <f t="shared" si="241"/>
        <v>0</v>
      </c>
      <c r="AA770" s="426">
        <f t="shared" si="242"/>
        <v>0</v>
      </c>
      <c r="AB770" s="424"/>
      <c r="AC770" s="426">
        <f t="shared" si="237"/>
        <v>0</v>
      </c>
      <c r="AD770" s="426">
        <f t="shared" si="238"/>
        <v>0</v>
      </c>
      <c r="AM770" s="426"/>
      <c r="AN770" s="426"/>
      <c r="AO770" s="426"/>
      <c r="AP770" s="426"/>
      <c r="AQ770" s="423"/>
      <c r="AR770" s="423"/>
    </row>
    <row r="771" spans="1:44" s="425" customFormat="1">
      <c r="A771" s="427" t="s">
        <v>1496</v>
      </c>
      <c r="B771" s="421">
        <f>B770+31</f>
        <v>43702</v>
      </c>
      <c r="C771" s="422">
        <v>1</v>
      </c>
      <c r="D771" s="423">
        <v>0</v>
      </c>
      <c r="E771" s="423">
        <v>0</v>
      </c>
      <c r="F771" s="423">
        <v>0</v>
      </c>
      <c r="G771" s="423"/>
      <c r="H771" s="424"/>
      <c r="M771" s="426">
        <v>-50</v>
      </c>
      <c r="N771" s="426">
        <f t="shared" si="252"/>
        <v>1600</v>
      </c>
      <c r="O771" s="426">
        <f t="shared" si="250"/>
        <v>-50</v>
      </c>
      <c r="P771" s="426">
        <f t="shared" si="251"/>
        <v>1600</v>
      </c>
      <c r="Q771" s="426">
        <f t="shared" si="253"/>
        <v>0</v>
      </c>
      <c r="R771" s="426">
        <f t="shared" si="254"/>
        <v>0</v>
      </c>
      <c r="S771" s="426">
        <f t="shared" si="257"/>
        <v>0</v>
      </c>
      <c r="T771" s="426">
        <f t="shared" si="239"/>
        <v>0</v>
      </c>
      <c r="U771" s="426">
        <f t="shared" si="255"/>
        <v>0</v>
      </c>
      <c r="V771" s="426">
        <f t="shared" si="256"/>
        <v>0</v>
      </c>
      <c r="W771" s="426">
        <f t="shared" si="248"/>
        <v>0</v>
      </c>
      <c r="X771" s="426">
        <f t="shared" si="240"/>
        <v>0</v>
      </c>
      <c r="Y771" s="424"/>
      <c r="Z771" s="426">
        <f t="shared" si="241"/>
        <v>0</v>
      </c>
      <c r="AA771" s="426">
        <f t="shared" si="242"/>
        <v>0</v>
      </c>
      <c r="AB771" s="424"/>
      <c r="AC771" s="426">
        <f t="shared" si="237"/>
        <v>0</v>
      </c>
      <c r="AD771" s="426">
        <f t="shared" si="238"/>
        <v>0</v>
      </c>
      <c r="AM771" s="426"/>
      <c r="AN771" s="426"/>
      <c r="AO771" s="426"/>
      <c r="AP771" s="426"/>
      <c r="AQ771" s="423"/>
      <c r="AR771" s="423"/>
    </row>
    <row r="772" spans="1:44" s="425" customFormat="1">
      <c r="A772" s="427" t="s">
        <v>1496</v>
      </c>
      <c r="B772" s="421">
        <f>B771+31</f>
        <v>43733</v>
      </c>
      <c r="C772" s="422">
        <v>1</v>
      </c>
      <c r="D772" s="423">
        <v>0</v>
      </c>
      <c r="E772" s="423">
        <v>0</v>
      </c>
      <c r="F772" s="423">
        <v>0</v>
      </c>
      <c r="G772" s="423"/>
      <c r="H772" s="424"/>
      <c r="M772" s="426">
        <v>-50</v>
      </c>
      <c r="N772" s="426">
        <f t="shared" si="252"/>
        <v>1650</v>
      </c>
      <c r="O772" s="426">
        <f t="shared" si="250"/>
        <v>-50</v>
      </c>
      <c r="P772" s="426">
        <f t="shared" si="251"/>
        <v>1650</v>
      </c>
      <c r="Q772" s="426">
        <f t="shared" si="253"/>
        <v>0</v>
      </c>
      <c r="R772" s="426">
        <f t="shared" si="254"/>
        <v>0</v>
      </c>
      <c r="S772" s="426">
        <f t="shared" si="257"/>
        <v>0</v>
      </c>
      <c r="T772" s="426">
        <f t="shared" si="239"/>
        <v>0</v>
      </c>
      <c r="U772" s="426">
        <f t="shared" si="255"/>
        <v>0</v>
      </c>
      <c r="V772" s="426">
        <f t="shared" si="256"/>
        <v>0</v>
      </c>
      <c r="W772" s="426">
        <f t="shared" si="248"/>
        <v>0</v>
      </c>
      <c r="X772" s="426">
        <f t="shared" si="240"/>
        <v>0</v>
      </c>
      <c r="Y772" s="424"/>
      <c r="Z772" s="426">
        <f t="shared" si="241"/>
        <v>0</v>
      </c>
      <c r="AA772" s="426">
        <f t="shared" si="242"/>
        <v>0</v>
      </c>
      <c r="AB772" s="424"/>
      <c r="AC772" s="426">
        <f t="shared" si="237"/>
        <v>0</v>
      </c>
      <c r="AD772" s="426">
        <f t="shared" si="238"/>
        <v>0</v>
      </c>
      <c r="AM772" s="426"/>
      <c r="AN772" s="426"/>
      <c r="AO772" s="426"/>
      <c r="AP772" s="426"/>
      <c r="AQ772" s="423"/>
      <c r="AR772" s="423"/>
    </row>
    <row r="773" spans="1:44" s="425" customFormat="1">
      <c r="A773" s="427" t="s">
        <v>1496</v>
      </c>
      <c r="B773" s="421">
        <f>B772+30</f>
        <v>43763</v>
      </c>
      <c r="C773" s="422">
        <v>1</v>
      </c>
      <c r="D773" s="423">
        <v>0</v>
      </c>
      <c r="E773" s="423">
        <v>0</v>
      </c>
      <c r="F773" s="423">
        <v>0</v>
      </c>
      <c r="G773" s="423"/>
      <c r="H773" s="424"/>
      <c r="M773" s="426">
        <v>-50</v>
      </c>
      <c r="N773" s="426">
        <f t="shared" si="252"/>
        <v>1700</v>
      </c>
      <c r="O773" s="426">
        <f t="shared" si="250"/>
        <v>-50</v>
      </c>
      <c r="P773" s="426">
        <f t="shared" si="251"/>
        <v>1700</v>
      </c>
      <c r="Q773" s="426">
        <f t="shared" si="253"/>
        <v>0</v>
      </c>
      <c r="R773" s="426">
        <f t="shared" si="254"/>
        <v>0</v>
      </c>
      <c r="S773" s="426">
        <f t="shared" si="257"/>
        <v>0</v>
      </c>
      <c r="T773" s="426">
        <f t="shared" si="239"/>
        <v>0</v>
      </c>
      <c r="U773" s="426">
        <f t="shared" si="255"/>
        <v>0</v>
      </c>
      <c r="V773" s="426">
        <f t="shared" si="256"/>
        <v>0</v>
      </c>
      <c r="W773" s="426">
        <f t="shared" si="248"/>
        <v>0</v>
      </c>
      <c r="X773" s="426">
        <f t="shared" si="240"/>
        <v>0</v>
      </c>
      <c r="Y773" s="424"/>
      <c r="Z773" s="426">
        <f t="shared" si="241"/>
        <v>0</v>
      </c>
      <c r="AA773" s="426">
        <f t="shared" si="242"/>
        <v>0</v>
      </c>
      <c r="AB773" s="424"/>
      <c r="AC773" s="426">
        <f t="shared" ref="AC773:AC836" si="258">-AB773*N773</f>
        <v>0</v>
      </c>
      <c r="AD773" s="426">
        <f t="shared" ref="AD773:AD836" si="259">AC773*C773</f>
        <v>0</v>
      </c>
      <c r="AM773" s="426"/>
      <c r="AN773" s="426"/>
      <c r="AO773" s="426"/>
      <c r="AP773" s="426"/>
      <c r="AQ773" s="423"/>
      <c r="AR773" s="423"/>
    </row>
    <row r="774" spans="1:44" s="425" customFormat="1">
      <c r="A774" s="427" t="s">
        <v>1496</v>
      </c>
      <c r="B774" s="421">
        <f>B773+31</f>
        <v>43794</v>
      </c>
      <c r="C774" s="422">
        <v>1</v>
      </c>
      <c r="D774" s="423">
        <v>0</v>
      </c>
      <c r="E774" s="423">
        <v>0</v>
      </c>
      <c r="F774" s="423">
        <v>0</v>
      </c>
      <c r="G774" s="423"/>
      <c r="H774" s="424"/>
      <c r="M774" s="426">
        <v>-50</v>
      </c>
      <c r="N774" s="426">
        <f t="shared" si="252"/>
        <v>1750</v>
      </c>
      <c r="O774" s="426">
        <f t="shared" si="250"/>
        <v>-50</v>
      </c>
      <c r="P774" s="426">
        <f t="shared" si="251"/>
        <v>1750</v>
      </c>
      <c r="Q774" s="426">
        <f t="shared" si="253"/>
        <v>0</v>
      </c>
      <c r="R774" s="426">
        <f t="shared" si="254"/>
        <v>0</v>
      </c>
      <c r="S774" s="426">
        <f t="shared" si="257"/>
        <v>0</v>
      </c>
      <c r="T774" s="426">
        <f t="shared" si="239"/>
        <v>0</v>
      </c>
      <c r="U774" s="426">
        <f t="shared" si="255"/>
        <v>0</v>
      </c>
      <c r="V774" s="426">
        <f t="shared" si="256"/>
        <v>0</v>
      </c>
      <c r="W774" s="426">
        <f t="shared" si="248"/>
        <v>0</v>
      </c>
      <c r="X774" s="426">
        <f t="shared" si="240"/>
        <v>0</v>
      </c>
      <c r="Y774" s="424"/>
      <c r="Z774" s="426">
        <f t="shared" si="241"/>
        <v>0</v>
      </c>
      <c r="AA774" s="426">
        <f t="shared" si="242"/>
        <v>0</v>
      </c>
      <c r="AB774" s="424"/>
      <c r="AC774" s="426">
        <f t="shared" si="258"/>
        <v>0</v>
      </c>
      <c r="AD774" s="426">
        <f t="shared" si="259"/>
        <v>0</v>
      </c>
      <c r="AM774" s="426"/>
      <c r="AN774" s="426"/>
      <c r="AO774" s="426"/>
      <c r="AP774" s="426"/>
      <c r="AQ774" s="423"/>
      <c r="AR774" s="423"/>
    </row>
    <row r="775" spans="1:44" s="425" customFormat="1">
      <c r="A775" s="427" t="s">
        <v>1496</v>
      </c>
      <c r="B775" s="421">
        <f>B774+30</f>
        <v>43824</v>
      </c>
      <c r="C775" s="422">
        <v>1</v>
      </c>
      <c r="D775" s="423">
        <v>0</v>
      </c>
      <c r="E775" s="423">
        <v>0</v>
      </c>
      <c r="F775" s="423">
        <v>0</v>
      </c>
      <c r="G775" s="423"/>
      <c r="H775" s="424"/>
      <c r="M775" s="426">
        <v>-50</v>
      </c>
      <c r="N775" s="426">
        <f t="shared" si="252"/>
        <v>1800</v>
      </c>
      <c r="O775" s="426">
        <f t="shared" si="250"/>
        <v>-50</v>
      </c>
      <c r="P775" s="426">
        <f t="shared" si="251"/>
        <v>1800</v>
      </c>
      <c r="Q775" s="426">
        <f t="shared" si="253"/>
        <v>0</v>
      </c>
      <c r="R775" s="426">
        <f t="shared" si="254"/>
        <v>0</v>
      </c>
      <c r="S775" s="426">
        <f t="shared" si="257"/>
        <v>0</v>
      </c>
      <c r="T775" s="426">
        <f t="shared" ref="T775:T838" si="260">S775*C775</f>
        <v>0</v>
      </c>
      <c r="U775" s="426">
        <f t="shared" si="255"/>
        <v>0</v>
      </c>
      <c r="V775" s="426">
        <f t="shared" si="256"/>
        <v>0</v>
      </c>
      <c r="W775" s="426">
        <f t="shared" si="248"/>
        <v>0</v>
      </c>
      <c r="X775" s="426">
        <f t="shared" si="240"/>
        <v>0</v>
      </c>
      <c r="Y775" s="424"/>
      <c r="Z775" s="426">
        <f t="shared" si="241"/>
        <v>0</v>
      </c>
      <c r="AA775" s="426">
        <f t="shared" si="242"/>
        <v>0</v>
      </c>
      <c r="AB775" s="424"/>
      <c r="AC775" s="426">
        <f t="shared" si="258"/>
        <v>0</v>
      </c>
      <c r="AD775" s="426">
        <f t="shared" si="259"/>
        <v>0</v>
      </c>
      <c r="AM775" s="426"/>
      <c r="AN775" s="426"/>
      <c r="AO775" s="426"/>
      <c r="AP775" s="426"/>
      <c r="AQ775" s="423"/>
      <c r="AR775" s="423"/>
    </row>
    <row r="776" spans="1:44" s="425" customFormat="1">
      <c r="A776" s="427" t="s">
        <v>1496</v>
      </c>
      <c r="B776" s="421">
        <f>B775+31</f>
        <v>43855</v>
      </c>
      <c r="C776" s="422">
        <v>1</v>
      </c>
      <c r="D776" s="423">
        <v>0</v>
      </c>
      <c r="E776" s="423">
        <v>0</v>
      </c>
      <c r="F776" s="423">
        <v>0</v>
      </c>
      <c r="G776" s="423"/>
      <c r="H776" s="424"/>
      <c r="M776" s="426">
        <v>-50</v>
      </c>
      <c r="N776" s="426">
        <f t="shared" si="252"/>
        <v>1850</v>
      </c>
      <c r="O776" s="426">
        <f t="shared" si="250"/>
        <v>-50</v>
      </c>
      <c r="P776" s="426">
        <f t="shared" si="251"/>
        <v>1850</v>
      </c>
      <c r="Q776" s="426">
        <f t="shared" si="253"/>
        <v>0</v>
      </c>
      <c r="R776" s="426">
        <f t="shared" si="254"/>
        <v>0</v>
      </c>
      <c r="S776" s="426">
        <f t="shared" si="257"/>
        <v>0</v>
      </c>
      <c r="T776" s="426">
        <f t="shared" si="260"/>
        <v>0</v>
      </c>
      <c r="U776" s="426">
        <f t="shared" si="255"/>
        <v>0</v>
      </c>
      <c r="V776" s="426">
        <f t="shared" si="256"/>
        <v>0</v>
      </c>
      <c r="W776" s="426">
        <f t="shared" si="248"/>
        <v>0</v>
      </c>
      <c r="X776" s="426">
        <f t="shared" ref="X776:X839" si="261">W776*C776</f>
        <v>0</v>
      </c>
      <c r="Y776" s="424"/>
      <c r="Z776" s="426">
        <f t="shared" ref="Z776:Z839" si="262">-Y776*N776</f>
        <v>0</v>
      </c>
      <c r="AA776" s="426">
        <f t="shared" ref="AA776:AA839" si="263">Z776*C776</f>
        <v>0</v>
      </c>
      <c r="AB776" s="424"/>
      <c r="AC776" s="426">
        <f t="shared" si="258"/>
        <v>0</v>
      </c>
      <c r="AD776" s="426">
        <f t="shared" si="259"/>
        <v>0</v>
      </c>
      <c r="AM776" s="426"/>
      <c r="AN776" s="426"/>
      <c r="AO776" s="426"/>
      <c r="AP776" s="426"/>
      <c r="AQ776" s="423"/>
      <c r="AR776" s="423"/>
    </row>
    <row r="777" spans="1:44" s="425" customFormat="1">
      <c r="A777" s="427" t="s">
        <v>1496</v>
      </c>
      <c r="B777" s="421">
        <f>B776+31</f>
        <v>43886</v>
      </c>
      <c r="C777" s="422">
        <v>1</v>
      </c>
      <c r="D777" s="423">
        <v>0</v>
      </c>
      <c r="E777" s="423">
        <v>0</v>
      </c>
      <c r="F777" s="423">
        <v>0</v>
      </c>
      <c r="G777" s="423"/>
      <c r="H777" s="424"/>
      <c r="M777" s="426">
        <v>-50</v>
      </c>
      <c r="N777" s="426">
        <f t="shared" si="252"/>
        <v>1900</v>
      </c>
      <c r="O777" s="426">
        <f t="shared" si="250"/>
        <v>-50</v>
      </c>
      <c r="P777" s="426">
        <f t="shared" si="251"/>
        <v>1900</v>
      </c>
      <c r="Q777" s="426">
        <f t="shared" si="253"/>
        <v>0</v>
      </c>
      <c r="R777" s="426">
        <f t="shared" si="254"/>
        <v>0</v>
      </c>
      <c r="S777" s="426">
        <f t="shared" si="257"/>
        <v>0</v>
      </c>
      <c r="T777" s="426">
        <f t="shared" si="260"/>
        <v>0</v>
      </c>
      <c r="U777" s="426">
        <f t="shared" si="255"/>
        <v>0</v>
      </c>
      <c r="V777" s="426">
        <f t="shared" si="256"/>
        <v>0</v>
      </c>
      <c r="W777" s="426">
        <f t="shared" si="248"/>
        <v>0</v>
      </c>
      <c r="X777" s="426">
        <f t="shared" si="261"/>
        <v>0</v>
      </c>
      <c r="Y777" s="424"/>
      <c r="Z777" s="426">
        <f t="shared" si="262"/>
        <v>0</v>
      </c>
      <c r="AA777" s="426">
        <f t="shared" si="263"/>
        <v>0</v>
      </c>
      <c r="AB777" s="424"/>
      <c r="AC777" s="426">
        <f t="shared" si="258"/>
        <v>0</v>
      </c>
      <c r="AD777" s="426">
        <f t="shared" si="259"/>
        <v>0</v>
      </c>
      <c r="AM777" s="426"/>
      <c r="AN777" s="426"/>
      <c r="AO777" s="426"/>
      <c r="AP777" s="426"/>
      <c r="AQ777" s="423"/>
      <c r="AR777" s="423"/>
    </row>
    <row r="778" spans="1:44" s="425" customFormat="1">
      <c r="A778" s="427" t="s">
        <v>1496</v>
      </c>
      <c r="B778" s="421">
        <f>B777+29</f>
        <v>43915</v>
      </c>
      <c r="C778" s="422">
        <v>1</v>
      </c>
      <c r="D778" s="423">
        <v>0</v>
      </c>
      <c r="E778" s="423">
        <v>0</v>
      </c>
      <c r="F778" s="423">
        <v>0</v>
      </c>
      <c r="G778" s="423"/>
      <c r="H778" s="424"/>
      <c r="M778" s="426">
        <v>-50</v>
      </c>
      <c r="N778" s="426">
        <f t="shared" si="252"/>
        <v>1950</v>
      </c>
      <c r="O778" s="426">
        <f t="shared" si="250"/>
        <v>-50</v>
      </c>
      <c r="P778" s="426">
        <f t="shared" si="251"/>
        <v>1950</v>
      </c>
      <c r="Q778" s="426">
        <f t="shared" si="253"/>
        <v>0</v>
      </c>
      <c r="R778" s="426">
        <f t="shared" si="254"/>
        <v>0</v>
      </c>
      <c r="S778" s="426">
        <f t="shared" si="257"/>
        <v>0</v>
      </c>
      <c r="T778" s="426">
        <f t="shared" si="260"/>
        <v>0</v>
      </c>
      <c r="U778" s="426">
        <f t="shared" si="255"/>
        <v>0</v>
      </c>
      <c r="V778" s="426">
        <f t="shared" si="256"/>
        <v>0</v>
      </c>
      <c r="W778" s="426">
        <f t="shared" si="248"/>
        <v>0</v>
      </c>
      <c r="X778" s="426">
        <f t="shared" si="261"/>
        <v>0</v>
      </c>
      <c r="Y778" s="424"/>
      <c r="Z778" s="426">
        <f t="shared" si="262"/>
        <v>0</v>
      </c>
      <c r="AA778" s="426">
        <f t="shared" si="263"/>
        <v>0</v>
      </c>
      <c r="AB778" s="424"/>
      <c r="AC778" s="426">
        <f t="shared" si="258"/>
        <v>0</v>
      </c>
      <c r="AD778" s="426">
        <f t="shared" si="259"/>
        <v>0</v>
      </c>
      <c r="AM778" s="426"/>
      <c r="AN778" s="426"/>
      <c r="AO778" s="426"/>
      <c r="AP778" s="426"/>
      <c r="AQ778" s="423"/>
      <c r="AR778" s="423"/>
    </row>
    <row r="779" spans="1:44" s="425" customFormat="1">
      <c r="A779" s="427" t="s">
        <v>1496</v>
      </c>
      <c r="B779" s="421">
        <f>B778+31</f>
        <v>43946</v>
      </c>
      <c r="C779" s="422">
        <v>1</v>
      </c>
      <c r="D779" s="423">
        <v>0</v>
      </c>
      <c r="E779" s="423">
        <v>0</v>
      </c>
      <c r="F779" s="423">
        <v>0</v>
      </c>
      <c r="G779" s="423"/>
      <c r="H779" s="424"/>
      <c r="M779" s="426">
        <v>-50</v>
      </c>
      <c r="N779" s="426">
        <f t="shared" si="252"/>
        <v>2000</v>
      </c>
      <c r="O779" s="426">
        <f t="shared" si="250"/>
        <v>-50</v>
      </c>
      <c r="P779" s="426">
        <f t="shared" si="251"/>
        <v>2000</v>
      </c>
      <c r="Q779" s="426">
        <f t="shared" si="253"/>
        <v>0</v>
      </c>
      <c r="R779" s="426">
        <f t="shared" si="254"/>
        <v>0</v>
      </c>
      <c r="S779" s="426">
        <f t="shared" si="257"/>
        <v>0</v>
      </c>
      <c r="T779" s="426">
        <f t="shared" si="260"/>
        <v>0</v>
      </c>
      <c r="U779" s="426">
        <f t="shared" si="255"/>
        <v>0</v>
      </c>
      <c r="V779" s="426">
        <f t="shared" si="256"/>
        <v>0</v>
      </c>
      <c r="W779" s="426">
        <f t="shared" si="248"/>
        <v>0</v>
      </c>
      <c r="X779" s="426">
        <f t="shared" si="261"/>
        <v>0</v>
      </c>
      <c r="Y779" s="424"/>
      <c r="Z779" s="426">
        <f t="shared" si="262"/>
        <v>0</v>
      </c>
      <c r="AA779" s="426">
        <f t="shared" si="263"/>
        <v>0</v>
      </c>
      <c r="AB779" s="424"/>
      <c r="AC779" s="426">
        <f t="shared" si="258"/>
        <v>0</v>
      </c>
      <c r="AD779" s="426">
        <f t="shared" si="259"/>
        <v>0</v>
      </c>
      <c r="AM779" s="426"/>
      <c r="AN779" s="426"/>
      <c r="AO779" s="426"/>
      <c r="AP779" s="426"/>
      <c r="AQ779" s="423"/>
      <c r="AR779" s="423"/>
    </row>
    <row r="780" spans="1:44" s="425" customFormat="1">
      <c r="A780" s="427" t="s">
        <v>1496</v>
      </c>
      <c r="B780" s="421">
        <f>B779+30</f>
        <v>43976</v>
      </c>
      <c r="C780" s="422">
        <v>1</v>
      </c>
      <c r="D780" s="423">
        <v>0</v>
      </c>
      <c r="E780" s="423">
        <v>0</v>
      </c>
      <c r="F780" s="423">
        <v>0</v>
      </c>
      <c r="G780" s="423"/>
      <c r="H780" s="424"/>
      <c r="M780" s="426">
        <v>-50</v>
      </c>
      <c r="N780" s="426">
        <f t="shared" si="252"/>
        <v>2050</v>
      </c>
      <c r="O780" s="426">
        <f t="shared" si="250"/>
        <v>-50</v>
      </c>
      <c r="P780" s="426">
        <f t="shared" si="251"/>
        <v>2050</v>
      </c>
      <c r="Q780" s="426">
        <f t="shared" si="253"/>
        <v>0</v>
      </c>
      <c r="R780" s="426">
        <f t="shared" si="254"/>
        <v>0</v>
      </c>
      <c r="S780" s="426">
        <f t="shared" si="257"/>
        <v>0</v>
      </c>
      <c r="T780" s="426">
        <f t="shared" si="260"/>
        <v>0</v>
      </c>
      <c r="U780" s="426">
        <f t="shared" si="255"/>
        <v>0</v>
      </c>
      <c r="V780" s="426">
        <f t="shared" si="256"/>
        <v>0</v>
      </c>
      <c r="W780" s="426">
        <f t="shared" si="248"/>
        <v>0</v>
      </c>
      <c r="X780" s="426">
        <f t="shared" si="261"/>
        <v>0</v>
      </c>
      <c r="Y780" s="424"/>
      <c r="Z780" s="426">
        <f t="shared" si="262"/>
        <v>0</v>
      </c>
      <c r="AA780" s="426">
        <f t="shared" si="263"/>
        <v>0</v>
      </c>
      <c r="AB780" s="424"/>
      <c r="AC780" s="426">
        <f t="shared" si="258"/>
        <v>0</v>
      </c>
      <c r="AD780" s="426">
        <f t="shared" si="259"/>
        <v>0</v>
      </c>
      <c r="AM780" s="426"/>
      <c r="AN780" s="426"/>
      <c r="AO780" s="426"/>
      <c r="AP780" s="426"/>
      <c r="AQ780" s="423"/>
      <c r="AR780" s="423"/>
    </row>
    <row r="781" spans="1:44" s="425" customFormat="1">
      <c r="A781" s="427" t="s">
        <v>1496</v>
      </c>
      <c r="B781" s="421">
        <f>B780+31</f>
        <v>44007</v>
      </c>
      <c r="C781" s="422">
        <v>1</v>
      </c>
      <c r="D781" s="423">
        <v>0</v>
      </c>
      <c r="E781" s="423">
        <v>0</v>
      </c>
      <c r="F781" s="423">
        <v>0</v>
      </c>
      <c r="G781" s="423"/>
      <c r="H781" s="424"/>
      <c r="M781" s="426">
        <v>-50</v>
      </c>
      <c r="N781" s="426">
        <f t="shared" si="252"/>
        <v>2100</v>
      </c>
      <c r="O781" s="426">
        <f t="shared" si="250"/>
        <v>-50</v>
      </c>
      <c r="P781" s="426">
        <f t="shared" si="251"/>
        <v>2100</v>
      </c>
      <c r="Q781" s="426">
        <f t="shared" si="253"/>
        <v>0</v>
      </c>
      <c r="R781" s="426">
        <f t="shared" si="254"/>
        <v>0</v>
      </c>
      <c r="S781" s="426">
        <f t="shared" si="257"/>
        <v>0</v>
      </c>
      <c r="T781" s="426">
        <f t="shared" si="260"/>
        <v>0</v>
      </c>
      <c r="U781" s="426">
        <f t="shared" si="255"/>
        <v>0</v>
      </c>
      <c r="V781" s="426">
        <f t="shared" si="256"/>
        <v>0</v>
      </c>
      <c r="W781" s="426">
        <f t="shared" si="248"/>
        <v>0</v>
      </c>
      <c r="X781" s="426">
        <f t="shared" si="261"/>
        <v>0</v>
      </c>
      <c r="Y781" s="424"/>
      <c r="Z781" s="426">
        <f t="shared" si="262"/>
        <v>0</v>
      </c>
      <c r="AA781" s="426">
        <f t="shared" si="263"/>
        <v>0</v>
      </c>
      <c r="AB781" s="424"/>
      <c r="AC781" s="426">
        <f t="shared" si="258"/>
        <v>0</v>
      </c>
      <c r="AD781" s="426">
        <f t="shared" si="259"/>
        <v>0</v>
      </c>
      <c r="AM781" s="426"/>
      <c r="AN781" s="426"/>
      <c r="AO781" s="426"/>
      <c r="AP781" s="426"/>
      <c r="AQ781" s="423"/>
      <c r="AR781" s="423"/>
    </row>
    <row r="782" spans="1:44" s="425" customFormat="1">
      <c r="A782" s="427" t="s">
        <v>1496</v>
      </c>
      <c r="B782" s="421">
        <f>B781+30</f>
        <v>44037</v>
      </c>
      <c r="C782" s="422">
        <v>1</v>
      </c>
      <c r="D782" s="423">
        <v>0</v>
      </c>
      <c r="E782" s="423">
        <v>0</v>
      </c>
      <c r="F782" s="423">
        <v>0</v>
      </c>
      <c r="G782" s="423"/>
      <c r="H782" s="424"/>
      <c r="M782" s="426">
        <v>-50</v>
      </c>
      <c r="N782" s="426">
        <f t="shared" si="252"/>
        <v>2150</v>
      </c>
      <c r="O782" s="426">
        <f t="shared" si="250"/>
        <v>-50</v>
      </c>
      <c r="P782" s="426">
        <f t="shared" si="251"/>
        <v>2150</v>
      </c>
      <c r="Q782" s="426">
        <f t="shared" si="253"/>
        <v>0</v>
      </c>
      <c r="R782" s="426">
        <f t="shared" si="254"/>
        <v>0</v>
      </c>
      <c r="S782" s="426">
        <f t="shared" si="257"/>
        <v>0</v>
      </c>
      <c r="T782" s="426">
        <f t="shared" si="260"/>
        <v>0</v>
      </c>
      <c r="U782" s="426">
        <f t="shared" si="255"/>
        <v>0</v>
      </c>
      <c r="V782" s="426">
        <f t="shared" si="256"/>
        <v>0</v>
      </c>
      <c r="W782" s="426">
        <f t="shared" si="248"/>
        <v>0</v>
      </c>
      <c r="X782" s="426">
        <f t="shared" si="261"/>
        <v>0</v>
      </c>
      <c r="Y782" s="424"/>
      <c r="Z782" s="426">
        <f t="shared" si="262"/>
        <v>0</v>
      </c>
      <c r="AA782" s="426">
        <f t="shared" si="263"/>
        <v>0</v>
      </c>
      <c r="AB782" s="424"/>
      <c r="AC782" s="426">
        <f t="shared" si="258"/>
        <v>0</v>
      </c>
      <c r="AD782" s="426">
        <f t="shared" si="259"/>
        <v>0</v>
      </c>
      <c r="AM782" s="426"/>
      <c r="AN782" s="426"/>
      <c r="AO782" s="426"/>
      <c r="AP782" s="426"/>
      <c r="AQ782" s="423"/>
      <c r="AR782" s="423"/>
    </row>
    <row r="783" spans="1:44" s="425" customFormat="1">
      <c r="A783" s="427" t="s">
        <v>1496</v>
      </c>
      <c r="B783" s="421">
        <f>B782+31</f>
        <v>44068</v>
      </c>
      <c r="C783" s="422">
        <v>1</v>
      </c>
      <c r="D783" s="423">
        <v>0</v>
      </c>
      <c r="E783" s="423">
        <v>0</v>
      </c>
      <c r="F783" s="423">
        <v>0</v>
      </c>
      <c r="G783" s="423"/>
      <c r="H783" s="424"/>
      <c r="M783" s="426">
        <v>-50</v>
      </c>
      <c r="N783" s="426">
        <f t="shared" si="252"/>
        <v>2200</v>
      </c>
      <c r="O783" s="426">
        <f t="shared" si="250"/>
        <v>-50</v>
      </c>
      <c r="P783" s="426">
        <f t="shared" si="251"/>
        <v>2200</v>
      </c>
      <c r="Q783" s="426">
        <f t="shared" si="253"/>
        <v>0</v>
      </c>
      <c r="R783" s="426">
        <f t="shared" si="254"/>
        <v>0</v>
      </c>
      <c r="S783" s="426">
        <f t="shared" si="257"/>
        <v>0</v>
      </c>
      <c r="T783" s="426">
        <f t="shared" si="260"/>
        <v>0</v>
      </c>
      <c r="U783" s="426">
        <f t="shared" si="255"/>
        <v>0</v>
      </c>
      <c r="V783" s="426">
        <f t="shared" si="256"/>
        <v>0</v>
      </c>
      <c r="W783" s="426">
        <f t="shared" si="248"/>
        <v>0</v>
      </c>
      <c r="X783" s="426">
        <f t="shared" si="261"/>
        <v>0</v>
      </c>
      <c r="Y783" s="424"/>
      <c r="Z783" s="426">
        <f t="shared" si="262"/>
        <v>0</v>
      </c>
      <c r="AA783" s="426">
        <f t="shared" si="263"/>
        <v>0</v>
      </c>
      <c r="AB783" s="424"/>
      <c r="AC783" s="426">
        <f t="shared" si="258"/>
        <v>0</v>
      </c>
      <c r="AD783" s="426">
        <f t="shared" si="259"/>
        <v>0</v>
      </c>
      <c r="AM783" s="426"/>
      <c r="AN783" s="426"/>
      <c r="AO783" s="426"/>
      <c r="AP783" s="426"/>
      <c r="AQ783" s="423"/>
      <c r="AR783" s="423"/>
    </row>
    <row r="784" spans="1:44" s="425" customFormat="1">
      <c r="A784" s="427" t="s">
        <v>1496</v>
      </c>
      <c r="B784" s="421">
        <f>B783+31</f>
        <v>44099</v>
      </c>
      <c r="C784" s="422">
        <v>1</v>
      </c>
      <c r="D784" s="423">
        <v>0</v>
      </c>
      <c r="E784" s="423">
        <v>0</v>
      </c>
      <c r="F784" s="423">
        <v>0</v>
      </c>
      <c r="G784" s="423"/>
      <c r="H784" s="424"/>
      <c r="M784" s="426">
        <v>-50</v>
      </c>
      <c r="N784" s="426">
        <f t="shared" si="252"/>
        <v>2250</v>
      </c>
      <c r="O784" s="426">
        <f t="shared" si="250"/>
        <v>-50</v>
      </c>
      <c r="P784" s="426">
        <f t="shared" si="251"/>
        <v>2250</v>
      </c>
      <c r="Q784" s="426">
        <f t="shared" si="253"/>
        <v>0</v>
      </c>
      <c r="R784" s="426">
        <f t="shared" si="254"/>
        <v>0</v>
      </c>
      <c r="S784" s="426">
        <f t="shared" si="257"/>
        <v>0</v>
      </c>
      <c r="T784" s="426">
        <f t="shared" si="260"/>
        <v>0</v>
      </c>
      <c r="U784" s="426">
        <f t="shared" si="255"/>
        <v>0</v>
      </c>
      <c r="V784" s="426">
        <f t="shared" si="256"/>
        <v>0</v>
      </c>
      <c r="W784" s="426">
        <f t="shared" si="248"/>
        <v>0</v>
      </c>
      <c r="X784" s="426">
        <f t="shared" si="261"/>
        <v>0</v>
      </c>
      <c r="Y784" s="424"/>
      <c r="Z784" s="426">
        <f t="shared" si="262"/>
        <v>0</v>
      </c>
      <c r="AA784" s="426">
        <f t="shared" si="263"/>
        <v>0</v>
      </c>
      <c r="AB784" s="424"/>
      <c r="AC784" s="426">
        <f t="shared" si="258"/>
        <v>0</v>
      </c>
      <c r="AD784" s="426">
        <f t="shared" si="259"/>
        <v>0</v>
      </c>
      <c r="AM784" s="426"/>
      <c r="AN784" s="426"/>
      <c r="AO784" s="426"/>
      <c r="AP784" s="426"/>
      <c r="AQ784" s="423"/>
      <c r="AR784" s="423"/>
    </row>
    <row r="785" spans="1:44" s="425" customFormat="1">
      <c r="A785" s="427" t="s">
        <v>1496</v>
      </c>
      <c r="B785" s="421">
        <f>B784+30</f>
        <v>44129</v>
      </c>
      <c r="C785" s="422">
        <v>1</v>
      </c>
      <c r="D785" s="423">
        <v>0</v>
      </c>
      <c r="E785" s="423">
        <v>0</v>
      </c>
      <c r="F785" s="423">
        <v>0</v>
      </c>
      <c r="G785" s="423"/>
      <c r="H785" s="424"/>
      <c r="M785" s="426">
        <v>-50</v>
      </c>
      <c r="N785" s="426">
        <f t="shared" si="252"/>
        <v>2300</v>
      </c>
      <c r="O785" s="426">
        <f t="shared" si="250"/>
        <v>-50</v>
      </c>
      <c r="P785" s="426">
        <f t="shared" si="251"/>
        <v>2300</v>
      </c>
      <c r="Q785" s="426">
        <f t="shared" si="253"/>
        <v>0</v>
      </c>
      <c r="R785" s="426">
        <f t="shared" si="254"/>
        <v>0</v>
      </c>
      <c r="S785" s="426">
        <f t="shared" si="257"/>
        <v>0</v>
      </c>
      <c r="T785" s="426">
        <f t="shared" si="260"/>
        <v>0</v>
      </c>
      <c r="U785" s="426">
        <f t="shared" si="255"/>
        <v>0</v>
      </c>
      <c r="V785" s="426">
        <f t="shared" si="256"/>
        <v>0</v>
      </c>
      <c r="W785" s="426">
        <f t="shared" si="248"/>
        <v>0</v>
      </c>
      <c r="X785" s="426">
        <f t="shared" si="261"/>
        <v>0</v>
      </c>
      <c r="Y785" s="424"/>
      <c r="Z785" s="426">
        <f t="shared" si="262"/>
        <v>0</v>
      </c>
      <c r="AA785" s="426">
        <f t="shared" si="263"/>
        <v>0</v>
      </c>
      <c r="AB785" s="424"/>
      <c r="AC785" s="426">
        <f t="shared" si="258"/>
        <v>0</v>
      </c>
      <c r="AD785" s="426">
        <f t="shared" si="259"/>
        <v>0</v>
      </c>
      <c r="AM785" s="426"/>
      <c r="AN785" s="426"/>
      <c r="AO785" s="426"/>
      <c r="AP785" s="426"/>
      <c r="AQ785" s="423"/>
      <c r="AR785" s="423"/>
    </row>
    <row r="786" spans="1:44" s="425" customFormat="1">
      <c r="A786" s="427" t="s">
        <v>1496</v>
      </c>
      <c r="B786" s="421">
        <f>B785+31</f>
        <v>44160</v>
      </c>
      <c r="C786" s="422">
        <v>1</v>
      </c>
      <c r="D786" s="423">
        <v>0</v>
      </c>
      <c r="E786" s="423">
        <v>0</v>
      </c>
      <c r="F786" s="423">
        <v>0</v>
      </c>
      <c r="G786" s="423"/>
      <c r="H786" s="424"/>
      <c r="M786" s="426">
        <v>-50</v>
      </c>
      <c r="N786" s="426">
        <f t="shared" si="252"/>
        <v>2350</v>
      </c>
      <c r="O786" s="426">
        <f t="shared" si="250"/>
        <v>-50</v>
      </c>
      <c r="P786" s="426">
        <f t="shared" si="251"/>
        <v>2350</v>
      </c>
      <c r="Q786" s="426">
        <f t="shared" si="253"/>
        <v>0</v>
      </c>
      <c r="R786" s="426">
        <f t="shared" si="254"/>
        <v>0</v>
      </c>
      <c r="S786" s="426">
        <f t="shared" si="257"/>
        <v>0</v>
      </c>
      <c r="T786" s="426">
        <f t="shared" si="260"/>
        <v>0</v>
      </c>
      <c r="U786" s="426">
        <f t="shared" si="255"/>
        <v>0</v>
      </c>
      <c r="V786" s="426">
        <f t="shared" si="256"/>
        <v>0</v>
      </c>
      <c r="W786" s="426">
        <f t="shared" si="248"/>
        <v>0</v>
      </c>
      <c r="X786" s="426">
        <f t="shared" si="261"/>
        <v>0</v>
      </c>
      <c r="Y786" s="424"/>
      <c r="Z786" s="426">
        <f t="shared" si="262"/>
        <v>0</v>
      </c>
      <c r="AA786" s="426">
        <f t="shared" si="263"/>
        <v>0</v>
      </c>
      <c r="AB786" s="424"/>
      <c r="AC786" s="426">
        <f t="shared" si="258"/>
        <v>0</v>
      </c>
      <c r="AD786" s="426">
        <f t="shared" si="259"/>
        <v>0</v>
      </c>
      <c r="AM786" s="426"/>
      <c r="AN786" s="426"/>
      <c r="AO786" s="426"/>
      <c r="AP786" s="426"/>
      <c r="AQ786" s="423"/>
      <c r="AR786" s="423"/>
    </row>
    <row r="787" spans="1:44" s="425" customFormat="1">
      <c r="A787" s="427" t="s">
        <v>1496</v>
      </c>
      <c r="B787" s="421">
        <f>B786+30</f>
        <v>44190</v>
      </c>
      <c r="C787" s="422">
        <v>1</v>
      </c>
      <c r="D787" s="423">
        <v>0</v>
      </c>
      <c r="E787" s="423">
        <v>0</v>
      </c>
      <c r="F787" s="423">
        <v>0</v>
      </c>
      <c r="G787" s="423"/>
      <c r="H787" s="424"/>
      <c r="M787" s="426">
        <v>-50</v>
      </c>
      <c r="N787" s="426">
        <f t="shared" si="252"/>
        <v>2400</v>
      </c>
      <c r="O787" s="426">
        <f t="shared" si="250"/>
        <v>-50</v>
      </c>
      <c r="P787" s="426">
        <f t="shared" si="251"/>
        <v>2400</v>
      </c>
      <c r="Q787" s="426">
        <f t="shared" si="253"/>
        <v>0</v>
      </c>
      <c r="R787" s="426">
        <f t="shared" si="254"/>
        <v>0</v>
      </c>
      <c r="S787" s="426">
        <f t="shared" si="257"/>
        <v>0</v>
      </c>
      <c r="T787" s="426">
        <f t="shared" si="260"/>
        <v>0</v>
      </c>
      <c r="U787" s="426">
        <f t="shared" si="255"/>
        <v>0</v>
      </c>
      <c r="V787" s="426">
        <f t="shared" si="256"/>
        <v>0</v>
      </c>
      <c r="W787" s="426">
        <f t="shared" ref="W787:W850" si="264">-P787*F787</f>
        <v>0</v>
      </c>
      <c r="X787" s="426">
        <f t="shared" si="261"/>
        <v>0</v>
      </c>
      <c r="Y787" s="424"/>
      <c r="Z787" s="426">
        <f t="shared" si="262"/>
        <v>0</v>
      </c>
      <c r="AA787" s="426">
        <f t="shared" si="263"/>
        <v>0</v>
      </c>
      <c r="AB787" s="424"/>
      <c r="AC787" s="426">
        <f t="shared" si="258"/>
        <v>0</v>
      </c>
      <c r="AD787" s="426">
        <f t="shared" si="259"/>
        <v>0</v>
      </c>
      <c r="AM787" s="426"/>
      <c r="AN787" s="426"/>
      <c r="AO787" s="426"/>
      <c r="AP787" s="426"/>
      <c r="AQ787" s="423"/>
      <c r="AR787" s="423"/>
    </row>
    <row r="788" spans="1:44" s="425" customFormat="1">
      <c r="A788" s="427" t="s">
        <v>1496</v>
      </c>
      <c r="B788" s="421">
        <f>B787+31</f>
        <v>44221</v>
      </c>
      <c r="C788" s="422">
        <v>1</v>
      </c>
      <c r="D788" s="423">
        <v>0</v>
      </c>
      <c r="E788" s="423">
        <v>0</v>
      </c>
      <c r="F788" s="423">
        <v>0</v>
      </c>
      <c r="G788" s="423"/>
      <c r="H788" s="424"/>
      <c r="M788" s="426">
        <v>-50</v>
      </c>
      <c r="N788" s="426">
        <f t="shared" si="252"/>
        <v>2450</v>
      </c>
      <c r="O788" s="426">
        <f t="shared" si="250"/>
        <v>-50</v>
      </c>
      <c r="P788" s="426">
        <f t="shared" si="251"/>
        <v>2450</v>
      </c>
      <c r="Q788" s="426">
        <f t="shared" si="253"/>
        <v>0</v>
      </c>
      <c r="R788" s="426">
        <f t="shared" si="254"/>
        <v>0</v>
      </c>
      <c r="S788" s="426">
        <f t="shared" si="257"/>
        <v>0</v>
      </c>
      <c r="T788" s="426">
        <f t="shared" si="260"/>
        <v>0</v>
      </c>
      <c r="U788" s="426">
        <f t="shared" si="255"/>
        <v>0</v>
      </c>
      <c r="V788" s="426">
        <f t="shared" si="256"/>
        <v>0</v>
      </c>
      <c r="W788" s="426">
        <f t="shared" si="264"/>
        <v>0</v>
      </c>
      <c r="X788" s="426">
        <f t="shared" si="261"/>
        <v>0</v>
      </c>
      <c r="Y788" s="424"/>
      <c r="Z788" s="426">
        <f t="shared" si="262"/>
        <v>0</v>
      </c>
      <c r="AA788" s="426">
        <f t="shared" si="263"/>
        <v>0</v>
      </c>
      <c r="AB788" s="424"/>
      <c r="AC788" s="426">
        <f t="shared" si="258"/>
        <v>0</v>
      </c>
      <c r="AD788" s="426">
        <f t="shared" si="259"/>
        <v>0</v>
      </c>
      <c r="AM788" s="426"/>
      <c r="AN788" s="426"/>
      <c r="AO788" s="426"/>
      <c r="AP788" s="426"/>
      <c r="AQ788" s="423"/>
      <c r="AR788" s="423"/>
    </row>
    <row r="789" spans="1:44" s="425" customFormat="1">
      <c r="A789" s="427" t="s">
        <v>1496</v>
      </c>
      <c r="B789" s="421">
        <f>B788+31</f>
        <v>44252</v>
      </c>
      <c r="C789" s="422">
        <v>1</v>
      </c>
      <c r="D789" s="423">
        <v>0</v>
      </c>
      <c r="E789" s="423">
        <v>0</v>
      </c>
      <c r="F789" s="423">
        <v>0</v>
      </c>
      <c r="G789" s="423"/>
      <c r="H789" s="424"/>
      <c r="M789" s="426">
        <v>-50</v>
      </c>
      <c r="N789" s="426">
        <f t="shared" si="252"/>
        <v>2500</v>
      </c>
      <c r="O789" s="426">
        <f t="shared" si="250"/>
        <v>-50</v>
      </c>
      <c r="P789" s="426">
        <f t="shared" si="251"/>
        <v>2500</v>
      </c>
      <c r="Q789" s="426">
        <f t="shared" si="253"/>
        <v>0</v>
      </c>
      <c r="R789" s="426">
        <f t="shared" si="254"/>
        <v>0</v>
      </c>
      <c r="S789" s="426">
        <f t="shared" si="257"/>
        <v>0</v>
      </c>
      <c r="T789" s="426">
        <f t="shared" si="260"/>
        <v>0</v>
      </c>
      <c r="U789" s="426">
        <f t="shared" si="255"/>
        <v>0</v>
      </c>
      <c r="V789" s="426">
        <f t="shared" si="256"/>
        <v>0</v>
      </c>
      <c r="W789" s="426">
        <f t="shared" si="264"/>
        <v>0</v>
      </c>
      <c r="X789" s="426">
        <f t="shared" si="261"/>
        <v>0</v>
      </c>
      <c r="Y789" s="424"/>
      <c r="Z789" s="426">
        <f t="shared" si="262"/>
        <v>0</v>
      </c>
      <c r="AA789" s="426">
        <f t="shared" si="263"/>
        <v>0</v>
      </c>
      <c r="AB789" s="424"/>
      <c r="AC789" s="426">
        <f t="shared" si="258"/>
        <v>0</v>
      </c>
      <c r="AD789" s="426">
        <f t="shared" si="259"/>
        <v>0</v>
      </c>
      <c r="AM789" s="426"/>
      <c r="AN789" s="426"/>
      <c r="AO789" s="426"/>
      <c r="AP789" s="426"/>
      <c r="AQ789" s="423"/>
      <c r="AR789" s="423"/>
    </row>
    <row r="790" spans="1:44" s="425" customFormat="1">
      <c r="A790" s="427" t="s">
        <v>1496</v>
      </c>
      <c r="B790" s="421">
        <f>B789+28</f>
        <v>44280</v>
      </c>
      <c r="C790" s="422">
        <v>1</v>
      </c>
      <c r="D790" s="423">
        <v>0</v>
      </c>
      <c r="E790" s="423">
        <v>0</v>
      </c>
      <c r="F790" s="423">
        <v>0</v>
      </c>
      <c r="G790" s="423"/>
      <c r="H790" s="424"/>
      <c r="M790" s="426">
        <v>-50</v>
      </c>
      <c r="N790" s="426">
        <f t="shared" si="252"/>
        <v>2550</v>
      </c>
      <c r="O790" s="426">
        <f t="shared" si="250"/>
        <v>-50</v>
      </c>
      <c r="P790" s="426">
        <f t="shared" si="251"/>
        <v>2550</v>
      </c>
      <c r="Q790" s="426">
        <f t="shared" si="253"/>
        <v>0</v>
      </c>
      <c r="R790" s="426">
        <f t="shared" si="254"/>
        <v>0</v>
      </c>
      <c r="S790" s="426">
        <f t="shared" si="257"/>
        <v>0</v>
      </c>
      <c r="T790" s="426">
        <f t="shared" si="260"/>
        <v>0</v>
      </c>
      <c r="U790" s="426">
        <f t="shared" si="255"/>
        <v>0</v>
      </c>
      <c r="V790" s="426">
        <f t="shared" si="256"/>
        <v>0</v>
      </c>
      <c r="W790" s="426">
        <f t="shared" si="264"/>
        <v>0</v>
      </c>
      <c r="X790" s="426">
        <f t="shared" si="261"/>
        <v>0</v>
      </c>
      <c r="Y790" s="424"/>
      <c r="Z790" s="426">
        <f t="shared" si="262"/>
        <v>0</v>
      </c>
      <c r="AA790" s="426">
        <f t="shared" si="263"/>
        <v>0</v>
      </c>
      <c r="AB790" s="424"/>
      <c r="AC790" s="426">
        <f t="shared" si="258"/>
        <v>0</v>
      </c>
      <c r="AD790" s="426">
        <f t="shared" si="259"/>
        <v>0</v>
      </c>
      <c r="AM790" s="426"/>
      <c r="AN790" s="426"/>
      <c r="AO790" s="426"/>
      <c r="AP790" s="426"/>
      <c r="AQ790" s="423"/>
      <c r="AR790" s="423"/>
    </row>
    <row r="791" spans="1:44" s="425" customFormat="1">
      <c r="A791" s="427" t="s">
        <v>1496</v>
      </c>
      <c r="B791" s="421">
        <f>B790+31</f>
        <v>44311</v>
      </c>
      <c r="C791" s="422">
        <v>1</v>
      </c>
      <c r="D791" s="423">
        <v>0</v>
      </c>
      <c r="E791" s="423">
        <v>0</v>
      </c>
      <c r="F791" s="423">
        <v>0</v>
      </c>
      <c r="G791" s="423"/>
      <c r="H791" s="424"/>
      <c r="M791" s="426">
        <v>-50</v>
      </c>
      <c r="N791" s="426">
        <f t="shared" si="252"/>
        <v>2600</v>
      </c>
      <c r="O791" s="426">
        <f t="shared" si="250"/>
        <v>-50</v>
      </c>
      <c r="P791" s="426">
        <f t="shared" si="251"/>
        <v>2600</v>
      </c>
      <c r="Q791" s="426">
        <f t="shared" si="253"/>
        <v>0</v>
      </c>
      <c r="R791" s="426">
        <f t="shared" si="254"/>
        <v>0</v>
      </c>
      <c r="S791" s="426">
        <f t="shared" si="257"/>
        <v>0</v>
      </c>
      <c r="T791" s="426">
        <f t="shared" si="260"/>
        <v>0</v>
      </c>
      <c r="U791" s="426">
        <f t="shared" si="255"/>
        <v>0</v>
      </c>
      <c r="V791" s="426">
        <f t="shared" si="256"/>
        <v>0</v>
      </c>
      <c r="W791" s="426">
        <f t="shared" si="264"/>
        <v>0</v>
      </c>
      <c r="X791" s="426">
        <f t="shared" si="261"/>
        <v>0</v>
      </c>
      <c r="Y791" s="424"/>
      <c r="Z791" s="426">
        <f t="shared" si="262"/>
        <v>0</v>
      </c>
      <c r="AA791" s="426">
        <f t="shared" si="263"/>
        <v>0</v>
      </c>
      <c r="AB791" s="424"/>
      <c r="AC791" s="426">
        <f t="shared" si="258"/>
        <v>0</v>
      </c>
      <c r="AD791" s="426">
        <f t="shared" si="259"/>
        <v>0</v>
      </c>
      <c r="AM791" s="426"/>
      <c r="AN791" s="426"/>
      <c r="AO791" s="426"/>
      <c r="AP791" s="426"/>
      <c r="AQ791" s="423"/>
      <c r="AR791" s="423"/>
    </row>
    <row r="792" spans="1:44" s="425" customFormat="1">
      <c r="A792" s="427" t="s">
        <v>1496</v>
      </c>
      <c r="B792" s="421">
        <f>B791+30</f>
        <v>44341</v>
      </c>
      <c r="C792" s="422">
        <v>1</v>
      </c>
      <c r="D792" s="423">
        <v>0</v>
      </c>
      <c r="E792" s="423">
        <v>0</v>
      </c>
      <c r="F792" s="423">
        <v>0</v>
      </c>
      <c r="G792" s="423"/>
      <c r="H792" s="424"/>
      <c r="M792" s="426">
        <v>-50</v>
      </c>
      <c r="N792" s="426">
        <f t="shared" si="252"/>
        <v>2650</v>
      </c>
      <c r="O792" s="426">
        <f t="shared" si="250"/>
        <v>-50</v>
      </c>
      <c r="P792" s="426">
        <f t="shared" si="251"/>
        <v>2650</v>
      </c>
      <c r="Q792" s="426">
        <f t="shared" si="253"/>
        <v>0</v>
      </c>
      <c r="R792" s="426">
        <f t="shared" si="254"/>
        <v>0</v>
      </c>
      <c r="S792" s="426">
        <f t="shared" si="257"/>
        <v>0</v>
      </c>
      <c r="T792" s="426">
        <f t="shared" si="260"/>
        <v>0</v>
      </c>
      <c r="U792" s="426">
        <f t="shared" si="255"/>
        <v>0</v>
      </c>
      <c r="V792" s="426">
        <f t="shared" si="256"/>
        <v>0</v>
      </c>
      <c r="W792" s="426">
        <f t="shared" si="264"/>
        <v>0</v>
      </c>
      <c r="X792" s="426">
        <f t="shared" si="261"/>
        <v>0</v>
      </c>
      <c r="Y792" s="424"/>
      <c r="Z792" s="426">
        <f t="shared" si="262"/>
        <v>0</v>
      </c>
      <c r="AA792" s="426">
        <f t="shared" si="263"/>
        <v>0</v>
      </c>
      <c r="AB792" s="424"/>
      <c r="AC792" s="426">
        <f t="shared" si="258"/>
        <v>0</v>
      </c>
      <c r="AD792" s="426">
        <f t="shared" si="259"/>
        <v>0</v>
      </c>
      <c r="AM792" s="426"/>
      <c r="AN792" s="426"/>
      <c r="AO792" s="426"/>
      <c r="AP792" s="426"/>
      <c r="AQ792" s="423"/>
      <c r="AR792" s="423"/>
    </row>
    <row r="793" spans="1:44" s="425" customFormat="1">
      <c r="A793" s="427" t="s">
        <v>1496</v>
      </c>
      <c r="B793" s="421">
        <f>B792+31</f>
        <v>44372</v>
      </c>
      <c r="C793" s="422">
        <v>1</v>
      </c>
      <c r="D793" s="423">
        <v>0</v>
      </c>
      <c r="E793" s="423">
        <v>0</v>
      </c>
      <c r="F793" s="423">
        <v>0</v>
      </c>
      <c r="G793" s="423"/>
      <c r="H793" s="424"/>
      <c r="M793" s="426">
        <v>-50</v>
      </c>
      <c r="N793" s="426">
        <f t="shared" si="252"/>
        <v>2700</v>
      </c>
      <c r="O793" s="426">
        <f t="shared" si="250"/>
        <v>-50</v>
      </c>
      <c r="P793" s="426">
        <f t="shared" si="251"/>
        <v>2700</v>
      </c>
      <c r="Q793" s="426">
        <f t="shared" si="253"/>
        <v>0</v>
      </c>
      <c r="R793" s="426">
        <f t="shared" si="254"/>
        <v>0</v>
      </c>
      <c r="S793" s="426">
        <f t="shared" si="257"/>
        <v>0</v>
      </c>
      <c r="T793" s="426">
        <f t="shared" si="260"/>
        <v>0</v>
      </c>
      <c r="U793" s="426">
        <f t="shared" si="255"/>
        <v>0</v>
      </c>
      <c r="V793" s="426">
        <f t="shared" si="256"/>
        <v>0</v>
      </c>
      <c r="W793" s="426">
        <f t="shared" si="264"/>
        <v>0</v>
      </c>
      <c r="X793" s="426">
        <f t="shared" si="261"/>
        <v>0</v>
      </c>
      <c r="Y793" s="424"/>
      <c r="Z793" s="426">
        <f t="shared" si="262"/>
        <v>0</v>
      </c>
      <c r="AA793" s="426">
        <f t="shared" si="263"/>
        <v>0</v>
      </c>
      <c r="AB793" s="424"/>
      <c r="AC793" s="426">
        <f t="shared" si="258"/>
        <v>0</v>
      </c>
      <c r="AD793" s="426">
        <f t="shared" si="259"/>
        <v>0</v>
      </c>
      <c r="AM793" s="426"/>
      <c r="AN793" s="426"/>
      <c r="AO793" s="426"/>
      <c r="AP793" s="426"/>
      <c r="AQ793" s="423"/>
      <c r="AR793" s="423"/>
    </row>
    <row r="794" spans="1:44" s="425" customFormat="1">
      <c r="A794" s="427" t="s">
        <v>1496</v>
      </c>
      <c r="B794" s="421">
        <f>B793+30</f>
        <v>44402</v>
      </c>
      <c r="C794" s="422">
        <v>1</v>
      </c>
      <c r="D794" s="423">
        <v>0</v>
      </c>
      <c r="E794" s="423">
        <v>0</v>
      </c>
      <c r="F794" s="423">
        <v>0</v>
      </c>
      <c r="G794" s="423"/>
      <c r="H794" s="424"/>
      <c r="M794" s="426">
        <v>-50</v>
      </c>
      <c r="N794" s="426">
        <f t="shared" si="252"/>
        <v>2750</v>
      </c>
      <c r="O794" s="426">
        <f t="shared" si="250"/>
        <v>-50</v>
      </c>
      <c r="P794" s="426">
        <f t="shared" si="251"/>
        <v>2750</v>
      </c>
      <c r="Q794" s="426">
        <f t="shared" si="253"/>
        <v>0</v>
      </c>
      <c r="R794" s="426">
        <f t="shared" si="254"/>
        <v>0</v>
      </c>
      <c r="S794" s="426">
        <f t="shared" si="257"/>
        <v>0</v>
      </c>
      <c r="T794" s="426">
        <f t="shared" si="260"/>
        <v>0</v>
      </c>
      <c r="U794" s="426">
        <f t="shared" si="255"/>
        <v>0</v>
      </c>
      <c r="V794" s="426">
        <f t="shared" si="256"/>
        <v>0</v>
      </c>
      <c r="W794" s="426">
        <f t="shared" si="264"/>
        <v>0</v>
      </c>
      <c r="X794" s="426">
        <f t="shared" si="261"/>
        <v>0</v>
      </c>
      <c r="Y794" s="424"/>
      <c r="Z794" s="426">
        <f t="shared" si="262"/>
        <v>0</v>
      </c>
      <c r="AA794" s="426">
        <f t="shared" si="263"/>
        <v>0</v>
      </c>
      <c r="AB794" s="424"/>
      <c r="AC794" s="426">
        <f t="shared" si="258"/>
        <v>0</v>
      </c>
      <c r="AD794" s="426">
        <f t="shared" si="259"/>
        <v>0</v>
      </c>
      <c r="AM794" s="426"/>
      <c r="AN794" s="426"/>
      <c r="AO794" s="426"/>
      <c r="AP794" s="426"/>
      <c r="AQ794" s="423"/>
      <c r="AR794" s="423"/>
    </row>
    <row r="795" spans="1:44" s="425" customFormat="1">
      <c r="A795" s="427" t="s">
        <v>1496</v>
      </c>
      <c r="B795" s="421">
        <f>B794+31</f>
        <v>44433</v>
      </c>
      <c r="C795" s="422">
        <v>1</v>
      </c>
      <c r="D795" s="423">
        <v>0</v>
      </c>
      <c r="E795" s="423">
        <v>0</v>
      </c>
      <c r="F795" s="423">
        <v>0</v>
      </c>
      <c r="G795" s="423"/>
      <c r="H795" s="424"/>
      <c r="M795" s="426">
        <v>-50</v>
      </c>
      <c r="N795" s="426">
        <f t="shared" si="252"/>
        <v>2800</v>
      </c>
      <c r="O795" s="426">
        <f t="shared" si="250"/>
        <v>-50</v>
      </c>
      <c r="P795" s="426">
        <f t="shared" si="251"/>
        <v>2800</v>
      </c>
      <c r="Q795" s="426">
        <f t="shared" si="253"/>
        <v>0</v>
      </c>
      <c r="R795" s="426">
        <f t="shared" si="254"/>
        <v>0</v>
      </c>
      <c r="S795" s="426">
        <f t="shared" si="257"/>
        <v>0</v>
      </c>
      <c r="T795" s="426">
        <f t="shared" si="260"/>
        <v>0</v>
      </c>
      <c r="U795" s="426">
        <f t="shared" si="255"/>
        <v>0</v>
      </c>
      <c r="V795" s="426">
        <f t="shared" si="256"/>
        <v>0</v>
      </c>
      <c r="W795" s="426">
        <f t="shared" si="264"/>
        <v>0</v>
      </c>
      <c r="X795" s="426">
        <f t="shared" si="261"/>
        <v>0</v>
      </c>
      <c r="Y795" s="424"/>
      <c r="Z795" s="426">
        <f t="shared" si="262"/>
        <v>0</v>
      </c>
      <c r="AA795" s="426">
        <f t="shared" si="263"/>
        <v>0</v>
      </c>
      <c r="AB795" s="424"/>
      <c r="AC795" s="426">
        <f t="shared" si="258"/>
        <v>0</v>
      </c>
      <c r="AD795" s="426">
        <f t="shared" si="259"/>
        <v>0</v>
      </c>
      <c r="AM795" s="426"/>
      <c r="AN795" s="426"/>
      <c r="AO795" s="426"/>
      <c r="AP795" s="426"/>
      <c r="AQ795" s="423"/>
      <c r="AR795" s="423"/>
    </row>
    <row r="796" spans="1:44" s="425" customFormat="1">
      <c r="A796" s="427" t="s">
        <v>1496</v>
      </c>
      <c r="B796" s="421">
        <f>B795+31</f>
        <v>44464</v>
      </c>
      <c r="C796" s="422">
        <v>1</v>
      </c>
      <c r="D796" s="423">
        <v>0</v>
      </c>
      <c r="E796" s="423">
        <v>0</v>
      </c>
      <c r="F796" s="423">
        <v>0</v>
      </c>
      <c r="G796" s="423"/>
      <c r="H796" s="424"/>
      <c r="M796" s="426">
        <v>-50</v>
      </c>
      <c r="N796" s="426">
        <f t="shared" si="252"/>
        <v>2850</v>
      </c>
      <c r="O796" s="426">
        <f t="shared" si="250"/>
        <v>-50</v>
      </c>
      <c r="P796" s="426">
        <f t="shared" si="251"/>
        <v>2850</v>
      </c>
      <c r="Q796" s="426">
        <f t="shared" si="253"/>
        <v>0</v>
      </c>
      <c r="R796" s="426">
        <f t="shared" si="254"/>
        <v>0</v>
      </c>
      <c r="S796" s="426">
        <f t="shared" si="257"/>
        <v>0</v>
      </c>
      <c r="T796" s="426">
        <f t="shared" si="260"/>
        <v>0</v>
      </c>
      <c r="U796" s="426">
        <f t="shared" si="255"/>
        <v>0</v>
      </c>
      <c r="V796" s="426">
        <f t="shared" si="256"/>
        <v>0</v>
      </c>
      <c r="W796" s="426">
        <f t="shared" si="264"/>
        <v>0</v>
      </c>
      <c r="X796" s="426">
        <f t="shared" si="261"/>
        <v>0</v>
      </c>
      <c r="Y796" s="424"/>
      <c r="Z796" s="426">
        <f t="shared" si="262"/>
        <v>0</v>
      </c>
      <c r="AA796" s="426">
        <f t="shared" si="263"/>
        <v>0</v>
      </c>
      <c r="AB796" s="424"/>
      <c r="AC796" s="426">
        <f t="shared" si="258"/>
        <v>0</v>
      </c>
      <c r="AD796" s="426">
        <f t="shared" si="259"/>
        <v>0</v>
      </c>
      <c r="AM796" s="426"/>
      <c r="AN796" s="426"/>
      <c r="AO796" s="426"/>
      <c r="AP796" s="426"/>
      <c r="AQ796" s="423"/>
      <c r="AR796" s="423"/>
    </row>
    <row r="797" spans="1:44" s="425" customFormat="1">
      <c r="A797" s="427" t="s">
        <v>1496</v>
      </c>
      <c r="B797" s="421">
        <f>B796+30</f>
        <v>44494</v>
      </c>
      <c r="C797" s="422">
        <v>1</v>
      </c>
      <c r="D797" s="423">
        <v>0</v>
      </c>
      <c r="E797" s="423">
        <v>0</v>
      </c>
      <c r="F797" s="423">
        <v>0</v>
      </c>
      <c r="G797" s="423"/>
      <c r="H797" s="424"/>
      <c r="M797" s="426">
        <v>-50</v>
      </c>
      <c r="N797" s="426">
        <f t="shared" si="252"/>
        <v>2900</v>
      </c>
      <c r="O797" s="426">
        <f t="shared" si="250"/>
        <v>-50</v>
      </c>
      <c r="P797" s="426">
        <f t="shared" si="251"/>
        <v>2900</v>
      </c>
      <c r="Q797" s="426">
        <f t="shared" si="253"/>
        <v>0</v>
      </c>
      <c r="R797" s="426">
        <f t="shared" si="254"/>
        <v>0</v>
      </c>
      <c r="S797" s="426">
        <f t="shared" si="257"/>
        <v>0</v>
      </c>
      <c r="T797" s="426">
        <f t="shared" si="260"/>
        <v>0</v>
      </c>
      <c r="U797" s="426">
        <f t="shared" si="255"/>
        <v>0</v>
      </c>
      <c r="V797" s="426">
        <f t="shared" si="256"/>
        <v>0</v>
      </c>
      <c r="W797" s="426">
        <f t="shared" si="264"/>
        <v>0</v>
      </c>
      <c r="X797" s="426">
        <f t="shared" si="261"/>
        <v>0</v>
      </c>
      <c r="Y797" s="424"/>
      <c r="Z797" s="426">
        <f t="shared" si="262"/>
        <v>0</v>
      </c>
      <c r="AA797" s="426">
        <f t="shared" si="263"/>
        <v>0</v>
      </c>
      <c r="AB797" s="424"/>
      <c r="AC797" s="426">
        <f t="shared" si="258"/>
        <v>0</v>
      </c>
      <c r="AD797" s="426">
        <f t="shared" si="259"/>
        <v>0</v>
      </c>
      <c r="AM797" s="426"/>
      <c r="AN797" s="426"/>
      <c r="AO797" s="426"/>
      <c r="AP797" s="426"/>
      <c r="AQ797" s="423"/>
      <c r="AR797" s="423"/>
    </row>
    <row r="798" spans="1:44" s="425" customFormat="1">
      <c r="A798" s="427" t="s">
        <v>1496</v>
      </c>
      <c r="B798" s="421">
        <f>B797+31</f>
        <v>44525</v>
      </c>
      <c r="C798" s="422">
        <v>1</v>
      </c>
      <c r="D798" s="423">
        <v>0</v>
      </c>
      <c r="E798" s="423">
        <v>0</v>
      </c>
      <c r="F798" s="423">
        <v>0</v>
      </c>
      <c r="G798" s="423"/>
      <c r="H798" s="424"/>
      <c r="M798" s="426">
        <v>-50</v>
      </c>
      <c r="N798" s="426">
        <f t="shared" si="252"/>
        <v>2950</v>
      </c>
      <c r="O798" s="426">
        <f t="shared" si="250"/>
        <v>-50</v>
      </c>
      <c r="P798" s="426">
        <f t="shared" si="251"/>
        <v>2950</v>
      </c>
      <c r="Q798" s="426">
        <f t="shared" si="253"/>
        <v>0</v>
      </c>
      <c r="R798" s="426">
        <f t="shared" si="254"/>
        <v>0</v>
      </c>
      <c r="S798" s="426">
        <f t="shared" si="257"/>
        <v>0</v>
      </c>
      <c r="T798" s="426">
        <f t="shared" si="260"/>
        <v>0</v>
      </c>
      <c r="U798" s="426">
        <f t="shared" si="255"/>
        <v>0</v>
      </c>
      <c r="V798" s="426">
        <f t="shared" si="256"/>
        <v>0</v>
      </c>
      <c r="W798" s="426">
        <f t="shared" si="264"/>
        <v>0</v>
      </c>
      <c r="X798" s="426">
        <f t="shared" si="261"/>
        <v>0</v>
      </c>
      <c r="Y798" s="424"/>
      <c r="Z798" s="426">
        <f t="shared" si="262"/>
        <v>0</v>
      </c>
      <c r="AA798" s="426">
        <f t="shared" si="263"/>
        <v>0</v>
      </c>
      <c r="AB798" s="424"/>
      <c r="AC798" s="426">
        <f t="shared" si="258"/>
        <v>0</v>
      </c>
      <c r="AD798" s="426">
        <f t="shared" si="259"/>
        <v>0</v>
      </c>
      <c r="AM798" s="426"/>
      <c r="AN798" s="426"/>
      <c r="AO798" s="426"/>
      <c r="AP798" s="426"/>
      <c r="AQ798" s="423"/>
      <c r="AR798" s="423"/>
    </row>
    <row r="799" spans="1:44" s="425" customFormat="1">
      <c r="A799" s="427" t="s">
        <v>1496</v>
      </c>
      <c r="B799" s="421">
        <f>B798+30</f>
        <v>44555</v>
      </c>
      <c r="C799" s="422">
        <v>1</v>
      </c>
      <c r="D799" s="423">
        <v>0</v>
      </c>
      <c r="E799" s="423">
        <v>0</v>
      </c>
      <c r="F799" s="423">
        <v>0</v>
      </c>
      <c r="G799" s="423"/>
      <c r="H799" s="424"/>
      <c r="M799" s="426">
        <v>-50</v>
      </c>
      <c r="N799" s="426">
        <f t="shared" si="252"/>
        <v>3000</v>
      </c>
      <c r="O799" s="426">
        <f t="shared" si="250"/>
        <v>-50</v>
      </c>
      <c r="P799" s="426">
        <f t="shared" si="251"/>
        <v>3000</v>
      </c>
      <c r="Q799" s="426">
        <f t="shared" si="253"/>
        <v>0</v>
      </c>
      <c r="R799" s="426">
        <f t="shared" si="254"/>
        <v>0</v>
      </c>
      <c r="S799" s="426">
        <f t="shared" si="257"/>
        <v>0</v>
      </c>
      <c r="T799" s="426">
        <f t="shared" si="260"/>
        <v>0</v>
      </c>
      <c r="U799" s="426">
        <f t="shared" si="255"/>
        <v>0</v>
      </c>
      <c r="V799" s="426">
        <f t="shared" si="256"/>
        <v>0</v>
      </c>
      <c r="W799" s="426">
        <f t="shared" si="264"/>
        <v>0</v>
      </c>
      <c r="X799" s="426">
        <f t="shared" si="261"/>
        <v>0</v>
      </c>
      <c r="Y799" s="424"/>
      <c r="Z799" s="426">
        <f t="shared" si="262"/>
        <v>0</v>
      </c>
      <c r="AA799" s="426">
        <f t="shared" si="263"/>
        <v>0</v>
      </c>
      <c r="AB799" s="424"/>
      <c r="AC799" s="426">
        <f t="shared" si="258"/>
        <v>0</v>
      </c>
      <c r="AD799" s="426">
        <f t="shared" si="259"/>
        <v>0</v>
      </c>
      <c r="AM799" s="426"/>
      <c r="AN799" s="426"/>
      <c r="AO799" s="426"/>
      <c r="AP799" s="426"/>
      <c r="AQ799" s="423"/>
      <c r="AR799" s="423"/>
    </row>
    <row r="800" spans="1:44" s="425" customFormat="1">
      <c r="A800" s="427" t="s">
        <v>1496</v>
      </c>
      <c r="B800" s="421">
        <f>B799+31</f>
        <v>44586</v>
      </c>
      <c r="C800" s="422">
        <v>1</v>
      </c>
      <c r="D800" s="423">
        <v>0</v>
      </c>
      <c r="E800" s="423">
        <v>0</v>
      </c>
      <c r="F800" s="423">
        <v>0</v>
      </c>
      <c r="G800" s="423"/>
      <c r="H800" s="424"/>
      <c r="M800" s="426">
        <v>-50</v>
      </c>
      <c r="N800" s="426">
        <f t="shared" si="252"/>
        <v>3050</v>
      </c>
      <c r="O800" s="426">
        <f t="shared" si="250"/>
        <v>-50</v>
      </c>
      <c r="P800" s="426">
        <f t="shared" si="251"/>
        <v>3050</v>
      </c>
      <c r="Q800" s="426">
        <f t="shared" si="253"/>
        <v>0</v>
      </c>
      <c r="R800" s="426">
        <f t="shared" si="254"/>
        <v>0</v>
      </c>
      <c r="S800" s="426">
        <f t="shared" si="257"/>
        <v>0</v>
      </c>
      <c r="T800" s="426">
        <f t="shared" si="260"/>
        <v>0</v>
      </c>
      <c r="U800" s="426">
        <f t="shared" si="255"/>
        <v>0</v>
      </c>
      <c r="V800" s="426">
        <f t="shared" si="256"/>
        <v>0</v>
      </c>
      <c r="W800" s="426">
        <f t="shared" si="264"/>
        <v>0</v>
      </c>
      <c r="X800" s="426">
        <f t="shared" si="261"/>
        <v>0</v>
      </c>
      <c r="Y800" s="424"/>
      <c r="Z800" s="426">
        <f t="shared" si="262"/>
        <v>0</v>
      </c>
      <c r="AA800" s="426">
        <f t="shared" si="263"/>
        <v>0</v>
      </c>
      <c r="AB800" s="424"/>
      <c r="AC800" s="426">
        <f t="shared" si="258"/>
        <v>0</v>
      </c>
      <c r="AD800" s="426">
        <f t="shared" si="259"/>
        <v>0</v>
      </c>
      <c r="AM800" s="426"/>
      <c r="AN800" s="426"/>
      <c r="AO800" s="426"/>
      <c r="AP800" s="426"/>
      <c r="AQ800" s="423"/>
      <c r="AR800" s="423"/>
    </row>
    <row r="801" spans="1:44" s="425" customFormat="1">
      <c r="A801" s="427" t="s">
        <v>1496</v>
      </c>
      <c r="B801" s="421">
        <f>B800+31</f>
        <v>44617</v>
      </c>
      <c r="C801" s="422">
        <v>1</v>
      </c>
      <c r="D801" s="423">
        <v>0</v>
      </c>
      <c r="E801" s="423">
        <v>0</v>
      </c>
      <c r="F801" s="423">
        <v>0</v>
      </c>
      <c r="G801" s="423"/>
      <c r="H801" s="424"/>
      <c r="M801" s="426">
        <v>-50</v>
      </c>
      <c r="N801" s="426">
        <f t="shared" si="252"/>
        <v>3100</v>
      </c>
      <c r="O801" s="426">
        <f t="shared" si="250"/>
        <v>-50</v>
      </c>
      <c r="P801" s="426">
        <f t="shared" si="251"/>
        <v>3100</v>
      </c>
      <c r="Q801" s="426">
        <f t="shared" si="253"/>
        <v>0</v>
      </c>
      <c r="R801" s="426">
        <f t="shared" si="254"/>
        <v>0</v>
      </c>
      <c r="S801" s="426">
        <f t="shared" si="257"/>
        <v>0</v>
      </c>
      <c r="T801" s="426">
        <f t="shared" si="260"/>
        <v>0</v>
      </c>
      <c r="U801" s="426">
        <f t="shared" si="255"/>
        <v>0</v>
      </c>
      <c r="V801" s="426">
        <f t="shared" si="256"/>
        <v>0</v>
      </c>
      <c r="W801" s="426">
        <f t="shared" si="264"/>
        <v>0</v>
      </c>
      <c r="X801" s="426">
        <f t="shared" si="261"/>
        <v>0</v>
      </c>
      <c r="Y801" s="424"/>
      <c r="Z801" s="426">
        <f t="shared" si="262"/>
        <v>0</v>
      </c>
      <c r="AA801" s="426">
        <f t="shared" si="263"/>
        <v>0</v>
      </c>
      <c r="AB801" s="424"/>
      <c r="AC801" s="426">
        <f t="shared" si="258"/>
        <v>0</v>
      </c>
      <c r="AD801" s="426">
        <f t="shared" si="259"/>
        <v>0</v>
      </c>
      <c r="AM801" s="426"/>
      <c r="AN801" s="426"/>
      <c r="AO801" s="426"/>
      <c r="AP801" s="426"/>
      <c r="AQ801" s="423"/>
      <c r="AR801" s="423"/>
    </row>
    <row r="802" spans="1:44" s="425" customFormat="1">
      <c r="A802" s="427" t="s">
        <v>1496</v>
      </c>
      <c r="B802" s="421">
        <f>B801+28</f>
        <v>44645</v>
      </c>
      <c r="C802" s="422">
        <v>1</v>
      </c>
      <c r="D802" s="423">
        <v>0</v>
      </c>
      <c r="E802" s="423">
        <v>0</v>
      </c>
      <c r="F802" s="423">
        <v>0</v>
      </c>
      <c r="G802" s="423"/>
      <c r="H802" s="424"/>
      <c r="M802" s="426">
        <v>-50</v>
      </c>
      <c r="N802" s="426">
        <f t="shared" si="252"/>
        <v>3150</v>
      </c>
      <c r="O802" s="426">
        <f t="shared" si="250"/>
        <v>-50</v>
      </c>
      <c r="P802" s="426">
        <f t="shared" si="251"/>
        <v>3150</v>
      </c>
      <c r="Q802" s="426">
        <f t="shared" si="253"/>
        <v>0</v>
      </c>
      <c r="R802" s="426">
        <f t="shared" si="254"/>
        <v>0</v>
      </c>
      <c r="S802" s="426">
        <f t="shared" si="257"/>
        <v>0</v>
      </c>
      <c r="T802" s="426">
        <f t="shared" si="260"/>
        <v>0</v>
      </c>
      <c r="U802" s="426">
        <f t="shared" si="255"/>
        <v>0</v>
      </c>
      <c r="V802" s="426">
        <f t="shared" si="256"/>
        <v>0</v>
      </c>
      <c r="W802" s="426">
        <f t="shared" si="264"/>
        <v>0</v>
      </c>
      <c r="X802" s="426">
        <f t="shared" si="261"/>
        <v>0</v>
      </c>
      <c r="Y802" s="424"/>
      <c r="Z802" s="426">
        <f t="shared" si="262"/>
        <v>0</v>
      </c>
      <c r="AA802" s="426">
        <f t="shared" si="263"/>
        <v>0</v>
      </c>
      <c r="AB802" s="424"/>
      <c r="AC802" s="426">
        <f t="shared" si="258"/>
        <v>0</v>
      </c>
      <c r="AD802" s="426">
        <f t="shared" si="259"/>
        <v>0</v>
      </c>
      <c r="AM802" s="426"/>
      <c r="AN802" s="426"/>
      <c r="AO802" s="426"/>
      <c r="AP802" s="426"/>
      <c r="AQ802" s="423"/>
      <c r="AR802" s="423"/>
    </row>
    <row r="803" spans="1:44" s="425" customFormat="1">
      <c r="A803" s="427" t="s">
        <v>1496</v>
      </c>
      <c r="B803" s="421">
        <f>B802+31</f>
        <v>44676</v>
      </c>
      <c r="C803" s="422">
        <v>1</v>
      </c>
      <c r="D803" s="423">
        <v>0</v>
      </c>
      <c r="E803" s="423">
        <v>0</v>
      </c>
      <c r="F803" s="423">
        <v>0</v>
      </c>
      <c r="G803" s="423"/>
      <c r="H803" s="424"/>
      <c r="M803" s="426">
        <v>-50</v>
      </c>
      <c r="N803" s="426">
        <f t="shared" si="252"/>
        <v>3200</v>
      </c>
      <c r="O803" s="426">
        <f t="shared" si="250"/>
        <v>-50</v>
      </c>
      <c r="P803" s="426">
        <f t="shared" si="251"/>
        <v>3200</v>
      </c>
      <c r="Q803" s="426">
        <f t="shared" si="253"/>
        <v>0</v>
      </c>
      <c r="R803" s="426">
        <f t="shared" si="254"/>
        <v>0</v>
      </c>
      <c r="S803" s="426">
        <f t="shared" si="257"/>
        <v>0</v>
      </c>
      <c r="T803" s="426">
        <f t="shared" si="260"/>
        <v>0</v>
      </c>
      <c r="U803" s="426">
        <f t="shared" si="255"/>
        <v>0</v>
      </c>
      <c r="V803" s="426">
        <f t="shared" si="256"/>
        <v>0</v>
      </c>
      <c r="W803" s="426">
        <f t="shared" si="264"/>
        <v>0</v>
      </c>
      <c r="X803" s="426">
        <f t="shared" si="261"/>
        <v>0</v>
      </c>
      <c r="Y803" s="424"/>
      <c r="Z803" s="426">
        <f t="shared" si="262"/>
        <v>0</v>
      </c>
      <c r="AA803" s="426">
        <f t="shared" si="263"/>
        <v>0</v>
      </c>
      <c r="AB803" s="424"/>
      <c r="AC803" s="426">
        <f t="shared" si="258"/>
        <v>0</v>
      </c>
      <c r="AD803" s="426">
        <f t="shared" si="259"/>
        <v>0</v>
      </c>
      <c r="AM803" s="426"/>
      <c r="AN803" s="426"/>
      <c r="AO803" s="426"/>
      <c r="AP803" s="426"/>
      <c r="AQ803" s="423"/>
      <c r="AR803" s="423"/>
    </row>
    <row r="804" spans="1:44" s="425" customFormat="1">
      <c r="A804" s="427" t="s">
        <v>1496</v>
      </c>
      <c r="B804" s="421">
        <f>B803+30</f>
        <v>44706</v>
      </c>
      <c r="C804" s="422">
        <v>1</v>
      </c>
      <c r="D804" s="423">
        <v>0</v>
      </c>
      <c r="E804" s="423">
        <v>0</v>
      </c>
      <c r="F804" s="423">
        <v>0</v>
      </c>
      <c r="G804" s="423"/>
      <c r="H804" s="424"/>
      <c r="M804" s="426">
        <v>-50</v>
      </c>
      <c r="N804" s="426">
        <f t="shared" si="252"/>
        <v>3250</v>
      </c>
      <c r="O804" s="426">
        <f t="shared" ref="O804:O883" si="265">M804*C804</f>
        <v>-50</v>
      </c>
      <c r="P804" s="426">
        <f t="shared" ref="P804:P883" si="266">N804*C804</f>
        <v>3250</v>
      </c>
      <c r="Q804" s="426">
        <f t="shared" si="253"/>
        <v>0</v>
      </c>
      <c r="R804" s="426">
        <f t="shared" si="254"/>
        <v>0</v>
      </c>
      <c r="S804" s="426">
        <f t="shared" si="257"/>
        <v>0</v>
      </c>
      <c r="T804" s="426">
        <f t="shared" si="260"/>
        <v>0</v>
      </c>
      <c r="U804" s="426">
        <f t="shared" si="255"/>
        <v>0</v>
      </c>
      <c r="V804" s="426">
        <f t="shared" si="256"/>
        <v>0</v>
      </c>
      <c r="W804" s="426">
        <f t="shared" si="264"/>
        <v>0</v>
      </c>
      <c r="X804" s="426">
        <f t="shared" si="261"/>
        <v>0</v>
      </c>
      <c r="Y804" s="424"/>
      <c r="Z804" s="426">
        <f t="shared" si="262"/>
        <v>0</v>
      </c>
      <c r="AA804" s="426">
        <f t="shared" si="263"/>
        <v>0</v>
      </c>
      <c r="AB804" s="424"/>
      <c r="AC804" s="426">
        <f t="shared" si="258"/>
        <v>0</v>
      </c>
      <c r="AD804" s="426">
        <f t="shared" si="259"/>
        <v>0</v>
      </c>
      <c r="AM804" s="426"/>
      <c r="AN804" s="426"/>
      <c r="AO804" s="426"/>
      <c r="AP804" s="426"/>
      <c r="AQ804" s="423"/>
      <c r="AR804" s="423"/>
    </row>
    <row r="805" spans="1:44" s="425" customFormat="1">
      <c r="A805" s="427" t="s">
        <v>1496</v>
      </c>
      <c r="B805" s="421">
        <f>B804+31</f>
        <v>44737</v>
      </c>
      <c r="C805" s="422">
        <v>1</v>
      </c>
      <c r="D805" s="423">
        <v>0</v>
      </c>
      <c r="E805" s="423">
        <v>0</v>
      </c>
      <c r="F805" s="423">
        <v>0</v>
      </c>
      <c r="G805" s="423"/>
      <c r="H805" s="424"/>
      <c r="M805" s="426">
        <v>-50</v>
      </c>
      <c r="N805" s="426">
        <f t="shared" ref="N805:N868" si="267">N804-M805</f>
        <v>3300</v>
      </c>
      <c r="O805" s="426">
        <f t="shared" si="265"/>
        <v>-50</v>
      </c>
      <c r="P805" s="426">
        <f t="shared" si="266"/>
        <v>3300</v>
      </c>
      <c r="Q805" s="426">
        <f t="shared" ref="Q805:Q868" si="268">N804*D804/365*(B805-B804)+Q804-S805</f>
        <v>0</v>
      </c>
      <c r="R805" s="426">
        <f t="shared" ref="R805:R868" si="269">Q805*C805</f>
        <v>0</v>
      </c>
      <c r="S805" s="426">
        <f t="shared" si="257"/>
        <v>0</v>
      </c>
      <c r="T805" s="426">
        <f t="shared" si="260"/>
        <v>0</v>
      </c>
      <c r="U805" s="426">
        <f t="shared" ref="U805:U868" si="270">E805*N805</f>
        <v>0</v>
      </c>
      <c r="V805" s="426">
        <f t="shared" ref="V805:V868" si="271">U805*C805</f>
        <v>0</v>
      </c>
      <c r="W805" s="426">
        <f t="shared" si="264"/>
        <v>0</v>
      </c>
      <c r="X805" s="426">
        <f t="shared" si="261"/>
        <v>0</v>
      </c>
      <c r="Y805" s="424"/>
      <c r="Z805" s="426">
        <f t="shared" si="262"/>
        <v>0</v>
      </c>
      <c r="AA805" s="426">
        <f t="shared" si="263"/>
        <v>0</v>
      </c>
      <c r="AB805" s="424"/>
      <c r="AC805" s="426">
        <f t="shared" si="258"/>
        <v>0</v>
      </c>
      <c r="AD805" s="426">
        <f t="shared" si="259"/>
        <v>0</v>
      </c>
      <c r="AM805" s="426"/>
      <c r="AN805" s="426"/>
      <c r="AO805" s="426"/>
      <c r="AP805" s="426"/>
      <c r="AQ805" s="423"/>
      <c r="AR805" s="423"/>
    </row>
    <row r="806" spans="1:44" s="425" customFormat="1">
      <c r="A806" s="427" t="s">
        <v>1496</v>
      </c>
      <c r="B806" s="421">
        <f>B805+30</f>
        <v>44767</v>
      </c>
      <c r="C806" s="422">
        <v>1</v>
      </c>
      <c r="D806" s="423">
        <v>0</v>
      </c>
      <c r="E806" s="423">
        <v>0</v>
      </c>
      <c r="F806" s="423">
        <v>0</v>
      </c>
      <c r="G806" s="423"/>
      <c r="H806" s="424"/>
      <c r="M806" s="426">
        <v>-50</v>
      </c>
      <c r="N806" s="426">
        <f t="shared" si="267"/>
        <v>3350</v>
      </c>
      <c r="O806" s="426">
        <f t="shared" si="265"/>
        <v>-50</v>
      </c>
      <c r="P806" s="426">
        <f t="shared" si="266"/>
        <v>3350</v>
      </c>
      <c r="Q806" s="426">
        <f t="shared" si="268"/>
        <v>0</v>
      </c>
      <c r="R806" s="426">
        <f t="shared" si="269"/>
        <v>0</v>
      </c>
      <c r="S806" s="426">
        <f t="shared" ref="S806:S869" si="272">N805*D805/365*(B806-B805)</f>
        <v>0</v>
      </c>
      <c r="T806" s="426">
        <f t="shared" si="260"/>
        <v>0</v>
      </c>
      <c r="U806" s="426">
        <f t="shared" si="270"/>
        <v>0</v>
      </c>
      <c r="V806" s="426">
        <f t="shared" si="271"/>
        <v>0</v>
      </c>
      <c r="W806" s="426">
        <f t="shared" si="264"/>
        <v>0</v>
      </c>
      <c r="X806" s="426">
        <f t="shared" si="261"/>
        <v>0</v>
      </c>
      <c r="Y806" s="424"/>
      <c r="Z806" s="426">
        <f t="shared" si="262"/>
        <v>0</v>
      </c>
      <c r="AA806" s="426">
        <f t="shared" si="263"/>
        <v>0</v>
      </c>
      <c r="AB806" s="424"/>
      <c r="AC806" s="426">
        <f t="shared" si="258"/>
        <v>0</v>
      </c>
      <c r="AD806" s="426">
        <f t="shared" si="259"/>
        <v>0</v>
      </c>
      <c r="AM806" s="426"/>
      <c r="AN806" s="426"/>
      <c r="AO806" s="426"/>
      <c r="AP806" s="426"/>
      <c r="AQ806" s="423"/>
      <c r="AR806" s="423"/>
    </row>
    <row r="807" spans="1:44" s="425" customFormat="1">
      <c r="A807" s="427" t="s">
        <v>1496</v>
      </c>
      <c r="B807" s="421">
        <f>B806+31</f>
        <v>44798</v>
      </c>
      <c r="C807" s="422">
        <v>1</v>
      </c>
      <c r="D807" s="423">
        <v>0</v>
      </c>
      <c r="E807" s="423">
        <v>0</v>
      </c>
      <c r="F807" s="423">
        <v>0</v>
      </c>
      <c r="G807" s="423"/>
      <c r="H807" s="424"/>
      <c r="M807" s="426">
        <v>-50</v>
      </c>
      <c r="N807" s="426">
        <f t="shared" si="267"/>
        <v>3400</v>
      </c>
      <c r="O807" s="426">
        <f t="shared" si="265"/>
        <v>-50</v>
      </c>
      <c r="P807" s="426">
        <f t="shared" si="266"/>
        <v>3400</v>
      </c>
      <c r="Q807" s="426">
        <f t="shared" si="268"/>
        <v>0</v>
      </c>
      <c r="R807" s="426">
        <f t="shared" si="269"/>
        <v>0</v>
      </c>
      <c r="S807" s="426">
        <f t="shared" si="272"/>
        <v>0</v>
      </c>
      <c r="T807" s="426">
        <f t="shared" si="260"/>
        <v>0</v>
      </c>
      <c r="U807" s="426">
        <f t="shared" si="270"/>
        <v>0</v>
      </c>
      <c r="V807" s="426">
        <f t="shared" si="271"/>
        <v>0</v>
      </c>
      <c r="W807" s="426">
        <f t="shared" si="264"/>
        <v>0</v>
      </c>
      <c r="X807" s="426">
        <f t="shared" si="261"/>
        <v>0</v>
      </c>
      <c r="Y807" s="424"/>
      <c r="Z807" s="426">
        <f t="shared" si="262"/>
        <v>0</v>
      </c>
      <c r="AA807" s="426">
        <f t="shared" si="263"/>
        <v>0</v>
      </c>
      <c r="AB807" s="424"/>
      <c r="AC807" s="426">
        <f t="shared" si="258"/>
        <v>0</v>
      </c>
      <c r="AD807" s="426">
        <f t="shared" si="259"/>
        <v>0</v>
      </c>
      <c r="AM807" s="426"/>
      <c r="AN807" s="426"/>
      <c r="AO807" s="426"/>
      <c r="AP807" s="426"/>
      <c r="AQ807" s="423"/>
      <c r="AR807" s="423"/>
    </row>
    <row r="808" spans="1:44" s="425" customFormat="1">
      <c r="A808" s="427" t="s">
        <v>1496</v>
      </c>
      <c r="B808" s="421">
        <f>B807+31</f>
        <v>44829</v>
      </c>
      <c r="C808" s="422">
        <v>1</v>
      </c>
      <c r="D808" s="423">
        <v>0</v>
      </c>
      <c r="E808" s="423">
        <v>0</v>
      </c>
      <c r="F808" s="423">
        <v>0</v>
      </c>
      <c r="G808" s="423"/>
      <c r="H808" s="424"/>
      <c r="M808" s="426">
        <v>-50</v>
      </c>
      <c r="N808" s="426">
        <f t="shared" si="267"/>
        <v>3450</v>
      </c>
      <c r="O808" s="426">
        <f t="shared" si="265"/>
        <v>-50</v>
      </c>
      <c r="P808" s="426">
        <f t="shared" si="266"/>
        <v>3450</v>
      </c>
      <c r="Q808" s="426">
        <f t="shared" si="268"/>
        <v>0</v>
      </c>
      <c r="R808" s="426">
        <f t="shared" si="269"/>
        <v>0</v>
      </c>
      <c r="S808" s="426">
        <f t="shared" si="272"/>
        <v>0</v>
      </c>
      <c r="T808" s="426">
        <f t="shared" si="260"/>
        <v>0</v>
      </c>
      <c r="U808" s="426">
        <f t="shared" si="270"/>
        <v>0</v>
      </c>
      <c r="V808" s="426">
        <f t="shared" si="271"/>
        <v>0</v>
      </c>
      <c r="W808" s="426">
        <f t="shared" si="264"/>
        <v>0</v>
      </c>
      <c r="X808" s="426">
        <f t="shared" si="261"/>
        <v>0</v>
      </c>
      <c r="Y808" s="424"/>
      <c r="Z808" s="426">
        <f t="shared" si="262"/>
        <v>0</v>
      </c>
      <c r="AA808" s="426">
        <f t="shared" si="263"/>
        <v>0</v>
      </c>
      <c r="AB808" s="424"/>
      <c r="AC808" s="426">
        <f t="shared" si="258"/>
        <v>0</v>
      </c>
      <c r="AD808" s="426">
        <f t="shared" si="259"/>
        <v>0</v>
      </c>
      <c r="AM808" s="426"/>
      <c r="AN808" s="426"/>
      <c r="AO808" s="426"/>
      <c r="AP808" s="426"/>
      <c r="AQ808" s="423"/>
      <c r="AR808" s="423"/>
    </row>
    <row r="809" spans="1:44" s="425" customFormat="1">
      <c r="A809" s="427" t="s">
        <v>1496</v>
      </c>
      <c r="B809" s="421">
        <f>B808+30</f>
        <v>44859</v>
      </c>
      <c r="C809" s="422">
        <v>1</v>
      </c>
      <c r="D809" s="423">
        <v>0</v>
      </c>
      <c r="E809" s="423">
        <v>0</v>
      </c>
      <c r="F809" s="423">
        <v>0</v>
      </c>
      <c r="G809" s="423"/>
      <c r="H809" s="424"/>
      <c r="M809" s="426">
        <v>-50</v>
      </c>
      <c r="N809" s="426">
        <f t="shared" si="267"/>
        <v>3500</v>
      </c>
      <c r="O809" s="426">
        <f t="shared" si="265"/>
        <v>-50</v>
      </c>
      <c r="P809" s="426">
        <f t="shared" si="266"/>
        <v>3500</v>
      </c>
      <c r="Q809" s="426">
        <f t="shared" si="268"/>
        <v>0</v>
      </c>
      <c r="R809" s="426">
        <f t="shared" si="269"/>
        <v>0</v>
      </c>
      <c r="S809" s="426">
        <f t="shared" si="272"/>
        <v>0</v>
      </c>
      <c r="T809" s="426">
        <f t="shared" si="260"/>
        <v>0</v>
      </c>
      <c r="U809" s="426">
        <f t="shared" si="270"/>
        <v>0</v>
      </c>
      <c r="V809" s="426">
        <f t="shared" si="271"/>
        <v>0</v>
      </c>
      <c r="W809" s="426">
        <f t="shared" si="264"/>
        <v>0</v>
      </c>
      <c r="X809" s="426">
        <f t="shared" si="261"/>
        <v>0</v>
      </c>
      <c r="Y809" s="424"/>
      <c r="Z809" s="426">
        <f t="shared" si="262"/>
        <v>0</v>
      </c>
      <c r="AA809" s="426">
        <f t="shared" si="263"/>
        <v>0</v>
      </c>
      <c r="AB809" s="424"/>
      <c r="AC809" s="426">
        <f t="shared" si="258"/>
        <v>0</v>
      </c>
      <c r="AD809" s="426">
        <f t="shared" si="259"/>
        <v>0</v>
      </c>
      <c r="AM809" s="426"/>
      <c r="AN809" s="426"/>
      <c r="AO809" s="426"/>
      <c r="AP809" s="426"/>
      <c r="AQ809" s="423"/>
      <c r="AR809" s="423"/>
    </row>
    <row r="810" spans="1:44" s="425" customFormat="1">
      <c r="A810" s="427" t="s">
        <v>1496</v>
      </c>
      <c r="B810" s="421">
        <f>B809+31</f>
        <v>44890</v>
      </c>
      <c r="C810" s="422">
        <v>1</v>
      </c>
      <c r="D810" s="423">
        <v>0</v>
      </c>
      <c r="E810" s="423">
        <v>0</v>
      </c>
      <c r="F810" s="423">
        <v>0</v>
      </c>
      <c r="G810" s="423"/>
      <c r="H810" s="424"/>
      <c r="M810" s="426">
        <v>-50</v>
      </c>
      <c r="N810" s="426">
        <f t="shared" si="267"/>
        <v>3550</v>
      </c>
      <c r="O810" s="426">
        <f t="shared" si="265"/>
        <v>-50</v>
      </c>
      <c r="P810" s="426">
        <f t="shared" si="266"/>
        <v>3550</v>
      </c>
      <c r="Q810" s="426">
        <f t="shared" si="268"/>
        <v>0</v>
      </c>
      <c r="R810" s="426">
        <f t="shared" si="269"/>
        <v>0</v>
      </c>
      <c r="S810" s="426">
        <f t="shared" si="272"/>
        <v>0</v>
      </c>
      <c r="T810" s="426">
        <f t="shared" si="260"/>
        <v>0</v>
      </c>
      <c r="U810" s="426">
        <f t="shared" si="270"/>
        <v>0</v>
      </c>
      <c r="V810" s="426">
        <f t="shared" si="271"/>
        <v>0</v>
      </c>
      <c r="W810" s="426">
        <f t="shared" si="264"/>
        <v>0</v>
      </c>
      <c r="X810" s="426">
        <f t="shared" si="261"/>
        <v>0</v>
      </c>
      <c r="Y810" s="424"/>
      <c r="Z810" s="426">
        <f t="shared" si="262"/>
        <v>0</v>
      </c>
      <c r="AA810" s="426">
        <f t="shared" si="263"/>
        <v>0</v>
      </c>
      <c r="AB810" s="424"/>
      <c r="AC810" s="426">
        <f t="shared" si="258"/>
        <v>0</v>
      </c>
      <c r="AD810" s="426">
        <f t="shared" si="259"/>
        <v>0</v>
      </c>
      <c r="AM810" s="426"/>
      <c r="AN810" s="426"/>
      <c r="AO810" s="426"/>
      <c r="AP810" s="426"/>
      <c r="AQ810" s="423"/>
      <c r="AR810" s="423"/>
    </row>
    <row r="811" spans="1:44" s="425" customFormat="1">
      <c r="A811" s="427" t="s">
        <v>1496</v>
      </c>
      <c r="B811" s="421">
        <f>B810+30</f>
        <v>44920</v>
      </c>
      <c r="C811" s="422">
        <v>1</v>
      </c>
      <c r="D811" s="423">
        <v>0</v>
      </c>
      <c r="E811" s="423">
        <v>0</v>
      </c>
      <c r="F811" s="423">
        <v>0</v>
      </c>
      <c r="G811" s="423"/>
      <c r="H811" s="424"/>
      <c r="M811" s="426">
        <v>-50</v>
      </c>
      <c r="N811" s="426">
        <f t="shared" si="267"/>
        <v>3600</v>
      </c>
      <c r="O811" s="426">
        <f t="shared" si="265"/>
        <v>-50</v>
      </c>
      <c r="P811" s="426">
        <f t="shared" si="266"/>
        <v>3600</v>
      </c>
      <c r="Q811" s="426">
        <f t="shared" si="268"/>
        <v>0</v>
      </c>
      <c r="R811" s="426">
        <f t="shared" si="269"/>
        <v>0</v>
      </c>
      <c r="S811" s="426">
        <f t="shared" si="272"/>
        <v>0</v>
      </c>
      <c r="T811" s="426">
        <f t="shared" si="260"/>
        <v>0</v>
      </c>
      <c r="U811" s="426">
        <f t="shared" si="270"/>
        <v>0</v>
      </c>
      <c r="V811" s="426">
        <f t="shared" si="271"/>
        <v>0</v>
      </c>
      <c r="W811" s="426">
        <f t="shared" si="264"/>
        <v>0</v>
      </c>
      <c r="X811" s="426">
        <f t="shared" si="261"/>
        <v>0</v>
      </c>
      <c r="Y811" s="424"/>
      <c r="Z811" s="426">
        <f t="shared" si="262"/>
        <v>0</v>
      </c>
      <c r="AA811" s="426">
        <f t="shared" si="263"/>
        <v>0</v>
      </c>
      <c r="AB811" s="424"/>
      <c r="AC811" s="426">
        <f t="shared" si="258"/>
        <v>0</v>
      </c>
      <c r="AD811" s="426">
        <f t="shared" si="259"/>
        <v>0</v>
      </c>
      <c r="AM811" s="426"/>
      <c r="AN811" s="426"/>
      <c r="AO811" s="426"/>
      <c r="AP811" s="426"/>
      <c r="AQ811" s="423"/>
      <c r="AR811" s="423"/>
    </row>
    <row r="812" spans="1:44" s="425" customFormat="1">
      <c r="A812" s="427" t="s">
        <v>1496</v>
      </c>
      <c r="B812" s="421">
        <f>B811+31</f>
        <v>44951</v>
      </c>
      <c r="C812" s="422">
        <v>1</v>
      </c>
      <c r="D812" s="423">
        <v>0</v>
      </c>
      <c r="E812" s="423">
        <v>0</v>
      </c>
      <c r="F812" s="423">
        <v>0</v>
      </c>
      <c r="G812" s="423"/>
      <c r="H812" s="424"/>
      <c r="M812" s="426">
        <v>-50</v>
      </c>
      <c r="N812" s="426">
        <f t="shared" si="267"/>
        <v>3650</v>
      </c>
      <c r="O812" s="426">
        <f t="shared" si="265"/>
        <v>-50</v>
      </c>
      <c r="P812" s="426">
        <f t="shared" si="266"/>
        <v>3650</v>
      </c>
      <c r="Q812" s="426">
        <f t="shared" si="268"/>
        <v>0</v>
      </c>
      <c r="R812" s="426">
        <f t="shared" si="269"/>
        <v>0</v>
      </c>
      <c r="S812" s="426">
        <f t="shared" si="272"/>
        <v>0</v>
      </c>
      <c r="T812" s="426">
        <f t="shared" si="260"/>
        <v>0</v>
      </c>
      <c r="U812" s="426">
        <f t="shared" si="270"/>
        <v>0</v>
      </c>
      <c r="V812" s="426">
        <f t="shared" si="271"/>
        <v>0</v>
      </c>
      <c r="W812" s="426">
        <f t="shared" si="264"/>
        <v>0</v>
      </c>
      <c r="X812" s="426">
        <f t="shared" si="261"/>
        <v>0</v>
      </c>
      <c r="Y812" s="424"/>
      <c r="Z812" s="426">
        <f t="shared" si="262"/>
        <v>0</v>
      </c>
      <c r="AA812" s="426">
        <f t="shared" si="263"/>
        <v>0</v>
      </c>
      <c r="AB812" s="424"/>
      <c r="AC812" s="426">
        <f t="shared" si="258"/>
        <v>0</v>
      </c>
      <c r="AD812" s="426">
        <f t="shared" si="259"/>
        <v>0</v>
      </c>
      <c r="AM812" s="426"/>
      <c r="AN812" s="426"/>
      <c r="AO812" s="426"/>
      <c r="AP812" s="426"/>
      <c r="AQ812" s="423"/>
      <c r="AR812" s="423"/>
    </row>
    <row r="813" spans="1:44" s="425" customFormat="1">
      <c r="A813" s="427" t="s">
        <v>1496</v>
      </c>
      <c r="B813" s="421">
        <f>B812+31</f>
        <v>44982</v>
      </c>
      <c r="C813" s="422">
        <v>1</v>
      </c>
      <c r="D813" s="423">
        <v>0</v>
      </c>
      <c r="E813" s="423">
        <v>0</v>
      </c>
      <c r="F813" s="423">
        <v>0</v>
      </c>
      <c r="G813" s="423"/>
      <c r="H813" s="424"/>
      <c r="M813" s="426">
        <v>-50</v>
      </c>
      <c r="N813" s="426">
        <f t="shared" si="267"/>
        <v>3700</v>
      </c>
      <c r="O813" s="426">
        <f t="shared" si="265"/>
        <v>-50</v>
      </c>
      <c r="P813" s="426">
        <f t="shared" si="266"/>
        <v>3700</v>
      </c>
      <c r="Q813" s="426">
        <f t="shared" si="268"/>
        <v>0</v>
      </c>
      <c r="R813" s="426">
        <f t="shared" si="269"/>
        <v>0</v>
      </c>
      <c r="S813" s="426">
        <f t="shared" si="272"/>
        <v>0</v>
      </c>
      <c r="T813" s="426">
        <f t="shared" si="260"/>
        <v>0</v>
      </c>
      <c r="U813" s="426">
        <f t="shared" si="270"/>
        <v>0</v>
      </c>
      <c r="V813" s="426">
        <f t="shared" si="271"/>
        <v>0</v>
      </c>
      <c r="W813" s="426">
        <f t="shared" si="264"/>
        <v>0</v>
      </c>
      <c r="X813" s="426">
        <f t="shared" si="261"/>
        <v>0</v>
      </c>
      <c r="Y813" s="424"/>
      <c r="Z813" s="426">
        <f t="shared" si="262"/>
        <v>0</v>
      </c>
      <c r="AA813" s="426">
        <f t="shared" si="263"/>
        <v>0</v>
      </c>
      <c r="AB813" s="424"/>
      <c r="AC813" s="426">
        <f t="shared" si="258"/>
        <v>0</v>
      </c>
      <c r="AD813" s="426">
        <f t="shared" si="259"/>
        <v>0</v>
      </c>
      <c r="AM813" s="426"/>
      <c r="AN813" s="426"/>
      <c r="AO813" s="426"/>
      <c r="AP813" s="426"/>
      <c r="AQ813" s="423"/>
      <c r="AR813" s="423"/>
    </row>
    <row r="814" spans="1:44" s="425" customFormat="1">
      <c r="A814" s="427" t="s">
        <v>1496</v>
      </c>
      <c r="B814" s="421">
        <f>B813+28</f>
        <v>45010</v>
      </c>
      <c r="C814" s="422">
        <v>1</v>
      </c>
      <c r="D814" s="423">
        <v>0</v>
      </c>
      <c r="E814" s="423">
        <v>0</v>
      </c>
      <c r="F814" s="423">
        <v>0</v>
      </c>
      <c r="G814" s="423"/>
      <c r="H814" s="424"/>
      <c r="M814" s="426">
        <v>-50</v>
      </c>
      <c r="N814" s="426">
        <f t="shared" si="267"/>
        <v>3750</v>
      </c>
      <c r="O814" s="426">
        <f t="shared" si="265"/>
        <v>-50</v>
      </c>
      <c r="P814" s="426">
        <f t="shared" si="266"/>
        <v>3750</v>
      </c>
      <c r="Q814" s="426">
        <f t="shared" si="268"/>
        <v>0</v>
      </c>
      <c r="R814" s="426">
        <f t="shared" si="269"/>
        <v>0</v>
      </c>
      <c r="S814" s="426">
        <f t="shared" si="272"/>
        <v>0</v>
      </c>
      <c r="T814" s="426">
        <f t="shared" si="260"/>
        <v>0</v>
      </c>
      <c r="U814" s="426">
        <f t="shared" si="270"/>
        <v>0</v>
      </c>
      <c r="V814" s="426">
        <f t="shared" si="271"/>
        <v>0</v>
      </c>
      <c r="W814" s="426">
        <f t="shared" si="264"/>
        <v>0</v>
      </c>
      <c r="X814" s="426">
        <f t="shared" si="261"/>
        <v>0</v>
      </c>
      <c r="Y814" s="424"/>
      <c r="Z814" s="426">
        <f t="shared" si="262"/>
        <v>0</v>
      </c>
      <c r="AA814" s="426">
        <f t="shared" si="263"/>
        <v>0</v>
      </c>
      <c r="AB814" s="424"/>
      <c r="AC814" s="426">
        <f t="shared" si="258"/>
        <v>0</v>
      </c>
      <c r="AD814" s="426">
        <f t="shared" si="259"/>
        <v>0</v>
      </c>
      <c r="AM814" s="426"/>
      <c r="AN814" s="426"/>
      <c r="AO814" s="426"/>
      <c r="AP814" s="426"/>
      <c r="AQ814" s="423"/>
      <c r="AR814" s="423"/>
    </row>
    <row r="815" spans="1:44" s="425" customFormat="1">
      <c r="A815" s="427" t="s">
        <v>1496</v>
      </c>
      <c r="B815" s="421">
        <f>B814+31</f>
        <v>45041</v>
      </c>
      <c r="C815" s="422">
        <v>1</v>
      </c>
      <c r="D815" s="423">
        <v>0</v>
      </c>
      <c r="E815" s="423">
        <v>0</v>
      </c>
      <c r="F815" s="423">
        <v>0</v>
      </c>
      <c r="G815" s="423"/>
      <c r="H815" s="424"/>
      <c r="M815" s="426">
        <v>-50</v>
      </c>
      <c r="N815" s="426">
        <f t="shared" si="267"/>
        <v>3800</v>
      </c>
      <c r="O815" s="426">
        <f t="shared" si="265"/>
        <v>-50</v>
      </c>
      <c r="P815" s="426">
        <f t="shared" si="266"/>
        <v>3800</v>
      </c>
      <c r="Q815" s="426">
        <f t="shared" si="268"/>
        <v>0</v>
      </c>
      <c r="R815" s="426">
        <f t="shared" si="269"/>
        <v>0</v>
      </c>
      <c r="S815" s="426">
        <f t="shared" si="272"/>
        <v>0</v>
      </c>
      <c r="T815" s="426">
        <f t="shared" si="260"/>
        <v>0</v>
      </c>
      <c r="U815" s="426">
        <f t="shared" si="270"/>
        <v>0</v>
      </c>
      <c r="V815" s="426">
        <f t="shared" si="271"/>
        <v>0</v>
      </c>
      <c r="W815" s="426">
        <f t="shared" si="264"/>
        <v>0</v>
      </c>
      <c r="X815" s="426">
        <f t="shared" si="261"/>
        <v>0</v>
      </c>
      <c r="Y815" s="424"/>
      <c r="Z815" s="426">
        <f t="shared" si="262"/>
        <v>0</v>
      </c>
      <c r="AA815" s="426">
        <f t="shared" si="263"/>
        <v>0</v>
      </c>
      <c r="AB815" s="424"/>
      <c r="AC815" s="426">
        <f t="shared" si="258"/>
        <v>0</v>
      </c>
      <c r="AD815" s="426">
        <f t="shared" si="259"/>
        <v>0</v>
      </c>
      <c r="AM815" s="426"/>
      <c r="AN815" s="426"/>
      <c r="AO815" s="426"/>
      <c r="AP815" s="426"/>
      <c r="AQ815" s="423"/>
      <c r="AR815" s="423"/>
    </row>
    <row r="816" spans="1:44" s="425" customFormat="1">
      <c r="A816" s="427" t="s">
        <v>1496</v>
      </c>
      <c r="B816" s="421">
        <f>B815+30</f>
        <v>45071</v>
      </c>
      <c r="C816" s="422">
        <v>1</v>
      </c>
      <c r="D816" s="423">
        <v>0</v>
      </c>
      <c r="E816" s="423">
        <v>0</v>
      </c>
      <c r="F816" s="423">
        <v>0</v>
      </c>
      <c r="G816" s="423"/>
      <c r="H816" s="424"/>
      <c r="M816" s="426">
        <v>-50</v>
      </c>
      <c r="N816" s="426">
        <f t="shared" si="267"/>
        <v>3850</v>
      </c>
      <c r="O816" s="426">
        <f t="shared" si="265"/>
        <v>-50</v>
      </c>
      <c r="P816" s="426">
        <f t="shared" si="266"/>
        <v>3850</v>
      </c>
      <c r="Q816" s="426">
        <f t="shared" si="268"/>
        <v>0</v>
      </c>
      <c r="R816" s="426">
        <f t="shared" si="269"/>
        <v>0</v>
      </c>
      <c r="S816" s="426">
        <f t="shared" si="272"/>
        <v>0</v>
      </c>
      <c r="T816" s="426">
        <f t="shared" si="260"/>
        <v>0</v>
      </c>
      <c r="U816" s="426">
        <f t="shared" si="270"/>
        <v>0</v>
      </c>
      <c r="V816" s="426">
        <f t="shared" si="271"/>
        <v>0</v>
      </c>
      <c r="W816" s="426">
        <f t="shared" si="264"/>
        <v>0</v>
      </c>
      <c r="X816" s="426">
        <f t="shared" si="261"/>
        <v>0</v>
      </c>
      <c r="Y816" s="424"/>
      <c r="Z816" s="426">
        <f t="shared" si="262"/>
        <v>0</v>
      </c>
      <c r="AA816" s="426">
        <f t="shared" si="263"/>
        <v>0</v>
      </c>
      <c r="AB816" s="424"/>
      <c r="AC816" s="426">
        <f t="shared" si="258"/>
        <v>0</v>
      </c>
      <c r="AD816" s="426">
        <f t="shared" si="259"/>
        <v>0</v>
      </c>
      <c r="AM816" s="426"/>
      <c r="AN816" s="426"/>
      <c r="AO816" s="426"/>
      <c r="AP816" s="426"/>
      <c r="AQ816" s="423"/>
      <c r="AR816" s="423"/>
    </row>
    <row r="817" spans="1:44" s="425" customFormat="1">
      <c r="A817" s="427" t="s">
        <v>1496</v>
      </c>
      <c r="B817" s="421">
        <f>B816+31</f>
        <v>45102</v>
      </c>
      <c r="C817" s="422">
        <v>1</v>
      </c>
      <c r="D817" s="423">
        <v>0</v>
      </c>
      <c r="E817" s="423">
        <v>0</v>
      </c>
      <c r="F817" s="423">
        <v>0</v>
      </c>
      <c r="G817" s="423"/>
      <c r="H817" s="424"/>
      <c r="M817" s="426">
        <v>-50</v>
      </c>
      <c r="N817" s="426">
        <f t="shared" si="267"/>
        <v>3900</v>
      </c>
      <c r="O817" s="426">
        <f t="shared" si="265"/>
        <v>-50</v>
      </c>
      <c r="P817" s="426">
        <f t="shared" si="266"/>
        <v>3900</v>
      </c>
      <c r="Q817" s="426">
        <f t="shared" si="268"/>
        <v>0</v>
      </c>
      <c r="R817" s="426">
        <f t="shared" si="269"/>
        <v>0</v>
      </c>
      <c r="S817" s="426">
        <f t="shared" si="272"/>
        <v>0</v>
      </c>
      <c r="T817" s="426">
        <f t="shared" si="260"/>
        <v>0</v>
      </c>
      <c r="U817" s="426">
        <f t="shared" si="270"/>
        <v>0</v>
      </c>
      <c r="V817" s="426">
        <f t="shared" si="271"/>
        <v>0</v>
      </c>
      <c r="W817" s="426">
        <f t="shared" si="264"/>
        <v>0</v>
      </c>
      <c r="X817" s="426">
        <f t="shared" si="261"/>
        <v>0</v>
      </c>
      <c r="Y817" s="424"/>
      <c r="Z817" s="426">
        <f t="shared" si="262"/>
        <v>0</v>
      </c>
      <c r="AA817" s="426">
        <f t="shared" si="263"/>
        <v>0</v>
      </c>
      <c r="AB817" s="424"/>
      <c r="AC817" s="426">
        <f t="shared" si="258"/>
        <v>0</v>
      </c>
      <c r="AD817" s="426">
        <f t="shared" si="259"/>
        <v>0</v>
      </c>
      <c r="AM817" s="426"/>
      <c r="AN817" s="426"/>
      <c r="AO817" s="426"/>
      <c r="AP817" s="426"/>
      <c r="AQ817" s="423"/>
      <c r="AR817" s="423"/>
    </row>
    <row r="818" spans="1:44" s="425" customFormat="1">
      <c r="A818" s="427" t="s">
        <v>1496</v>
      </c>
      <c r="B818" s="421">
        <f>B817+30</f>
        <v>45132</v>
      </c>
      <c r="C818" s="422">
        <v>1</v>
      </c>
      <c r="D818" s="423">
        <v>0</v>
      </c>
      <c r="E818" s="423">
        <v>0</v>
      </c>
      <c r="F818" s="423">
        <v>0</v>
      </c>
      <c r="G818" s="423"/>
      <c r="H818" s="424"/>
      <c r="M818" s="426">
        <v>-50</v>
      </c>
      <c r="N818" s="426">
        <f t="shared" si="267"/>
        <v>3950</v>
      </c>
      <c r="O818" s="426">
        <f t="shared" si="265"/>
        <v>-50</v>
      </c>
      <c r="P818" s="426">
        <f t="shared" si="266"/>
        <v>3950</v>
      </c>
      <c r="Q818" s="426">
        <f t="shared" si="268"/>
        <v>0</v>
      </c>
      <c r="R818" s="426">
        <f t="shared" si="269"/>
        <v>0</v>
      </c>
      <c r="S818" s="426">
        <f t="shared" si="272"/>
        <v>0</v>
      </c>
      <c r="T818" s="426">
        <f t="shared" si="260"/>
        <v>0</v>
      </c>
      <c r="U818" s="426">
        <f t="shared" si="270"/>
        <v>0</v>
      </c>
      <c r="V818" s="426">
        <f t="shared" si="271"/>
        <v>0</v>
      </c>
      <c r="W818" s="426">
        <f t="shared" si="264"/>
        <v>0</v>
      </c>
      <c r="X818" s="426">
        <f t="shared" si="261"/>
        <v>0</v>
      </c>
      <c r="Y818" s="424"/>
      <c r="Z818" s="426">
        <f t="shared" si="262"/>
        <v>0</v>
      </c>
      <c r="AA818" s="426">
        <f t="shared" si="263"/>
        <v>0</v>
      </c>
      <c r="AB818" s="424"/>
      <c r="AC818" s="426">
        <f t="shared" si="258"/>
        <v>0</v>
      </c>
      <c r="AD818" s="426">
        <f t="shared" si="259"/>
        <v>0</v>
      </c>
      <c r="AM818" s="426"/>
      <c r="AN818" s="426"/>
      <c r="AO818" s="426"/>
      <c r="AP818" s="426"/>
      <c r="AQ818" s="423"/>
      <c r="AR818" s="423"/>
    </row>
    <row r="819" spans="1:44" s="425" customFormat="1">
      <c r="A819" s="427" t="s">
        <v>1496</v>
      </c>
      <c r="B819" s="421">
        <f>B818+31</f>
        <v>45163</v>
      </c>
      <c r="C819" s="422">
        <v>1</v>
      </c>
      <c r="D819" s="423">
        <v>0</v>
      </c>
      <c r="E819" s="423">
        <v>0</v>
      </c>
      <c r="F819" s="423">
        <v>0</v>
      </c>
      <c r="G819" s="423"/>
      <c r="H819" s="424"/>
      <c r="M819" s="426">
        <v>-50</v>
      </c>
      <c r="N819" s="426">
        <f t="shared" si="267"/>
        <v>4000</v>
      </c>
      <c r="O819" s="426">
        <f t="shared" si="265"/>
        <v>-50</v>
      </c>
      <c r="P819" s="426">
        <f t="shared" si="266"/>
        <v>4000</v>
      </c>
      <c r="Q819" s="426">
        <f t="shared" si="268"/>
        <v>0</v>
      </c>
      <c r="R819" s="426">
        <f t="shared" si="269"/>
        <v>0</v>
      </c>
      <c r="S819" s="426">
        <f t="shared" si="272"/>
        <v>0</v>
      </c>
      <c r="T819" s="426">
        <f t="shared" si="260"/>
        <v>0</v>
      </c>
      <c r="U819" s="426">
        <f t="shared" si="270"/>
        <v>0</v>
      </c>
      <c r="V819" s="426">
        <f t="shared" si="271"/>
        <v>0</v>
      </c>
      <c r="W819" s="426">
        <f t="shared" si="264"/>
        <v>0</v>
      </c>
      <c r="X819" s="426">
        <f t="shared" si="261"/>
        <v>0</v>
      </c>
      <c r="Y819" s="424"/>
      <c r="Z819" s="426">
        <f t="shared" si="262"/>
        <v>0</v>
      </c>
      <c r="AA819" s="426">
        <f t="shared" si="263"/>
        <v>0</v>
      </c>
      <c r="AB819" s="424"/>
      <c r="AC819" s="426">
        <f t="shared" si="258"/>
        <v>0</v>
      </c>
      <c r="AD819" s="426">
        <f t="shared" si="259"/>
        <v>0</v>
      </c>
      <c r="AM819" s="426"/>
      <c r="AN819" s="426"/>
      <c r="AO819" s="426"/>
      <c r="AP819" s="426"/>
      <c r="AQ819" s="423"/>
      <c r="AR819" s="423"/>
    </row>
    <row r="820" spans="1:44" s="425" customFormat="1">
      <c r="A820" s="427" t="s">
        <v>1496</v>
      </c>
      <c r="B820" s="421">
        <f>B819+31</f>
        <v>45194</v>
      </c>
      <c r="C820" s="422">
        <v>1</v>
      </c>
      <c r="D820" s="423">
        <v>0</v>
      </c>
      <c r="E820" s="423">
        <v>0</v>
      </c>
      <c r="F820" s="423">
        <v>0</v>
      </c>
      <c r="G820" s="423"/>
      <c r="H820" s="424"/>
      <c r="M820" s="426">
        <v>-50</v>
      </c>
      <c r="N820" s="426">
        <f t="shared" si="267"/>
        <v>4050</v>
      </c>
      <c r="O820" s="426">
        <f t="shared" si="265"/>
        <v>-50</v>
      </c>
      <c r="P820" s="426">
        <f t="shared" si="266"/>
        <v>4050</v>
      </c>
      <c r="Q820" s="426">
        <f t="shared" si="268"/>
        <v>0</v>
      </c>
      <c r="R820" s="426">
        <f t="shared" si="269"/>
        <v>0</v>
      </c>
      <c r="S820" s="426">
        <f t="shared" si="272"/>
        <v>0</v>
      </c>
      <c r="T820" s="426">
        <f t="shared" si="260"/>
        <v>0</v>
      </c>
      <c r="U820" s="426">
        <f t="shared" si="270"/>
        <v>0</v>
      </c>
      <c r="V820" s="426">
        <f t="shared" si="271"/>
        <v>0</v>
      </c>
      <c r="W820" s="426">
        <f t="shared" si="264"/>
        <v>0</v>
      </c>
      <c r="X820" s="426">
        <f t="shared" si="261"/>
        <v>0</v>
      </c>
      <c r="Y820" s="424"/>
      <c r="Z820" s="426">
        <f t="shared" si="262"/>
        <v>0</v>
      </c>
      <c r="AA820" s="426">
        <f t="shared" si="263"/>
        <v>0</v>
      </c>
      <c r="AB820" s="424"/>
      <c r="AC820" s="426">
        <f t="shared" si="258"/>
        <v>0</v>
      </c>
      <c r="AD820" s="426">
        <f t="shared" si="259"/>
        <v>0</v>
      </c>
      <c r="AM820" s="426"/>
      <c r="AN820" s="426"/>
      <c r="AO820" s="426"/>
      <c r="AP820" s="426"/>
      <c r="AQ820" s="423"/>
      <c r="AR820" s="423"/>
    </row>
    <row r="821" spans="1:44" s="425" customFormat="1">
      <c r="A821" s="427" t="s">
        <v>1496</v>
      </c>
      <c r="B821" s="421">
        <f>B820+30</f>
        <v>45224</v>
      </c>
      <c r="C821" s="422">
        <v>1</v>
      </c>
      <c r="D821" s="423">
        <v>0</v>
      </c>
      <c r="E821" s="423">
        <v>0</v>
      </c>
      <c r="F821" s="423">
        <v>0</v>
      </c>
      <c r="G821" s="423"/>
      <c r="H821" s="424"/>
      <c r="M821" s="426">
        <v>-50</v>
      </c>
      <c r="N821" s="426">
        <f t="shared" si="267"/>
        <v>4100</v>
      </c>
      <c r="O821" s="426">
        <f t="shared" si="265"/>
        <v>-50</v>
      </c>
      <c r="P821" s="426">
        <f t="shared" si="266"/>
        <v>4100</v>
      </c>
      <c r="Q821" s="426">
        <f t="shared" si="268"/>
        <v>0</v>
      </c>
      <c r="R821" s="426">
        <f t="shared" si="269"/>
        <v>0</v>
      </c>
      <c r="S821" s="426">
        <f t="shared" si="272"/>
        <v>0</v>
      </c>
      <c r="T821" s="426">
        <f t="shared" si="260"/>
        <v>0</v>
      </c>
      <c r="U821" s="426">
        <f t="shared" si="270"/>
        <v>0</v>
      </c>
      <c r="V821" s="426">
        <f t="shared" si="271"/>
        <v>0</v>
      </c>
      <c r="W821" s="426">
        <f t="shared" si="264"/>
        <v>0</v>
      </c>
      <c r="X821" s="426">
        <f t="shared" si="261"/>
        <v>0</v>
      </c>
      <c r="Y821" s="424"/>
      <c r="Z821" s="426">
        <f t="shared" si="262"/>
        <v>0</v>
      </c>
      <c r="AA821" s="426">
        <f t="shared" si="263"/>
        <v>0</v>
      </c>
      <c r="AB821" s="424"/>
      <c r="AC821" s="426">
        <f t="shared" si="258"/>
        <v>0</v>
      </c>
      <c r="AD821" s="426">
        <f t="shared" si="259"/>
        <v>0</v>
      </c>
      <c r="AM821" s="426"/>
      <c r="AN821" s="426"/>
      <c r="AO821" s="426"/>
      <c r="AP821" s="426"/>
      <c r="AQ821" s="423"/>
      <c r="AR821" s="423"/>
    </row>
    <row r="822" spans="1:44" s="425" customFormat="1">
      <c r="A822" s="427" t="s">
        <v>1496</v>
      </c>
      <c r="B822" s="421">
        <f>B821+31</f>
        <v>45255</v>
      </c>
      <c r="C822" s="422">
        <v>1</v>
      </c>
      <c r="D822" s="423">
        <v>0</v>
      </c>
      <c r="E822" s="423">
        <v>0</v>
      </c>
      <c r="F822" s="423">
        <v>0</v>
      </c>
      <c r="G822" s="423"/>
      <c r="H822" s="424"/>
      <c r="M822" s="426">
        <v>-50</v>
      </c>
      <c r="N822" s="426">
        <f t="shared" si="267"/>
        <v>4150</v>
      </c>
      <c r="O822" s="426">
        <f t="shared" si="265"/>
        <v>-50</v>
      </c>
      <c r="P822" s="426">
        <f t="shared" si="266"/>
        <v>4150</v>
      </c>
      <c r="Q822" s="426">
        <f t="shared" si="268"/>
        <v>0</v>
      </c>
      <c r="R822" s="426">
        <f t="shared" si="269"/>
        <v>0</v>
      </c>
      <c r="S822" s="426">
        <f t="shared" si="272"/>
        <v>0</v>
      </c>
      <c r="T822" s="426">
        <f t="shared" si="260"/>
        <v>0</v>
      </c>
      <c r="U822" s="426">
        <f t="shared" si="270"/>
        <v>0</v>
      </c>
      <c r="V822" s="426">
        <f t="shared" si="271"/>
        <v>0</v>
      </c>
      <c r="W822" s="426">
        <f t="shared" si="264"/>
        <v>0</v>
      </c>
      <c r="X822" s="426">
        <f t="shared" si="261"/>
        <v>0</v>
      </c>
      <c r="Y822" s="424"/>
      <c r="Z822" s="426">
        <f t="shared" si="262"/>
        <v>0</v>
      </c>
      <c r="AA822" s="426">
        <f t="shared" si="263"/>
        <v>0</v>
      </c>
      <c r="AB822" s="424"/>
      <c r="AC822" s="426">
        <f t="shared" si="258"/>
        <v>0</v>
      </c>
      <c r="AD822" s="426">
        <f t="shared" si="259"/>
        <v>0</v>
      </c>
      <c r="AM822" s="426"/>
      <c r="AN822" s="426"/>
      <c r="AO822" s="426"/>
      <c r="AP822" s="426"/>
      <c r="AQ822" s="423"/>
      <c r="AR822" s="423"/>
    </row>
    <row r="823" spans="1:44" s="425" customFormat="1">
      <c r="A823" s="427" t="s">
        <v>1496</v>
      </c>
      <c r="B823" s="421">
        <f>B822+30</f>
        <v>45285</v>
      </c>
      <c r="C823" s="422">
        <v>1</v>
      </c>
      <c r="D823" s="423">
        <v>0</v>
      </c>
      <c r="E823" s="423">
        <v>0</v>
      </c>
      <c r="F823" s="423">
        <v>0</v>
      </c>
      <c r="G823" s="423"/>
      <c r="H823" s="424"/>
      <c r="M823" s="426">
        <v>-50</v>
      </c>
      <c r="N823" s="426">
        <f t="shared" si="267"/>
        <v>4200</v>
      </c>
      <c r="O823" s="426">
        <f t="shared" si="265"/>
        <v>-50</v>
      </c>
      <c r="P823" s="426">
        <f t="shared" si="266"/>
        <v>4200</v>
      </c>
      <c r="Q823" s="426">
        <f t="shared" si="268"/>
        <v>0</v>
      </c>
      <c r="R823" s="426">
        <f t="shared" si="269"/>
        <v>0</v>
      </c>
      <c r="S823" s="426">
        <f t="shared" si="272"/>
        <v>0</v>
      </c>
      <c r="T823" s="426">
        <f t="shared" si="260"/>
        <v>0</v>
      </c>
      <c r="U823" s="426">
        <f t="shared" si="270"/>
        <v>0</v>
      </c>
      <c r="V823" s="426">
        <f t="shared" si="271"/>
        <v>0</v>
      </c>
      <c r="W823" s="426">
        <f t="shared" si="264"/>
        <v>0</v>
      </c>
      <c r="X823" s="426">
        <f t="shared" si="261"/>
        <v>0</v>
      </c>
      <c r="Y823" s="424"/>
      <c r="Z823" s="426">
        <f t="shared" si="262"/>
        <v>0</v>
      </c>
      <c r="AA823" s="426">
        <f t="shared" si="263"/>
        <v>0</v>
      </c>
      <c r="AB823" s="424"/>
      <c r="AC823" s="426">
        <f t="shared" si="258"/>
        <v>0</v>
      </c>
      <c r="AD823" s="426">
        <f t="shared" si="259"/>
        <v>0</v>
      </c>
      <c r="AM823" s="426"/>
      <c r="AN823" s="426"/>
      <c r="AO823" s="426"/>
      <c r="AP823" s="426"/>
      <c r="AQ823" s="423"/>
      <c r="AR823" s="423"/>
    </row>
    <row r="824" spans="1:44" s="425" customFormat="1">
      <c r="A824" s="427" t="s">
        <v>1496</v>
      </c>
      <c r="B824" s="421">
        <f>B823+31</f>
        <v>45316</v>
      </c>
      <c r="C824" s="422">
        <v>1</v>
      </c>
      <c r="D824" s="423">
        <v>0</v>
      </c>
      <c r="E824" s="423">
        <v>0</v>
      </c>
      <c r="F824" s="423">
        <v>0</v>
      </c>
      <c r="G824" s="423"/>
      <c r="H824" s="424"/>
      <c r="M824" s="426">
        <v>-50</v>
      </c>
      <c r="N824" s="426">
        <f t="shared" si="267"/>
        <v>4250</v>
      </c>
      <c r="O824" s="426">
        <f t="shared" si="265"/>
        <v>-50</v>
      </c>
      <c r="P824" s="426">
        <f t="shared" si="266"/>
        <v>4250</v>
      </c>
      <c r="Q824" s="426">
        <f t="shared" si="268"/>
        <v>0</v>
      </c>
      <c r="R824" s="426">
        <f t="shared" si="269"/>
        <v>0</v>
      </c>
      <c r="S824" s="426">
        <f t="shared" si="272"/>
        <v>0</v>
      </c>
      <c r="T824" s="426">
        <f t="shared" si="260"/>
        <v>0</v>
      </c>
      <c r="U824" s="426">
        <f t="shared" si="270"/>
        <v>0</v>
      </c>
      <c r="V824" s="426">
        <f t="shared" si="271"/>
        <v>0</v>
      </c>
      <c r="W824" s="426">
        <f t="shared" si="264"/>
        <v>0</v>
      </c>
      <c r="X824" s="426">
        <f t="shared" si="261"/>
        <v>0</v>
      </c>
      <c r="Y824" s="424"/>
      <c r="Z824" s="426">
        <f t="shared" si="262"/>
        <v>0</v>
      </c>
      <c r="AA824" s="426">
        <f t="shared" si="263"/>
        <v>0</v>
      </c>
      <c r="AB824" s="424"/>
      <c r="AC824" s="426">
        <f t="shared" si="258"/>
        <v>0</v>
      </c>
      <c r="AD824" s="426">
        <f t="shared" si="259"/>
        <v>0</v>
      </c>
      <c r="AM824" s="426"/>
      <c r="AN824" s="426"/>
      <c r="AO824" s="426"/>
      <c r="AP824" s="426"/>
      <c r="AQ824" s="423"/>
      <c r="AR824" s="423"/>
    </row>
    <row r="825" spans="1:44" s="425" customFormat="1">
      <c r="A825" s="427" t="s">
        <v>1496</v>
      </c>
      <c r="B825" s="421">
        <f>B824+31</f>
        <v>45347</v>
      </c>
      <c r="C825" s="422">
        <v>1</v>
      </c>
      <c r="D825" s="423">
        <v>0</v>
      </c>
      <c r="E825" s="423">
        <v>0</v>
      </c>
      <c r="F825" s="423">
        <v>0</v>
      </c>
      <c r="G825" s="423"/>
      <c r="H825" s="424"/>
      <c r="M825" s="426">
        <v>-50</v>
      </c>
      <c r="N825" s="426">
        <f t="shared" si="267"/>
        <v>4300</v>
      </c>
      <c r="O825" s="426">
        <f t="shared" si="265"/>
        <v>-50</v>
      </c>
      <c r="P825" s="426">
        <f t="shared" si="266"/>
        <v>4300</v>
      </c>
      <c r="Q825" s="426">
        <f t="shared" si="268"/>
        <v>0</v>
      </c>
      <c r="R825" s="426">
        <f t="shared" si="269"/>
        <v>0</v>
      </c>
      <c r="S825" s="426">
        <f t="shared" si="272"/>
        <v>0</v>
      </c>
      <c r="T825" s="426">
        <f t="shared" si="260"/>
        <v>0</v>
      </c>
      <c r="U825" s="426">
        <f t="shared" si="270"/>
        <v>0</v>
      </c>
      <c r="V825" s="426">
        <f t="shared" si="271"/>
        <v>0</v>
      </c>
      <c r="W825" s="426">
        <f t="shared" si="264"/>
        <v>0</v>
      </c>
      <c r="X825" s="426">
        <f t="shared" si="261"/>
        <v>0</v>
      </c>
      <c r="Y825" s="424"/>
      <c r="Z825" s="426">
        <f t="shared" si="262"/>
        <v>0</v>
      </c>
      <c r="AA825" s="426">
        <f t="shared" si="263"/>
        <v>0</v>
      </c>
      <c r="AB825" s="424"/>
      <c r="AC825" s="426">
        <f t="shared" si="258"/>
        <v>0</v>
      </c>
      <c r="AD825" s="426">
        <f t="shared" si="259"/>
        <v>0</v>
      </c>
      <c r="AM825" s="426"/>
      <c r="AN825" s="426"/>
      <c r="AO825" s="426"/>
      <c r="AP825" s="426"/>
      <c r="AQ825" s="423"/>
      <c r="AR825" s="423"/>
    </row>
    <row r="826" spans="1:44" s="425" customFormat="1">
      <c r="A826" s="427" t="s">
        <v>1496</v>
      </c>
      <c r="B826" s="421">
        <f>B825+29</f>
        <v>45376</v>
      </c>
      <c r="C826" s="422">
        <v>1</v>
      </c>
      <c r="D826" s="423">
        <v>0</v>
      </c>
      <c r="E826" s="423">
        <v>0</v>
      </c>
      <c r="F826" s="423">
        <v>0</v>
      </c>
      <c r="G826" s="423"/>
      <c r="H826" s="424"/>
      <c r="M826" s="426">
        <v>-50</v>
      </c>
      <c r="N826" s="426">
        <f t="shared" si="267"/>
        <v>4350</v>
      </c>
      <c r="O826" s="426">
        <f t="shared" si="265"/>
        <v>-50</v>
      </c>
      <c r="P826" s="426">
        <f t="shared" si="266"/>
        <v>4350</v>
      </c>
      <c r="Q826" s="426">
        <f t="shared" si="268"/>
        <v>0</v>
      </c>
      <c r="R826" s="426">
        <f t="shared" si="269"/>
        <v>0</v>
      </c>
      <c r="S826" s="426">
        <f t="shared" si="272"/>
        <v>0</v>
      </c>
      <c r="T826" s="426">
        <f t="shared" si="260"/>
        <v>0</v>
      </c>
      <c r="U826" s="426">
        <f t="shared" si="270"/>
        <v>0</v>
      </c>
      <c r="V826" s="426">
        <f t="shared" si="271"/>
        <v>0</v>
      </c>
      <c r="W826" s="426">
        <f t="shared" si="264"/>
        <v>0</v>
      </c>
      <c r="X826" s="426">
        <f t="shared" si="261"/>
        <v>0</v>
      </c>
      <c r="Y826" s="424"/>
      <c r="Z826" s="426">
        <f t="shared" si="262"/>
        <v>0</v>
      </c>
      <c r="AA826" s="426">
        <f t="shared" si="263"/>
        <v>0</v>
      </c>
      <c r="AB826" s="424"/>
      <c r="AC826" s="426">
        <f t="shared" si="258"/>
        <v>0</v>
      </c>
      <c r="AD826" s="426">
        <f t="shared" si="259"/>
        <v>0</v>
      </c>
      <c r="AM826" s="426"/>
      <c r="AN826" s="426"/>
      <c r="AO826" s="426"/>
      <c r="AP826" s="426"/>
      <c r="AQ826" s="423"/>
      <c r="AR826" s="423"/>
    </row>
    <row r="827" spans="1:44" s="425" customFormat="1">
      <c r="A827" s="427" t="s">
        <v>1496</v>
      </c>
      <c r="B827" s="421">
        <f>B826+31</f>
        <v>45407</v>
      </c>
      <c r="C827" s="422">
        <v>1</v>
      </c>
      <c r="D827" s="423">
        <v>0</v>
      </c>
      <c r="E827" s="423">
        <v>0</v>
      </c>
      <c r="F827" s="423">
        <v>0</v>
      </c>
      <c r="G827" s="423"/>
      <c r="H827" s="424"/>
      <c r="M827" s="426">
        <v>-50</v>
      </c>
      <c r="N827" s="426">
        <f t="shared" si="267"/>
        <v>4400</v>
      </c>
      <c r="O827" s="426">
        <f t="shared" si="265"/>
        <v>-50</v>
      </c>
      <c r="P827" s="426">
        <f t="shared" si="266"/>
        <v>4400</v>
      </c>
      <c r="Q827" s="426">
        <f t="shared" si="268"/>
        <v>0</v>
      </c>
      <c r="R827" s="426">
        <f t="shared" si="269"/>
        <v>0</v>
      </c>
      <c r="S827" s="426">
        <f t="shared" si="272"/>
        <v>0</v>
      </c>
      <c r="T827" s="426">
        <f t="shared" si="260"/>
        <v>0</v>
      </c>
      <c r="U827" s="426">
        <f t="shared" si="270"/>
        <v>0</v>
      </c>
      <c r="V827" s="426">
        <f t="shared" si="271"/>
        <v>0</v>
      </c>
      <c r="W827" s="426">
        <f t="shared" si="264"/>
        <v>0</v>
      </c>
      <c r="X827" s="426">
        <f t="shared" si="261"/>
        <v>0</v>
      </c>
      <c r="Y827" s="424"/>
      <c r="Z827" s="426">
        <f t="shared" si="262"/>
        <v>0</v>
      </c>
      <c r="AA827" s="426">
        <f t="shared" si="263"/>
        <v>0</v>
      </c>
      <c r="AB827" s="424"/>
      <c r="AC827" s="426">
        <f t="shared" si="258"/>
        <v>0</v>
      </c>
      <c r="AD827" s="426">
        <f t="shared" si="259"/>
        <v>0</v>
      </c>
      <c r="AM827" s="426"/>
      <c r="AN827" s="426"/>
      <c r="AO827" s="426"/>
      <c r="AP827" s="426"/>
      <c r="AQ827" s="423"/>
      <c r="AR827" s="423"/>
    </row>
    <row r="828" spans="1:44" s="425" customFormat="1">
      <c r="A828" s="427" t="s">
        <v>1496</v>
      </c>
      <c r="B828" s="421">
        <f>B827+30</f>
        <v>45437</v>
      </c>
      <c r="C828" s="422">
        <v>1</v>
      </c>
      <c r="D828" s="423">
        <v>0</v>
      </c>
      <c r="E828" s="423">
        <v>0</v>
      </c>
      <c r="F828" s="423">
        <v>0</v>
      </c>
      <c r="G828" s="423"/>
      <c r="H828" s="424"/>
      <c r="M828" s="426">
        <v>-50</v>
      </c>
      <c r="N828" s="426">
        <f t="shared" si="267"/>
        <v>4450</v>
      </c>
      <c r="O828" s="426">
        <f t="shared" si="265"/>
        <v>-50</v>
      </c>
      <c r="P828" s="426">
        <f t="shared" si="266"/>
        <v>4450</v>
      </c>
      <c r="Q828" s="426">
        <f t="shared" si="268"/>
        <v>0</v>
      </c>
      <c r="R828" s="426">
        <f t="shared" si="269"/>
        <v>0</v>
      </c>
      <c r="S828" s="426">
        <f t="shared" si="272"/>
        <v>0</v>
      </c>
      <c r="T828" s="426">
        <f t="shared" si="260"/>
        <v>0</v>
      </c>
      <c r="U828" s="426">
        <f t="shared" si="270"/>
        <v>0</v>
      </c>
      <c r="V828" s="426">
        <f t="shared" si="271"/>
        <v>0</v>
      </c>
      <c r="W828" s="426">
        <f t="shared" si="264"/>
        <v>0</v>
      </c>
      <c r="X828" s="426">
        <f t="shared" si="261"/>
        <v>0</v>
      </c>
      <c r="Y828" s="424"/>
      <c r="Z828" s="426">
        <f t="shared" si="262"/>
        <v>0</v>
      </c>
      <c r="AA828" s="426">
        <f t="shared" si="263"/>
        <v>0</v>
      </c>
      <c r="AB828" s="424"/>
      <c r="AC828" s="426">
        <f t="shared" si="258"/>
        <v>0</v>
      </c>
      <c r="AD828" s="426">
        <f t="shared" si="259"/>
        <v>0</v>
      </c>
      <c r="AM828" s="426"/>
      <c r="AN828" s="426"/>
      <c r="AO828" s="426"/>
      <c r="AP828" s="426"/>
      <c r="AQ828" s="423"/>
      <c r="AR828" s="423"/>
    </row>
    <row r="829" spans="1:44" s="425" customFormat="1">
      <c r="A829" s="427" t="s">
        <v>1496</v>
      </c>
      <c r="B829" s="421">
        <f>B828+31</f>
        <v>45468</v>
      </c>
      <c r="C829" s="422">
        <v>1</v>
      </c>
      <c r="D829" s="423">
        <v>0</v>
      </c>
      <c r="E829" s="423">
        <v>0</v>
      </c>
      <c r="F829" s="423">
        <v>0</v>
      </c>
      <c r="G829" s="423"/>
      <c r="H829" s="424"/>
      <c r="M829" s="426">
        <v>-50</v>
      </c>
      <c r="N829" s="426">
        <f t="shared" si="267"/>
        <v>4500</v>
      </c>
      <c r="O829" s="426">
        <f t="shared" si="265"/>
        <v>-50</v>
      </c>
      <c r="P829" s="426">
        <f t="shared" si="266"/>
        <v>4500</v>
      </c>
      <c r="Q829" s="426">
        <f t="shared" si="268"/>
        <v>0</v>
      </c>
      <c r="R829" s="426">
        <f t="shared" si="269"/>
        <v>0</v>
      </c>
      <c r="S829" s="426">
        <f t="shared" si="272"/>
        <v>0</v>
      </c>
      <c r="T829" s="426">
        <f t="shared" si="260"/>
        <v>0</v>
      </c>
      <c r="U829" s="426">
        <f t="shared" si="270"/>
        <v>0</v>
      </c>
      <c r="V829" s="426">
        <f t="shared" si="271"/>
        <v>0</v>
      </c>
      <c r="W829" s="426">
        <f t="shared" si="264"/>
        <v>0</v>
      </c>
      <c r="X829" s="426">
        <f t="shared" si="261"/>
        <v>0</v>
      </c>
      <c r="Y829" s="424"/>
      <c r="Z829" s="426">
        <f t="shared" si="262"/>
        <v>0</v>
      </c>
      <c r="AA829" s="426">
        <f t="shared" si="263"/>
        <v>0</v>
      </c>
      <c r="AB829" s="424"/>
      <c r="AC829" s="426">
        <f t="shared" si="258"/>
        <v>0</v>
      </c>
      <c r="AD829" s="426">
        <f t="shared" si="259"/>
        <v>0</v>
      </c>
      <c r="AM829" s="426"/>
      <c r="AN829" s="426"/>
      <c r="AO829" s="426"/>
      <c r="AP829" s="426"/>
      <c r="AQ829" s="423"/>
      <c r="AR829" s="423"/>
    </row>
    <row r="830" spans="1:44" s="425" customFormat="1">
      <c r="A830" s="427" t="s">
        <v>1496</v>
      </c>
      <c r="B830" s="421">
        <f>B829+30</f>
        <v>45498</v>
      </c>
      <c r="C830" s="422">
        <v>1</v>
      </c>
      <c r="D830" s="423">
        <v>0</v>
      </c>
      <c r="E830" s="423">
        <v>0</v>
      </c>
      <c r="F830" s="423">
        <v>0</v>
      </c>
      <c r="G830" s="423"/>
      <c r="H830" s="424"/>
      <c r="M830" s="426">
        <v>-50</v>
      </c>
      <c r="N830" s="426">
        <f t="shared" si="267"/>
        <v>4550</v>
      </c>
      <c r="O830" s="426">
        <f t="shared" si="265"/>
        <v>-50</v>
      </c>
      <c r="P830" s="426">
        <f t="shared" si="266"/>
        <v>4550</v>
      </c>
      <c r="Q830" s="426">
        <f t="shared" si="268"/>
        <v>0</v>
      </c>
      <c r="R830" s="426">
        <f t="shared" si="269"/>
        <v>0</v>
      </c>
      <c r="S830" s="426">
        <f t="shared" si="272"/>
        <v>0</v>
      </c>
      <c r="T830" s="426">
        <f t="shared" si="260"/>
        <v>0</v>
      </c>
      <c r="U830" s="426">
        <f t="shared" si="270"/>
        <v>0</v>
      </c>
      <c r="V830" s="426">
        <f t="shared" si="271"/>
        <v>0</v>
      </c>
      <c r="W830" s="426">
        <f t="shared" si="264"/>
        <v>0</v>
      </c>
      <c r="X830" s="426">
        <f t="shared" si="261"/>
        <v>0</v>
      </c>
      <c r="Y830" s="424"/>
      <c r="Z830" s="426">
        <f t="shared" si="262"/>
        <v>0</v>
      </c>
      <c r="AA830" s="426">
        <f t="shared" si="263"/>
        <v>0</v>
      </c>
      <c r="AB830" s="424"/>
      <c r="AC830" s="426">
        <f t="shared" si="258"/>
        <v>0</v>
      </c>
      <c r="AD830" s="426">
        <f t="shared" si="259"/>
        <v>0</v>
      </c>
      <c r="AM830" s="426"/>
      <c r="AN830" s="426"/>
      <c r="AO830" s="426"/>
      <c r="AP830" s="426"/>
      <c r="AQ830" s="423"/>
      <c r="AR830" s="423"/>
    </row>
    <row r="831" spans="1:44" s="425" customFormat="1">
      <c r="A831" s="427" t="s">
        <v>1496</v>
      </c>
      <c r="B831" s="421">
        <f>B830+31</f>
        <v>45529</v>
      </c>
      <c r="C831" s="422">
        <v>1</v>
      </c>
      <c r="D831" s="423">
        <v>0</v>
      </c>
      <c r="E831" s="423">
        <v>0</v>
      </c>
      <c r="F831" s="423">
        <v>0</v>
      </c>
      <c r="G831" s="423"/>
      <c r="H831" s="424"/>
      <c r="M831" s="426">
        <v>-50</v>
      </c>
      <c r="N831" s="426">
        <f t="shared" si="267"/>
        <v>4600</v>
      </c>
      <c r="O831" s="426">
        <f t="shared" si="265"/>
        <v>-50</v>
      </c>
      <c r="P831" s="426">
        <f t="shared" si="266"/>
        <v>4600</v>
      </c>
      <c r="Q831" s="426">
        <f t="shared" si="268"/>
        <v>0</v>
      </c>
      <c r="R831" s="426">
        <f t="shared" si="269"/>
        <v>0</v>
      </c>
      <c r="S831" s="426">
        <f t="shared" si="272"/>
        <v>0</v>
      </c>
      <c r="T831" s="426">
        <f t="shared" si="260"/>
        <v>0</v>
      </c>
      <c r="U831" s="426">
        <f t="shared" si="270"/>
        <v>0</v>
      </c>
      <c r="V831" s="426">
        <f t="shared" si="271"/>
        <v>0</v>
      </c>
      <c r="W831" s="426">
        <f t="shared" si="264"/>
        <v>0</v>
      </c>
      <c r="X831" s="426">
        <f t="shared" si="261"/>
        <v>0</v>
      </c>
      <c r="Y831" s="424"/>
      <c r="Z831" s="426">
        <f t="shared" si="262"/>
        <v>0</v>
      </c>
      <c r="AA831" s="426">
        <f t="shared" si="263"/>
        <v>0</v>
      </c>
      <c r="AB831" s="424"/>
      <c r="AC831" s="426">
        <f t="shared" si="258"/>
        <v>0</v>
      </c>
      <c r="AD831" s="426">
        <f t="shared" si="259"/>
        <v>0</v>
      </c>
      <c r="AM831" s="426"/>
      <c r="AN831" s="426"/>
      <c r="AO831" s="426"/>
      <c r="AP831" s="426"/>
      <c r="AQ831" s="423"/>
      <c r="AR831" s="423"/>
    </row>
    <row r="832" spans="1:44" s="425" customFormat="1">
      <c r="A832" s="427" t="s">
        <v>1496</v>
      </c>
      <c r="B832" s="421">
        <f>B831+31</f>
        <v>45560</v>
      </c>
      <c r="C832" s="422">
        <v>1</v>
      </c>
      <c r="D832" s="423">
        <v>0</v>
      </c>
      <c r="E832" s="423">
        <v>0</v>
      </c>
      <c r="F832" s="423">
        <v>0</v>
      </c>
      <c r="G832" s="423"/>
      <c r="H832" s="424"/>
      <c r="M832" s="426">
        <v>-50</v>
      </c>
      <c r="N832" s="426">
        <f t="shared" si="267"/>
        <v>4650</v>
      </c>
      <c r="O832" s="426">
        <f t="shared" si="265"/>
        <v>-50</v>
      </c>
      <c r="P832" s="426">
        <f t="shared" si="266"/>
        <v>4650</v>
      </c>
      <c r="Q832" s="426">
        <f t="shared" si="268"/>
        <v>0</v>
      </c>
      <c r="R832" s="426">
        <f t="shared" si="269"/>
        <v>0</v>
      </c>
      <c r="S832" s="426">
        <f t="shared" si="272"/>
        <v>0</v>
      </c>
      <c r="T832" s="426">
        <f t="shared" si="260"/>
        <v>0</v>
      </c>
      <c r="U832" s="426">
        <f t="shared" si="270"/>
        <v>0</v>
      </c>
      <c r="V832" s="426">
        <f t="shared" si="271"/>
        <v>0</v>
      </c>
      <c r="W832" s="426">
        <f t="shared" si="264"/>
        <v>0</v>
      </c>
      <c r="X832" s="426">
        <f t="shared" si="261"/>
        <v>0</v>
      </c>
      <c r="Y832" s="424"/>
      <c r="Z832" s="426">
        <f t="shared" si="262"/>
        <v>0</v>
      </c>
      <c r="AA832" s="426">
        <f t="shared" si="263"/>
        <v>0</v>
      </c>
      <c r="AB832" s="424"/>
      <c r="AC832" s="426">
        <f t="shared" si="258"/>
        <v>0</v>
      </c>
      <c r="AD832" s="426">
        <f t="shared" si="259"/>
        <v>0</v>
      </c>
      <c r="AM832" s="426"/>
      <c r="AN832" s="426"/>
      <c r="AO832" s="426"/>
      <c r="AP832" s="426"/>
      <c r="AQ832" s="423"/>
      <c r="AR832" s="423"/>
    </row>
    <row r="833" spans="1:44" s="425" customFormat="1">
      <c r="A833" s="427" t="s">
        <v>1496</v>
      </c>
      <c r="B833" s="421">
        <f>B832+30</f>
        <v>45590</v>
      </c>
      <c r="C833" s="422">
        <v>1</v>
      </c>
      <c r="D833" s="423">
        <v>0</v>
      </c>
      <c r="E833" s="423">
        <v>0</v>
      </c>
      <c r="F833" s="423">
        <v>0</v>
      </c>
      <c r="G833" s="423"/>
      <c r="H833" s="424"/>
      <c r="M833" s="426">
        <v>-50</v>
      </c>
      <c r="N833" s="426">
        <f t="shared" si="267"/>
        <v>4700</v>
      </c>
      <c r="O833" s="426">
        <f t="shared" si="265"/>
        <v>-50</v>
      </c>
      <c r="P833" s="426">
        <f t="shared" si="266"/>
        <v>4700</v>
      </c>
      <c r="Q833" s="426">
        <f t="shared" si="268"/>
        <v>0</v>
      </c>
      <c r="R833" s="426">
        <f t="shared" si="269"/>
        <v>0</v>
      </c>
      <c r="S833" s="426">
        <f t="shared" si="272"/>
        <v>0</v>
      </c>
      <c r="T833" s="426">
        <f t="shared" si="260"/>
        <v>0</v>
      </c>
      <c r="U833" s="426">
        <f t="shared" si="270"/>
        <v>0</v>
      </c>
      <c r="V833" s="426">
        <f t="shared" si="271"/>
        <v>0</v>
      </c>
      <c r="W833" s="426">
        <f t="shared" si="264"/>
        <v>0</v>
      </c>
      <c r="X833" s="426">
        <f t="shared" si="261"/>
        <v>0</v>
      </c>
      <c r="Y833" s="424"/>
      <c r="Z833" s="426">
        <f t="shared" si="262"/>
        <v>0</v>
      </c>
      <c r="AA833" s="426">
        <f t="shared" si="263"/>
        <v>0</v>
      </c>
      <c r="AB833" s="424"/>
      <c r="AC833" s="426">
        <f t="shared" si="258"/>
        <v>0</v>
      </c>
      <c r="AD833" s="426">
        <f t="shared" si="259"/>
        <v>0</v>
      </c>
      <c r="AM833" s="426"/>
      <c r="AN833" s="426"/>
      <c r="AO833" s="426"/>
      <c r="AP833" s="426"/>
      <c r="AQ833" s="423"/>
      <c r="AR833" s="423"/>
    </row>
    <row r="834" spans="1:44" s="425" customFormat="1">
      <c r="A834" s="427" t="s">
        <v>1496</v>
      </c>
      <c r="B834" s="421">
        <f>B833+31</f>
        <v>45621</v>
      </c>
      <c r="C834" s="422">
        <v>1</v>
      </c>
      <c r="D834" s="423">
        <v>0</v>
      </c>
      <c r="E834" s="423">
        <v>0</v>
      </c>
      <c r="F834" s="423">
        <v>0</v>
      </c>
      <c r="G834" s="423"/>
      <c r="H834" s="424"/>
      <c r="M834" s="426">
        <v>-50</v>
      </c>
      <c r="N834" s="426">
        <f t="shared" si="267"/>
        <v>4750</v>
      </c>
      <c r="O834" s="426">
        <f t="shared" si="265"/>
        <v>-50</v>
      </c>
      <c r="P834" s="426">
        <f t="shared" si="266"/>
        <v>4750</v>
      </c>
      <c r="Q834" s="426">
        <f t="shared" si="268"/>
        <v>0</v>
      </c>
      <c r="R834" s="426">
        <f t="shared" si="269"/>
        <v>0</v>
      </c>
      <c r="S834" s="426">
        <f t="shared" si="272"/>
        <v>0</v>
      </c>
      <c r="T834" s="426">
        <f t="shared" si="260"/>
        <v>0</v>
      </c>
      <c r="U834" s="426">
        <f t="shared" si="270"/>
        <v>0</v>
      </c>
      <c r="V834" s="426">
        <f t="shared" si="271"/>
        <v>0</v>
      </c>
      <c r="W834" s="426">
        <f t="shared" si="264"/>
        <v>0</v>
      </c>
      <c r="X834" s="426">
        <f t="shared" si="261"/>
        <v>0</v>
      </c>
      <c r="Y834" s="424"/>
      <c r="Z834" s="426">
        <f t="shared" si="262"/>
        <v>0</v>
      </c>
      <c r="AA834" s="426">
        <f t="shared" si="263"/>
        <v>0</v>
      </c>
      <c r="AB834" s="424"/>
      <c r="AC834" s="426">
        <f t="shared" si="258"/>
        <v>0</v>
      </c>
      <c r="AD834" s="426">
        <f t="shared" si="259"/>
        <v>0</v>
      </c>
      <c r="AM834" s="426"/>
      <c r="AN834" s="426"/>
      <c r="AO834" s="426"/>
      <c r="AP834" s="426"/>
      <c r="AQ834" s="423"/>
      <c r="AR834" s="423"/>
    </row>
    <row r="835" spans="1:44" s="425" customFormat="1">
      <c r="A835" s="427" t="s">
        <v>1496</v>
      </c>
      <c r="B835" s="421">
        <f>B834+30</f>
        <v>45651</v>
      </c>
      <c r="C835" s="422">
        <v>1</v>
      </c>
      <c r="D835" s="423">
        <v>0</v>
      </c>
      <c r="E835" s="423">
        <v>0</v>
      </c>
      <c r="F835" s="423">
        <v>0</v>
      </c>
      <c r="G835" s="423"/>
      <c r="H835" s="424"/>
      <c r="M835" s="426">
        <v>-50</v>
      </c>
      <c r="N835" s="426">
        <f t="shared" si="267"/>
        <v>4800</v>
      </c>
      <c r="O835" s="426">
        <f t="shared" si="265"/>
        <v>-50</v>
      </c>
      <c r="P835" s="426">
        <f t="shared" si="266"/>
        <v>4800</v>
      </c>
      <c r="Q835" s="426">
        <f t="shared" si="268"/>
        <v>0</v>
      </c>
      <c r="R835" s="426">
        <f t="shared" si="269"/>
        <v>0</v>
      </c>
      <c r="S835" s="426">
        <f t="shared" si="272"/>
        <v>0</v>
      </c>
      <c r="T835" s="426">
        <f t="shared" si="260"/>
        <v>0</v>
      </c>
      <c r="U835" s="426">
        <f t="shared" si="270"/>
        <v>0</v>
      </c>
      <c r="V835" s="426">
        <f t="shared" si="271"/>
        <v>0</v>
      </c>
      <c r="W835" s="426">
        <f t="shared" si="264"/>
        <v>0</v>
      </c>
      <c r="X835" s="426">
        <f t="shared" si="261"/>
        <v>0</v>
      </c>
      <c r="Y835" s="424"/>
      <c r="Z835" s="426">
        <f t="shared" si="262"/>
        <v>0</v>
      </c>
      <c r="AA835" s="426">
        <f t="shared" si="263"/>
        <v>0</v>
      </c>
      <c r="AB835" s="424"/>
      <c r="AC835" s="426">
        <f t="shared" si="258"/>
        <v>0</v>
      </c>
      <c r="AD835" s="426">
        <f t="shared" si="259"/>
        <v>0</v>
      </c>
      <c r="AM835" s="426"/>
      <c r="AN835" s="426"/>
      <c r="AO835" s="426"/>
      <c r="AP835" s="426"/>
      <c r="AQ835" s="423"/>
      <c r="AR835" s="423"/>
    </row>
    <row r="836" spans="1:44" s="425" customFormat="1">
      <c r="A836" s="427" t="s">
        <v>1496</v>
      </c>
      <c r="B836" s="421">
        <f>B835+31</f>
        <v>45682</v>
      </c>
      <c r="C836" s="422">
        <v>1</v>
      </c>
      <c r="D836" s="423">
        <v>0</v>
      </c>
      <c r="E836" s="423">
        <v>0</v>
      </c>
      <c r="F836" s="423">
        <v>0</v>
      </c>
      <c r="G836" s="423"/>
      <c r="H836" s="424"/>
      <c r="M836" s="426">
        <v>-50</v>
      </c>
      <c r="N836" s="426">
        <f t="shared" si="267"/>
        <v>4850</v>
      </c>
      <c r="O836" s="426">
        <f t="shared" si="265"/>
        <v>-50</v>
      </c>
      <c r="P836" s="426">
        <f t="shared" si="266"/>
        <v>4850</v>
      </c>
      <c r="Q836" s="426">
        <f t="shared" si="268"/>
        <v>0</v>
      </c>
      <c r="R836" s="426">
        <f t="shared" si="269"/>
        <v>0</v>
      </c>
      <c r="S836" s="426">
        <f t="shared" si="272"/>
        <v>0</v>
      </c>
      <c r="T836" s="426">
        <f t="shared" si="260"/>
        <v>0</v>
      </c>
      <c r="U836" s="426">
        <f t="shared" si="270"/>
        <v>0</v>
      </c>
      <c r="V836" s="426">
        <f t="shared" si="271"/>
        <v>0</v>
      </c>
      <c r="W836" s="426">
        <f t="shared" si="264"/>
        <v>0</v>
      </c>
      <c r="X836" s="426">
        <f t="shared" si="261"/>
        <v>0</v>
      </c>
      <c r="Y836" s="424"/>
      <c r="Z836" s="426">
        <f t="shared" si="262"/>
        <v>0</v>
      </c>
      <c r="AA836" s="426">
        <f t="shared" si="263"/>
        <v>0</v>
      </c>
      <c r="AB836" s="424"/>
      <c r="AC836" s="426">
        <f t="shared" si="258"/>
        <v>0</v>
      </c>
      <c r="AD836" s="426">
        <f t="shared" si="259"/>
        <v>0</v>
      </c>
      <c r="AM836" s="426"/>
      <c r="AN836" s="426"/>
      <c r="AO836" s="426"/>
      <c r="AP836" s="426"/>
      <c r="AQ836" s="423"/>
      <c r="AR836" s="423"/>
    </row>
    <row r="837" spans="1:44" s="425" customFormat="1">
      <c r="A837" s="427" t="s">
        <v>1496</v>
      </c>
      <c r="B837" s="421">
        <f>B836+31</f>
        <v>45713</v>
      </c>
      <c r="C837" s="422">
        <v>1</v>
      </c>
      <c r="D837" s="423">
        <v>0</v>
      </c>
      <c r="E837" s="423">
        <v>0</v>
      </c>
      <c r="F837" s="423">
        <v>0</v>
      </c>
      <c r="G837" s="423"/>
      <c r="H837" s="424"/>
      <c r="M837" s="426">
        <v>-50</v>
      </c>
      <c r="N837" s="426">
        <f t="shared" si="267"/>
        <v>4900</v>
      </c>
      <c r="O837" s="426">
        <f t="shared" si="265"/>
        <v>-50</v>
      </c>
      <c r="P837" s="426">
        <f t="shared" si="266"/>
        <v>4900</v>
      </c>
      <c r="Q837" s="426">
        <f t="shared" si="268"/>
        <v>0</v>
      </c>
      <c r="R837" s="426">
        <f t="shared" si="269"/>
        <v>0</v>
      </c>
      <c r="S837" s="426">
        <f t="shared" si="272"/>
        <v>0</v>
      </c>
      <c r="T837" s="426">
        <f t="shared" si="260"/>
        <v>0</v>
      </c>
      <c r="U837" s="426">
        <f t="shared" si="270"/>
        <v>0</v>
      </c>
      <c r="V837" s="426">
        <f t="shared" si="271"/>
        <v>0</v>
      </c>
      <c r="W837" s="426">
        <f t="shared" si="264"/>
        <v>0</v>
      </c>
      <c r="X837" s="426">
        <f t="shared" si="261"/>
        <v>0</v>
      </c>
      <c r="Y837" s="424"/>
      <c r="Z837" s="426">
        <f t="shared" si="262"/>
        <v>0</v>
      </c>
      <c r="AA837" s="426">
        <f t="shared" si="263"/>
        <v>0</v>
      </c>
      <c r="AB837" s="424"/>
      <c r="AC837" s="426">
        <f t="shared" ref="AC837:AC883" si="273">-AB837*N837</f>
        <v>0</v>
      </c>
      <c r="AD837" s="426">
        <f t="shared" ref="AD837:AD883" si="274">AC837*C837</f>
        <v>0</v>
      </c>
      <c r="AM837" s="426"/>
      <c r="AN837" s="426"/>
      <c r="AO837" s="426"/>
      <c r="AP837" s="426"/>
      <c r="AQ837" s="423"/>
      <c r="AR837" s="423"/>
    </row>
    <row r="838" spans="1:44" s="425" customFormat="1">
      <c r="A838" s="427" t="s">
        <v>1496</v>
      </c>
      <c r="B838" s="421">
        <f>B837+28</f>
        <v>45741</v>
      </c>
      <c r="C838" s="422">
        <v>1</v>
      </c>
      <c r="D838" s="423">
        <v>0</v>
      </c>
      <c r="E838" s="423">
        <v>0</v>
      </c>
      <c r="F838" s="423">
        <v>0</v>
      </c>
      <c r="G838" s="423"/>
      <c r="H838" s="424"/>
      <c r="M838" s="426">
        <v>-50</v>
      </c>
      <c r="N838" s="426">
        <f t="shared" si="267"/>
        <v>4950</v>
      </c>
      <c r="O838" s="426">
        <f t="shared" si="265"/>
        <v>-50</v>
      </c>
      <c r="P838" s="426">
        <f t="shared" si="266"/>
        <v>4950</v>
      </c>
      <c r="Q838" s="426">
        <f t="shared" si="268"/>
        <v>0</v>
      </c>
      <c r="R838" s="426">
        <f t="shared" si="269"/>
        <v>0</v>
      </c>
      <c r="S838" s="426">
        <f t="shared" si="272"/>
        <v>0</v>
      </c>
      <c r="T838" s="426">
        <f t="shared" si="260"/>
        <v>0</v>
      </c>
      <c r="U838" s="426">
        <f t="shared" si="270"/>
        <v>0</v>
      </c>
      <c r="V838" s="426">
        <f t="shared" si="271"/>
        <v>0</v>
      </c>
      <c r="W838" s="426">
        <f t="shared" si="264"/>
        <v>0</v>
      </c>
      <c r="X838" s="426">
        <f t="shared" si="261"/>
        <v>0</v>
      </c>
      <c r="Y838" s="424"/>
      <c r="Z838" s="426">
        <f t="shared" si="262"/>
        <v>0</v>
      </c>
      <c r="AA838" s="426">
        <f t="shared" si="263"/>
        <v>0</v>
      </c>
      <c r="AB838" s="424"/>
      <c r="AC838" s="426">
        <f t="shared" si="273"/>
        <v>0</v>
      </c>
      <c r="AD838" s="426">
        <f t="shared" si="274"/>
        <v>0</v>
      </c>
      <c r="AM838" s="426"/>
      <c r="AN838" s="426"/>
      <c r="AO838" s="426"/>
      <c r="AP838" s="426"/>
      <c r="AQ838" s="423"/>
      <c r="AR838" s="423"/>
    </row>
    <row r="839" spans="1:44" s="425" customFormat="1">
      <c r="A839" s="427" t="s">
        <v>1496</v>
      </c>
      <c r="B839" s="421">
        <f>B838+31</f>
        <v>45772</v>
      </c>
      <c r="C839" s="422">
        <v>1</v>
      </c>
      <c r="D839" s="423">
        <v>0</v>
      </c>
      <c r="E839" s="423">
        <v>0</v>
      </c>
      <c r="F839" s="423">
        <v>0</v>
      </c>
      <c r="G839" s="423"/>
      <c r="H839" s="424"/>
      <c r="M839" s="426">
        <v>-50</v>
      </c>
      <c r="N839" s="426">
        <f t="shared" si="267"/>
        <v>5000</v>
      </c>
      <c r="O839" s="426">
        <f t="shared" si="265"/>
        <v>-50</v>
      </c>
      <c r="P839" s="426">
        <f t="shared" si="266"/>
        <v>5000</v>
      </c>
      <c r="Q839" s="426">
        <f t="shared" si="268"/>
        <v>0</v>
      </c>
      <c r="R839" s="426">
        <f t="shared" si="269"/>
        <v>0</v>
      </c>
      <c r="S839" s="426">
        <f t="shared" si="272"/>
        <v>0</v>
      </c>
      <c r="T839" s="426">
        <f t="shared" ref="T839:T883" si="275">S839*C839</f>
        <v>0</v>
      </c>
      <c r="U839" s="426">
        <f t="shared" si="270"/>
        <v>0</v>
      </c>
      <c r="V839" s="426">
        <f t="shared" si="271"/>
        <v>0</v>
      </c>
      <c r="W839" s="426">
        <f t="shared" si="264"/>
        <v>0</v>
      </c>
      <c r="X839" s="426">
        <f t="shared" si="261"/>
        <v>0</v>
      </c>
      <c r="Y839" s="424"/>
      <c r="Z839" s="426">
        <f t="shared" si="262"/>
        <v>0</v>
      </c>
      <c r="AA839" s="426">
        <f t="shared" si="263"/>
        <v>0</v>
      </c>
      <c r="AB839" s="424"/>
      <c r="AC839" s="426">
        <f t="shared" si="273"/>
        <v>0</v>
      </c>
      <c r="AD839" s="426">
        <f t="shared" si="274"/>
        <v>0</v>
      </c>
      <c r="AM839" s="426"/>
      <c r="AN839" s="426"/>
      <c r="AO839" s="426"/>
      <c r="AP839" s="426"/>
      <c r="AQ839" s="423"/>
      <c r="AR839" s="423"/>
    </row>
    <row r="840" spans="1:44" s="425" customFormat="1">
      <c r="A840" s="427" t="s">
        <v>1496</v>
      </c>
      <c r="B840" s="421">
        <f>B839+30</f>
        <v>45802</v>
      </c>
      <c r="C840" s="422">
        <v>1</v>
      </c>
      <c r="D840" s="423">
        <v>0</v>
      </c>
      <c r="E840" s="423">
        <v>0</v>
      </c>
      <c r="F840" s="423">
        <v>0</v>
      </c>
      <c r="G840" s="423"/>
      <c r="H840" s="424"/>
      <c r="M840" s="426">
        <v>-50</v>
      </c>
      <c r="N840" s="426">
        <f t="shared" si="267"/>
        <v>5050</v>
      </c>
      <c r="O840" s="426">
        <f t="shared" si="265"/>
        <v>-50</v>
      </c>
      <c r="P840" s="426">
        <f t="shared" si="266"/>
        <v>5050</v>
      </c>
      <c r="Q840" s="426">
        <f t="shared" si="268"/>
        <v>0</v>
      </c>
      <c r="R840" s="426">
        <f t="shared" si="269"/>
        <v>0</v>
      </c>
      <c r="S840" s="426">
        <f t="shared" si="272"/>
        <v>0</v>
      </c>
      <c r="T840" s="426">
        <f t="shared" si="275"/>
        <v>0</v>
      </c>
      <c r="U840" s="426">
        <f t="shared" si="270"/>
        <v>0</v>
      </c>
      <c r="V840" s="426">
        <f t="shared" si="271"/>
        <v>0</v>
      </c>
      <c r="W840" s="426">
        <f t="shared" si="264"/>
        <v>0</v>
      </c>
      <c r="X840" s="426">
        <f t="shared" ref="X840:X883" si="276">W840*C840</f>
        <v>0</v>
      </c>
      <c r="Y840" s="424"/>
      <c r="Z840" s="426">
        <f t="shared" ref="Z840:Z883" si="277">-Y840*N840</f>
        <v>0</v>
      </c>
      <c r="AA840" s="426">
        <f t="shared" ref="AA840:AA883" si="278">Z840*C840</f>
        <v>0</v>
      </c>
      <c r="AB840" s="424"/>
      <c r="AC840" s="426">
        <f t="shared" si="273"/>
        <v>0</v>
      </c>
      <c r="AD840" s="426">
        <f t="shared" si="274"/>
        <v>0</v>
      </c>
      <c r="AM840" s="426"/>
      <c r="AN840" s="426"/>
      <c r="AO840" s="426"/>
      <c r="AP840" s="426"/>
      <c r="AQ840" s="423"/>
      <c r="AR840" s="423"/>
    </row>
    <row r="841" spans="1:44" s="425" customFormat="1">
      <c r="A841" s="427" t="s">
        <v>1496</v>
      </c>
      <c r="B841" s="421">
        <f>B840+31</f>
        <v>45833</v>
      </c>
      <c r="C841" s="422">
        <v>1</v>
      </c>
      <c r="D841" s="423">
        <v>0</v>
      </c>
      <c r="E841" s="423">
        <v>0</v>
      </c>
      <c r="F841" s="423">
        <v>0</v>
      </c>
      <c r="G841" s="423"/>
      <c r="H841" s="424"/>
      <c r="M841" s="426">
        <v>-50</v>
      </c>
      <c r="N841" s="426">
        <f t="shared" si="267"/>
        <v>5100</v>
      </c>
      <c r="O841" s="426">
        <f t="shared" si="265"/>
        <v>-50</v>
      </c>
      <c r="P841" s="426">
        <f t="shared" si="266"/>
        <v>5100</v>
      </c>
      <c r="Q841" s="426">
        <f t="shared" si="268"/>
        <v>0</v>
      </c>
      <c r="R841" s="426">
        <f t="shared" si="269"/>
        <v>0</v>
      </c>
      <c r="S841" s="426">
        <f t="shared" si="272"/>
        <v>0</v>
      </c>
      <c r="T841" s="426">
        <f t="shared" si="275"/>
        <v>0</v>
      </c>
      <c r="U841" s="426">
        <f t="shared" si="270"/>
        <v>0</v>
      </c>
      <c r="V841" s="426">
        <f t="shared" si="271"/>
        <v>0</v>
      </c>
      <c r="W841" s="426">
        <f t="shared" si="264"/>
        <v>0</v>
      </c>
      <c r="X841" s="426">
        <f t="shared" si="276"/>
        <v>0</v>
      </c>
      <c r="Y841" s="424"/>
      <c r="Z841" s="426">
        <f t="shared" si="277"/>
        <v>0</v>
      </c>
      <c r="AA841" s="426">
        <f t="shared" si="278"/>
        <v>0</v>
      </c>
      <c r="AB841" s="424"/>
      <c r="AC841" s="426">
        <f t="shared" si="273"/>
        <v>0</v>
      </c>
      <c r="AD841" s="426">
        <f t="shared" si="274"/>
        <v>0</v>
      </c>
      <c r="AM841" s="426"/>
      <c r="AN841" s="426"/>
      <c r="AO841" s="426"/>
      <c r="AP841" s="426"/>
      <c r="AQ841" s="423"/>
      <c r="AR841" s="423"/>
    </row>
    <row r="842" spans="1:44" s="425" customFormat="1">
      <c r="A842" s="427" t="s">
        <v>1496</v>
      </c>
      <c r="B842" s="421">
        <f>B841+30</f>
        <v>45863</v>
      </c>
      <c r="C842" s="422">
        <v>1</v>
      </c>
      <c r="D842" s="423">
        <v>0</v>
      </c>
      <c r="E842" s="423">
        <v>0</v>
      </c>
      <c r="F842" s="423">
        <v>0</v>
      </c>
      <c r="G842" s="423"/>
      <c r="H842" s="424"/>
      <c r="M842" s="426">
        <v>-50</v>
      </c>
      <c r="N842" s="426">
        <f t="shared" si="267"/>
        <v>5150</v>
      </c>
      <c r="O842" s="426">
        <f t="shared" si="265"/>
        <v>-50</v>
      </c>
      <c r="P842" s="426">
        <f t="shared" si="266"/>
        <v>5150</v>
      </c>
      <c r="Q842" s="426">
        <f t="shared" si="268"/>
        <v>0</v>
      </c>
      <c r="R842" s="426">
        <f t="shared" si="269"/>
        <v>0</v>
      </c>
      <c r="S842" s="426">
        <f t="shared" si="272"/>
        <v>0</v>
      </c>
      <c r="T842" s="426">
        <f t="shared" si="275"/>
        <v>0</v>
      </c>
      <c r="U842" s="426">
        <f t="shared" si="270"/>
        <v>0</v>
      </c>
      <c r="V842" s="426">
        <f t="shared" si="271"/>
        <v>0</v>
      </c>
      <c r="W842" s="426">
        <f t="shared" si="264"/>
        <v>0</v>
      </c>
      <c r="X842" s="426">
        <f t="shared" si="276"/>
        <v>0</v>
      </c>
      <c r="Y842" s="424"/>
      <c r="Z842" s="426">
        <f t="shared" si="277"/>
        <v>0</v>
      </c>
      <c r="AA842" s="426">
        <f t="shared" si="278"/>
        <v>0</v>
      </c>
      <c r="AB842" s="424"/>
      <c r="AC842" s="426">
        <f t="shared" si="273"/>
        <v>0</v>
      </c>
      <c r="AD842" s="426">
        <f t="shared" si="274"/>
        <v>0</v>
      </c>
      <c r="AM842" s="426"/>
      <c r="AN842" s="426"/>
      <c r="AO842" s="426"/>
      <c r="AP842" s="426"/>
      <c r="AQ842" s="423"/>
      <c r="AR842" s="423"/>
    </row>
    <row r="843" spans="1:44" s="425" customFormat="1">
      <c r="A843" s="427" t="s">
        <v>1496</v>
      </c>
      <c r="B843" s="421">
        <f>B842+31</f>
        <v>45894</v>
      </c>
      <c r="C843" s="422">
        <v>1</v>
      </c>
      <c r="D843" s="423">
        <v>0</v>
      </c>
      <c r="E843" s="423">
        <v>0</v>
      </c>
      <c r="F843" s="423">
        <v>0</v>
      </c>
      <c r="G843" s="423"/>
      <c r="H843" s="424"/>
      <c r="M843" s="426">
        <v>-50</v>
      </c>
      <c r="N843" s="426">
        <f t="shared" si="267"/>
        <v>5200</v>
      </c>
      <c r="O843" s="426">
        <f t="shared" si="265"/>
        <v>-50</v>
      </c>
      <c r="P843" s="426">
        <f t="shared" si="266"/>
        <v>5200</v>
      </c>
      <c r="Q843" s="426">
        <f t="shared" si="268"/>
        <v>0</v>
      </c>
      <c r="R843" s="426">
        <f t="shared" si="269"/>
        <v>0</v>
      </c>
      <c r="S843" s="426">
        <f t="shared" si="272"/>
        <v>0</v>
      </c>
      <c r="T843" s="426">
        <f t="shared" si="275"/>
        <v>0</v>
      </c>
      <c r="U843" s="426">
        <f t="shared" si="270"/>
        <v>0</v>
      </c>
      <c r="V843" s="426">
        <f t="shared" si="271"/>
        <v>0</v>
      </c>
      <c r="W843" s="426">
        <f t="shared" si="264"/>
        <v>0</v>
      </c>
      <c r="X843" s="426">
        <f t="shared" si="276"/>
        <v>0</v>
      </c>
      <c r="Y843" s="424"/>
      <c r="Z843" s="426">
        <f t="shared" si="277"/>
        <v>0</v>
      </c>
      <c r="AA843" s="426">
        <f t="shared" si="278"/>
        <v>0</v>
      </c>
      <c r="AB843" s="424"/>
      <c r="AC843" s="426">
        <f t="shared" si="273"/>
        <v>0</v>
      </c>
      <c r="AD843" s="426">
        <f t="shared" si="274"/>
        <v>0</v>
      </c>
      <c r="AM843" s="426"/>
      <c r="AN843" s="426"/>
      <c r="AO843" s="426"/>
      <c r="AP843" s="426"/>
      <c r="AQ843" s="423"/>
      <c r="AR843" s="423"/>
    </row>
    <row r="844" spans="1:44" s="425" customFormat="1">
      <c r="A844" s="427" t="s">
        <v>1496</v>
      </c>
      <c r="B844" s="421">
        <f>B843+31</f>
        <v>45925</v>
      </c>
      <c r="C844" s="422">
        <v>1</v>
      </c>
      <c r="D844" s="423">
        <v>0</v>
      </c>
      <c r="E844" s="423">
        <v>0</v>
      </c>
      <c r="F844" s="423">
        <v>0</v>
      </c>
      <c r="G844" s="423"/>
      <c r="H844" s="424"/>
      <c r="M844" s="426">
        <v>-50</v>
      </c>
      <c r="N844" s="426">
        <f t="shared" si="267"/>
        <v>5250</v>
      </c>
      <c r="O844" s="426">
        <f t="shared" si="265"/>
        <v>-50</v>
      </c>
      <c r="P844" s="426">
        <f t="shared" si="266"/>
        <v>5250</v>
      </c>
      <c r="Q844" s="426">
        <f t="shared" si="268"/>
        <v>0</v>
      </c>
      <c r="R844" s="426">
        <f t="shared" si="269"/>
        <v>0</v>
      </c>
      <c r="S844" s="426">
        <f t="shared" si="272"/>
        <v>0</v>
      </c>
      <c r="T844" s="426">
        <f t="shared" si="275"/>
        <v>0</v>
      </c>
      <c r="U844" s="426">
        <f t="shared" si="270"/>
        <v>0</v>
      </c>
      <c r="V844" s="426">
        <f t="shared" si="271"/>
        <v>0</v>
      </c>
      <c r="W844" s="426">
        <f t="shared" si="264"/>
        <v>0</v>
      </c>
      <c r="X844" s="426">
        <f t="shared" si="276"/>
        <v>0</v>
      </c>
      <c r="Y844" s="424"/>
      <c r="Z844" s="426">
        <f t="shared" si="277"/>
        <v>0</v>
      </c>
      <c r="AA844" s="426">
        <f t="shared" si="278"/>
        <v>0</v>
      </c>
      <c r="AB844" s="424"/>
      <c r="AC844" s="426">
        <f t="shared" si="273"/>
        <v>0</v>
      </c>
      <c r="AD844" s="426">
        <f t="shared" si="274"/>
        <v>0</v>
      </c>
      <c r="AM844" s="426"/>
      <c r="AN844" s="426"/>
      <c r="AO844" s="426"/>
      <c r="AP844" s="426"/>
      <c r="AQ844" s="423"/>
      <c r="AR844" s="423"/>
    </row>
    <row r="845" spans="1:44" s="425" customFormat="1">
      <c r="A845" s="427" t="s">
        <v>1496</v>
      </c>
      <c r="B845" s="421">
        <f>B844+30</f>
        <v>45955</v>
      </c>
      <c r="C845" s="422">
        <v>1</v>
      </c>
      <c r="D845" s="423">
        <v>0</v>
      </c>
      <c r="E845" s="423">
        <v>0</v>
      </c>
      <c r="F845" s="423">
        <v>0</v>
      </c>
      <c r="G845" s="423"/>
      <c r="H845" s="424"/>
      <c r="M845" s="426">
        <v>-50</v>
      </c>
      <c r="N845" s="426">
        <f t="shared" si="267"/>
        <v>5300</v>
      </c>
      <c r="O845" s="426">
        <f t="shared" si="265"/>
        <v>-50</v>
      </c>
      <c r="P845" s="426">
        <f t="shared" si="266"/>
        <v>5300</v>
      </c>
      <c r="Q845" s="426">
        <f t="shared" si="268"/>
        <v>0</v>
      </c>
      <c r="R845" s="426">
        <f t="shared" si="269"/>
        <v>0</v>
      </c>
      <c r="S845" s="426">
        <f t="shared" si="272"/>
        <v>0</v>
      </c>
      <c r="T845" s="426">
        <f t="shared" si="275"/>
        <v>0</v>
      </c>
      <c r="U845" s="426">
        <f t="shared" si="270"/>
        <v>0</v>
      </c>
      <c r="V845" s="426">
        <f t="shared" si="271"/>
        <v>0</v>
      </c>
      <c r="W845" s="426">
        <f t="shared" si="264"/>
        <v>0</v>
      </c>
      <c r="X845" s="426">
        <f t="shared" si="276"/>
        <v>0</v>
      </c>
      <c r="Y845" s="424"/>
      <c r="Z845" s="426">
        <f t="shared" si="277"/>
        <v>0</v>
      </c>
      <c r="AA845" s="426">
        <f t="shared" si="278"/>
        <v>0</v>
      </c>
      <c r="AB845" s="424"/>
      <c r="AC845" s="426">
        <f t="shared" si="273"/>
        <v>0</v>
      </c>
      <c r="AD845" s="426">
        <f t="shared" si="274"/>
        <v>0</v>
      </c>
      <c r="AM845" s="426"/>
      <c r="AN845" s="426"/>
      <c r="AO845" s="426"/>
      <c r="AP845" s="426"/>
      <c r="AQ845" s="423"/>
      <c r="AR845" s="423"/>
    </row>
    <row r="846" spans="1:44" s="425" customFormat="1">
      <c r="A846" s="427" t="s">
        <v>1496</v>
      </c>
      <c r="B846" s="421">
        <f>B845+31</f>
        <v>45986</v>
      </c>
      <c r="C846" s="422">
        <v>1</v>
      </c>
      <c r="D846" s="423">
        <v>0</v>
      </c>
      <c r="E846" s="423">
        <v>0</v>
      </c>
      <c r="F846" s="423">
        <v>0</v>
      </c>
      <c r="G846" s="423"/>
      <c r="H846" s="424"/>
      <c r="M846" s="426">
        <v>-50</v>
      </c>
      <c r="N846" s="426">
        <f t="shared" si="267"/>
        <v>5350</v>
      </c>
      <c r="O846" s="426">
        <f t="shared" si="265"/>
        <v>-50</v>
      </c>
      <c r="P846" s="426">
        <f t="shared" si="266"/>
        <v>5350</v>
      </c>
      <c r="Q846" s="426">
        <f t="shared" si="268"/>
        <v>0</v>
      </c>
      <c r="R846" s="426">
        <f t="shared" si="269"/>
        <v>0</v>
      </c>
      <c r="S846" s="426">
        <f t="shared" si="272"/>
        <v>0</v>
      </c>
      <c r="T846" s="426">
        <f t="shared" si="275"/>
        <v>0</v>
      </c>
      <c r="U846" s="426">
        <f t="shared" si="270"/>
        <v>0</v>
      </c>
      <c r="V846" s="426">
        <f t="shared" si="271"/>
        <v>0</v>
      </c>
      <c r="W846" s="426">
        <f t="shared" si="264"/>
        <v>0</v>
      </c>
      <c r="X846" s="426">
        <f t="shared" si="276"/>
        <v>0</v>
      </c>
      <c r="Y846" s="424"/>
      <c r="Z846" s="426">
        <f t="shared" si="277"/>
        <v>0</v>
      </c>
      <c r="AA846" s="426">
        <f t="shared" si="278"/>
        <v>0</v>
      </c>
      <c r="AB846" s="424"/>
      <c r="AC846" s="426">
        <f t="shared" si="273"/>
        <v>0</v>
      </c>
      <c r="AD846" s="426">
        <f t="shared" si="274"/>
        <v>0</v>
      </c>
      <c r="AM846" s="426"/>
      <c r="AN846" s="426"/>
      <c r="AO846" s="426"/>
      <c r="AP846" s="426"/>
      <c r="AQ846" s="423"/>
      <c r="AR846" s="423"/>
    </row>
    <row r="847" spans="1:44" s="425" customFormat="1">
      <c r="A847" s="427" t="s">
        <v>1496</v>
      </c>
      <c r="B847" s="421">
        <f>B846+30</f>
        <v>46016</v>
      </c>
      <c r="C847" s="422">
        <v>1</v>
      </c>
      <c r="D847" s="423">
        <v>0</v>
      </c>
      <c r="E847" s="423">
        <v>0</v>
      </c>
      <c r="F847" s="423">
        <v>0</v>
      </c>
      <c r="G847" s="423"/>
      <c r="H847" s="424"/>
      <c r="M847" s="426">
        <v>-50</v>
      </c>
      <c r="N847" s="426">
        <f t="shared" si="267"/>
        <v>5400</v>
      </c>
      <c r="O847" s="426">
        <f t="shared" si="265"/>
        <v>-50</v>
      </c>
      <c r="P847" s="426">
        <f t="shared" si="266"/>
        <v>5400</v>
      </c>
      <c r="Q847" s="426">
        <f t="shared" si="268"/>
        <v>0</v>
      </c>
      <c r="R847" s="426">
        <f t="shared" si="269"/>
        <v>0</v>
      </c>
      <c r="S847" s="426">
        <f t="shared" si="272"/>
        <v>0</v>
      </c>
      <c r="T847" s="426">
        <f t="shared" si="275"/>
        <v>0</v>
      </c>
      <c r="U847" s="426">
        <f t="shared" si="270"/>
        <v>0</v>
      </c>
      <c r="V847" s="426">
        <f t="shared" si="271"/>
        <v>0</v>
      </c>
      <c r="W847" s="426">
        <f t="shared" si="264"/>
        <v>0</v>
      </c>
      <c r="X847" s="426">
        <f t="shared" si="276"/>
        <v>0</v>
      </c>
      <c r="Y847" s="424"/>
      <c r="Z847" s="426">
        <f t="shared" si="277"/>
        <v>0</v>
      </c>
      <c r="AA847" s="426">
        <f t="shared" si="278"/>
        <v>0</v>
      </c>
      <c r="AB847" s="424"/>
      <c r="AC847" s="426">
        <f t="shared" si="273"/>
        <v>0</v>
      </c>
      <c r="AD847" s="426">
        <f t="shared" si="274"/>
        <v>0</v>
      </c>
      <c r="AM847" s="426"/>
      <c r="AN847" s="426"/>
      <c r="AO847" s="426"/>
      <c r="AP847" s="426"/>
      <c r="AQ847" s="423"/>
      <c r="AR847" s="423"/>
    </row>
    <row r="848" spans="1:44" s="425" customFormat="1">
      <c r="A848" s="427" t="s">
        <v>1496</v>
      </c>
      <c r="B848" s="421">
        <f>B847+31</f>
        <v>46047</v>
      </c>
      <c r="C848" s="422">
        <v>1</v>
      </c>
      <c r="D848" s="423">
        <v>0</v>
      </c>
      <c r="E848" s="423">
        <v>0</v>
      </c>
      <c r="F848" s="423">
        <v>0</v>
      </c>
      <c r="G848" s="423"/>
      <c r="H848" s="424"/>
      <c r="M848" s="426">
        <v>-50</v>
      </c>
      <c r="N848" s="426">
        <f t="shared" si="267"/>
        <v>5450</v>
      </c>
      <c r="O848" s="426">
        <f t="shared" si="265"/>
        <v>-50</v>
      </c>
      <c r="P848" s="426">
        <f t="shared" si="266"/>
        <v>5450</v>
      </c>
      <c r="Q848" s="426">
        <f t="shared" si="268"/>
        <v>0</v>
      </c>
      <c r="R848" s="426">
        <f t="shared" si="269"/>
        <v>0</v>
      </c>
      <c r="S848" s="426">
        <f t="shared" si="272"/>
        <v>0</v>
      </c>
      <c r="T848" s="426">
        <f t="shared" si="275"/>
        <v>0</v>
      </c>
      <c r="U848" s="426">
        <f t="shared" si="270"/>
        <v>0</v>
      </c>
      <c r="V848" s="426">
        <f t="shared" si="271"/>
        <v>0</v>
      </c>
      <c r="W848" s="426">
        <f t="shared" si="264"/>
        <v>0</v>
      </c>
      <c r="X848" s="426">
        <f t="shared" si="276"/>
        <v>0</v>
      </c>
      <c r="Y848" s="424"/>
      <c r="Z848" s="426">
        <f t="shared" si="277"/>
        <v>0</v>
      </c>
      <c r="AA848" s="426">
        <f t="shared" si="278"/>
        <v>0</v>
      </c>
      <c r="AB848" s="424"/>
      <c r="AC848" s="426">
        <f t="shared" si="273"/>
        <v>0</v>
      </c>
      <c r="AD848" s="426">
        <f t="shared" si="274"/>
        <v>0</v>
      </c>
      <c r="AM848" s="426"/>
      <c r="AN848" s="426"/>
      <c r="AO848" s="426"/>
      <c r="AP848" s="426"/>
      <c r="AQ848" s="423"/>
      <c r="AR848" s="423"/>
    </row>
    <row r="849" spans="1:44" s="425" customFormat="1">
      <c r="A849" s="427" t="s">
        <v>1496</v>
      </c>
      <c r="B849" s="421">
        <f>B848+31</f>
        <v>46078</v>
      </c>
      <c r="C849" s="422">
        <v>1</v>
      </c>
      <c r="D849" s="423">
        <v>0</v>
      </c>
      <c r="E849" s="423">
        <v>0</v>
      </c>
      <c r="F849" s="423">
        <v>0</v>
      </c>
      <c r="G849" s="423"/>
      <c r="H849" s="424"/>
      <c r="M849" s="426">
        <v>-50</v>
      </c>
      <c r="N849" s="426">
        <f t="shared" si="267"/>
        <v>5500</v>
      </c>
      <c r="O849" s="426">
        <f t="shared" si="265"/>
        <v>-50</v>
      </c>
      <c r="P849" s="426">
        <f t="shared" si="266"/>
        <v>5500</v>
      </c>
      <c r="Q849" s="426">
        <f t="shared" si="268"/>
        <v>0</v>
      </c>
      <c r="R849" s="426">
        <f t="shared" si="269"/>
        <v>0</v>
      </c>
      <c r="S849" s="426">
        <f t="shared" si="272"/>
        <v>0</v>
      </c>
      <c r="T849" s="426">
        <f t="shared" si="275"/>
        <v>0</v>
      </c>
      <c r="U849" s="426">
        <f t="shared" si="270"/>
        <v>0</v>
      </c>
      <c r="V849" s="426">
        <f t="shared" si="271"/>
        <v>0</v>
      </c>
      <c r="W849" s="426">
        <f t="shared" si="264"/>
        <v>0</v>
      </c>
      <c r="X849" s="426">
        <f t="shared" si="276"/>
        <v>0</v>
      </c>
      <c r="Y849" s="424"/>
      <c r="Z849" s="426">
        <f t="shared" si="277"/>
        <v>0</v>
      </c>
      <c r="AA849" s="426">
        <f t="shared" si="278"/>
        <v>0</v>
      </c>
      <c r="AB849" s="424"/>
      <c r="AC849" s="426">
        <f t="shared" si="273"/>
        <v>0</v>
      </c>
      <c r="AD849" s="426">
        <f t="shared" si="274"/>
        <v>0</v>
      </c>
      <c r="AM849" s="426"/>
      <c r="AN849" s="426"/>
      <c r="AO849" s="426"/>
      <c r="AP849" s="426"/>
      <c r="AQ849" s="423"/>
      <c r="AR849" s="423"/>
    </row>
    <row r="850" spans="1:44" s="425" customFormat="1">
      <c r="A850" s="427" t="s">
        <v>1496</v>
      </c>
      <c r="B850" s="421">
        <f>B849+28</f>
        <v>46106</v>
      </c>
      <c r="C850" s="422">
        <v>1</v>
      </c>
      <c r="D850" s="423">
        <v>0</v>
      </c>
      <c r="E850" s="423">
        <v>0</v>
      </c>
      <c r="F850" s="423">
        <v>0</v>
      </c>
      <c r="G850" s="423"/>
      <c r="H850" s="424"/>
      <c r="M850" s="426">
        <v>-50</v>
      </c>
      <c r="N850" s="426">
        <f t="shared" si="267"/>
        <v>5550</v>
      </c>
      <c r="O850" s="426">
        <f t="shared" si="265"/>
        <v>-50</v>
      </c>
      <c r="P850" s="426">
        <f t="shared" si="266"/>
        <v>5550</v>
      </c>
      <c r="Q850" s="426">
        <f t="shared" si="268"/>
        <v>0</v>
      </c>
      <c r="R850" s="426">
        <f t="shared" si="269"/>
        <v>0</v>
      </c>
      <c r="S850" s="426">
        <f t="shared" si="272"/>
        <v>0</v>
      </c>
      <c r="T850" s="426">
        <f t="shared" si="275"/>
        <v>0</v>
      </c>
      <c r="U850" s="426">
        <f t="shared" si="270"/>
        <v>0</v>
      </c>
      <c r="V850" s="426">
        <f t="shared" si="271"/>
        <v>0</v>
      </c>
      <c r="W850" s="426">
        <f t="shared" si="264"/>
        <v>0</v>
      </c>
      <c r="X850" s="426">
        <f t="shared" si="276"/>
        <v>0</v>
      </c>
      <c r="Y850" s="424"/>
      <c r="Z850" s="426">
        <f t="shared" si="277"/>
        <v>0</v>
      </c>
      <c r="AA850" s="426">
        <f t="shared" si="278"/>
        <v>0</v>
      </c>
      <c r="AB850" s="424"/>
      <c r="AC850" s="426">
        <f t="shared" si="273"/>
        <v>0</v>
      </c>
      <c r="AD850" s="426">
        <f t="shared" si="274"/>
        <v>0</v>
      </c>
      <c r="AM850" s="426"/>
      <c r="AN850" s="426"/>
      <c r="AO850" s="426"/>
      <c r="AP850" s="426"/>
      <c r="AQ850" s="423"/>
      <c r="AR850" s="423"/>
    </row>
    <row r="851" spans="1:44" s="425" customFormat="1">
      <c r="A851" s="427" t="s">
        <v>1496</v>
      </c>
      <c r="B851" s="421">
        <f>B850+31</f>
        <v>46137</v>
      </c>
      <c r="C851" s="422">
        <v>1</v>
      </c>
      <c r="D851" s="423">
        <v>0</v>
      </c>
      <c r="E851" s="423">
        <v>0</v>
      </c>
      <c r="F851" s="423">
        <v>0</v>
      </c>
      <c r="G851" s="423"/>
      <c r="H851" s="424"/>
      <c r="M851" s="426">
        <v>-50</v>
      </c>
      <c r="N851" s="426">
        <f t="shared" si="267"/>
        <v>5600</v>
      </c>
      <c r="O851" s="426">
        <f t="shared" si="265"/>
        <v>-50</v>
      </c>
      <c r="P851" s="426">
        <f t="shared" si="266"/>
        <v>5600</v>
      </c>
      <c r="Q851" s="426">
        <f t="shared" si="268"/>
        <v>0</v>
      </c>
      <c r="R851" s="426">
        <f t="shared" si="269"/>
        <v>0</v>
      </c>
      <c r="S851" s="426">
        <f t="shared" si="272"/>
        <v>0</v>
      </c>
      <c r="T851" s="426">
        <f t="shared" si="275"/>
        <v>0</v>
      </c>
      <c r="U851" s="426">
        <f t="shared" si="270"/>
        <v>0</v>
      </c>
      <c r="V851" s="426">
        <f t="shared" si="271"/>
        <v>0</v>
      </c>
      <c r="W851" s="426">
        <f t="shared" ref="W851:W883" si="279">-P851*F851</f>
        <v>0</v>
      </c>
      <c r="X851" s="426">
        <f t="shared" si="276"/>
        <v>0</v>
      </c>
      <c r="Y851" s="424"/>
      <c r="Z851" s="426">
        <f t="shared" si="277"/>
        <v>0</v>
      </c>
      <c r="AA851" s="426">
        <f t="shared" si="278"/>
        <v>0</v>
      </c>
      <c r="AB851" s="424"/>
      <c r="AC851" s="426">
        <f t="shared" si="273"/>
        <v>0</v>
      </c>
      <c r="AD851" s="426">
        <f t="shared" si="274"/>
        <v>0</v>
      </c>
      <c r="AM851" s="426"/>
      <c r="AN851" s="426"/>
      <c r="AO851" s="426"/>
      <c r="AP851" s="426"/>
      <c r="AQ851" s="423"/>
      <c r="AR851" s="423"/>
    </row>
    <row r="852" spans="1:44" s="425" customFormat="1">
      <c r="A852" s="427" t="s">
        <v>1496</v>
      </c>
      <c r="B852" s="421">
        <f>B851+30</f>
        <v>46167</v>
      </c>
      <c r="C852" s="422">
        <v>1</v>
      </c>
      <c r="D852" s="423">
        <v>0</v>
      </c>
      <c r="E852" s="423">
        <v>0</v>
      </c>
      <c r="F852" s="423">
        <v>0</v>
      </c>
      <c r="G852" s="423"/>
      <c r="H852" s="424"/>
      <c r="M852" s="426">
        <v>-50</v>
      </c>
      <c r="N852" s="426">
        <f t="shared" si="267"/>
        <v>5650</v>
      </c>
      <c r="O852" s="426">
        <f t="shared" si="265"/>
        <v>-50</v>
      </c>
      <c r="P852" s="426">
        <f t="shared" si="266"/>
        <v>5650</v>
      </c>
      <c r="Q852" s="426">
        <f t="shared" si="268"/>
        <v>0</v>
      </c>
      <c r="R852" s="426">
        <f t="shared" si="269"/>
        <v>0</v>
      </c>
      <c r="S852" s="426">
        <f t="shared" si="272"/>
        <v>0</v>
      </c>
      <c r="T852" s="426">
        <f t="shared" si="275"/>
        <v>0</v>
      </c>
      <c r="U852" s="426">
        <f t="shared" si="270"/>
        <v>0</v>
      </c>
      <c r="V852" s="426">
        <f t="shared" si="271"/>
        <v>0</v>
      </c>
      <c r="W852" s="426">
        <f t="shared" si="279"/>
        <v>0</v>
      </c>
      <c r="X852" s="426">
        <f t="shared" si="276"/>
        <v>0</v>
      </c>
      <c r="Y852" s="424"/>
      <c r="Z852" s="426">
        <f t="shared" si="277"/>
        <v>0</v>
      </c>
      <c r="AA852" s="426">
        <f t="shared" si="278"/>
        <v>0</v>
      </c>
      <c r="AB852" s="424"/>
      <c r="AC852" s="426">
        <f t="shared" si="273"/>
        <v>0</v>
      </c>
      <c r="AD852" s="426">
        <f t="shared" si="274"/>
        <v>0</v>
      </c>
      <c r="AM852" s="426"/>
      <c r="AN852" s="426"/>
      <c r="AO852" s="426"/>
      <c r="AP852" s="426"/>
      <c r="AQ852" s="423"/>
      <c r="AR852" s="423"/>
    </row>
    <row r="853" spans="1:44" s="425" customFormat="1">
      <c r="A853" s="427" t="s">
        <v>1496</v>
      </c>
      <c r="B853" s="421">
        <f>B852+31</f>
        <v>46198</v>
      </c>
      <c r="C853" s="422">
        <v>1</v>
      </c>
      <c r="D853" s="423">
        <v>0</v>
      </c>
      <c r="E853" s="423">
        <v>0</v>
      </c>
      <c r="F853" s="423">
        <v>0</v>
      </c>
      <c r="G853" s="423"/>
      <c r="H853" s="424"/>
      <c r="M853" s="426">
        <v>-50</v>
      </c>
      <c r="N853" s="426">
        <f t="shared" si="267"/>
        <v>5700</v>
      </c>
      <c r="O853" s="426">
        <f t="shared" si="265"/>
        <v>-50</v>
      </c>
      <c r="P853" s="426">
        <f t="shared" si="266"/>
        <v>5700</v>
      </c>
      <c r="Q853" s="426">
        <f t="shared" si="268"/>
        <v>0</v>
      </c>
      <c r="R853" s="426">
        <f t="shared" si="269"/>
        <v>0</v>
      </c>
      <c r="S853" s="426">
        <f t="shared" si="272"/>
        <v>0</v>
      </c>
      <c r="T853" s="426">
        <f t="shared" si="275"/>
        <v>0</v>
      </c>
      <c r="U853" s="426">
        <f t="shared" si="270"/>
        <v>0</v>
      </c>
      <c r="V853" s="426">
        <f t="shared" si="271"/>
        <v>0</v>
      </c>
      <c r="W853" s="426">
        <f t="shared" si="279"/>
        <v>0</v>
      </c>
      <c r="X853" s="426">
        <f t="shared" si="276"/>
        <v>0</v>
      </c>
      <c r="Y853" s="424"/>
      <c r="Z853" s="426">
        <f t="shared" si="277"/>
        <v>0</v>
      </c>
      <c r="AA853" s="426">
        <f t="shared" si="278"/>
        <v>0</v>
      </c>
      <c r="AB853" s="424"/>
      <c r="AC853" s="426">
        <f t="shared" si="273"/>
        <v>0</v>
      </c>
      <c r="AD853" s="426">
        <f t="shared" si="274"/>
        <v>0</v>
      </c>
      <c r="AM853" s="426"/>
      <c r="AN853" s="426"/>
      <c r="AO853" s="426"/>
      <c r="AP853" s="426"/>
      <c r="AQ853" s="423"/>
      <c r="AR853" s="423"/>
    </row>
    <row r="854" spans="1:44" s="425" customFormat="1">
      <c r="A854" s="427" t="s">
        <v>1496</v>
      </c>
      <c r="B854" s="421">
        <f>B853+30</f>
        <v>46228</v>
      </c>
      <c r="C854" s="422">
        <v>1</v>
      </c>
      <c r="D854" s="423">
        <v>0</v>
      </c>
      <c r="E854" s="423">
        <v>0</v>
      </c>
      <c r="F854" s="423">
        <v>0</v>
      </c>
      <c r="G854" s="423"/>
      <c r="H854" s="424"/>
      <c r="M854" s="426">
        <v>-50</v>
      </c>
      <c r="N854" s="426">
        <f t="shared" si="267"/>
        <v>5750</v>
      </c>
      <c r="O854" s="426">
        <f t="shared" si="265"/>
        <v>-50</v>
      </c>
      <c r="P854" s="426">
        <f t="shared" si="266"/>
        <v>5750</v>
      </c>
      <c r="Q854" s="426">
        <f t="shared" si="268"/>
        <v>0</v>
      </c>
      <c r="R854" s="426">
        <f t="shared" si="269"/>
        <v>0</v>
      </c>
      <c r="S854" s="426">
        <f t="shared" si="272"/>
        <v>0</v>
      </c>
      <c r="T854" s="426">
        <f t="shared" si="275"/>
        <v>0</v>
      </c>
      <c r="U854" s="426">
        <f t="shared" si="270"/>
        <v>0</v>
      </c>
      <c r="V854" s="426">
        <f t="shared" si="271"/>
        <v>0</v>
      </c>
      <c r="W854" s="426">
        <f t="shared" si="279"/>
        <v>0</v>
      </c>
      <c r="X854" s="426">
        <f t="shared" si="276"/>
        <v>0</v>
      </c>
      <c r="Y854" s="424"/>
      <c r="Z854" s="426">
        <f t="shared" si="277"/>
        <v>0</v>
      </c>
      <c r="AA854" s="426">
        <f t="shared" si="278"/>
        <v>0</v>
      </c>
      <c r="AB854" s="424"/>
      <c r="AC854" s="426">
        <f t="shared" si="273"/>
        <v>0</v>
      </c>
      <c r="AD854" s="426">
        <f t="shared" si="274"/>
        <v>0</v>
      </c>
      <c r="AM854" s="426"/>
      <c r="AN854" s="426"/>
      <c r="AO854" s="426"/>
      <c r="AP854" s="426"/>
      <c r="AQ854" s="423"/>
      <c r="AR854" s="423"/>
    </row>
    <row r="855" spans="1:44" s="425" customFormat="1">
      <c r="A855" s="427" t="s">
        <v>1496</v>
      </c>
      <c r="B855" s="421">
        <f>B854+31</f>
        <v>46259</v>
      </c>
      <c r="C855" s="422">
        <v>1</v>
      </c>
      <c r="D855" s="423">
        <v>0</v>
      </c>
      <c r="E855" s="423">
        <v>0</v>
      </c>
      <c r="F855" s="423">
        <v>0</v>
      </c>
      <c r="G855" s="423"/>
      <c r="H855" s="424"/>
      <c r="M855" s="426">
        <v>-50</v>
      </c>
      <c r="N855" s="426">
        <f t="shared" si="267"/>
        <v>5800</v>
      </c>
      <c r="O855" s="426">
        <f t="shared" si="265"/>
        <v>-50</v>
      </c>
      <c r="P855" s="426">
        <f t="shared" si="266"/>
        <v>5800</v>
      </c>
      <c r="Q855" s="426">
        <f t="shared" si="268"/>
        <v>0</v>
      </c>
      <c r="R855" s="426">
        <f t="shared" si="269"/>
        <v>0</v>
      </c>
      <c r="S855" s="426">
        <f t="shared" si="272"/>
        <v>0</v>
      </c>
      <c r="T855" s="426">
        <f t="shared" si="275"/>
        <v>0</v>
      </c>
      <c r="U855" s="426">
        <f t="shared" si="270"/>
        <v>0</v>
      </c>
      <c r="V855" s="426">
        <f t="shared" si="271"/>
        <v>0</v>
      </c>
      <c r="W855" s="426">
        <f t="shared" si="279"/>
        <v>0</v>
      </c>
      <c r="X855" s="426">
        <f t="shared" si="276"/>
        <v>0</v>
      </c>
      <c r="Y855" s="424"/>
      <c r="Z855" s="426">
        <f t="shared" si="277"/>
        <v>0</v>
      </c>
      <c r="AA855" s="426">
        <f t="shared" si="278"/>
        <v>0</v>
      </c>
      <c r="AB855" s="424"/>
      <c r="AC855" s="426">
        <f t="shared" si="273"/>
        <v>0</v>
      </c>
      <c r="AD855" s="426">
        <f t="shared" si="274"/>
        <v>0</v>
      </c>
      <c r="AM855" s="426"/>
      <c r="AN855" s="426"/>
      <c r="AO855" s="426"/>
      <c r="AP855" s="426"/>
      <c r="AQ855" s="423"/>
      <c r="AR855" s="423"/>
    </row>
    <row r="856" spans="1:44" s="425" customFormat="1">
      <c r="A856" s="427" t="s">
        <v>1496</v>
      </c>
      <c r="B856" s="421">
        <f>B855+31</f>
        <v>46290</v>
      </c>
      <c r="C856" s="422">
        <v>1</v>
      </c>
      <c r="D856" s="423">
        <v>0</v>
      </c>
      <c r="E856" s="423">
        <v>0</v>
      </c>
      <c r="F856" s="423">
        <v>0</v>
      </c>
      <c r="G856" s="423"/>
      <c r="H856" s="424"/>
      <c r="M856" s="426">
        <v>-50</v>
      </c>
      <c r="N856" s="426">
        <f t="shared" si="267"/>
        <v>5850</v>
      </c>
      <c r="O856" s="426">
        <f t="shared" si="265"/>
        <v>-50</v>
      </c>
      <c r="P856" s="426">
        <f t="shared" si="266"/>
        <v>5850</v>
      </c>
      <c r="Q856" s="426">
        <f t="shared" si="268"/>
        <v>0</v>
      </c>
      <c r="R856" s="426">
        <f t="shared" si="269"/>
        <v>0</v>
      </c>
      <c r="S856" s="426">
        <f t="shared" si="272"/>
        <v>0</v>
      </c>
      <c r="T856" s="426">
        <f t="shared" si="275"/>
        <v>0</v>
      </c>
      <c r="U856" s="426">
        <f t="shared" si="270"/>
        <v>0</v>
      </c>
      <c r="V856" s="426">
        <f t="shared" si="271"/>
        <v>0</v>
      </c>
      <c r="W856" s="426">
        <f t="shared" si="279"/>
        <v>0</v>
      </c>
      <c r="X856" s="426">
        <f t="shared" si="276"/>
        <v>0</v>
      </c>
      <c r="Y856" s="424"/>
      <c r="Z856" s="426">
        <f t="shared" si="277"/>
        <v>0</v>
      </c>
      <c r="AA856" s="426">
        <f t="shared" si="278"/>
        <v>0</v>
      </c>
      <c r="AB856" s="424"/>
      <c r="AC856" s="426">
        <f t="shared" si="273"/>
        <v>0</v>
      </c>
      <c r="AD856" s="426">
        <f t="shared" si="274"/>
        <v>0</v>
      </c>
      <c r="AM856" s="426"/>
      <c r="AN856" s="426"/>
      <c r="AO856" s="426"/>
      <c r="AP856" s="426"/>
      <c r="AQ856" s="423"/>
      <c r="AR856" s="423"/>
    </row>
    <row r="857" spans="1:44" s="425" customFormat="1">
      <c r="A857" s="427" t="s">
        <v>1496</v>
      </c>
      <c r="B857" s="421">
        <f>B856+30</f>
        <v>46320</v>
      </c>
      <c r="C857" s="422">
        <v>1</v>
      </c>
      <c r="D857" s="423">
        <v>0</v>
      </c>
      <c r="E857" s="423">
        <v>0</v>
      </c>
      <c r="F857" s="423">
        <v>0</v>
      </c>
      <c r="G857" s="423"/>
      <c r="H857" s="424"/>
      <c r="M857" s="426">
        <v>-50</v>
      </c>
      <c r="N857" s="426">
        <f t="shared" si="267"/>
        <v>5900</v>
      </c>
      <c r="O857" s="426">
        <f t="shared" si="265"/>
        <v>-50</v>
      </c>
      <c r="P857" s="426">
        <f t="shared" si="266"/>
        <v>5900</v>
      </c>
      <c r="Q857" s="426">
        <f t="shared" si="268"/>
        <v>0</v>
      </c>
      <c r="R857" s="426">
        <f t="shared" si="269"/>
        <v>0</v>
      </c>
      <c r="S857" s="426">
        <f t="shared" si="272"/>
        <v>0</v>
      </c>
      <c r="T857" s="426">
        <f t="shared" si="275"/>
        <v>0</v>
      </c>
      <c r="U857" s="426">
        <f t="shared" si="270"/>
        <v>0</v>
      </c>
      <c r="V857" s="426">
        <f t="shared" si="271"/>
        <v>0</v>
      </c>
      <c r="W857" s="426">
        <f t="shared" si="279"/>
        <v>0</v>
      </c>
      <c r="X857" s="426">
        <f t="shared" si="276"/>
        <v>0</v>
      </c>
      <c r="Y857" s="424"/>
      <c r="Z857" s="426">
        <f t="shared" si="277"/>
        <v>0</v>
      </c>
      <c r="AA857" s="426">
        <f t="shared" si="278"/>
        <v>0</v>
      </c>
      <c r="AB857" s="424"/>
      <c r="AC857" s="426">
        <f t="shared" si="273"/>
        <v>0</v>
      </c>
      <c r="AD857" s="426">
        <f t="shared" si="274"/>
        <v>0</v>
      </c>
      <c r="AM857" s="426"/>
      <c r="AN857" s="426"/>
      <c r="AO857" s="426"/>
      <c r="AP857" s="426"/>
      <c r="AQ857" s="423"/>
      <c r="AR857" s="423"/>
    </row>
    <row r="858" spans="1:44" s="425" customFormat="1">
      <c r="A858" s="427" t="s">
        <v>1496</v>
      </c>
      <c r="B858" s="421">
        <f>B857+31</f>
        <v>46351</v>
      </c>
      <c r="C858" s="422">
        <v>1</v>
      </c>
      <c r="D858" s="423">
        <v>0</v>
      </c>
      <c r="E858" s="423">
        <v>0</v>
      </c>
      <c r="F858" s="423">
        <v>0</v>
      </c>
      <c r="G858" s="423"/>
      <c r="H858" s="424"/>
      <c r="M858" s="426">
        <v>-50</v>
      </c>
      <c r="N858" s="426">
        <f t="shared" si="267"/>
        <v>5950</v>
      </c>
      <c r="O858" s="426">
        <f t="shared" si="265"/>
        <v>-50</v>
      </c>
      <c r="P858" s="426">
        <f t="shared" si="266"/>
        <v>5950</v>
      </c>
      <c r="Q858" s="426">
        <f t="shared" si="268"/>
        <v>0</v>
      </c>
      <c r="R858" s="426">
        <f t="shared" si="269"/>
        <v>0</v>
      </c>
      <c r="S858" s="426">
        <f t="shared" si="272"/>
        <v>0</v>
      </c>
      <c r="T858" s="426">
        <f t="shared" si="275"/>
        <v>0</v>
      </c>
      <c r="U858" s="426">
        <f t="shared" si="270"/>
        <v>0</v>
      </c>
      <c r="V858" s="426">
        <f t="shared" si="271"/>
        <v>0</v>
      </c>
      <c r="W858" s="426">
        <f t="shared" si="279"/>
        <v>0</v>
      </c>
      <c r="X858" s="426">
        <f t="shared" si="276"/>
        <v>0</v>
      </c>
      <c r="Y858" s="424"/>
      <c r="Z858" s="426">
        <f t="shared" si="277"/>
        <v>0</v>
      </c>
      <c r="AA858" s="426">
        <f t="shared" si="278"/>
        <v>0</v>
      </c>
      <c r="AB858" s="424"/>
      <c r="AC858" s="426">
        <f t="shared" si="273"/>
        <v>0</v>
      </c>
      <c r="AD858" s="426">
        <f t="shared" si="274"/>
        <v>0</v>
      </c>
      <c r="AM858" s="426"/>
      <c r="AN858" s="426"/>
      <c r="AO858" s="426"/>
      <c r="AP858" s="426"/>
      <c r="AQ858" s="423"/>
      <c r="AR858" s="423"/>
    </row>
    <row r="859" spans="1:44" s="425" customFormat="1">
      <c r="A859" s="427" t="s">
        <v>1496</v>
      </c>
      <c r="B859" s="421">
        <f>B858+30</f>
        <v>46381</v>
      </c>
      <c r="C859" s="422">
        <v>1</v>
      </c>
      <c r="D859" s="423">
        <v>0</v>
      </c>
      <c r="E859" s="423">
        <v>0</v>
      </c>
      <c r="F859" s="423">
        <v>0</v>
      </c>
      <c r="G859" s="423"/>
      <c r="H859" s="424"/>
      <c r="M859" s="426">
        <v>-50</v>
      </c>
      <c r="N859" s="426">
        <f t="shared" si="267"/>
        <v>6000</v>
      </c>
      <c r="O859" s="426">
        <f t="shared" si="265"/>
        <v>-50</v>
      </c>
      <c r="P859" s="426">
        <f t="shared" si="266"/>
        <v>6000</v>
      </c>
      <c r="Q859" s="426">
        <f t="shared" si="268"/>
        <v>0</v>
      </c>
      <c r="R859" s="426">
        <f t="shared" si="269"/>
        <v>0</v>
      </c>
      <c r="S859" s="426">
        <f t="shared" si="272"/>
        <v>0</v>
      </c>
      <c r="T859" s="426">
        <f t="shared" si="275"/>
        <v>0</v>
      </c>
      <c r="U859" s="426">
        <f t="shared" si="270"/>
        <v>0</v>
      </c>
      <c r="V859" s="426">
        <f t="shared" si="271"/>
        <v>0</v>
      </c>
      <c r="W859" s="426">
        <f t="shared" si="279"/>
        <v>0</v>
      </c>
      <c r="X859" s="426">
        <f t="shared" si="276"/>
        <v>0</v>
      </c>
      <c r="Y859" s="424"/>
      <c r="Z859" s="426">
        <f t="shared" si="277"/>
        <v>0</v>
      </c>
      <c r="AA859" s="426">
        <f t="shared" si="278"/>
        <v>0</v>
      </c>
      <c r="AB859" s="424"/>
      <c r="AC859" s="426">
        <f t="shared" si="273"/>
        <v>0</v>
      </c>
      <c r="AD859" s="426">
        <f t="shared" si="274"/>
        <v>0</v>
      </c>
      <c r="AM859" s="426"/>
      <c r="AN859" s="426"/>
      <c r="AO859" s="426"/>
      <c r="AP859" s="426"/>
      <c r="AQ859" s="423"/>
      <c r="AR859" s="423"/>
    </row>
    <row r="860" spans="1:44" s="425" customFormat="1">
      <c r="A860" s="427" t="s">
        <v>1496</v>
      </c>
      <c r="B860" s="421">
        <f>B859+31</f>
        <v>46412</v>
      </c>
      <c r="C860" s="422">
        <v>1</v>
      </c>
      <c r="D860" s="423">
        <v>0</v>
      </c>
      <c r="E860" s="423">
        <v>0</v>
      </c>
      <c r="F860" s="423">
        <v>0</v>
      </c>
      <c r="G860" s="423"/>
      <c r="H860" s="424"/>
      <c r="M860" s="426">
        <v>-50</v>
      </c>
      <c r="N860" s="426">
        <f t="shared" si="267"/>
        <v>6050</v>
      </c>
      <c r="O860" s="426">
        <f t="shared" si="265"/>
        <v>-50</v>
      </c>
      <c r="P860" s="426">
        <f t="shared" si="266"/>
        <v>6050</v>
      </c>
      <c r="Q860" s="426">
        <f t="shared" si="268"/>
        <v>0</v>
      </c>
      <c r="R860" s="426">
        <f t="shared" si="269"/>
        <v>0</v>
      </c>
      <c r="S860" s="426">
        <f t="shared" si="272"/>
        <v>0</v>
      </c>
      <c r="T860" s="426">
        <f t="shared" si="275"/>
        <v>0</v>
      </c>
      <c r="U860" s="426">
        <f t="shared" si="270"/>
        <v>0</v>
      </c>
      <c r="V860" s="426">
        <f t="shared" si="271"/>
        <v>0</v>
      </c>
      <c r="W860" s="426">
        <f t="shared" si="279"/>
        <v>0</v>
      </c>
      <c r="X860" s="426">
        <f t="shared" si="276"/>
        <v>0</v>
      </c>
      <c r="Y860" s="424"/>
      <c r="Z860" s="426">
        <f t="shared" si="277"/>
        <v>0</v>
      </c>
      <c r="AA860" s="426">
        <f t="shared" si="278"/>
        <v>0</v>
      </c>
      <c r="AB860" s="424"/>
      <c r="AC860" s="426">
        <f t="shared" si="273"/>
        <v>0</v>
      </c>
      <c r="AD860" s="426">
        <f t="shared" si="274"/>
        <v>0</v>
      </c>
      <c r="AM860" s="426"/>
      <c r="AN860" s="426"/>
      <c r="AO860" s="426"/>
      <c r="AP860" s="426"/>
      <c r="AQ860" s="423"/>
      <c r="AR860" s="423"/>
    </row>
    <row r="861" spans="1:44" s="425" customFormat="1">
      <c r="A861" s="427" t="s">
        <v>1496</v>
      </c>
      <c r="B861" s="421">
        <f>B860+31</f>
        <v>46443</v>
      </c>
      <c r="C861" s="422">
        <v>1</v>
      </c>
      <c r="D861" s="423">
        <v>0</v>
      </c>
      <c r="E861" s="423">
        <v>0</v>
      </c>
      <c r="F861" s="423">
        <v>0</v>
      </c>
      <c r="G861" s="423"/>
      <c r="H861" s="424"/>
      <c r="M861" s="426">
        <v>-50</v>
      </c>
      <c r="N861" s="426">
        <f t="shared" si="267"/>
        <v>6100</v>
      </c>
      <c r="O861" s="426">
        <f t="shared" si="265"/>
        <v>-50</v>
      </c>
      <c r="P861" s="426">
        <f t="shared" si="266"/>
        <v>6100</v>
      </c>
      <c r="Q861" s="426">
        <f t="shared" si="268"/>
        <v>0</v>
      </c>
      <c r="R861" s="426">
        <f t="shared" si="269"/>
        <v>0</v>
      </c>
      <c r="S861" s="426">
        <f t="shared" si="272"/>
        <v>0</v>
      </c>
      <c r="T861" s="426">
        <f t="shared" si="275"/>
        <v>0</v>
      </c>
      <c r="U861" s="426">
        <f t="shared" si="270"/>
        <v>0</v>
      </c>
      <c r="V861" s="426">
        <f t="shared" si="271"/>
        <v>0</v>
      </c>
      <c r="W861" s="426">
        <f t="shared" si="279"/>
        <v>0</v>
      </c>
      <c r="X861" s="426">
        <f t="shared" si="276"/>
        <v>0</v>
      </c>
      <c r="Y861" s="424"/>
      <c r="Z861" s="426">
        <f t="shared" si="277"/>
        <v>0</v>
      </c>
      <c r="AA861" s="426">
        <f t="shared" si="278"/>
        <v>0</v>
      </c>
      <c r="AB861" s="424"/>
      <c r="AC861" s="426">
        <f t="shared" si="273"/>
        <v>0</v>
      </c>
      <c r="AD861" s="426">
        <f t="shared" si="274"/>
        <v>0</v>
      </c>
      <c r="AM861" s="426"/>
      <c r="AN861" s="426"/>
      <c r="AO861" s="426"/>
      <c r="AP861" s="426"/>
      <c r="AQ861" s="423"/>
      <c r="AR861" s="423"/>
    </row>
    <row r="862" spans="1:44" s="425" customFormat="1">
      <c r="A862" s="427" t="s">
        <v>1496</v>
      </c>
      <c r="B862" s="421">
        <f>B861+28</f>
        <v>46471</v>
      </c>
      <c r="C862" s="422">
        <v>1</v>
      </c>
      <c r="D862" s="423">
        <v>0</v>
      </c>
      <c r="E862" s="423">
        <v>0</v>
      </c>
      <c r="F862" s="423">
        <v>0</v>
      </c>
      <c r="G862" s="423"/>
      <c r="H862" s="424"/>
      <c r="M862" s="426">
        <v>-50</v>
      </c>
      <c r="N862" s="426">
        <f t="shared" si="267"/>
        <v>6150</v>
      </c>
      <c r="O862" s="426">
        <f t="shared" si="265"/>
        <v>-50</v>
      </c>
      <c r="P862" s="426">
        <f t="shared" si="266"/>
        <v>6150</v>
      </c>
      <c r="Q862" s="426">
        <f t="shared" si="268"/>
        <v>0</v>
      </c>
      <c r="R862" s="426">
        <f t="shared" si="269"/>
        <v>0</v>
      </c>
      <c r="S862" s="426">
        <f t="shared" si="272"/>
        <v>0</v>
      </c>
      <c r="T862" s="426">
        <f t="shared" si="275"/>
        <v>0</v>
      </c>
      <c r="U862" s="426">
        <f t="shared" si="270"/>
        <v>0</v>
      </c>
      <c r="V862" s="426">
        <f t="shared" si="271"/>
        <v>0</v>
      </c>
      <c r="W862" s="426">
        <f t="shared" si="279"/>
        <v>0</v>
      </c>
      <c r="X862" s="426">
        <f t="shared" si="276"/>
        <v>0</v>
      </c>
      <c r="Y862" s="424"/>
      <c r="Z862" s="426">
        <f t="shared" si="277"/>
        <v>0</v>
      </c>
      <c r="AA862" s="426">
        <f t="shared" si="278"/>
        <v>0</v>
      </c>
      <c r="AB862" s="424"/>
      <c r="AC862" s="426">
        <f t="shared" si="273"/>
        <v>0</v>
      </c>
      <c r="AD862" s="426">
        <f t="shared" si="274"/>
        <v>0</v>
      </c>
      <c r="AM862" s="426"/>
      <c r="AN862" s="426"/>
      <c r="AO862" s="426"/>
      <c r="AP862" s="426"/>
      <c r="AQ862" s="423"/>
      <c r="AR862" s="423"/>
    </row>
    <row r="863" spans="1:44" s="425" customFormat="1">
      <c r="A863" s="427" t="s">
        <v>1496</v>
      </c>
      <c r="B863" s="421">
        <f>B862+31</f>
        <v>46502</v>
      </c>
      <c r="C863" s="422">
        <v>1</v>
      </c>
      <c r="D863" s="423">
        <v>0</v>
      </c>
      <c r="E863" s="423">
        <v>0</v>
      </c>
      <c r="F863" s="423">
        <v>0</v>
      </c>
      <c r="G863" s="423"/>
      <c r="H863" s="424"/>
      <c r="M863" s="426">
        <v>-50</v>
      </c>
      <c r="N863" s="426">
        <f t="shared" si="267"/>
        <v>6200</v>
      </c>
      <c r="O863" s="426">
        <f t="shared" si="265"/>
        <v>-50</v>
      </c>
      <c r="P863" s="426">
        <f t="shared" si="266"/>
        <v>6200</v>
      </c>
      <c r="Q863" s="426">
        <f t="shared" si="268"/>
        <v>0</v>
      </c>
      <c r="R863" s="426">
        <f t="shared" si="269"/>
        <v>0</v>
      </c>
      <c r="S863" s="426">
        <f t="shared" si="272"/>
        <v>0</v>
      </c>
      <c r="T863" s="426">
        <f t="shared" si="275"/>
        <v>0</v>
      </c>
      <c r="U863" s="426">
        <f t="shared" si="270"/>
        <v>0</v>
      </c>
      <c r="V863" s="426">
        <f t="shared" si="271"/>
        <v>0</v>
      </c>
      <c r="W863" s="426">
        <f t="shared" si="279"/>
        <v>0</v>
      </c>
      <c r="X863" s="426">
        <f t="shared" si="276"/>
        <v>0</v>
      </c>
      <c r="Y863" s="424"/>
      <c r="Z863" s="426">
        <f t="shared" si="277"/>
        <v>0</v>
      </c>
      <c r="AA863" s="426">
        <f t="shared" si="278"/>
        <v>0</v>
      </c>
      <c r="AB863" s="424"/>
      <c r="AC863" s="426">
        <f t="shared" si="273"/>
        <v>0</v>
      </c>
      <c r="AD863" s="426">
        <f t="shared" si="274"/>
        <v>0</v>
      </c>
      <c r="AM863" s="426"/>
      <c r="AN863" s="426"/>
      <c r="AO863" s="426"/>
      <c r="AP863" s="426"/>
      <c r="AQ863" s="423"/>
      <c r="AR863" s="423"/>
    </row>
    <row r="864" spans="1:44" s="425" customFormat="1">
      <c r="A864" s="427" t="s">
        <v>1496</v>
      </c>
      <c r="B864" s="421">
        <f>B863+30</f>
        <v>46532</v>
      </c>
      <c r="C864" s="422">
        <v>1</v>
      </c>
      <c r="D864" s="423">
        <v>0</v>
      </c>
      <c r="E864" s="423">
        <v>0</v>
      </c>
      <c r="F864" s="423">
        <v>0</v>
      </c>
      <c r="G864" s="423"/>
      <c r="H864" s="424"/>
      <c r="M864" s="426">
        <v>-50</v>
      </c>
      <c r="N864" s="426">
        <f t="shared" si="267"/>
        <v>6250</v>
      </c>
      <c r="O864" s="426">
        <f t="shared" si="265"/>
        <v>-50</v>
      </c>
      <c r="P864" s="426">
        <f t="shared" si="266"/>
        <v>6250</v>
      </c>
      <c r="Q864" s="426">
        <f t="shared" si="268"/>
        <v>0</v>
      </c>
      <c r="R864" s="426">
        <f t="shared" si="269"/>
        <v>0</v>
      </c>
      <c r="S864" s="426">
        <f t="shared" si="272"/>
        <v>0</v>
      </c>
      <c r="T864" s="426">
        <f t="shared" si="275"/>
        <v>0</v>
      </c>
      <c r="U864" s="426">
        <f t="shared" si="270"/>
        <v>0</v>
      </c>
      <c r="V864" s="426">
        <f t="shared" si="271"/>
        <v>0</v>
      </c>
      <c r="W864" s="426">
        <f t="shared" si="279"/>
        <v>0</v>
      </c>
      <c r="X864" s="426">
        <f t="shared" si="276"/>
        <v>0</v>
      </c>
      <c r="Y864" s="424"/>
      <c r="Z864" s="426">
        <f t="shared" si="277"/>
        <v>0</v>
      </c>
      <c r="AA864" s="426">
        <f t="shared" si="278"/>
        <v>0</v>
      </c>
      <c r="AB864" s="424"/>
      <c r="AC864" s="426">
        <f t="shared" si="273"/>
        <v>0</v>
      </c>
      <c r="AD864" s="426">
        <f t="shared" si="274"/>
        <v>0</v>
      </c>
      <c r="AM864" s="426"/>
      <c r="AN864" s="426"/>
      <c r="AO864" s="426"/>
      <c r="AP864" s="426"/>
      <c r="AQ864" s="423"/>
      <c r="AR864" s="423"/>
    </row>
    <row r="865" spans="1:44" s="425" customFormat="1">
      <c r="A865" s="427" t="s">
        <v>1496</v>
      </c>
      <c r="B865" s="421">
        <f>B864+31</f>
        <v>46563</v>
      </c>
      <c r="C865" s="422">
        <v>1</v>
      </c>
      <c r="D865" s="423">
        <v>0</v>
      </c>
      <c r="E865" s="423">
        <v>0</v>
      </c>
      <c r="F865" s="423">
        <v>0</v>
      </c>
      <c r="G865" s="423"/>
      <c r="H865" s="424"/>
      <c r="M865" s="426">
        <v>-50</v>
      </c>
      <c r="N865" s="426">
        <f t="shared" si="267"/>
        <v>6300</v>
      </c>
      <c r="O865" s="426">
        <f t="shared" si="265"/>
        <v>-50</v>
      </c>
      <c r="P865" s="426">
        <f t="shared" si="266"/>
        <v>6300</v>
      </c>
      <c r="Q865" s="426">
        <f t="shared" si="268"/>
        <v>0</v>
      </c>
      <c r="R865" s="426">
        <f t="shared" si="269"/>
        <v>0</v>
      </c>
      <c r="S865" s="426">
        <f t="shared" si="272"/>
        <v>0</v>
      </c>
      <c r="T865" s="426">
        <f t="shared" si="275"/>
        <v>0</v>
      </c>
      <c r="U865" s="426">
        <f t="shared" si="270"/>
        <v>0</v>
      </c>
      <c r="V865" s="426">
        <f t="shared" si="271"/>
        <v>0</v>
      </c>
      <c r="W865" s="426">
        <f t="shared" si="279"/>
        <v>0</v>
      </c>
      <c r="X865" s="426">
        <f t="shared" si="276"/>
        <v>0</v>
      </c>
      <c r="Y865" s="424"/>
      <c r="Z865" s="426">
        <f t="shared" si="277"/>
        <v>0</v>
      </c>
      <c r="AA865" s="426">
        <f t="shared" si="278"/>
        <v>0</v>
      </c>
      <c r="AB865" s="424"/>
      <c r="AC865" s="426">
        <f t="shared" si="273"/>
        <v>0</v>
      </c>
      <c r="AD865" s="426">
        <f t="shared" si="274"/>
        <v>0</v>
      </c>
      <c r="AM865" s="426"/>
      <c r="AN865" s="426"/>
      <c r="AO865" s="426"/>
      <c r="AP865" s="426"/>
      <c r="AQ865" s="423"/>
      <c r="AR865" s="423"/>
    </row>
    <row r="866" spans="1:44" s="425" customFormat="1">
      <c r="A866" s="427" t="s">
        <v>1496</v>
      </c>
      <c r="B866" s="421">
        <f>B865+30</f>
        <v>46593</v>
      </c>
      <c r="C866" s="422">
        <v>1</v>
      </c>
      <c r="D866" s="423">
        <v>0</v>
      </c>
      <c r="E866" s="423">
        <v>0</v>
      </c>
      <c r="F866" s="423">
        <v>0</v>
      </c>
      <c r="G866" s="423"/>
      <c r="H866" s="424"/>
      <c r="M866" s="426">
        <v>-50</v>
      </c>
      <c r="N866" s="426">
        <f t="shared" si="267"/>
        <v>6350</v>
      </c>
      <c r="O866" s="426">
        <f t="shared" si="265"/>
        <v>-50</v>
      </c>
      <c r="P866" s="426">
        <f t="shared" si="266"/>
        <v>6350</v>
      </c>
      <c r="Q866" s="426">
        <f t="shared" si="268"/>
        <v>0</v>
      </c>
      <c r="R866" s="426">
        <f t="shared" si="269"/>
        <v>0</v>
      </c>
      <c r="S866" s="426">
        <f t="shared" si="272"/>
        <v>0</v>
      </c>
      <c r="T866" s="426">
        <f t="shared" si="275"/>
        <v>0</v>
      </c>
      <c r="U866" s="426">
        <f t="shared" si="270"/>
        <v>0</v>
      </c>
      <c r="V866" s="426">
        <f t="shared" si="271"/>
        <v>0</v>
      </c>
      <c r="W866" s="426">
        <f t="shared" si="279"/>
        <v>0</v>
      </c>
      <c r="X866" s="426">
        <f t="shared" si="276"/>
        <v>0</v>
      </c>
      <c r="Y866" s="424"/>
      <c r="Z866" s="426">
        <f t="shared" si="277"/>
        <v>0</v>
      </c>
      <c r="AA866" s="426">
        <f t="shared" si="278"/>
        <v>0</v>
      </c>
      <c r="AB866" s="424"/>
      <c r="AC866" s="426">
        <f t="shared" si="273"/>
        <v>0</v>
      </c>
      <c r="AD866" s="426">
        <f t="shared" si="274"/>
        <v>0</v>
      </c>
      <c r="AM866" s="426"/>
      <c r="AN866" s="426"/>
      <c r="AO866" s="426"/>
      <c r="AP866" s="426"/>
      <c r="AQ866" s="423"/>
      <c r="AR866" s="423"/>
    </row>
    <row r="867" spans="1:44" s="425" customFormat="1">
      <c r="A867" s="427" t="s">
        <v>1496</v>
      </c>
      <c r="B867" s="421">
        <f>B866+31</f>
        <v>46624</v>
      </c>
      <c r="C867" s="422">
        <v>1</v>
      </c>
      <c r="D867" s="423">
        <v>0</v>
      </c>
      <c r="E867" s="423">
        <v>0</v>
      </c>
      <c r="F867" s="423">
        <v>0</v>
      </c>
      <c r="G867" s="423"/>
      <c r="H867" s="424"/>
      <c r="M867" s="426">
        <v>-50</v>
      </c>
      <c r="N867" s="426">
        <f t="shared" si="267"/>
        <v>6400</v>
      </c>
      <c r="O867" s="426">
        <f t="shared" si="265"/>
        <v>-50</v>
      </c>
      <c r="P867" s="426">
        <f t="shared" si="266"/>
        <v>6400</v>
      </c>
      <c r="Q867" s="426">
        <f t="shared" si="268"/>
        <v>0</v>
      </c>
      <c r="R867" s="426">
        <f t="shared" si="269"/>
        <v>0</v>
      </c>
      <c r="S867" s="426">
        <f t="shared" si="272"/>
        <v>0</v>
      </c>
      <c r="T867" s="426">
        <f t="shared" si="275"/>
        <v>0</v>
      </c>
      <c r="U867" s="426">
        <f t="shared" si="270"/>
        <v>0</v>
      </c>
      <c r="V867" s="426">
        <f t="shared" si="271"/>
        <v>0</v>
      </c>
      <c r="W867" s="426">
        <f t="shared" si="279"/>
        <v>0</v>
      </c>
      <c r="X867" s="426">
        <f t="shared" si="276"/>
        <v>0</v>
      </c>
      <c r="Y867" s="424"/>
      <c r="Z867" s="426">
        <f t="shared" si="277"/>
        <v>0</v>
      </c>
      <c r="AA867" s="426">
        <f t="shared" si="278"/>
        <v>0</v>
      </c>
      <c r="AB867" s="424"/>
      <c r="AC867" s="426">
        <f t="shared" si="273"/>
        <v>0</v>
      </c>
      <c r="AD867" s="426">
        <f t="shared" si="274"/>
        <v>0</v>
      </c>
      <c r="AM867" s="426"/>
      <c r="AN867" s="426"/>
      <c r="AO867" s="426"/>
      <c r="AP867" s="426"/>
      <c r="AQ867" s="423"/>
      <c r="AR867" s="423"/>
    </row>
    <row r="868" spans="1:44" s="425" customFormat="1">
      <c r="A868" s="427" t="s">
        <v>1496</v>
      </c>
      <c r="B868" s="421">
        <f>B867+31</f>
        <v>46655</v>
      </c>
      <c r="C868" s="422">
        <v>1</v>
      </c>
      <c r="D868" s="423">
        <v>0</v>
      </c>
      <c r="E868" s="423">
        <v>0</v>
      </c>
      <c r="F868" s="423">
        <v>0</v>
      </c>
      <c r="G868" s="423"/>
      <c r="H868" s="424"/>
      <c r="M868" s="426">
        <v>-50</v>
      </c>
      <c r="N868" s="426">
        <f t="shared" si="267"/>
        <v>6450</v>
      </c>
      <c r="O868" s="426">
        <f t="shared" si="265"/>
        <v>-50</v>
      </c>
      <c r="P868" s="426">
        <f t="shared" si="266"/>
        <v>6450</v>
      </c>
      <c r="Q868" s="426">
        <f t="shared" si="268"/>
        <v>0</v>
      </c>
      <c r="R868" s="426">
        <f t="shared" si="269"/>
        <v>0</v>
      </c>
      <c r="S868" s="426">
        <f t="shared" si="272"/>
        <v>0</v>
      </c>
      <c r="T868" s="426">
        <f t="shared" si="275"/>
        <v>0</v>
      </c>
      <c r="U868" s="426">
        <f t="shared" si="270"/>
        <v>0</v>
      </c>
      <c r="V868" s="426">
        <f t="shared" si="271"/>
        <v>0</v>
      </c>
      <c r="W868" s="426">
        <f t="shared" si="279"/>
        <v>0</v>
      </c>
      <c r="X868" s="426">
        <f t="shared" si="276"/>
        <v>0</v>
      </c>
      <c r="Y868" s="424"/>
      <c r="Z868" s="426">
        <f t="shared" si="277"/>
        <v>0</v>
      </c>
      <c r="AA868" s="426">
        <f t="shared" si="278"/>
        <v>0</v>
      </c>
      <c r="AB868" s="424"/>
      <c r="AC868" s="426">
        <f t="shared" si="273"/>
        <v>0</v>
      </c>
      <c r="AD868" s="426">
        <f t="shared" si="274"/>
        <v>0</v>
      </c>
      <c r="AM868" s="426"/>
      <c r="AN868" s="426"/>
      <c r="AO868" s="426"/>
      <c r="AP868" s="426"/>
      <c r="AQ868" s="423"/>
      <c r="AR868" s="423"/>
    </row>
    <row r="869" spans="1:44" s="425" customFormat="1">
      <c r="A869" s="427" t="s">
        <v>1496</v>
      </c>
      <c r="B869" s="421">
        <f>B868+30</f>
        <v>46685</v>
      </c>
      <c r="C869" s="422">
        <v>1</v>
      </c>
      <c r="D869" s="423">
        <v>0</v>
      </c>
      <c r="E869" s="423">
        <v>0</v>
      </c>
      <c r="F869" s="423">
        <v>0</v>
      </c>
      <c r="G869" s="423"/>
      <c r="H869" s="424"/>
      <c r="M869" s="426">
        <v>-50</v>
      </c>
      <c r="N869" s="426">
        <f t="shared" ref="N869:N883" si="280">N868-M869</f>
        <v>6500</v>
      </c>
      <c r="O869" s="426">
        <f t="shared" si="265"/>
        <v>-50</v>
      </c>
      <c r="P869" s="426">
        <f t="shared" si="266"/>
        <v>6500</v>
      </c>
      <c r="Q869" s="426">
        <f t="shared" ref="Q869:Q883" si="281">N868*D868/365*(B869-B868)+Q868-S869</f>
        <v>0</v>
      </c>
      <c r="R869" s="426">
        <f t="shared" ref="R869:R883" si="282">Q869*C869</f>
        <v>0</v>
      </c>
      <c r="S869" s="426">
        <f t="shared" si="272"/>
        <v>0</v>
      </c>
      <c r="T869" s="426">
        <f t="shared" si="275"/>
        <v>0</v>
      </c>
      <c r="U869" s="426">
        <f t="shared" ref="U869:U883" si="283">E869*N869</f>
        <v>0</v>
      </c>
      <c r="V869" s="426">
        <f t="shared" ref="V869:V883" si="284">U869*C869</f>
        <v>0</v>
      </c>
      <c r="W869" s="426">
        <f t="shared" si="279"/>
        <v>0</v>
      </c>
      <c r="X869" s="426">
        <f t="shared" si="276"/>
        <v>0</v>
      </c>
      <c r="Y869" s="424"/>
      <c r="Z869" s="426">
        <f t="shared" si="277"/>
        <v>0</v>
      </c>
      <c r="AA869" s="426">
        <f t="shared" si="278"/>
        <v>0</v>
      </c>
      <c r="AB869" s="424"/>
      <c r="AC869" s="426">
        <f t="shared" si="273"/>
        <v>0</v>
      </c>
      <c r="AD869" s="426">
        <f t="shared" si="274"/>
        <v>0</v>
      </c>
      <c r="AM869" s="426"/>
      <c r="AN869" s="426"/>
      <c r="AO869" s="426"/>
      <c r="AP869" s="426"/>
      <c r="AQ869" s="423"/>
      <c r="AR869" s="423"/>
    </row>
    <row r="870" spans="1:44" s="425" customFormat="1">
      <c r="A870" s="427" t="s">
        <v>1496</v>
      </c>
      <c r="B870" s="421">
        <f>B869+31</f>
        <v>46716</v>
      </c>
      <c r="C870" s="422">
        <v>1</v>
      </c>
      <c r="D870" s="423">
        <v>0</v>
      </c>
      <c r="E870" s="423">
        <v>0</v>
      </c>
      <c r="F870" s="423">
        <v>0</v>
      </c>
      <c r="G870" s="423"/>
      <c r="H870" s="424"/>
      <c r="M870" s="426">
        <v>-50</v>
      </c>
      <c r="N870" s="426">
        <f t="shared" si="280"/>
        <v>6550</v>
      </c>
      <c r="O870" s="426">
        <f t="shared" si="265"/>
        <v>-50</v>
      </c>
      <c r="P870" s="426">
        <f t="shared" si="266"/>
        <v>6550</v>
      </c>
      <c r="Q870" s="426">
        <f t="shared" si="281"/>
        <v>0</v>
      </c>
      <c r="R870" s="426">
        <f t="shared" si="282"/>
        <v>0</v>
      </c>
      <c r="S870" s="426">
        <f t="shared" ref="S870:S883" si="285">N869*D869/365*(B870-B869)</f>
        <v>0</v>
      </c>
      <c r="T870" s="426">
        <f t="shared" si="275"/>
        <v>0</v>
      </c>
      <c r="U870" s="426">
        <f t="shared" si="283"/>
        <v>0</v>
      </c>
      <c r="V870" s="426">
        <f t="shared" si="284"/>
        <v>0</v>
      </c>
      <c r="W870" s="426">
        <f t="shared" si="279"/>
        <v>0</v>
      </c>
      <c r="X870" s="426">
        <f t="shared" si="276"/>
        <v>0</v>
      </c>
      <c r="Y870" s="424"/>
      <c r="Z870" s="426">
        <f t="shared" si="277"/>
        <v>0</v>
      </c>
      <c r="AA870" s="426">
        <f t="shared" si="278"/>
        <v>0</v>
      </c>
      <c r="AB870" s="424"/>
      <c r="AC870" s="426">
        <f t="shared" si="273"/>
        <v>0</v>
      </c>
      <c r="AD870" s="426">
        <f t="shared" si="274"/>
        <v>0</v>
      </c>
      <c r="AM870" s="426"/>
      <c r="AN870" s="426"/>
      <c r="AO870" s="426"/>
      <c r="AP870" s="426"/>
      <c r="AQ870" s="423"/>
      <c r="AR870" s="423"/>
    </row>
    <row r="871" spans="1:44" s="425" customFormat="1">
      <c r="A871" s="427" t="s">
        <v>1496</v>
      </c>
      <c r="B871" s="421">
        <f>B870+30</f>
        <v>46746</v>
      </c>
      <c r="C871" s="422">
        <v>1</v>
      </c>
      <c r="D871" s="423">
        <v>0</v>
      </c>
      <c r="E871" s="423">
        <v>0</v>
      </c>
      <c r="F871" s="423">
        <v>0</v>
      </c>
      <c r="G871" s="423"/>
      <c r="H871" s="424"/>
      <c r="M871" s="426">
        <v>-50</v>
      </c>
      <c r="N871" s="426">
        <f t="shared" si="280"/>
        <v>6600</v>
      </c>
      <c r="O871" s="426">
        <f t="shared" si="265"/>
        <v>-50</v>
      </c>
      <c r="P871" s="426">
        <f t="shared" si="266"/>
        <v>6600</v>
      </c>
      <c r="Q871" s="426">
        <f t="shared" si="281"/>
        <v>0</v>
      </c>
      <c r="R871" s="426">
        <f t="shared" si="282"/>
        <v>0</v>
      </c>
      <c r="S871" s="426">
        <f t="shared" si="285"/>
        <v>0</v>
      </c>
      <c r="T871" s="426">
        <f t="shared" si="275"/>
        <v>0</v>
      </c>
      <c r="U871" s="426">
        <f t="shared" si="283"/>
        <v>0</v>
      </c>
      <c r="V871" s="426">
        <f t="shared" si="284"/>
        <v>0</v>
      </c>
      <c r="W871" s="426">
        <f t="shared" si="279"/>
        <v>0</v>
      </c>
      <c r="X871" s="426">
        <f t="shared" si="276"/>
        <v>0</v>
      </c>
      <c r="Y871" s="424"/>
      <c r="Z871" s="426">
        <f t="shared" si="277"/>
        <v>0</v>
      </c>
      <c r="AA871" s="426">
        <f t="shared" si="278"/>
        <v>0</v>
      </c>
      <c r="AB871" s="424"/>
      <c r="AC871" s="426">
        <f t="shared" si="273"/>
        <v>0</v>
      </c>
      <c r="AD871" s="426">
        <f t="shared" si="274"/>
        <v>0</v>
      </c>
      <c r="AM871" s="426"/>
      <c r="AN871" s="426"/>
      <c r="AO871" s="426"/>
      <c r="AP871" s="426"/>
      <c r="AQ871" s="423"/>
      <c r="AR871" s="423"/>
    </row>
    <row r="872" spans="1:44" s="425" customFormat="1">
      <c r="A872" s="427" t="s">
        <v>1496</v>
      </c>
      <c r="B872" s="421">
        <f>B871+31</f>
        <v>46777</v>
      </c>
      <c r="C872" s="422">
        <v>1</v>
      </c>
      <c r="D872" s="423">
        <v>0</v>
      </c>
      <c r="E872" s="423">
        <v>0</v>
      </c>
      <c r="F872" s="423">
        <v>0</v>
      </c>
      <c r="G872" s="423"/>
      <c r="H872" s="424"/>
      <c r="M872" s="426">
        <v>-50</v>
      </c>
      <c r="N872" s="426">
        <f t="shared" si="280"/>
        <v>6650</v>
      </c>
      <c r="O872" s="426">
        <f t="shared" si="265"/>
        <v>-50</v>
      </c>
      <c r="P872" s="426">
        <f t="shared" si="266"/>
        <v>6650</v>
      </c>
      <c r="Q872" s="426">
        <f t="shared" si="281"/>
        <v>0</v>
      </c>
      <c r="R872" s="426">
        <f t="shared" si="282"/>
        <v>0</v>
      </c>
      <c r="S872" s="426">
        <f t="shared" si="285"/>
        <v>0</v>
      </c>
      <c r="T872" s="426">
        <f t="shared" si="275"/>
        <v>0</v>
      </c>
      <c r="U872" s="426">
        <f t="shared" si="283"/>
        <v>0</v>
      </c>
      <c r="V872" s="426">
        <f t="shared" si="284"/>
        <v>0</v>
      </c>
      <c r="W872" s="426">
        <f t="shared" si="279"/>
        <v>0</v>
      </c>
      <c r="X872" s="426">
        <f t="shared" si="276"/>
        <v>0</v>
      </c>
      <c r="Y872" s="424"/>
      <c r="Z872" s="426">
        <f t="shared" si="277"/>
        <v>0</v>
      </c>
      <c r="AA872" s="426">
        <f t="shared" si="278"/>
        <v>0</v>
      </c>
      <c r="AB872" s="424"/>
      <c r="AC872" s="426">
        <f t="shared" si="273"/>
        <v>0</v>
      </c>
      <c r="AD872" s="426">
        <f t="shared" si="274"/>
        <v>0</v>
      </c>
      <c r="AM872" s="426"/>
      <c r="AN872" s="426"/>
      <c r="AO872" s="426"/>
      <c r="AP872" s="426"/>
      <c r="AQ872" s="423"/>
      <c r="AR872" s="423"/>
    </row>
    <row r="873" spans="1:44" s="425" customFormat="1">
      <c r="A873" s="427" t="s">
        <v>1496</v>
      </c>
      <c r="B873" s="421">
        <f>B872+31</f>
        <v>46808</v>
      </c>
      <c r="C873" s="422">
        <v>1</v>
      </c>
      <c r="D873" s="423">
        <v>0</v>
      </c>
      <c r="E873" s="423">
        <v>0</v>
      </c>
      <c r="F873" s="423">
        <v>0</v>
      </c>
      <c r="G873" s="423"/>
      <c r="H873" s="424"/>
      <c r="M873" s="426">
        <v>-50</v>
      </c>
      <c r="N873" s="426">
        <f t="shared" si="280"/>
        <v>6700</v>
      </c>
      <c r="O873" s="426">
        <f t="shared" si="265"/>
        <v>-50</v>
      </c>
      <c r="P873" s="426">
        <f t="shared" si="266"/>
        <v>6700</v>
      </c>
      <c r="Q873" s="426">
        <f t="shared" si="281"/>
        <v>0</v>
      </c>
      <c r="R873" s="426">
        <f t="shared" si="282"/>
        <v>0</v>
      </c>
      <c r="S873" s="426">
        <f t="shared" si="285"/>
        <v>0</v>
      </c>
      <c r="T873" s="426">
        <f t="shared" si="275"/>
        <v>0</v>
      </c>
      <c r="U873" s="426">
        <f t="shared" si="283"/>
        <v>0</v>
      </c>
      <c r="V873" s="426">
        <f t="shared" si="284"/>
        <v>0</v>
      </c>
      <c r="W873" s="426">
        <f t="shared" si="279"/>
        <v>0</v>
      </c>
      <c r="X873" s="426">
        <f t="shared" si="276"/>
        <v>0</v>
      </c>
      <c r="Y873" s="424"/>
      <c r="Z873" s="426">
        <f t="shared" si="277"/>
        <v>0</v>
      </c>
      <c r="AA873" s="426">
        <f t="shared" si="278"/>
        <v>0</v>
      </c>
      <c r="AB873" s="424"/>
      <c r="AC873" s="426">
        <f t="shared" si="273"/>
        <v>0</v>
      </c>
      <c r="AD873" s="426">
        <f t="shared" si="274"/>
        <v>0</v>
      </c>
      <c r="AM873" s="426"/>
      <c r="AN873" s="426"/>
      <c r="AO873" s="426"/>
      <c r="AP873" s="426"/>
      <c r="AQ873" s="423"/>
      <c r="AR873" s="423"/>
    </row>
    <row r="874" spans="1:44" s="425" customFormat="1">
      <c r="A874" s="427" t="s">
        <v>1496</v>
      </c>
      <c r="B874" s="421">
        <f>B873+29</f>
        <v>46837</v>
      </c>
      <c r="C874" s="422">
        <v>1</v>
      </c>
      <c r="D874" s="423">
        <v>0</v>
      </c>
      <c r="E874" s="423">
        <v>0</v>
      </c>
      <c r="F874" s="423">
        <v>0</v>
      </c>
      <c r="G874" s="423"/>
      <c r="H874" s="424"/>
      <c r="M874" s="426">
        <v>-50</v>
      </c>
      <c r="N874" s="426">
        <f t="shared" si="280"/>
        <v>6750</v>
      </c>
      <c r="O874" s="426">
        <f t="shared" si="265"/>
        <v>-50</v>
      </c>
      <c r="P874" s="426">
        <f t="shared" si="266"/>
        <v>6750</v>
      </c>
      <c r="Q874" s="426">
        <f t="shared" si="281"/>
        <v>0</v>
      </c>
      <c r="R874" s="426">
        <f t="shared" si="282"/>
        <v>0</v>
      </c>
      <c r="S874" s="426">
        <f t="shared" si="285"/>
        <v>0</v>
      </c>
      <c r="T874" s="426">
        <f t="shared" si="275"/>
        <v>0</v>
      </c>
      <c r="U874" s="426">
        <f t="shared" si="283"/>
        <v>0</v>
      </c>
      <c r="V874" s="426">
        <f t="shared" si="284"/>
        <v>0</v>
      </c>
      <c r="W874" s="426">
        <f t="shared" si="279"/>
        <v>0</v>
      </c>
      <c r="X874" s="426">
        <f t="shared" si="276"/>
        <v>0</v>
      </c>
      <c r="Y874" s="424"/>
      <c r="Z874" s="426">
        <f t="shared" si="277"/>
        <v>0</v>
      </c>
      <c r="AA874" s="426">
        <f t="shared" si="278"/>
        <v>0</v>
      </c>
      <c r="AB874" s="424"/>
      <c r="AC874" s="426">
        <f t="shared" si="273"/>
        <v>0</v>
      </c>
      <c r="AD874" s="426">
        <f t="shared" si="274"/>
        <v>0</v>
      </c>
      <c r="AM874" s="426"/>
      <c r="AN874" s="426"/>
      <c r="AO874" s="426"/>
      <c r="AP874" s="426"/>
      <c r="AQ874" s="423"/>
      <c r="AR874" s="423"/>
    </row>
    <row r="875" spans="1:44" s="425" customFormat="1">
      <c r="A875" s="427" t="s">
        <v>1496</v>
      </c>
      <c r="B875" s="421">
        <f>B874+31</f>
        <v>46868</v>
      </c>
      <c r="C875" s="422">
        <v>1</v>
      </c>
      <c r="D875" s="423">
        <v>0</v>
      </c>
      <c r="E875" s="423">
        <v>0</v>
      </c>
      <c r="F875" s="423">
        <v>0</v>
      </c>
      <c r="G875" s="423"/>
      <c r="H875" s="424"/>
      <c r="M875" s="426">
        <v>-50</v>
      </c>
      <c r="N875" s="426">
        <f t="shared" si="280"/>
        <v>6800</v>
      </c>
      <c r="O875" s="426">
        <f t="shared" si="265"/>
        <v>-50</v>
      </c>
      <c r="P875" s="426">
        <f t="shared" si="266"/>
        <v>6800</v>
      </c>
      <c r="Q875" s="426">
        <f t="shared" si="281"/>
        <v>0</v>
      </c>
      <c r="R875" s="426">
        <f t="shared" si="282"/>
        <v>0</v>
      </c>
      <c r="S875" s="426">
        <f t="shared" si="285"/>
        <v>0</v>
      </c>
      <c r="T875" s="426">
        <f t="shared" si="275"/>
        <v>0</v>
      </c>
      <c r="U875" s="426">
        <f t="shared" si="283"/>
        <v>0</v>
      </c>
      <c r="V875" s="426">
        <f t="shared" si="284"/>
        <v>0</v>
      </c>
      <c r="W875" s="426">
        <f t="shared" si="279"/>
        <v>0</v>
      </c>
      <c r="X875" s="426">
        <f t="shared" si="276"/>
        <v>0</v>
      </c>
      <c r="Y875" s="424"/>
      <c r="Z875" s="426">
        <f t="shared" si="277"/>
        <v>0</v>
      </c>
      <c r="AA875" s="426">
        <f t="shared" si="278"/>
        <v>0</v>
      </c>
      <c r="AB875" s="424"/>
      <c r="AC875" s="426">
        <f t="shared" si="273"/>
        <v>0</v>
      </c>
      <c r="AD875" s="426">
        <f t="shared" si="274"/>
        <v>0</v>
      </c>
      <c r="AM875" s="426"/>
      <c r="AN875" s="426"/>
      <c r="AO875" s="426"/>
      <c r="AP875" s="426"/>
      <c r="AQ875" s="423"/>
      <c r="AR875" s="423"/>
    </row>
    <row r="876" spans="1:44" s="425" customFormat="1">
      <c r="A876" s="427" t="s">
        <v>1496</v>
      </c>
      <c r="B876" s="421">
        <f>B875+30</f>
        <v>46898</v>
      </c>
      <c r="C876" s="422">
        <v>1</v>
      </c>
      <c r="D876" s="423">
        <v>0</v>
      </c>
      <c r="E876" s="423">
        <v>0</v>
      </c>
      <c r="F876" s="423">
        <v>0</v>
      </c>
      <c r="G876" s="423"/>
      <c r="H876" s="424"/>
      <c r="M876" s="426">
        <v>-50</v>
      </c>
      <c r="N876" s="426">
        <f t="shared" si="280"/>
        <v>6850</v>
      </c>
      <c r="O876" s="426">
        <f t="shared" si="265"/>
        <v>-50</v>
      </c>
      <c r="P876" s="426">
        <f t="shared" si="266"/>
        <v>6850</v>
      </c>
      <c r="Q876" s="426">
        <f t="shared" si="281"/>
        <v>0</v>
      </c>
      <c r="R876" s="426">
        <f t="shared" si="282"/>
        <v>0</v>
      </c>
      <c r="S876" s="426">
        <f t="shared" si="285"/>
        <v>0</v>
      </c>
      <c r="T876" s="426">
        <f t="shared" si="275"/>
        <v>0</v>
      </c>
      <c r="U876" s="426">
        <f t="shared" si="283"/>
        <v>0</v>
      </c>
      <c r="V876" s="426">
        <f t="shared" si="284"/>
        <v>0</v>
      </c>
      <c r="W876" s="426">
        <f t="shared" si="279"/>
        <v>0</v>
      </c>
      <c r="X876" s="426">
        <f t="shared" si="276"/>
        <v>0</v>
      </c>
      <c r="Y876" s="424"/>
      <c r="Z876" s="426">
        <f t="shared" si="277"/>
        <v>0</v>
      </c>
      <c r="AA876" s="426">
        <f t="shared" si="278"/>
        <v>0</v>
      </c>
      <c r="AB876" s="424"/>
      <c r="AC876" s="426">
        <f t="shared" si="273"/>
        <v>0</v>
      </c>
      <c r="AD876" s="426">
        <f t="shared" si="274"/>
        <v>0</v>
      </c>
      <c r="AM876" s="426"/>
      <c r="AN876" s="426"/>
      <c r="AO876" s="426"/>
      <c r="AP876" s="426"/>
      <c r="AQ876" s="423"/>
      <c r="AR876" s="423"/>
    </row>
    <row r="877" spans="1:44" s="425" customFormat="1">
      <c r="A877" s="427" t="s">
        <v>1496</v>
      </c>
      <c r="B877" s="421">
        <f>B876+31</f>
        <v>46929</v>
      </c>
      <c r="C877" s="422">
        <v>1</v>
      </c>
      <c r="D877" s="423">
        <v>0</v>
      </c>
      <c r="E877" s="423">
        <v>0</v>
      </c>
      <c r="F877" s="423">
        <v>0</v>
      </c>
      <c r="G877" s="423"/>
      <c r="H877" s="424"/>
      <c r="M877" s="426">
        <v>-50</v>
      </c>
      <c r="N877" s="426">
        <f t="shared" si="280"/>
        <v>6900</v>
      </c>
      <c r="O877" s="426">
        <f t="shared" si="265"/>
        <v>-50</v>
      </c>
      <c r="P877" s="426">
        <f t="shared" si="266"/>
        <v>6900</v>
      </c>
      <c r="Q877" s="426">
        <f t="shared" si="281"/>
        <v>0</v>
      </c>
      <c r="R877" s="426">
        <f t="shared" si="282"/>
        <v>0</v>
      </c>
      <c r="S877" s="426">
        <f t="shared" si="285"/>
        <v>0</v>
      </c>
      <c r="T877" s="426">
        <f t="shared" si="275"/>
        <v>0</v>
      </c>
      <c r="U877" s="426">
        <f t="shared" si="283"/>
        <v>0</v>
      </c>
      <c r="V877" s="426">
        <f t="shared" si="284"/>
        <v>0</v>
      </c>
      <c r="W877" s="426">
        <f t="shared" si="279"/>
        <v>0</v>
      </c>
      <c r="X877" s="426">
        <f t="shared" si="276"/>
        <v>0</v>
      </c>
      <c r="Y877" s="424"/>
      <c r="Z877" s="426">
        <f t="shared" si="277"/>
        <v>0</v>
      </c>
      <c r="AA877" s="426">
        <f t="shared" si="278"/>
        <v>0</v>
      </c>
      <c r="AB877" s="424"/>
      <c r="AC877" s="426">
        <f t="shared" si="273"/>
        <v>0</v>
      </c>
      <c r="AD877" s="426">
        <f t="shared" si="274"/>
        <v>0</v>
      </c>
      <c r="AM877" s="426"/>
      <c r="AN877" s="426"/>
      <c r="AO877" s="426"/>
      <c r="AP877" s="426"/>
      <c r="AQ877" s="423"/>
      <c r="AR877" s="423"/>
    </row>
    <row r="878" spans="1:44" s="425" customFormat="1">
      <c r="A878" s="427" t="s">
        <v>1496</v>
      </c>
      <c r="B878" s="421">
        <f>B877+30</f>
        <v>46959</v>
      </c>
      <c r="C878" s="422">
        <v>1</v>
      </c>
      <c r="D878" s="423">
        <v>0</v>
      </c>
      <c r="E878" s="423">
        <v>0</v>
      </c>
      <c r="F878" s="423">
        <v>0</v>
      </c>
      <c r="G878" s="423"/>
      <c r="H878" s="424"/>
      <c r="M878" s="426">
        <v>-50</v>
      </c>
      <c r="N878" s="426">
        <f t="shared" si="280"/>
        <v>6950</v>
      </c>
      <c r="O878" s="426">
        <f t="shared" si="265"/>
        <v>-50</v>
      </c>
      <c r="P878" s="426">
        <f t="shared" si="266"/>
        <v>6950</v>
      </c>
      <c r="Q878" s="426">
        <f t="shared" si="281"/>
        <v>0</v>
      </c>
      <c r="R878" s="426">
        <f t="shared" si="282"/>
        <v>0</v>
      </c>
      <c r="S878" s="426">
        <f t="shared" si="285"/>
        <v>0</v>
      </c>
      <c r="T878" s="426">
        <f t="shared" si="275"/>
        <v>0</v>
      </c>
      <c r="U878" s="426">
        <f t="shared" si="283"/>
        <v>0</v>
      </c>
      <c r="V878" s="426">
        <f t="shared" si="284"/>
        <v>0</v>
      </c>
      <c r="W878" s="426">
        <f t="shared" si="279"/>
        <v>0</v>
      </c>
      <c r="X878" s="426">
        <f t="shared" si="276"/>
        <v>0</v>
      </c>
      <c r="Y878" s="424"/>
      <c r="Z878" s="426">
        <f t="shared" si="277"/>
        <v>0</v>
      </c>
      <c r="AA878" s="426">
        <f t="shared" si="278"/>
        <v>0</v>
      </c>
      <c r="AB878" s="424"/>
      <c r="AC878" s="426">
        <f t="shared" si="273"/>
        <v>0</v>
      </c>
      <c r="AD878" s="426">
        <f t="shared" si="274"/>
        <v>0</v>
      </c>
      <c r="AM878" s="426"/>
      <c r="AN878" s="426"/>
      <c r="AO878" s="426"/>
      <c r="AP878" s="426"/>
      <c r="AQ878" s="423"/>
      <c r="AR878" s="423"/>
    </row>
    <row r="879" spans="1:44" s="425" customFormat="1">
      <c r="A879" s="427" t="s">
        <v>1496</v>
      </c>
      <c r="B879" s="421">
        <f>B878+31</f>
        <v>46990</v>
      </c>
      <c r="C879" s="422">
        <v>1</v>
      </c>
      <c r="D879" s="423">
        <v>0</v>
      </c>
      <c r="E879" s="423">
        <v>0</v>
      </c>
      <c r="F879" s="423">
        <v>0</v>
      </c>
      <c r="G879" s="423"/>
      <c r="H879" s="424"/>
      <c r="M879" s="426">
        <v>-50</v>
      </c>
      <c r="N879" s="426">
        <f t="shared" si="280"/>
        <v>7000</v>
      </c>
      <c r="O879" s="426">
        <f t="shared" si="265"/>
        <v>-50</v>
      </c>
      <c r="P879" s="426">
        <f t="shared" si="266"/>
        <v>7000</v>
      </c>
      <c r="Q879" s="426">
        <f t="shared" si="281"/>
        <v>0</v>
      </c>
      <c r="R879" s="426">
        <f t="shared" si="282"/>
        <v>0</v>
      </c>
      <c r="S879" s="426">
        <f t="shared" si="285"/>
        <v>0</v>
      </c>
      <c r="T879" s="426">
        <f t="shared" si="275"/>
        <v>0</v>
      </c>
      <c r="U879" s="426">
        <f t="shared" si="283"/>
        <v>0</v>
      </c>
      <c r="V879" s="426">
        <f t="shared" si="284"/>
        <v>0</v>
      </c>
      <c r="W879" s="426">
        <f t="shared" si="279"/>
        <v>0</v>
      </c>
      <c r="X879" s="426">
        <f t="shared" si="276"/>
        <v>0</v>
      </c>
      <c r="Y879" s="424"/>
      <c r="Z879" s="426">
        <f t="shared" si="277"/>
        <v>0</v>
      </c>
      <c r="AA879" s="426">
        <f t="shared" si="278"/>
        <v>0</v>
      </c>
      <c r="AB879" s="424"/>
      <c r="AC879" s="426">
        <f t="shared" si="273"/>
        <v>0</v>
      </c>
      <c r="AD879" s="426">
        <f t="shared" si="274"/>
        <v>0</v>
      </c>
      <c r="AM879" s="426"/>
      <c r="AN879" s="426"/>
      <c r="AO879" s="426"/>
      <c r="AP879" s="426"/>
      <c r="AQ879" s="423"/>
      <c r="AR879" s="423"/>
    </row>
    <row r="880" spans="1:44" s="425" customFormat="1">
      <c r="A880" s="427" t="s">
        <v>1496</v>
      </c>
      <c r="B880" s="421">
        <f>B879+31</f>
        <v>47021</v>
      </c>
      <c r="C880" s="422">
        <v>1</v>
      </c>
      <c r="D880" s="423">
        <v>0</v>
      </c>
      <c r="E880" s="423">
        <v>0</v>
      </c>
      <c r="F880" s="423">
        <v>0</v>
      </c>
      <c r="G880" s="423"/>
      <c r="H880" s="424"/>
      <c r="M880" s="426">
        <v>-50</v>
      </c>
      <c r="N880" s="426">
        <f t="shared" si="280"/>
        <v>7050</v>
      </c>
      <c r="O880" s="426">
        <f t="shared" si="265"/>
        <v>-50</v>
      </c>
      <c r="P880" s="426">
        <f t="shared" si="266"/>
        <v>7050</v>
      </c>
      <c r="Q880" s="426">
        <f t="shared" si="281"/>
        <v>0</v>
      </c>
      <c r="R880" s="426">
        <f t="shared" si="282"/>
        <v>0</v>
      </c>
      <c r="S880" s="426">
        <f t="shared" si="285"/>
        <v>0</v>
      </c>
      <c r="T880" s="426">
        <f t="shared" si="275"/>
        <v>0</v>
      </c>
      <c r="U880" s="426">
        <f t="shared" si="283"/>
        <v>0</v>
      </c>
      <c r="V880" s="426">
        <f t="shared" si="284"/>
        <v>0</v>
      </c>
      <c r="W880" s="426">
        <f t="shared" si="279"/>
        <v>0</v>
      </c>
      <c r="X880" s="426">
        <f t="shared" si="276"/>
        <v>0</v>
      </c>
      <c r="Y880" s="424"/>
      <c r="Z880" s="426">
        <f t="shared" si="277"/>
        <v>0</v>
      </c>
      <c r="AA880" s="426">
        <f t="shared" si="278"/>
        <v>0</v>
      </c>
      <c r="AB880" s="424"/>
      <c r="AC880" s="426">
        <f t="shared" si="273"/>
        <v>0</v>
      </c>
      <c r="AD880" s="426">
        <f t="shared" si="274"/>
        <v>0</v>
      </c>
      <c r="AM880" s="426"/>
      <c r="AN880" s="426"/>
      <c r="AO880" s="426"/>
      <c r="AP880" s="426"/>
      <c r="AQ880" s="423"/>
      <c r="AR880" s="423"/>
    </row>
    <row r="881" spans="1:44" s="425" customFormat="1">
      <c r="A881" s="427" t="s">
        <v>1496</v>
      </c>
      <c r="B881" s="421">
        <f>B880+30</f>
        <v>47051</v>
      </c>
      <c r="C881" s="422">
        <v>1</v>
      </c>
      <c r="D881" s="423">
        <v>0</v>
      </c>
      <c r="E881" s="423">
        <v>0</v>
      </c>
      <c r="F881" s="423">
        <v>0</v>
      </c>
      <c r="G881" s="423"/>
      <c r="H881" s="424"/>
      <c r="M881" s="426">
        <v>-50</v>
      </c>
      <c r="N881" s="426">
        <f t="shared" si="280"/>
        <v>7100</v>
      </c>
      <c r="O881" s="426">
        <f t="shared" si="265"/>
        <v>-50</v>
      </c>
      <c r="P881" s="426">
        <f t="shared" si="266"/>
        <v>7100</v>
      </c>
      <c r="Q881" s="426">
        <f t="shared" si="281"/>
        <v>0</v>
      </c>
      <c r="R881" s="426">
        <f t="shared" si="282"/>
        <v>0</v>
      </c>
      <c r="S881" s="426">
        <f t="shared" si="285"/>
        <v>0</v>
      </c>
      <c r="T881" s="426">
        <f t="shared" si="275"/>
        <v>0</v>
      </c>
      <c r="U881" s="426">
        <f t="shared" si="283"/>
        <v>0</v>
      </c>
      <c r="V881" s="426">
        <f t="shared" si="284"/>
        <v>0</v>
      </c>
      <c r="W881" s="426">
        <f t="shared" si="279"/>
        <v>0</v>
      </c>
      <c r="X881" s="426">
        <f t="shared" si="276"/>
        <v>0</v>
      </c>
      <c r="Y881" s="424"/>
      <c r="Z881" s="426">
        <f t="shared" si="277"/>
        <v>0</v>
      </c>
      <c r="AA881" s="426">
        <f t="shared" si="278"/>
        <v>0</v>
      </c>
      <c r="AB881" s="424"/>
      <c r="AC881" s="426">
        <f t="shared" si="273"/>
        <v>0</v>
      </c>
      <c r="AD881" s="426">
        <f t="shared" si="274"/>
        <v>0</v>
      </c>
      <c r="AM881" s="426"/>
      <c r="AN881" s="426"/>
      <c r="AO881" s="426"/>
      <c r="AP881" s="426"/>
      <c r="AQ881" s="423"/>
      <c r="AR881" s="423"/>
    </row>
    <row r="882" spans="1:44" s="425" customFormat="1">
      <c r="A882" s="427" t="s">
        <v>1496</v>
      </c>
      <c r="B882" s="421">
        <f>B881+31</f>
        <v>47082</v>
      </c>
      <c r="C882" s="422">
        <v>1</v>
      </c>
      <c r="D882" s="423">
        <v>0</v>
      </c>
      <c r="E882" s="423">
        <v>0</v>
      </c>
      <c r="F882" s="423">
        <v>0</v>
      </c>
      <c r="G882" s="423"/>
      <c r="H882" s="424"/>
      <c r="M882" s="426">
        <v>-50</v>
      </c>
      <c r="N882" s="426">
        <f t="shared" si="280"/>
        <v>7150</v>
      </c>
      <c r="O882" s="426">
        <f t="shared" si="265"/>
        <v>-50</v>
      </c>
      <c r="P882" s="426">
        <f t="shared" si="266"/>
        <v>7150</v>
      </c>
      <c r="Q882" s="426">
        <f t="shared" si="281"/>
        <v>0</v>
      </c>
      <c r="R882" s="426">
        <f t="shared" si="282"/>
        <v>0</v>
      </c>
      <c r="S882" s="426">
        <f t="shared" si="285"/>
        <v>0</v>
      </c>
      <c r="T882" s="426">
        <f t="shared" si="275"/>
        <v>0</v>
      </c>
      <c r="U882" s="426">
        <f t="shared" si="283"/>
        <v>0</v>
      </c>
      <c r="V882" s="426">
        <f t="shared" si="284"/>
        <v>0</v>
      </c>
      <c r="W882" s="426">
        <f t="shared" si="279"/>
        <v>0</v>
      </c>
      <c r="X882" s="426">
        <f t="shared" si="276"/>
        <v>0</v>
      </c>
      <c r="Y882" s="424"/>
      <c r="Z882" s="426">
        <f t="shared" si="277"/>
        <v>0</v>
      </c>
      <c r="AA882" s="426">
        <f t="shared" si="278"/>
        <v>0</v>
      </c>
      <c r="AB882" s="424"/>
      <c r="AC882" s="426">
        <f t="shared" si="273"/>
        <v>0</v>
      </c>
      <c r="AD882" s="426">
        <f t="shared" si="274"/>
        <v>0</v>
      </c>
      <c r="AM882" s="426"/>
      <c r="AN882" s="426"/>
      <c r="AO882" s="426"/>
      <c r="AP882" s="426"/>
      <c r="AQ882" s="423"/>
      <c r="AR882" s="423"/>
    </row>
    <row r="883" spans="1:44" s="425" customFormat="1">
      <c r="A883" s="427" t="s">
        <v>1496</v>
      </c>
      <c r="B883" s="421">
        <f>B882+30</f>
        <v>47112</v>
      </c>
      <c r="C883" s="422">
        <v>1</v>
      </c>
      <c r="D883" s="423">
        <v>0</v>
      </c>
      <c r="E883" s="423">
        <v>0</v>
      </c>
      <c r="F883" s="423">
        <v>0</v>
      </c>
      <c r="G883" s="423"/>
      <c r="H883" s="424"/>
      <c r="M883" s="426">
        <v>-50</v>
      </c>
      <c r="N883" s="426">
        <f t="shared" si="280"/>
        <v>7200</v>
      </c>
      <c r="O883" s="426">
        <f t="shared" si="265"/>
        <v>-50</v>
      </c>
      <c r="P883" s="426">
        <f t="shared" si="266"/>
        <v>7200</v>
      </c>
      <c r="Q883" s="426">
        <f t="shared" si="281"/>
        <v>0</v>
      </c>
      <c r="R883" s="426">
        <f t="shared" si="282"/>
        <v>0</v>
      </c>
      <c r="S883" s="426">
        <f t="shared" si="285"/>
        <v>0</v>
      </c>
      <c r="T883" s="426">
        <f t="shared" si="275"/>
        <v>0</v>
      </c>
      <c r="U883" s="426">
        <f t="shared" si="283"/>
        <v>0</v>
      </c>
      <c r="V883" s="426">
        <f t="shared" si="284"/>
        <v>0</v>
      </c>
      <c r="W883" s="426">
        <f t="shared" si="279"/>
        <v>0</v>
      </c>
      <c r="X883" s="426">
        <f t="shared" si="276"/>
        <v>0</v>
      </c>
      <c r="Y883" s="424"/>
      <c r="Z883" s="426">
        <f t="shared" si="277"/>
        <v>0</v>
      </c>
      <c r="AA883" s="426">
        <f t="shared" si="278"/>
        <v>0</v>
      </c>
      <c r="AB883" s="424"/>
      <c r="AC883" s="426">
        <f t="shared" si="273"/>
        <v>0</v>
      </c>
      <c r="AD883" s="426">
        <f t="shared" si="274"/>
        <v>0</v>
      </c>
      <c r="AM883" s="426"/>
      <c r="AN883" s="426"/>
      <c r="AO883" s="426"/>
      <c r="AP883" s="426"/>
      <c r="AQ883" s="423"/>
      <c r="AR883" s="423"/>
    </row>
  </sheetData>
  <pageMargins left="0.75" right="0.75" top="1" bottom="1" header="0.4921259845" footer="0.492125984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R883"/>
  <sheetViews>
    <sheetView zoomScale="150" zoomScaleNormal="150" zoomScalePageLayoutView="150" workbookViewId="0">
      <pane xSplit="2" ySplit="2" topLeftCell="C161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ColWidth="11.44140625" defaultRowHeight="13.2"/>
  <cols>
    <col min="1" max="1" width="15.6640625" style="55" customWidth="1"/>
    <col min="2" max="2" width="10.88671875" style="56" bestFit="1" customWidth="1"/>
    <col min="3" max="3" width="10.88671875" style="55" customWidth="1"/>
    <col min="4" max="7" width="11" style="55" customWidth="1"/>
    <col min="8" max="8" width="13.109375" style="55" customWidth="1"/>
    <col min="9" max="9" width="12.44140625" style="55" customWidth="1"/>
    <col min="10" max="12" width="11.44140625" style="55" customWidth="1"/>
    <col min="13" max="13" width="15.44140625" style="55" customWidth="1"/>
    <col min="14" max="16" width="14" style="55" customWidth="1"/>
    <col min="17" max="18" width="17.33203125" style="55" customWidth="1"/>
    <col min="19" max="20" width="18.44140625" style="55" customWidth="1"/>
    <col min="21" max="22" width="16.44140625" style="55" customWidth="1"/>
    <col min="23" max="24" width="15.33203125" style="55" customWidth="1"/>
    <col min="25" max="25" width="14.33203125" style="55" customWidth="1"/>
    <col min="26" max="27" width="16.44140625" style="55" customWidth="1"/>
    <col min="28" max="28" width="11.44140625" style="55" customWidth="1"/>
    <col min="29" max="29" width="16.44140625" style="55" customWidth="1"/>
    <col min="30" max="30" width="20.33203125" style="55" customWidth="1"/>
    <col min="31" max="32" width="14.109375" style="55" customWidth="1"/>
    <col min="33" max="33" width="12.6640625" style="55" customWidth="1"/>
    <col min="34" max="34" width="11.44140625" style="55"/>
    <col min="35" max="36" width="14.109375" style="55" customWidth="1"/>
    <col min="37" max="37" width="12.6640625" style="55" customWidth="1"/>
    <col min="38" max="38" width="12.44140625" style="55" customWidth="1"/>
    <col min="39" max="40" width="16.44140625" style="55" bestFit="1" customWidth="1"/>
    <col min="41" max="42" width="15.33203125" style="55" customWidth="1"/>
    <col min="43" max="44" width="15.33203125" style="411" customWidth="1"/>
    <col min="45" max="16384" width="11.44140625" style="55"/>
  </cols>
  <sheetData>
    <row r="1" spans="1:44" ht="118.8">
      <c r="B1" s="56">
        <f>MIN(B43:B590)</f>
        <v>43093</v>
      </c>
      <c r="P1" s="55" t="s">
        <v>41</v>
      </c>
      <c r="Q1" s="55" t="s">
        <v>43</v>
      </c>
      <c r="R1" s="55" t="s">
        <v>41</v>
      </c>
      <c r="T1" s="55" t="s">
        <v>42</v>
      </c>
    </row>
    <row r="2" spans="1:44" s="59" customFormat="1" ht="59.1" customHeight="1">
      <c r="A2" s="57" t="s">
        <v>0</v>
      </c>
      <c r="B2" s="58" t="s">
        <v>1</v>
      </c>
      <c r="C2" s="57" t="s">
        <v>9</v>
      </c>
      <c r="D2" s="57" t="s">
        <v>1494</v>
      </c>
      <c r="E2" s="57" t="s">
        <v>44</v>
      </c>
      <c r="F2" s="57" t="s">
        <v>45</v>
      </c>
      <c r="G2" s="57" t="s">
        <v>767</v>
      </c>
      <c r="H2" s="57" t="s">
        <v>2</v>
      </c>
      <c r="I2" s="57" t="s">
        <v>3</v>
      </c>
      <c r="J2" s="57" t="s">
        <v>4</v>
      </c>
      <c r="K2" s="57" t="s">
        <v>55</v>
      </c>
      <c r="L2" s="57" t="s">
        <v>54</v>
      </c>
      <c r="M2" s="57" t="s">
        <v>5</v>
      </c>
      <c r="N2" s="57" t="s">
        <v>56</v>
      </c>
      <c r="O2" s="57" t="s">
        <v>40</v>
      </c>
      <c r="P2" s="57" t="s">
        <v>8</v>
      </c>
      <c r="Q2" s="57" t="s">
        <v>49</v>
      </c>
      <c r="R2" s="57" t="s">
        <v>46</v>
      </c>
      <c r="S2" s="57" t="s">
        <v>47</v>
      </c>
      <c r="T2" s="57" t="s">
        <v>48</v>
      </c>
      <c r="U2" s="57" t="s">
        <v>50</v>
      </c>
      <c r="V2" s="57" t="s">
        <v>51</v>
      </c>
      <c r="W2" s="57" t="s">
        <v>52</v>
      </c>
      <c r="X2" s="57" t="s">
        <v>53</v>
      </c>
      <c r="Y2" s="57" t="s">
        <v>773</v>
      </c>
      <c r="Z2" s="57" t="s">
        <v>880</v>
      </c>
      <c r="AA2" s="57" t="s">
        <v>881</v>
      </c>
      <c r="AB2" s="57" t="s">
        <v>882</v>
      </c>
      <c r="AC2" s="57" t="s">
        <v>883</v>
      </c>
      <c r="AD2" s="57" t="s">
        <v>884</v>
      </c>
      <c r="AE2" s="57" t="s">
        <v>6</v>
      </c>
      <c r="AF2" s="57" t="s">
        <v>10</v>
      </c>
      <c r="AG2" s="57" t="s">
        <v>7</v>
      </c>
      <c r="AH2" s="57" t="s">
        <v>11</v>
      </c>
      <c r="AI2" s="57" t="s">
        <v>952</v>
      </c>
      <c r="AJ2" s="57" t="s">
        <v>953</v>
      </c>
      <c r="AK2" s="57" t="s">
        <v>954</v>
      </c>
      <c r="AL2" s="57" t="s">
        <v>955</v>
      </c>
      <c r="AM2" s="57" t="s">
        <v>948</v>
      </c>
      <c r="AN2" s="57" t="s">
        <v>949</v>
      </c>
      <c r="AO2" s="57" t="s">
        <v>950</v>
      </c>
      <c r="AP2" s="57" t="s">
        <v>951</v>
      </c>
      <c r="AQ2" s="412" t="s">
        <v>1458</v>
      </c>
      <c r="AR2" s="412" t="s">
        <v>1459</v>
      </c>
    </row>
    <row r="3" spans="1:44" s="60" customFormat="1">
      <c r="A3" s="20" t="s">
        <v>762</v>
      </c>
      <c r="B3" s="71">
        <v>43089</v>
      </c>
      <c r="C3" s="72">
        <v>1</v>
      </c>
      <c r="D3" s="73"/>
      <c r="E3" s="73"/>
      <c r="F3" s="73"/>
      <c r="G3" s="73"/>
      <c r="H3" s="73"/>
      <c r="M3" s="74">
        <v>2000000</v>
      </c>
      <c r="N3" s="74">
        <f>-M3</f>
        <v>-2000000</v>
      </c>
      <c r="O3" s="74">
        <f t="shared" ref="O3:O66" si="0">M3*C3</f>
        <v>2000000</v>
      </c>
      <c r="P3" s="74">
        <f t="shared" ref="P3:P66" si="1">N3*C3</f>
        <v>-2000000</v>
      </c>
      <c r="Q3" s="74"/>
      <c r="R3" s="74">
        <f>Q3*C3</f>
        <v>0</v>
      </c>
      <c r="S3" s="74">
        <v>0</v>
      </c>
      <c r="T3" s="74">
        <f>S3*C3</f>
        <v>0</v>
      </c>
      <c r="U3" s="74"/>
      <c r="V3" s="74"/>
      <c r="W3" s="74">
        <f>-P3*F3</f>
        <v>0</v>
      </c>
      <c r="X3" s="74">
        <f>W3*C3</f>
        <v>0</v>
      </c>
      <c r="Y3" s="75"/>
      <c r="Z3" s="74">
        <f>N3*Y3</f>
        <v>0</v>
      </c>
      <c r="AA3" s="74">
        <f>Z3*$C3</f>
        <v>0</v>
      </c>
      <c r="AB3" s="75"/>
      <c r="AC3" s="74">
        <f>AB3*N3</f>
        <v>0</v>
      </c>
      <c r="AD3" s="74">
        <f>AC3*$C3</f>
        <v>0</v>
      </c>
      <c r="AM3" s="220"/>
      <c r="AN3" s="220"/>
      <c r="AO3" s="220"/>
      <c r="AP3" s="220"/>
      <c r="AQ3" s="413"/>
      <c r="AR3" s="413"/>
    </row>
    <row r="4" spans="1:44" s="61" customFormat="1">
      <c r="A4" s="26" t="s">
        <v>766</v>
      </c>
      <c r="B4" s="76">
        <v>43093</v>
      </c>
      <c r="C4" s="77">
        <v>1</v>
      </c>
      <c r="D4" s="78">
        <v>0.05</v>
      </c>
      <c r="E4" s="78"/>
      <c r="F4" s="78"/>
      <c r="G4" s="78"/>
      <c r="H4" s="79"/>
      <c r="M4" s="80">
        <v>-500000</v>
      </c>
      <c r="N4" s="80">
        <f>-M4</f>
        <v>500000</v>
      </c>
      <c r="O4" s="80">
        <f t="shared" si="0"/>
        <v>-500000</v>
      </c>
      <c r="P4" s="80">
        <f t="shared" si="1"/>
        <v>500000</v>
      </c>
      <c r="Q4" s="80"/>
      <c r="R4" s="80"/>
      <c r="S4" s="80"/>
      <c r="T4" s="80"/>
      <c r="U4" s="80"/>
      <c r="V4" s="80"/>
      <c r="W4" s="80"/>
      <c r="X4" s="80"/>
      <c r="Y4" s="79">
        <v>0.02</v>
      </c>
      <c r="Z4" s="80">
        <f>-Y4*N4</f>
        <v>-10000</v>
      </c>
      <c r="AA4" s="80">
        <f>Z4*C4</f>
        <v>-10000</v>
      </c>
      <c r="AB4" s="79">
        <v>0.02</v>
      </c>
      <c r="AC4" s="80">
        <f>-AB4*N4</f>
        <v>-10000</v>
      </c>
      <c r="AD4" s="80">
        <f>AC4*C4</f>
        <v>-10000</v>
      </c>
      <c r="AM4" s="80"/>
      <c r="AN4" s="80"/>
      <c r="AO4" s="80"/>
      <c r="AP4" s="80"/>
      <c r="AQ4" s="78"/>
      <c r="AR4" s="78"/>
    </row>
    <row r="5" spans="1:44" s="61" customFormat="1">
      <c r="A5" s="26" t="s">
        <v>766</v>
      </c>
      <c r="B5" s="76">
        <v>43100</v>
      </c>
      <c r="C5" s="77">
        <v>1</v>
      </c>
      <c r="D5" s="78">
        <v>0.05</v>
      </c>
      <c r="E5" s="78"/>
      <c r="F5" s="78"/>
      <c r="G5" s="78"/>
      <c r="H5" s="79"/>
      <c r="M5" s="80"/>
      <c r="N5" s="80">
        <f>N4+M5</f>
        <v>500000</v>
      </c>
      <c r="O5" s="80">
        <f t="shared" si="0"/>
        <v>0</v>
      </c>
      <c r="P5" s="80">
        <f t="shared" si="1"/>
        <v>500000</v>
      </c>
      <c r="Q5" s="80">
        <f>-P5*D5/365*(B5-B4)</f>
        <v>-479.45205479452056</v>
      </c>
      <c r="R5" s="80">
        <f>Q5*C5</f>
        <v>-479.45205479452056</v>
      </c>
      <c r="S5" s="80"/>
      <c r="T5" s="80"/>
      <c r="U5" s="80"/>
      <c r="V5" s="80"/>
      <c r="W5" s="80"/>
      <c r="X5" s="80"/>
      <c r="Y5" s="79">
        <v>0.02</v>
      </c>
      <c r="Z5" s="80">
        <f>-Y5*N5</f>
        <v>-10000</v>
      </c>
      <c r="AA5" s="80">
        <f>Z5*C5</f>
        <v>-10000</v>
      </c>
      <c r="AB5" s="79">
        <v>0.02</v>
      </c>
      <c r="AC5" s="80">
        <f t="shared" ref="AC5:AC68" si="2">-AB5*N5</f>
        <v>-10000</v>
      </c>
      <c r="AD5" s="80">
        <f t="shared" ref="AD5:AD68" si="3">AC5*C5</f>
        <v>-10000</v>
      </c>
      <c r="AM5" s="80"/>
      <c r="AN5" s="80"/>
      <c r="AO5" s="80"/>
      <c r="AP5" s="80"/>
      <c r="AQ5" s="78"/>
      <c r="AR5" s="78"/>
    </row>
    <row r="6" spans="1:44" s="61" customFormat="1">
      <c r="A6" s="26" t="s">
        <v>766</v>
      </c>
      <c r="B6" s="76">
        <v>43465</v>
      </c>
      <c r="C6" s="77">
        <v>1</v>
      </c>
      <c r="D6" s="78">
        <v>0.05</v>
      </c>
      <c r="E6" s="78"/>
      <c r="F6" s="78"/>
      <c r="G6" s="78"/>
      <c r="H6" s="79"/>
      <c r="M6" s="80"/>
      <c r="N6" s="80">
        <f>N5+M6</f>
        <v>500000</v>
      </c>
      <c r="O6" s="80">
        <f t="shared" si="0"/>
        <v>0</v>
      </c>
      <c r="P6" s="80">
        <f t="shared" si="1"/>
        <v>500000</v>
      </c>
      <c r="Q6" s="80">
        <f>-P6*D6/365*(B6-B5)</f>
        <v>-25000</v>
      </c>
      <c r="R6" s="80">
        <f>Q6*C6</f>
        <v>-25000</v>
      </c>
      <c r="S6" s="80"/>
      <c r="T6" s="80"/>
      <c r="U6" s="80"/>
      <c r="V6" s="80"/>
      <c r="W6" s="80"/>
      <c r="X6" s="80"/>
      <c r="Y6" s="79">
        <v>0.02</v>
      </c>
      <c r="Z6" s="80">
        <f>-Y6*N6</f>
        <v>-10000</v>
      </c>
      <c r="AA6" s="80">
        <f>Z6*C6</f>
        <v>-10000</v>
      </c>
      <c r="AB6" s="79">
        <v>0.02</v>
      </c>
      <c r="AC6" s="80">
        <f t="shared" si="2"/>
        <v>-10000</v>
      </c>
      <c r="AD6" s="80">
        <f t="shared" si="3"/>
        <v>-10000</v>
      </c>
      <c r="AM6" s="80"/>
      <c r="AN6" s="80"/>
      <c r="AO6" s="80"/>
      <c r="AP6" s="80"/>
      <c r="AQ6" s="78"/>
      <c r="AR6" s="78"/>
    </row>
    <row r="7" spans="1:44" s="62" customFormat="1">
      <c r="A7" s="27" t="s">
        <v>769</v>
      </c>
      <c r="B7" s="81">
        <v>43093</v>
      </c>
      <c r="C7" s="82">
        <v>1</v>
      </c>
      <c r="D7" s="83">
        <v>0.05</v>
      </c>
      <c r="E7" s="84"/>
      <c r="F7" s="84"/>
      <c r="G7" s="85">
        <v>100000</v>
      </c>
      <c r="H7" s="86">
        <v>0.95009999999999994</v>
      </c>
      <c r="I7" s="62">
        <v>4</v>
      </c>
      <c r="J7" s="62">
        <f>I7</f>
        <v>4</v>
      </c>
      <c r="M7" s="85">
        <f>-G7*I7*H7</f>
        <v>-380040</v>
      </c>
      <c r="N7" s="85">
        <f>-M7</f>
        <v>380040</v>
      </c>
      <c r="O7" s="85">
        <f t="shared" si="0"/>
        <v>-380040</v>
      </c>
      <c r="P7" s="85">
        <f t="shared" si="1"/>
        <v>380040</v>
      </c>
      <c r="Q7" s="85"/>
      <c r="R7" s="85"/>
      <c r="S7" s="221"/>
      <c r="T7" s="85"/>
      <c r="U7" s="85"/>
      <c r="V7" s="85"/>
      <c r="W7" s="85"/>
      <c r="X7" s="85"/>
      <c r="Y7" s="87"/>
      <c r="Z7" s="85">
        <f>-Y7*N7</f>
        <v>0</v>
      </c>
      <c r="AA7" s="85">
        <f>Z7*C7</f>
        <v>0</v>
      </c>
      <c r="AB7" s="87"/>
      <c r="AC7" s="85">
        <f t="shared" si="2"/>
        <v>0</v>
      </c>
      <c r="AD7" s="85">
        <f t="shared" si="3"/>
        <v>0</v>
      </c>
      <c r="AE7" s="85"/>
      <c r="AF7" s="85"/>
      <c r="AG7" s="85"/>
      <c r="AH7" s="85"/>
      <c r="AI7" s="221"/>
      <c r="AJ7" s="85"/>
      <c r="AK7" s="221"/>
      <c r="AL7" s="85"/>
      <c r="AM7" s="85"/>
      <c r="AN7" s="85"/>
      <c r="AO7" s="85"/>
      <c r="AP7" s="85"/>
      <c r="AQ7" s="84">
        <v>1E-3</v>
      </c>
      <c r="AR7" s="84">
        <v>0</v>
      </c>
    </row>
    <row r="8" spans="1:44" s="62" customFormat="1">
      <c r="A8" s="27" t="s">
        <v>769</v>
      </c>
      <c r="B8" s="81">
        <v>43100</v>
      </c>
      <c r="C8" s="82">
        <v>1</v>
      </c>
      <c r="D8" s="84">
        <v>0.05</v>
      </c>
      <c r="E8" s="84"/>
      <c r="F8" s="84"/>
      <c r="G8" s="85">
        <v>100000</v>
      </c>
      <c r="H8" s="86">
        <v>0.97299999999999998</v>
      </c>
      <c r="J8" s="62">
        <f t="shared" ref="J8:J13" si="4">J7+I8</f>
        <v>4</v>
      </c>
      <c r="M8" s="85">
        <f t="shared" ref="M8:M13" si="5">-G8*H8*I8</f>
        <v>0</v>
      </c>
      <c r="N8" s="85">
        <f t="shared" ref="N8:N13" si="6">N7-M8</f>
        <v>380040</v>
      </c>
      <c r="O8" s="85">
        <f t="shared" si="0"/>
        <v>0</v>
      </c>
      <c r="P8" s="85">
        <f t="shared" si="1"/>
        <v>380040</v>
      </c>
      <c r="Q8" s="85">
        <f t="shared" ref="Q8:Q13" si="7">G7*J7*D7/365*(B8-B7)+Q7-S8</f>
        <v>0</v>
      </c>
      <c r="R8" s="85">
        <f t="shared" ref="R8:R71" si="8">Q8*C8</f>
        <v>0</v>
      </c>
      <c r="S8" s="221">
        <f>G8*J8*D8/365*(B8-B7)</f>
        <v>383.56164383561645</v>
      </c>
      <c r="T8" s="85">
        <f t="shared" ref="T8:T71" si="9">S8*C8</f>
        <v>383.56164383561645</v>
      </c>
      <c r="U8" s="85"/>
      <c r="V8" s="85"/>
      <c r="W8" s="85"/>
      <c r="X8" s="85"/>
      <c r="Y8" s="87"/>
      <c r="Z8" s="85">
        <f t="shared" ref="Z8:Z71" si="10">-Y8*N8</f>
        <v>0</v>
      </c>
      <c r="AA8" s="85">
        <f t="shared" ref="AA8:AA71" si="11">Z8*C8</f>
        <v>0</v>
      </c>
      <c r="AB8" s="87"/>
      <c r="AC8" s="85">
        <f t="shared" si="2"/>
        <v>0</v>
      </c>
      <c r="AD8" s="85">
        <f t="shared" si="3"/>
        <v>0</v>
      </c>
      <c r="AE8" s="85">
        <f t="shared" ref="AE8:AE13" si="12">MAX(0,IF(I8&gt;=0,G8*(J8-I8)*(H8-H7),0))+AE7-AI8</f>
        <v>9160.0000000000127</v>
      </c>
      <c r="AF8" s="85">
        <f t="shared" ref="AF8:AF13" si="13">AE8*C8</f>
        <v>9160.0000000000127</v>
      </c>
      <c r="AG8" s="85">
        <f t="shared" ref="AG8:AG13" si="14">MIN(0,IF(I8&gt;=0,G8*(J8-I8)*(H8-H7),0))+AG7-AK8</f>
        <v>0</v>
      </c>
      <c r="AH8" s="85">
        <f t="shared" ref="AH8:AH13" si="15">AG8*C8</f>
        <v>0</v>
      </c>
      <c r="AI8" s="221"/>
      <c r="AJ8" s="85">
        <f t="shared" ref="AJ8:AJ13" si="16">AI8*C8</f>
        <v>0</v>
      </c>
      <c r="AK8" s="221"/>
      <c r="AL8" s="85">
        <f>AK8*C8</f>
        <v>0</v>
      </c>
      <c r="AM8" s="85"/>
      <c r="AN8" s="85"/>
      <c r="AO8" s="85"/>
      <c r="AP8" s="85"/>
      <c r="AQ8" s="84">
        <v>1E-3</v>
      </c>
      <c r="AR8" s="84">
        <v>0</v>
      </c>
    </row>
    <row r="9" spans="1:44" s="62" customFormat="1">
      <c r="A9" s="27" t="s">
        <v>769</v>
      </c>
      <c r="B9" s="81">
        <v>43110</v>
      </c>
      <c r="C9" s="82">
        <v>1</v>
      </c>
      <c r="D9" s="84">
        <v>0.05</v>
      </c>
      <c r="E9" s="84"/>
      <c r="F9" s="84"/>
      <c r="G9" s="85">
        <v>100000</v>
      </c>
      <c r="H9" s="86">
        <v>0.98599999999999999</v>
      </c>
      <c r="J9" s="62">
        <f t="shared" si="4"/>
        <v>4</v>
      </c>
      <c r="M9" s="85">
        <f t="shared" si="5"/>
        <v>0</v>
      </c>
      <c r="N9" s="85">
        <f t="shared" si="6"/>
        <v>380040</v>
      </c>
      <c r="O9" s="85">
        <f t="shared" si="0"/>
        <v>0</v>
      </c>
      <c r="P9" s="85">
        <f t="shared" si="1"/>
        <v>380040</v>
      </c>
      <c r="Q9" s="85">
        <f t="shared" si="7"/>
        <v>547.94520547945206</v>
      </c>
      <c r="R9" s="85">
        <f t="shared" si="8"/>
        <v>547.94520547945206</v>
      </c>
      <c r="S9" s="221"/>
      <c r="T9" s="85">
        <f t="shared" si="9"/>
        <v>0</v>
      </c>
      <c r="U9" s="85"/>
      <c r="V9" s="85"/>
      <c r="W9" s="85"/>
      <c r="X9" s="85"/>
      <c r="Y9" s="87"/>
      <c r="Z9" s="85">
        <f t="shared" si="10"/>
        <v>0</v>
      </c>
      <c r="AA9" s="85">
        <f t="shared" si="11"/>
        <v>0</v>
      </c>
      <c r="AB9" s="87"/>
      <c r="AC9" s="85">
        <f t="shared" si="2"/>
        <v>0</v>
      </c>
      <c r="AD9" s="85">
        <f t="shared" si="3"/>
        <v>0</v>
      </c>
      <c r="AE9" s="85">
        <f t="shared" si="12"/>
        <v>14360.000000000018</v>
      </c>
      <c r="AF9" s="85">
        <f t="shared" si="13"/>
        <v>14360.000000000018</v>
      </c>
      <c r="AG9" s="85">
        <f t="shared" si="14"/>
        <v>0</v>
      </c>
      <c r="AH9" s="85">
        <f t="shared" si="15"/>
        <v>0</v>
      </c>
      <c r="AI9" s="221"/>
      <c r="AJ9" s="85">
        <f t="shared" si="16"/>
        <v>0</v>
      </c>
      <c r="AK9" s="221"/>
      <c r="AL9" s="85">
        <f>AK9*C9</f>
        <v>0</v>
      </c>
      <c r="AM9" s="85"/>
      <c r="AN9" s="85"/>
      <c r="AO9" s="85"/>
      <c r="AP9" s="85"/>
      <c r="AQ9" s="84">
        <v>1E-3</v>
      </c>
      <c r="AR9" s="84">
        <v>0</v>
      </c>
    </row>
    <row r="10" spans="1:44" s="62" customFormat="1">
      <c r="A10" s="27" t="s">
        <v>769</v>
      </c>
      <c r="B10" s="81">
        <v>43190</v>
      </c>
      <c r="C10" s="82">
        <v>1</v>
      </c>
      <c r="D10" s="84">
        <v>0.05</v>
      </c>
      <c r="E10" s="84"/>
      <c r="F10" s="84"/>
      <c r="G10" s="85">
        <v>100000</v>
      </c>
      <c r="H10" s="86">
        <v>0.97899999999999998</v>
      </c>
      <c r="J10" s="62">
        <f t="shared" si="4"/>
        <v>4</v>
      </c>
      <c r="M10" s="85">
        <f t="shared" si="5"/>
        <v>0</v>
      </c>
      <c r="N10" s="85">
        <f t="shared" si="6"/>
        <v>380040</v>
      </c>
      <c r="O10" s="85">
        <f t="shared" si="0"/>
        <v>0</v>
      </c>
      <c r="P10" s="85">
        <f t="shared" si="1"/>
        <v>380040</v>
      </c>
      <c r="Q10" s="85">
        <f t="shared" si="7"/>
        <v>4931.5068493150684</v>
      </c>
      <c r="R10" s="85">
        <f t="shared" si="8"/>
        <v>4931.5068493150684</v>
      </c>
      <c r="S10" s="221"/>
      <c r="T10" s="85">
        <f t="shared" si="9"/>
        <v>0</v>
      </c>
      <c r="U10" s="85"/>
      <c r="V10" s="85"/>
      <c r="W10" s="85"/>
      <c r="X10" s="85"/>
      <c r="Y10" s="87"/>
      <c r="Z10" s="85">
        <f t="shared" si="10"/>
        <v>0</v>
      </c>
      <c r="AA10" s="85">
        <f t="shared" si="11"/>
        <v>0</v>
      </c>
      <c r="AB10" s="87"/>
      <c r="AC10" s="85">
        <f t="shared" si="2"/>
        <v>0</v>
      </c>
      <c r="AD10" s="85">
        <f t="shared" si="3"/>
        <v>0</v>
      </c>
      <c r="AE10" s="85">
        <f t="shared" si="12"/>
        <v>14360.000000000018</v>
      </c>
      <c r="AF10" s="85">
        <f t="shared" si="13"/>
        <v>14360.000000000018</v>
      </c>
      <c r="AG10" s="85">
        <f t="shared" si="14"/>
        <v>-2800.0000000000023</v>
      </c>
      <c r="AH10" s="85">
        <f t="shared" si="15"/>
        <v>-2800.0000000000023</v>
      </c>
      <c r="AI10" s="221"/>
      <c r="AJ10" s="85">
        <f t="shared" si="16"/>
        <v>0</v>
      </c>
      <c r="AK10" s="221"/>
      <c r="AL10" s="85">
        <f>AK10*C10</f>
        <v>0</v>
      </c>
      <c r="AM10" s="85"/>
      <c r="AN10" s="85"/>
      <c r="AO10" s="85"/>
      <c r="AP10" s="85"/>
      <c r="AQ10" s="84">
        <v>1E-3</v>
      </c>
      <c r="AR10" s="84">
        <v>0</v>
      </c>
    </row>
    <row r="11" spans="1:44" s="62" customFormat="1">
      <c r="A11" s="27" t="s">
        <v>769</v>
      </c>
      <c r="B11" s="81">
        <v>43281</v>
      </c>
      <c r="C11" s="82">
        <v>1</v>
      </c>
      <c r="D11" s="84">
        <v>0.05</v>
      </c>
      <c r="E11" s="84"/>
      <c r="F11" s="84"/>
      <c r="G11" s="85">
        <v>100000</v>
      </c>
      <c r="H11" s="86">
        <v>0.97599999999999998</v>
      </c>
      <c r="I11" s="62">
        <v>8</v>
      </c>
      <c r="J11" s="62">
        <f t="shared" si="4"/>
        <v>12</v>
      </c>
      <c r="M11" s="85">
        <f t="shared" si="5"/>
        <v>-780800</v>
      </c>
      <c r="N11" s="85">
        <f t="shared" si="6"/>
        <v>1160840</v>
      </c>
      <c r="O11" s="85">
        <f t="shared" si="0"/>
        <v>-780800</v>
      </c>
      <c r="P11" s="85">
        <f t="shared" si="1"/>
        <v>1160840</v>
      </c>
      <c r="Q11" s="85">
        <f t="shared" si="7"/>
        <v>9917.8082191780813</v>
      </c>
      <c r="R11" s="85">
        <f t="shared" si="8"/>
        <v>9917.8082191780813</v>
      </c>
      <c r="S11" s="221"/>
      <c r="T11" s="85">
        <f t="shared" si="9"/>
        <v>0</v>
      </c>
      <c r="U11" s="85"/>
      <c r="V11" s="85"/>
      <c r="W11" s="85"/>
      <c r="X11" s="85"/>
      <c r="Y11" s="87"/>
      <c r="Z11" s="85">
        <f t="shared" si="10"/>
        <v>0</v>
      </c>
      <c r="AA11" s="85">
        <f t="shared" si="11"/>
        <v>0</v>
      </c>
      <c r="AB11" s="87"/>
      <c r="AC11" s="85">
        <f t="shared" si="2"/>
        <v>0</v>
      </c>
      <c r="AD11" s="85">
        <f t="shared" si="3"/>
        <v>0</v>
      </c>
      <c r="AE11" s="85">
        <f t="shared" si="12"/>
        <v>14360.000000000018</v>
      </c>
      <c r="AF11" s="85">
        <f t="shared" si="13"/>
        <v>14360.000000000018</v>
      </c>
      <c r="AG11" s="85">
        <f t="shared" si="14"/>
        <v>-4000.0000000000036</v>
      </c>
      <c r="AH11" s="85">
        <f t="shared" si="15"/>
        <v>-4000.0000000000036</v>
      </c>
      <c r="AI11" s="221"/>
      <c r="AJ11" s="85">
        <f t="shared" si="16"/>
        <v>0</v>
      </c>
      <c r="AK11" s="221"/>
      <c r="AL11" s="85">
        <f>AK11*C11</f>
        <v>0</v>
      </c>
      <c r="AM11" s="85"/>
      <c r="AN11" s="85"/>
      <c r="AO11" s="85"/>
      <c r="AP11" s="85"/>
      <c r="AQ11" s="84">
        <v>1E-3</v>
      </c>
      <c r="AR11" s="84">
        <v>0</v>
      </c>
    </row>
    <row r="12" spans="1:44" s="62" customFormat="1">
      <c r="A12" s="27" t="s">
        <v>769</v>
      </c>
      <c r="B12" s="81">
        <v>43373</v>
      </c>
      <c r="C12" s="82">
        <v>1</v>
      </c>
      <c r="D12" s="84">
        <v>0.05</v>
      </c>
      <c r="E12" s="84"/>
      <c r="F12" s="84"/>
      <c r="G12" s="85">
        <v>100000</v>
      </c>
      <c r="H12" s="86">
        <v>0.98</v>
      </c>
      <c r="J12" s="62">
        <f t="shared" si="4"/>
        <v>12</v>
      </c>
      <c r="M12" s="85">
        <f t="shared" si="5"/>
        <v>0</v>
      </c>
      <c r="N12" s="85">
        <f t="shared" si="6"/>
        <v>1160840</v>
      </c>
      <c r="O12" s="85">
        <f t="shared" si="0"/>
        <v>0</v>
      </c>
      <c r="P12" s="85">
        <f t="shared" si="1"/>
        <v>1160840</v>
      </c>
      <c r="Q12" s="85">
        <f t="shared" si="7"/>
        <v>25041.095890410958</v>
      </c>
      <c r="R12" s="85">
        <f t="shared" si="8"/>
        <v>25041.095890410958</v>
      </c>
      <c r="S12" s="221"/>
      <c r="T12" s="85">
        <f t="shared" si="9"/>
        <v>0</v>
      </c>
      <c r="U12" s="85"/>
      <c r="V12" s="85"/>
      <c r="W12" s="85"/>
      <c r="X12" s="85"/>
      <c r="Y12" s="87"/>
      <c r="Z12" s="85">
        <f t="shared" si="10"/>
        <v>0</v>
      </c>
      <c r="AA12" s="85">
        <f t="shared" si="11"/>
        <v>0</v>
      </c>
      <c r="AB12" s="87"/>
      <c r="AC12" s="85">
        <f t="shared" si="2"/>
        <v>0</v>
      </c>
      <c r="AD12" s="85">
        <f t="shared" si="3"/>
        <v>0</v>
      </c>
      <c r="AE12" s="85">
        <f t="shared" si="12"/>
        <v>19160.000000000022</v>
      </c>
      <c r="AF12" s="85">
        <f t="shared" si="13"/>
        <v>19160.000000000022</v>
      </c>
      <c r="AG12" s="85">
        <f t="shared" si="14"/>
        <v>-4000.0000000000036</v>
      </c>
      <c r="AH12" s="85">
        <f t="shared" si="15"/>
        <v>-4000.0000000000036</v>
      </c>
      <c r="AI12" s="221"/>
      <c r="AJ12" s="85">
        <f t="shared" si="16"/>
        <v>0</v>
      </c>
      <c r="AK12" s="221"/>
      <c r="AL12" s="85">
        <f>AK12*C12</f>
        <v>0</v>
      </c>
      <c r="AM12" s="85"/>
      <c r="AN12" s="85"/>
      <c r="AO12" s="85"/>
      <c r="AP12" s="85"/>
      <c r="AQ12" s="84">
        <v>1E-3</v>
      </c>
      <c r="AR12" s="84">
        <v>0</v>
      </c>
    </row>
    <row r="13" spans="1:44" s="62" customFormat="1">
      <c r="A13" s="27" t="s">
        <v>769</v>
      </c>
      <c r="B13" s="88">
        <v>43465</v>
      </c>
      <c r="C13" s="82">
        <v>1</v>
      </c>
      <c r="D13" s="84">
        <v>0.05</v>
      </c>
      <c r="E13" s="84"/>
      <c r="F13" s="84"/>
      <c r="G13" s="85">
        <v>100000</v>
      </c>
      <c r="H13" s="86">
        <v>0.97499999999999998</v>
      </c>
      <c r="I13" s="62">
        <v>-10</v>
      </c>
      <c r="J13" s="62">
        <f t="shared" si="4"/>
        <v>2</v>
      </c>
      <c r="M13" s="85">
        <f t="shared" si="5"/>
        <v>975000</v>
      </c>
      <c r="N13" s="85">
        <f t="shared" si="6"/>
        <v>185840</v>
      </c>
      <c r="O13" s="85">
        <f t="shared" si="0"/>
        <v>975000</v>
      </c>
      <c r="P13" s="85">
        <f t="shared" si="1"/>
        <v>185840</v>
      </c>
      <c r="Q13" s="85">
        <f t="shared" si="7"/>
        <v>30164.38356164383</v>
      </c>
      <c r="R13" s="85">
        <f t="shared" si="8"/>
        <v>30164.38356164383</v>
      </c>
      <c r="S13" s="221">
        <f>G13*J13*D13/365*(B13-B8)</f>
        <v>10000</v>
      </c>
      <c r="T13" s="85">
        <f t="shared" si="9"/>
        <v>10000</v>
      </c>
      <c r="U13" s="85"/>
      <c r="V13" s="85"/>
      <c r="W13" s="85"/>
      <c r="X13" s="85"/>
      <c r="Y13" s="87"/>
      <c r="Z13" s="85">
        <f t="shared" si="10"/>
        <v>0</v>
      </c>
      <c r="AA13" s="85">
        <f t="shared" si="11"/>
        <v>0</v>
      </c>
      <c r="AB13" s="87"/>
      <c r="AC13" s="85">
        <f t="shared" si="2"/>
        <v>0</v>
      </c>
      <c r="AD13" s="85">
        <f t="shared" si="3"/>
        <v>0</v>
      </c>
      <c r="AE13" s="85">
        <f t="shared" si="12"/>
        <v>14980.000000000022</v>
      </c>
      <c r="AF13" s="85">
        <f t="shared" si="13"/>
        <v>14980.000000000022</v>
      </c>
      <c r="AG13" s="85">
        <f t="shared" si="14"/>
        <v>-4000.0000000000036</v>
      </c>
      <c r="AH13" s="85">
        <f t="shared" si="15"/>
        <v>-4000.0000000000036</v>
      </c>
      <c r="AI13" s="221">
        <f>IF(I13&lt;0,MAX(0,M13+M11+0.5*M7),0)</f>
        <v>4180</v>
      </c>
      <c r="AJ13" s="85">
        <f t="shared" si="16"/>
        <v>4180</v>
      </c>
      <c r="AK13" s="221">
        <f>IF(I13&lt;0,MIN(0,M13+M11+0.5*M7),0)</f>
        <v>0</v>
      </c>
      <c r="AL13" s="85">
        <f>IF(J13&lt;0,MIN(0,N13+K13*I13*H13+SUM(N$7:N12)),0)</f>
        <v>0</v>
      </c>
      <c r="AM13" s="85"/>
      <c r="AN13" s="85"/>
      <c r="AO13" s="85"/>
      <c r="AP13" s="85"/>
      <c r="AQ13" s="84">
        <v>1E-3</v>
      </c>
      <c r="AR13" s="84">
        <v>0</v>
      </c>
    </row>
    <row r="14" spans="1:44" s="63" customFormat="1">
      <c r="A14" s="28" t="s">
        <v>870</v>
      </c>
      <c r="B14" s="89">
        <v>43281</v>
      </c>
      <c r="C14" s="90">
        <v>1</v>
      </c>
      <c r="D14" s="91">
        <v>4.4999999999999998E-2</v>
      </c>
      <c r="E14" s="91">
        <v>0</v>
      </c>
      <c r="F14" s="91">
        <v>0</v>
      </c>
      <c r="G14" s="91"/>
      <c r="H14" s="91"/>
      <c r="M14" s="92">
        <v>6000000</v>
      </c>
      <c r="N14" s="92">
        <f>-M14</f>
        <v>-6000000</v>
      </c>
      <c r="O14" s="92">
        <f t="shared" si="0"/>
        <v>6000000</v>
      </c>
      <c r="P14" s="92">
        <f t="shared" si="1"/>
        <v>-6000000</v>
      </c>
      <c r="Q14" s="92"/>
      <c r="R14" s="92">
        <f t="shared" si="8"/>
        <v>0</v>
      </c>
      <c r="S14" s="92">
        <v>0</v>
      </c>
      <c r="T14" s="92">
        <f t="shared" si="9"/>
        <v>0</v>
      </c>
      <c r="U14" s="92"/>
      <c r="V14" s="92"/>
      <c r="W14" s="92">
        <f t="shared" ref="W14:W52" si="17">-P14*F14</f>
        <v>0</v>
      </c>
      <c r="X14" s="92">
        <f t="shared" ref="X14:X52" si="18">W14*C14</f>
        <v>0</v>
      </c>
      <c r="Y14" s="93">
        <v>0.05</v>
      </c>
      <c r="Z14" s="92">
        <f t="shared" si="10"/>
        <v>300000</v>
      </c>
      <c r="AA14" s="92">
        <f t="shared" si="11"/>
        <v>300000</v>
      </c>
      <c r="AB14" s="93">
        <v>0.05</v>
      </c>
      <c r="AC14" s="92">
        <f t="shared" si="2"/>
        <v>300000</v>
      </c>
      <c r="AD14" s="92">
        <f t="shared" si="3"/>
        <v>300000</v>
      </c>
      <c r="AM14" s="92"/>
      <c r="AN14" s="92"/>
      <c r="AO14" s="92"/>
      <c r="AP14" s="92"/>
      <c r="AQ14" s="91"/>
      <c r="AR14" s="91"/>
    </row>
    <row r="15" spans="1:44" s="63" customFormat="1">
      <c r="A15" s="28" t="s">
        <v>870</v>
      </c>
      <c r="B15" s="89">
        <v>43373</v>
      </c>
      <c r="C15" s="90">
        <v>1</v>
      </c>
      <c r="D15" s="91">
        <v>4.4999999999999998E-2</v>
      </c>
      <c r="E15" s="91">
        <v>0</v>
      </c>
      <c r="F15" s="91">
        <v>0</v>
      </c>
      <c r="G15" s="91"/>
      <c r="H15" s="91"/>
      <c r="M15" s="92">
        <v>0</v>
      </c>
      <c r="N15" s="92">
        <f t="shared" ref="N15:N20" si="19">N14-M15</f>
        <v>-6000000</v>
      </c>
      <c r="O15" s="92">
        <f t="shared" si="0"/>
        <v>0</v>
      </c>
      <c r="P15" s="92">
        <f t="shared" si="1"/>
        <v>-6000000</v>
      </c>
      <c r="Q15" s="92">
        <f>N14*D14/365*(B15-B14)+Q14-S15</f>
        <v>-68054.794520547948</v>
      </c>
      <c r="R15" s="92">
        <f t="shared" si="8"/>
        <v>-68054.794520547948</v>
      </c>
      <c r="S15" s="92"/>
      <c r="T15" s="92">
        <f t="shared" si="9"/>
        <v>0</v>
      </c>
      <c r="U15" s="92">
        <f t="shared" ref="U15:U29" si="20">E15*N15</f>
        <v>0</v>
      </c>
      <c r="V15" s="92">
        <f t="shared" ref="V15:V29" si="21">U15*C15</f>
        <v>0</v>
      </c>
      <c r="W15" s="92">
        <f t="shared" si="17"/>
        <v>0</v>
      </c>
      <c r="X15" s="92">
        <f t="shared" si="18"/>
        <v>0</v>
      </c>
      <c r="Y15" s="93">
        <v>0.05</v>
      </c>
      <c r="Z15" s="92">
        <f t="shared" si="10"/>
        <v>300000</v>
      </c>
      <c r="AA15" s="92">
        <f t="shared" si="11"/>
        <v>300000</v>
      </c>
      <c r="AB15" s="93">
        <v>0.05</v>
      </c>
      <c r="AC15" s="92">
        <f t="shared" si="2"/>
        <v>300000</v>
      </c>
      <c r="AD15" s="92">
        <f t="shared" si="3"/>
        <v>300000</v>
      </c>
      <c r="AM15" s="92"/>
      <c r="AN15" s="92"/>
      <c r="AO15" s="92"/>
      <c r="AP15" s="92"/>
      <c r="AQ15" s="91"/>
      <c r="AR15" s="91"/>
    </row>
    <row r="16" spans="1:44" s="63" customFormat="1">
      <c r="A16" s="28" t="s">
        <v>870</v>
      </c>
      <c r="B16" s="89">
        <v>43465</v>
      </c>
      <c r="C16" s="90">
        <v>1</v>
      </c>
      <c r="D16" s="91">
        <v>4.4999999999999998E-2</v>
      </c>
      <c r="E16" s="91">
        <v>0</v>
      </c>
      <c r="F16" s="91">
        <v>0</v>
      </c>
      <c r="G16" s="91"/>
      <c r="H16" s="91"/>
      <c r="M16" s="92">
        <v>0</v>
      </c>
      <c r="N16" s="92">
        <f t="shared" si="19"/>
        <v>-6000000</v>
      </c>
      <c r="O16" s="92">
        <f t="shared" si="0"/>
        <v>0</v>
      </c>
      <c r="P16" s="92">
        <f t="shared" si="1"/>
        <v>-6000000</v>
      </c>
      <c r="Q16" s="92">
        <f t="shared" ref="Q16:Q33" si="22">N15*D15/365*(B16-B15)+Q15-S16</f>
        <v>-136109.5890410959</v>
      </c>
      <c r="R16" s="92">
        <f t="shared" si="8"/>
        <v>-136109.5890410959</v>
      </c>
      <c r="S16" s="92"/>
      <c r="T16" s="92">
        <f t="shared" si="9"/>
        <v>0</v>
      </c>
      <c r="U16" s="92">
        <f t="shared" si="20"/>
        <v>0</v>
      </c>
      <c r="V16" s="92">
        <f t="shared" si="21"/>
        <v>0</v>
      </c>
      <c r="W16" s="92">
        <f t="shared" si="17"/>
        <v>0</v>
      </c>
      <c r="X16" s="92">
        <f t="shared" si="18"/>
        <v>0</v>
      </c>
      <c r="Y16" s="93">
        <v>0.05</v>
      </c>
      <c r="Z16" s="92">
        <f t="shared" si="10"/>
        <v>300000</v>
      </c>
      <c r="AA16" s="92">
        <f t="shared" si="11"/>
        <v>300000</v>
      </c>
      <c r="AB16" s="93">
        <v>0.05</v>
      </c>
      <c r="AC16" s="92">
        <f t="shared" si="2"/>
        <v>300000</v>
      </c>
      <c r="AD16" s="92">
        <f t="shared" si="3"/>
        <v>300000</v>
      </c>
      <c r="AM16" s="92"/>
      <c r="AN16" s="92"/>
      <c r="AO16" s="92"/>
      <c r="AP16" s="92"/>
      <c r="AQ16" s="91"/>
      <c r="AR16" s="91"/>
    </row>
    <row r="17" spans="1:44" s="63" customFormat="1">
      <c r="A17" s="28" t="s">
        <v>870</v>
      </c>
      <c r="B17" s="89">
        <v>43555</v>
      </c>
      <c r="C17" s="90">
        <v>1</v>
      </c>
      <c r="D17" s="91">
        <v>4.4999999999999998E-2</v>
      </c>
      <c r="E17" s="91">
        <v>0</v>
      </c>
      <c r="F17" s="91">
        <v>0</v>
      </c>
      <c r="G17" s="91"/>
      <c r="H17" s="91"/>
      <c r="M17" s="92">
        <v>0</v>
      </c>
      <c r="N17" s="92">
        <f t="shared" si="19"/>
        <v>-6000000</v>
      </c>
      <c r="O17" s="92">
        <f t="shared" si="0"/>
        <v>0</v>
      </c>
      <c r="P17" s="92">
        <f t="shared" si="1"/>
        <v>-6000000</v>
      </c>
      <c r="Q17" s="92">
        <f t="shared" si="22"/>
        <v>-202684.9315068493</v>
      </c>
      <c r="R17" s="92">
        <f t="shared" si="8"/>
        <v>-202684.9315068493</v>
      </c>
      <c r="S17" s="92"/>
      <c r="T17" s="92">
        <f t="shared" si="9"/>
        <v>0</v>
      </c>
      <c r="U17" s="92">
        <f t="shared" si="20"/>
        <v>0</v>
      </c>
      <c r="V17" s="92">
        <f t="shared" si="21"/>
        <v>0</v>
      </c>
      <c r="W17" s="92">
        <f t="shared" si="17"/>
        <v>0</v>
      </c>
      <c r="X17" s="92">
        <f t="shared" si="18"/>
        <v>0</v>
      </c>
      <c r="Y17" s="93">
        <v>0.05</v>
      </c>
      <c r="Z17" s="92">
        <f t="shared" si="10"/>
        <v>300000</v>
      </c>
      <c r="AA17" s="92">
        <f t="shared" si="11"/>
        <v>300000</v>
      </c>
      <c r="AB17" s="93">
        <v>0.05</v>
      </c>
      <c r="AC17" s="92">
        <f t="shared" si="2"/>
        <v>300000</v>
      </c>
      <c r="AD17" s="92">
        <f t="shared" si="3"/>
        <v>300000</v>
      </c>
      <c r="AM17" s="92"/>
      <c r="AN17" s="92"/>
      <c r="AO17" s="92"/>
      <c r="AP17" s="92"/>
      <c r="AQ17" s="91"/>
      <c r="AR17" s="91"/>
    </row>
    <row r="18" spans="1:44" s="63" customFormat="1">
      <c r="A18" s="28" t="s">
        <v>870</v>
      </c>
      <c r="B18" s="89">
        <v>43646</v>
      </c>
      <c r="C18" s="90">
        <v>1</v>
      </c>
      <c r="D18" s="91">
        <v>4.4999999999999998E-2</v>
      </c>
      <c r="E18" s="91">
        <v>0</v>
      </c>
      <c r="F18" s="91">
        <v>0</v>
      </c>
      <c r="G18" s="91"/>
      <c r="H18" s="91"/>
      <c r="M18" s="92">
        <v>0</v>
      </c>
      <c r="N18" s="92">
        <f t="shared" si="19"/>
        <v>-6000000</v>
      </c>
      <c r="O18" s="92">
        <f t="shared" si="0"/>
        <v>0</v>
      </c>
      <c r="P18" s="92">
        <f t="shared" si="1"/>
        <v>-6000000</v>
      </c>
      <c r="Q18" s="92">
        <f t="shared" si="22"/>
        <v>0</v>
      </c>
      <c r="R18" s="92">
        <f t="shared" si="8"/>
        <v>0</v>
      </c>
      <c r="S18" s="92">
        <f>N14*D14/365*(B18-B14)</f>
        <v>-270000</v>
      </c>
      <c r="T18" s="92">
        <f t="shared" si="9"/>
        <v>-270000</v>
      </c>
      <c r="U18" s="92">
        <f t="shared" si="20"/>
        <v>0</v>
      </c>
      <c r="V18" s="92">
        <f t="shared" si="21"/>
        <v>0</v>
      </c>
      <c r="W18" s="92">
        <f t="shared" si="17"/>
        <v>0</v>
      </c>
      <c r="X18" s="92">
        <f t="shared" si="18"/>
        <v>0</v>
      </c>
      <c r="Y18" s="94">
        <v>4.7500000000000001E-2</v>
      </c>
      <c r="Z18" s="92">
        <f t="shared" si="10"/>
        <v>285000</v>
      </c>
      <c r="AA18" s="92">
        <f t="shared" si="11"/>
        <v>285000</v>
      </c>
      <c r="AB18" s="94">
        <v>4.7500000000000001E-2</v>
      </c>
      <c r="AC18" s="92">
        <f t="shared" si="2"/>
        <v>285000</v>
      </c>
      <c r="AD18" s="92">
        <f t="shared" si="3"/>
        <v>285000</v>
      </c>
      <c r="AM18" s="92"/>
      <c r="AN18" s="92"/>
      <c r="AO18" s="92"/>
      <c r="AP18" s="92"/>
      <c r="AQ18" s="91"/>
      <c r="AR18" s="91"/>
    </row>
    <row r="19" spans="1:44" s="63" customFormat="1">
      <c r="A19" s="28" t="s">
        <v>870</v>
      </c>
      <c r="B19" s="89">
        <v>43738</v>
      </c>
      <c r="C19" s="90">
        <v>1</v>
      </c>
      <c r="D19" s="91">
        <v>4.4999999999999998E-2</v>
      </c>
      <c r="E19" s="91">
        <v>0</v>
      </c>
      <c r="F19" s="91">
        <v>0</v>
      </c>
      <c r="G19" s="91"/>
      <c r="H19" s="91"/>
      <c r="M19" s="92">
        <v>0</v>
      </c>
      <c r="N19" s="92">
        <f t="shared" si="19"/>
        <v>-6000000</v>
      </c>
      <c r="O19" s="92">
        <f t="shared" si="0"/>
        <v>0</v>
      </c>
      <c r="P19" s="92">
        <f t="shared" si="1"/>
        <v>-6000000</v>
      </c>
      <c r="Q19" s="92">
        <f t="shared" si="22"/>
        <v>-68054.794520547948</v>
      </c>
      <c r="R19" s="92">
        <f t="shared" si="8"/>
        <v>-68054.794520547948</v>
      </c>
      <c r="S19" s="92"/>
      <c r="T19" s="92">
        <f t="shared" si="9"/>
        <v>0</v>
      </c>
      <c r="U19" s="92">
        <f t="shared" si="20"/>
        <v>0</v>
      </c>
      <c r="V19" s="92">
        <f t="shared" si="21"/>
        <v>0</v>
      </c>
      <c r="W19" s="92">
        <f t="shared" si="17"/>
        <v>0</v>
      </c>
      <c r="X19" s="92">
        <f t="shared" si="18"/>
        <v>0</v>
      </c>
      <c r="Y19" s="94">
        <v>4.7500000000000001E-2</v>
      </c>
      <c r="Z19" s="92">
        <f t="shared" si="10"/>
        <v>285000</v>
      </c>
      <c r="AA19" s="92">
        <f t="shared" si="11"/>
        <v>285000</v>
      </c>
      <c r="AB19" s="94">
        <v>4.7500000000000001E-2</v>
      </c>
      <c r="AC19" s="92">
        <f t="shared" si="2"/>
        <v>285000</v>
      </c>
      <c r="AD19" s="92">
        <f t="shared" si="3"/>
        <v>285000</v>
      </c>
      <c r="AM19" s="92"/>
      <c r="AN19" s="92"/>
      <c r="AO19" s="92"/>
      <c r="AP19" s="92"/>
      <c r="AQ19" s="91"/>
      <c r="AR19" s="91"/>
    </row>
    <row r="20" spans="1:44" s="63" customFormat="1">
      <c r="A20" s="28" t="s">
        <v>870</v>
      </c>
      <c r="B20" s="89">
        <v>43830</v>
      </c>
      <c r="C20" s="90">
        <v>1</v>
      </c>
      <c r="D20" s="91">
        <v>4.4999999999999998E-2</v>
      </c>
      <c r="E20" s="91">
        <v>0</v>
      </c>
      <c r="F20" s="91">
        <v>0</v>
      </c>
      <c r="G20" s="91"/>
      <c r="H20" s="91"/>
      <c r="M20" s="92">
        <v>0</v>
      </c>
      <c r="N20" s="92">
        <f t="shared" si="19"/>
        <v>-6000000</v>
      </c>
      <c r="O20" s="92">
        <f t="shared" si="0"/>
        <v>0</v>
      </c>
      <c r="P20" s="92">
        <f t="shared" si="1"/>
        <v>-6000000</v>
      </c>
      <c r="Q20" s="92">
        <f t="shared" si="22"/>
        <v>-136109.5890410959</v>
      </c>
      <c r="R20" s="92">
        <f t="shared" si="8"/>
        <v>-136109.5890410959</v>
      </c>
      <c r="S20" s="92"/>
      <c r="T20" s="92">
        <f t="shared" si="9"/>
        <v>0</v>
      </c>
      <c r="U20" s="92">
        <f t="shared" si="20"/>
        <v>0</v>
      </c>
      <c r="V20" s="92">
        <f t="shared" si="21"/>
        <v>0</v>
      </c>
      <c r="W20" s="92">
        <f t="shared" si="17"/>
        <v>0</v>
      </c>
      <c r="X20" s="92">
        <f t="shared" si="18"/>
        <v>0</v>
      </c>
      <c r="Y20" s="94">
        <v>4.7500000000000001E-2</v>
      </c>
      <c r="Z20" s="92">
        <f t="shared" si="10"/>
        <v>285000</v>
      </c>
      <c r="AA20" s="92">
        <f t="shared" si="11"/>
        <v>285000</v>
      </c>
      <c r="AB20" s="94">
        <v>4.7500000000000001E-2</v>
      </c>
      <c r="AC20" s="92">
        <f t="shared" si="2"/>
        <v>285000</v>
      </c>
      <c r="AD20" s="92">
        <f t="shared" si="3"/>
        <v>285000</v>
      </c>
      <c r="AM20" s="92"/>
      <c r="AN20" s="92"/>
      <c r="AO20" s="92"/>
      <c r="AP20" s="92"/>
      <c r="AQ20" s="91"/>
      <c r="AR20" s="91"/>
    </row>
    <row r="21" spans="1:44" s="63" customFormat="1">
      <c r="A21" s="28" t="s">
        <v>870</v>
      </c>
      <c r="B21" s="89">
        <v>43921</v>
      </c>
      <c r="C21" s="90">
        <v>1</v>
      </c>
      <c r="D21" s="91">
        <v>4.4999999999999998E-2</v>
      </c>
      <c r="E21" s="91">
        <v>0</v>
      </c>
      <c r="F21" s="91">
        <v>0</v>
      </c>
      <c r="G21" s="91"/>
      <c r="H21" s="91"/>
      <c r="M21" s="92">
        <v>0</v>
      </c>
      <c r="N21" s="92">
        <f>N20-M21</f>
        <v>-6000000</v>
      </c>
      <c r="O21" s="92">
        <f t="shared" si="0"/>
        <v>0</v>
      </c>
      <c r="P21" s="92">
        <f t="shared" si="1"/>
        <v>-6000000</v>
      </c>
      <c r="Q21" s="92">
        <f t="shared" si="22"/>
        <v>-203424.65753424657</v>
      </c>
      <c r="R21" s="92">
        <f t="shared" si="8"/>
        <v>-203424.65753424657</v>
      </c>
      <c r="S21" s="92"/>
      <c r="T21" s="92">
        <f t="shared" si="9"/>
        <v>0</v>
      </c>
      <c r="U21" s="92">
        <f t="shared" si="20"/>
        <v>0</v>
      </c>
      <c r="V21" s="92">
        <f t="shared" si="21"/>
        <v>0</v>
      </c>
      <c r="W21" s="92">
        <f t="shared" si="17"/>
        <v>0</v>
      </c>
      <c r="X21" s="92">
        <f t="shared" si="18"/>
        <v>0</v>
      </c>
      <c r="Y21" s="94">
        <v>4.7500000000000001E-2</v>
      </c>
      <c r="Z21" s="92">
        <f t="shared" si="10"/>
        <v>285000</v>
      </c>
      <c r="AA21" s="92">
        <f t="shared" si="11"/>
        <v>285000</v>
      </c>
      <c r="AB21" s="94">
        <v>4.7500000000000001E-2</v>
      </c>
      <c r="AC21" s="92">
        <f t="shared" si="2"/>
        <v>285000</v>
      </c>
      <c r="AD21" s="92">
        <f t="shared" si="3"/>
        <v>285000</v>
      </c>
      <c r="AM21" s="92"/>
      <c r="AN21" s="92"/>
      <c r="AO21" s="92"/>
      <c r="AP21" s="92"/>
      <c r="AQ21" s="91"/>
      <c r="AR21" s="91"/>
    </row>
    <row r="22" spans="1:44" s="63" customFormat="1">
      <c r="A22" s="28" t="s">
        <v>870</v>
      </c>
      <c r="B22" s="89">
        <v>44012</v>
      </c>
      <c r="C22" s="90">
        <v>1</v>
      </c>
      <c r="D22" s="91">
        <v>4.4999999999999998E-2</v>
      </c>
      <c r="E22" s="91">
        <v>0</v>
      </c>
      <c r="F22" s="91">
        <v>0</v>
      </c>
      <c r="G22" s="91"/>
      <c r="H22" s="91"/>
      <c r="M22" s="92">
        <v>0</v>
      </c>
      <c r="N22" s="92">
        <f>N21-M22</f>
        <v>-6000000</v>
      </c>
      <c r="O22" s="92">
        <f t="shared" si="0"/>
        <v>0</v>
      </c>
      <c r="P22" s="92">
        <f t="shared" si="1"/>
        <v>-6000000</v>
      </c>
      <c r="Q22" s="92">
        <f t="shared" si="22"/>
        <v>0</v>
      </c>
      <c r="R22" s="92">
        <f t="shared" si="8"/>
        <v>0</v>
      </c>
      <c r="S22" s="92">
        <f>N18*D18/365*(B22-B18)</f>
        <v>-270739.72602739726</v>
      </c>
      <c r="T22" s="92">
        <f t="shared" si="9"/>
        <v>-270739.72602739726</v>
      </c>
      <c r="U22" s="92">
        <f t="shared" si="20"/>
        <v>0</v>
      </c>
      <c r="V22" s="92">
        <f t="shared" si="21"/>
        <v>0</v>
      </c>
      <c r="W22" s="92">
        <f t="shared" si="17"/>
        <v>0</v>
      </c>
      <c r="X22" s="92">
        <f t="shared" si="18"/>
        <v>0</v>
      </c>
      <c r="Y22" s="94">
        <v>4.7500000000000001E-2</v>
      </c>
      <c r="Z22" s="92">
        <f t="shared" si="10"/>
        <v>285000</v>
      </c>
      <c r="AA22" s="92">
        <f t="shared" si="11"/>
        <v>285000</v>
      </c>
      <c r="AB22" s="94">
        <v>4.7500000000000001E-2</v>
      </c>
      <c r="AC22" s="92">
        <f t="shared" si="2"/>
        <v>285000</v>
      </c>
      <c r="AD22" s="92">
        <f t="shared" si="3"/>
        <v>285000</v>
      </c>
      <c r="AM22" s="92"/>
      <c r="AN22" s="92"/>
      <c r="AO22" s="92"/>
      <c r="AP22" s="92"/>
      <c r="AQ22" s="91"/>
      <c r="AR22" s="91"/>
    </row>
    <row r="23" spans="1:44" s="63" customFormat="1">
      <c r="A23" s="28" t="s">
        <v>870</v>
      </c>
      <c r="B23" s="89">
        <v>44104</v>
      </c>
      <c r="C23" s="90">
        <v>1</v>
      </c>
      <c r="D23" s="91">
        <v>4.4999999999999998E-2</v>
      </c>
      <c r="E23" s="91">
        <v>0</v>
      </c>
      <c r="F23" s="91">
        <v>0</v>
      </c>
      <c r="G23" s="91"/>
      <c r="H23" s="91"/>
      <c r="M23" s="92">
        <v>0</v>
      </c>
      <c r="N23" s="92">
        <f>N22-M23</f>
        <v>-6000000</v>
      </c>
      <c r="O23" s="92">
        <f t="shared" si="0"/>
        <v>0</v>
      </c>
      <c r="P23" s="92">
        <f t="shared" si="1"/>
        <v>-6000000</v>
      </c>
      <c r="Q23" s="92">
        <f t="shared" si="22"/>
        <v>-68054.794520547948</v>
      </c>
      <c r="R23" s="92">
        <f t="shared" si="8"/>
        <v>-68054.794520547948</v>
      </c>
      <c r="S23" s="92"/>
      <c r="T23" s="92">
        <f t="shared" si="9"/>
        <v>0</v>
      </c>
      <c r="U23" s="92">
        <f t="shared" si="20"/>
        <v>0</v>
      </c>
      <c r="V23" s="92">
        <f t="shared" si="21"/>
        <v>0</v>
      </c>
      <c r="W23" s="92">
        <f t="shared" si="17"/>
        <v>0</v>
      </c>
      <c r="X23" s="92">
        <f t="shared" si="18"/>
        <v>0</v>
      </c>
      <c r="Y23" s="94">
        <v>4.7500000000000001E-2</v>
      </c>
      <c r="Z23" s="92">
        <f t="shared" si="10"/>
        <v>285000</v>
      </c>
      <c r="AA23" s="92">
        <f t="shared" si="11"/>
        <v>285000</v>
      </c>
      <c r="AB23" s="94">
        <v>4.7500000000000001E-2</v>
      </c>
      <c r="AC23" s="92">
        <f t="shared" si="2"/>
        <v>285000</v>
      </c>
      <c r="AD23" s="92">
        <f t="shared" si="3"/>
        <v>285000</v>
      </c>
      <c r="AM23" s="92"/>
      <c r="AN23" s="92"/>
      <c r="AO23" s="92"/>
      <c r="AP23" s="92"/>
      <c r="AQ23" s="91"/>
      <c r="AR23" s="91"/>
    </row>
    <row r="24" spans="1:44" s="63" customFormat="1">
      <c r="A24" s="28" t="s">
        <v>870</v>
      </c>
      <c r="B24" s="89">
        <v>44196</v>
      </c>
      <c r="C24" s="90">
        <v>1</v>
      </c>
      <c r="D24" s="91">
        <v>4.4999999999999998E-2</v>
      </c>
      <c r="E24" s="91">
        <v>0</v>
      </c>
      <c r="F24" s="91">
        <v>0</v>
      </c>
      <c r="G24" s="91"/>
      <c r="H24" s="91"/>
      <c r="M24" s="92">
        <v>0</v>
      </c>
      <c r="N24" s="92">
        <f>N23-M24</f>
        <v>-6000000</v>
      </c>
      <c r="O24" s="92">
        <f t="shared" si="0"/>
        <v>0</v>
      </c>
      <c r="P24" s="92">
        <f t="shared" si="1"/>
        <v>-6000000</v>
      </c>
      <c r="Q24" s="92">
        <f t="shared" si="22"/>
        <v>-136109.5890410959</v>
      </c>
      <c r="R24" s="92">
        <f t="shared" si="8"/>
        <v>-136109.5890410959</v>
      </c>
      <c r="S24" s="92"/>
      <c r="T24" s="92">
        <f t="shared" si="9"/>
        <v>0</v>
      </c>
      <c r="U24" s="92">
        <f t="shared" si="20"/>
        <v>0</v>
      </c>
      <c r="V24" s="92">
        <f t="shared" si="21"/>
        <v>0</v>
      </c>
      <c r="W24" s="92">
        <f t="shared" si="17"/>
        <v>0</v>
      </c>
      <c r="X24" s="92">
        <f t="shared" si="18"/>
        <v>0</v>
      </c>
      <c r="Y24" s="94">
        <v>4.7500000000000001E-2</v>
      </c>
      <c r="Z24" s="92">
        <f t="shared" si="10"/>
        <v>285000</v>
      </c>
      <c r="AA24" s="92">
        <f t="shared" si="11"/>
        <v>285000</v>
      </c>
      <c r="AB24" s="94">
        <v>4.7500000000000001E-2</v>
      </c>
      <c r="AC24" s="92">
        <f t="shared" si="2"/>
        <v>285000</v>
      </c>
      <c r="AD24" s="92">
        <f t="shared" si="3"/>
        <v>285000</v>
      </c>
      <c r="AM24" s="92"/>
      <c r="AN24" s="92"/>
      <c r="AO24" s="92"/>
      <c r="AP24" s="92"/>
      <c r="AQ24" s="91"/>
      <c r="AR24" s="91"/>
    </row>
    <row r="25" spans="1:44" s="63" customFormat="1">
      <c r="A25" s="28" t="s">
        <v>870</v>
      </c>
      <c r="B25" s="89">
        <v>44286</v>
      </c>
      <c r="C25" s="90">
        <v>1</v>
      </c>
      <c r="D25" s="91">
        <v>4.4999999999999998E-2</v>
      </c>
      <c r="E25" s="91">
        <v>0</v>
      </c>
      <c r="F25" s="91">
        <v>0</v>
      </c>
      <c r="G25" s="91"/>
      <c r="H25" s="91"/>
      <c r="M25" s="92">
        <v>0</v>
      </c>
      <c r="N25" s="92">
        <f>N20-M25</f>
        <v>-6000000</v>
      </c>
      <c r="O25" s="92">
        <f>M25*C25</f>
        <v>0</v>
      </c>
      <c r="P25" s="92">
        <f>N25*C25</f>
        <v>-6000000</v>
      </c>
      <c r="Q25" s="92">
        <f t="shared" si="22"/>
        <v>-202684.9315068493</v>
      </c>
      <c r="R25" s="92">
        <f>Q25*C25</f>
        <v>-202684.9315068493</v>
      </c>
      <c r="S25" s="92"/>
      <c r="T25" s="92">
        <f>S25*C25</f>
        <v>0</v>
      </c>
      <c r="U25" s="92">
        <f>E25*N25</f>
        <v>0</v>
      </c>
      <c r="V25" s="92">
        <f>U25*C25</f>
        <v>0</v>
      </c>
      <c r="W25" s="92">
        <f>-P25*F25</f>
        <v>0</v>
      </c>
      <c r="X25" s="92">
        <f>W25*C25</f>
        <v>0</v>
      </c>
      <c r="Y25" s="94">
        <v>4.7500000000000001E-2</v>
      </c>
      <c r="Z25" s="92">
        <f t="shared" si="10"/>
        <v>285000</v>
      </c>
      <c r="AA25" s="92">
        <f t="shared" si="11"/>
        <v>285000</v>
      </c>
      <c r="AB25" s="94">
        <v>4.7500000000000001E-2</v>
      </c>
      <c r="AC25" s="92">
        <f t="shared" si="2"/>
        <v>285000</v>
      </c>
      <c r="AD25" s="92">
        <f t="shared" si="3"/>
        <v>285000</v>
      </c>
      <c r="AM25" s="92"/>
      <c r="AN25" s="92"/>
      <c r="AO25" s="92"/>
      <c r="AP25" s="92"/>
      <c r="AQ25" s="91"/>
      <c r="AR25" s="91"/>
    </row>
    <row r="26" spans="1:44" s="63" customFormat="1">
      <c r="A26" s="28" t="s">
        <v>870</v>
      </c>
      <c r="B26" s="89">
        <v>44377</v>
      </c>
      <c r="C26" s="90">
        <v>1</v>
      </c>
      <c r="D26" s="91">
        <v>4.4999999999999998E-2</v>
      </c>
      <c r="E26" s="91">
        <v>0</v>
      </c>
      <c r="F26" s="91">
        <v>0</v>
      </c>
      <c r="G26" s="91"/>
      <c r="H26" s="91"/>
      <c r="M26" s="92">
        <v>0</v>
      </c>
      <c r="N26" s="92">
        <f>N25-M26</f>
        <v>-6000000</v>
      </c>
      <c r="O26" s="92">
        <f>M26*C26</f>
        <v>0</v>
      </c>
      <c r="P26" s="92">
        <f>N26*C26</f>
        <v>-6000000</v>
      </c>
      <c r="Q26" s="92">
        <f t="shared" si="22"/>
        <v>0</v>
      </c>
      <c r="R26" s="92">
        <f>Q26*C26</f>
        <v>0</v>
      </c>
      <c r="S26" s="92">
        <f>N22*D22/365*(B26-B22)</f>
        <v>-270000</v>
      </c>
      <c r="T26" s="92">
        <f>S26*C26</f>
        <v>-270000</v>
      </c>
      <c r="U26" s="92">
        <f>E26*N26</f>
        <v>0</v>
      </c>
      <c r="V26" s="92">
        <f>U26*C26</f>
        <v>0</v>
      </c>
      <c r="W26" s="92">
        <f>-P26*F26</f>
        <v>0</v>
      </c>
      <c r="X26" s="92">
        <f>W26*C26</f>
        <v>0</v>
      </c>
      <c r="Y26" s="94">
        <v>4.7500000000000001E-2</v>
      </c>
      <c r="Z26" s="92">
        <f t="shared" si="10"/>
        <v>285000</v>
      </c>
      <c r="AA26" s="92">
        <f t="shared" si="11"/>
        <v>285000</v>
      </c>
      <c r="AB26" s="94">
        <v>4.7500000000000001E-2</v>
      </c>
      <c r="AC26" s="92">
        <f t="shared" si="2"/>
        <v>285000</v>
      </c>
      <c r="AD26" s="92">
        <f t="shared" si="3"/>
        <v>285000</v>
      </c>
      <c r="AM26" s="92"/>
      <c r="AN26" s="92"/>
      <c r="AO26" s="92"/>
      <c r="AP26" s="92"/>
      <c r="AQ26" s="91"/>
      <c r="AR26" s="91"/>
    </row>
    <row r="27" spans="1:44" s="63" customFormat="1">
      <c r="A27" s="28" t="s">
        <v>870</v>
      </c>
      <c r="B27" s="89">
        <v>44469</v>
      </c>
      <c r="C27" s="90">
        <v>1</v>
      </c>
      <c r="D27" s="91">
        <v>4.4999999999999998E-2</v>
      </c>
      <c r="E27" s="91">
        <v>0</v>
      </c>
      <c r="F27" s="91">
        <v>0</v>
      </c>
      <c r="G27" s="91"/>
      <c r="H27" s="91"/>
      <c r="M27" s="92">
        <v>0</v>
      </c>
      <c r="N27" s="92">
        <f>N26-M27</f>
        <v>-6000000</v>
      </c>
      <c r="O27" s="92">
        <f>M27*C27</f>
        <v>0</v>
      </c>
      <c r="P27" s="92">
        <f>N27*C27</f>
        <v>-6000000</v>
      </c>
      <c r="Q27" s="92">
        <f t="shared" si="22"/>
        <v>-68054.794520547948</v>
      </c>
      <c r="R27" s="92">
        <f>Q27*C27</f>
        <v>-68054.794520547948</v>
      </c>
      <c r="S27" s="92"/>
      <c r="T27" s="92">
        <f>S27*C27</f>
        <v>0</v>
      </c>
      <c r="U27" s="92">
        <f>E27*N27</f>
        <v>0</v>
      </c>
      <c r="V27" s="92">
        <f>U27*C27</f>
        <v>0</v>
      </c>
      <c r="W27" s="92">
        <f>-P27*F27</f>
        <v>0</v>
      </c>
      <c r="X27" s="92">
        <f>W27*C27</f>
        <v>0</v>
      </c>
      <c r="Y27" s="94">
        <v>4.7500000000000001E-2</v>
      </c>
      <c r="Z27" s="92">
        <f t="shared" si="10"/>
        <v>285000</v>
      </c>
      <c r="AA27" s="92">
        <f t="shared" si="11"/>
        <v>285000</v>
      </c>
      <c r="AB27" s="94">
        <v>4.7500000000000001E-2</v>
      </c>
      <c r="AC27" s="92">
        <f t="shared" si="2"/>
        <v>285000</v>
      </c>
      <c r="AD27" s="92">
        <f t="shared" si="3"/>
        <v>285000</v>
      </c>
      <c r="AM27" s="92"/>
      <c r="AN27" s="92"/>
      <c r="AO27" s="92"/>
      <c r="AP27" s="92"/>
      <c r="AQ27" s="91"/>
      <c r="AR27" s="91"/>
    </row>
    <row r="28" spans="1:44" s="63" customFormat="1">
      <c r="A28" s="28" t="s">
        <v>870</v>
      </c>
      <c r="B28" s="89">
        <v>44561</v>
      </c>
      <c r="C28" s="90">
        <v>1</v>
      </c>
      <c r="D28" s="91">
        <v>4.4999999999999998E-2</v>
      </c>
      <c r="E28" s="91">
        <v>0</v>
      </c>
      <c r="F28" s="91">
        <v>0</v>
      </c>
      <c r="G28" s="91"/>
      <c r="H28" s="91"/>
      <c r="M28" s="92">
        <v>0</v>
      </c>
      <c r="N28" s="92">
        <f>N27-M28</f>
        <v>-6000000</v>
      </c>
      <c r="O28" s="92">
        <f>M28*C28</f>
        <v>0</v>
      </c>
      <c r="P28" s="92">
        <f>N28*C28</f>
        <v>-6000000</v>
      </c>
      <c r="Q28" s="92">
        <f t="shared" si="22"/>
        <v>-136109.5890410959</v>
      </c>
      <c r="R28" s="92">
        <f>Q28*C28</f>
        <v>-136109.5890410959</v>
      </c>
      <c r="S28" s="92"/>
      <c r="T28" s="92">
        <f>S28*C28</f>
        <v>0</v>
      </c>
      <c r="U28" s="92">
        <f>E28*N28</f>
        <v>0</v>
      </c>
      <c r="V28" s="92">
        <f>U28*C28</f>
        <v>0</v>
      </c>
      <c r="W28" s="92">
        <f>-P28*F28</f>
        <v>0</v>
      </c>
      <c r="X28" s="92">
        <f>W28*C28</f>
        <v>0</v>
      </c>
      <c r="Y28" s="94">
        <v>4.7500000000000001E-2</v>
      </c>
      <c r="Z28" s="92">
        <f t="shared" si="10"/>
        <v>285000</v>
      </c>
      <c r="AA28" s="92">
        <f t="shared" si="11"/>
        <v>285000</v>
      </c>
      <c r="AB28" s="94">
        <v>4.7500000000000001E-2</v>
      </c>
      <c r="AC28" s="92">
        <f t="shared" si="2"/>
        <v>285000</v>
      </c>
      <c r="AD28" s="92">
        <f t="shared" si="3"/>
        <v>285000</v>
      </c>
      <c r="AM28" s="92"/>
      <c r="AN28" s="92"/>
      <c r="AO28" s="92"/>
      <c r="AP28" s="92"/>
      <c r="AQ28" s="91"/>
      <c r="AR28" s="91"/>
    </row>
    <row r="29" spans="1:44" s="63" customFormat="1">
      <c r="A29" s="28" t="s">
        <v>870</v>
      </c>
      <c r="B29" s="89">
        <v>44651</v>
      </c>
      <c r="C29" s="90">
        <v>1</v>
      </c>
      <c r="D29" s="91">
        <v>4.4999999999999998E-2</v>
      </c>
      <c r="E29" s="91">
        <v>0</v>
      </c>
      <c r="F29" s="91">
        <v>0</v>
      </c>
      <c r="G29" s="91"/>
      <c r="H29" s="91"/>
      <c r="M29" s="92">
        <v>0</v>
      </c>
      <c r="N29" s="92">
        <f>N24-M29</f>
        <v>-6000000</v>
      </c>
      <c r="O29" s="92">
        <f t="shared" si="0"/>
        <v>0</v>
      </c>
      <c r="P29" s="92">
        <f t="shared" si="1"/>
        <v>-6000000</v>
      </c>
      <c r="Q29" s="92">
        <f t="shared" si="22"/>
        <v>-202684.9315068493</v>
      </c>
      <c r="R29" s="92">
        <f t="shared" si="8"/>
        <v>-202684.9315068493</v>
      </c>
      <c r="S29" s="92"/>
      <c r="T29" s="92">
        <f t="shared" si="9"/>
        <v>0</v>
      </c>
      <c r="U29" s="92">
        <f t="shared" si="20"/>
        <v>0</v>
      </c>
      <c r="V29" s="92">
        <f t="shared" si="21"/>
        <v>0</v>
      </c>
      <c r="W29" s="92">
        <f t="shared" si="17"/>
        <v>0</v>
      </c>
      <c r="X29" s="92">
        <f t="shared" si="18"/>
        <v>0</v>
      </c>
      <c r="Y29" s="94">
        <v>4.7500000000000001E-2</v>
      </c>
      <c r="Z29" s="92">
        <f t="shared" si="10"/>
        <v>285000</v>
      </c>
      <c r="AA29" s="92">
        <f t="shared" si="11"/>
        <v>285000</v>
      </c>
      <c r="AB29" s="94">
        <v>4.7500000000000001E-2</v>
      </c>
      <c r="AC29" s="92">
        <f t="shared" si="2"/>
        <v>285000</v>
      </c>
      <c r="AD29" s="92">
        <f t="shared" si="3"/>
        <v>285000</v>
      </c>
      <c r="AM29" s="92"/>
      <c r="AN29" s="92"/>
      <c r="AO29" s="92"/>
      <c r="AP29" s="92"/>
      <c r="AQ29" s="91"/>
      <c r="AR29" s="91"/>
    </row>
    <row r="30" spans="1:44" s="63" customFormat="1">
      <c r="A30" s="28" t="s">
        <v>870</v>
      </c>
      <c r="B30" s="89">
        <v>44742</v>
      </c>
      <c r="C30" s="90">
        <v>1</v>
      </c>
      <c r="D30" s="91">
        <v>4.4999999999999998E-2</v>
      </c>
      <c r="E30" s="91">
        <v>0</v>
      </c>
      <c r="F30" s="91">
        <v>0</v>
      </c>
      <c r="G30" s="91"/>
      <c r="H30" s="91"/>
      <c r="M30" s="92">
        <v>0</v>
      </c>
      <c r="N30" s="92">
        <f>N29-M30</f>
        <v>-6000000</v>
      </c>
      <c r="O30" s="92">
        <f t="shared" si="0"/>
        <v>0</v>
      </c>
      <c r="P30" s="92">
        <f t="shared" si="1"/>
        <v>-6000000</v>
      </c>
      <c r="Q30" s="92">
        <f t="shared" si="22"/>
        <v>0</v>
      </c>
      <c r="R30" s="92">
        <f t="shared" si="8"/>
        <v>0</v>
      </c>
      <c r="S30" s="92">
        <f>N26*D26/365*(B30-B26)</f>
        <v>-270000</v>
      </c>
      <c r="T30" s="92">
        <f t="shared" si="9"/>
        <v>-270000</v>
      </c>
      <c r="U30" s="92">
        <f>E30*N30</f>
        <v>0</v>
      </c>
      <c r="V30" s="92">
        <f>U30*C30</f>
        <v>0</v>
      </c>
      <c r="W30" s="92">
        <f t="shared" si="17"/>
        <v>0</v>
      </c>
      <c r="X30" s="92">
        <f t="shared" si="18"/>
        <v>0</v>
      </c>
      <c r="Y30" s="94">
        <v>4.7500000000000001E-2</v>
      </c>
      <c r="Z30" s="92">
        <f t="shared" si="10"/>
        <v>285000</v>
      </c>
      <c r="AA30" s="92">
        <f t="shared" si="11"/>
        <v>285000</v>
      </c>
      <c r="AB30" s="94">
        <v>4.7500000000000001E-2</v>
      </c>
      <c r="AC30" s="92">
        <f t="shared" si="2"/>
        <v>285000</v>
      </c>
      <c r="AD30" s="92">
        <f t="shared" si="3"/>
        <v>285000</v>
      </c>
      <c r="AM30" s="92"/>
      <c r="AN30" s="92"/>
      <c r="AO30" s="92"/>
      <c r="AP30" s="92"/>
      <c r="AQ30" s="91"/>
      <c r="AR30" s="91"/>
    </row>
    <row r="31" spans="1:44" s="63" customFormat="1">
      <c r="A31" s="28" t="s">
        <v>870</v>
      </c>
      <c r="B31" s="89">
        <v>44834</v>
      </c>
      <c r="C31" s="90">
        <v>1</v>
      </c>
      <c r="D31" s="91">
        <v>4.4999999999999998E-2</v>
      </c>
      <c r="E31" s="91">
        <v>0</v>
      </c>
      <c r="F31" s="91">
        <v>0</v>
      </c>
      <c r="G31" s="91"/>
      <c r="H31" s="91"/>
      <c r="M31" s="92">
        <v>0</v>
      </c>
      <c r="N31" s="92">
        <f>N30-M31</f>
        <v>-6000000</v>
      </c>
      <c r="O31" s="92">
        <f t="shared" si="0"/>
        <v>0</v>
      </c>
      <c r="P31" s="92">
        <f t="shared" si="1"/>
        <v>-6000000</v>
      </c>
      <c r="Q31" s="92">
        <f t="shared" si="22"/>
        <v>-68054.794520547948</v>
      </c>
      <c r="R31" s="92">
        <f t="shared" si="8"/>
        <v>-68054.794520547948</v>
      </c>
      <c r="S31" s="92"/>
      <c r="T31" s="92">
        <f t="shared" si="9"/>
        <v>0</v>
      </c>
      <c r="U31" s="92">
        <f>E31*N31</f>
        <v>0</v>
      </c>
      <c r="V31" s="92">
        <f>U31*C31</f>
        <v>0</v>
      </c>
      <c r="W31" s="92">
        <f t="shared" si="17"/>
        <v>0</v>
      </c>
      <c r="X31" s="92">
        <f t="shared" si="18"/>
        <v>0</v>
      </c>
      <c r="Y31" s="94">
        <v>4.7500000000000001E-2</v>
      </c>
      <c r="Z31" s="92">
        <f t="shared" si="10"/>
        <v>285000</v>
      </c>
      <c r="AA31" s="92">
        <f t="shared" si="11"/>
        <v>285000</v>
      </c>
      <c r="AB31" s="94">
        <v>4.7500000000000001E-2</v>
      </c>
      <c r="AC31" s="92">
        <f t="shared" si="2"/>
        <v>285000</v>
      </c>
      <c r="AD31" s="92">
        <f t="shared" si="3"/>
        <v>285000</v>
      </c>
      <c r="AM31" s="92"/>
      <c r="AN31" s="92"/>
      <c r="AO31" s="92"/>
      <c r="AP31" s="92"/>
      <c r="AQ31" s="91"/>
      <c r="AR31" s="91"/>
    </row>
    <row r="32" spans="1:44" s="63" customFormat="1">
      <c r="A32" s="28" t="s">
        <v>870</v>
      </c>
      <c r="B32" s="89">
        <v>44926</v>
      </c>
      <c r="C32" s="90">
        <v>1</v>
      </c>
      <c r="D32" s="91">
        <v>4.4999999999999998E-2</v>
      </c>
      <c r="E32" s="91">
        <v>0</v>
      </c>
      <c r="F32" s="91">
        <v>0</v>
      </c>
      <c r="G32" s="91"/>
      <c r="H32" s="91"/>
      <c r="M32" s="92">
        <v>0</v>
      </c>
      <c r="N32" s="92">
        <f>N31-M32</f>
        <v>-6000000</v>
      </c>
      <c r="O32" s="92">
        <f t="shared" si="0"/>
        <v>0</v>
      </c>
      <c r="P32" s="92">
        <f t="shared" si="1"/>
        <v>-6000000</v>
      </c>
      <c r="Q32" s="92">
        <f t="shared" si="22"/>
        <v>-136109.5890410959</v>
      </c>
      <c r="R32" s="92">
        <f t="shared" si="8"/>
        <v>-136109.5890410959</v>
      </c>
      <c r="S32" s="92"/>
      <c r="T32" s="92">
        <f t="shared" si="9"/>
        <v>0</v>
      </c>
      <c r="U32" s="92">
        <f>E32*N32</f>
        <v>0</v>
      </c>
      <c r="V32" s="92">
        <f>U32*C32</f>
        <v>0</v>
      </c>
      <c r="W32" s="92">
        <f t="shared" si="17"/>
        <v>0</v>
      </c>
      <c r="X32" s="92">
        <f t="shared" si="18"/>
        <v>0</v>
      </c>
      <c r="Y32" s="94">
        <v>4.7500000000000001E-2</v>
      </c>
      <c r="Z32" s="92">
        <f t="shared" si="10"/>
        <v>285000</v>
      </c>
      <c r="AA32" s="92">
        <f t="shared" si="11"/>
        <v>285000</v>
      </c>
      <c r="AB32" s="94">
        <v>4.7500000000000001E-2</v>
      </c>
      <c r="AC32" s="92">
        <f t="shared" si="2"/>
        <v>285000</v>
      </c>
      <c r="AD32" s="92">
        <f t="shared" si="3"/>
        <v>285000</v>
      </c>
      <c r="AM32" s="92"/>
      <c r="AN32" s="92"/>
      <c r="AO32" s="92"/>
      <c r="AP32" s="92"/>
      <c r="AQ32" s="91"/>
      <c r="AR32" s="91"/>
    </row>
    <row r="33" spans="1:44" s="63" customFormat="1">
      <c r="A33" s="28" t="s">
        <v>870</v>
      </c>
      <c r="B33" s="89">
        <v>45016</v>
      </c>
      <c r="C33" s="90">
        <v>1</v>
      </c>
      <c r="D33" s="91">
        <v>4.4999999999999998E-2</v>
      </c>
      <c r="E33" s="91">
        <v>0</v>
      </c>
      <c r="F33" s="91">
        <v>0</v>
      </c>
      <c r="G33" s="91"/>
      <c r="H33" s="91"/>
      <c r="M33" s="92">
        <v>0</v>
      </c>
      <c r="N33" s="92">
        <f>N20-M33</f>
        <v>-6000000</v>
      </c>
      <c r="O33" s="92">
        <f t="shared" si="0"/>
        <v>0</v>
      </c>
      <c r="P33" s="92">
        <f t="shared" si="1"/>
        <v>-6000000</v>
      </c>
      <c r="Q33" s="92">
        <f t="shared" si="22"/>
        <v>-202684.9315068493</v>
      </c>
      <c r="R33" s="92">
        <f t="shared" si="8"/>
        <v>-202684.9315068493</v>
      </c>
      <c r="S33" s="92"/>
      <c r="T33" s="92">
        <f t="shared" si="9"/>
        <v>0</v>
      </c>
      <c r="U33" s="92">
        <f>E33*N33</f>
        <v>0</v>
      </c>
      <c r="V33" s="92">
        <f>U33*C33</f>
        <v>0</v>
      </c>
      <c r="W33" s="92">
        <f t="shared" si="17"/>
        <v>0</v>
      </c>
      <c r="X33" s="92">
        <f t="shared" si="18"/>
        <v>0</v>
      </c>
      <c r="Y33" s="94">
        <v>4.7500000000000001E-2</v>
      </c>
      <c r="Z33" s="92">
        <f t="shared" si="10"/>
        <v>285000</v>
      </c>
      <c r="AA33" s="92">
        <f t="shared" si="11"/>
        <v>285000</v>
      </c>
      <c r="AB33" s="94">
        <v>4.7500000000000001E-2</v>
      </c>
      <c r="AC33" s="92">
        <f t="shared" si="2"/>
        <v>285000</v>
      </c>
      <c r="AD33" s="92">
        <f t="shared" si="3"/>
        <v>285000</v>
      </c>
      <c r="AM33" s="92"/>
      <c r="AN33" s="92"/>
      <c r="AO33" s="92"/>
      <c r="AP33" s="92"/>
      <c r="AQ33" s="91"/>
      <c r="AR33" s="91"/>
    </row>
    <row r="34" spans="1:44" s="63" customFormat="1">
      <c r="A34" s="28" t="s">
        <v>870</v>
      </c>
      <c r="B34" s="89">
        <v>45107</v>
      </c>
      <c r="C34" s="90">
        <v>1</v>
      </c>
      <c r="D34" s="91">
        <v>4.4999999999999998E-2</v>
      </c>
      <c r="E34" s="91">
        <v>0</v>
      </c>
      <c r="F34" s="91">
        <v>0</v>
      </c>
      <c r="G34" s="91"/>
      <c r="H34" s="91"/>
      <c r="M34" s="92">
        <v>-6000000</v>
      </c>
      <c r="N34" s="92">
        <f>N21-M34</f>
        <v>0</v>
      </c>
      <c r="O34" s="92">
        <f t="shared" si="0"/>
        <v>-6000000</v>
      </c>
      <c r="P34" s="92">
        <f t="shared" si="1"/>
        <v>0</v>
      </c>
      <c r="Q34" s="92">
        <f>N33*D33/365*(B34-B33)+Q33-S34</f>
        <v>0</v>
      </c>
      <c r="R34" s="92">
        <f t="shared" si="8"/>
        <v>0</v>
      </c>
      <c r="S34" s="92">
        <f>N30*D30/365*(B34-B30)</f>
        <v>-270000</v>
      </c>
      <c r="T34" s="92">
        <f t="shared" si="9"/>
        <v>-270000</v>
      </c>
      <c r="U34" s="92">
        <f>E34*N34</f>
        <v>0</v>
      </c>
      <c r="V34" s="92">
        <f>U34*C34</f>
        <v>0</v>
      </c>
      <c r="W34" s="92">
        <f t="shared" si="17"/>
        <v>0</v>
      </c>
      <c r="X34" s="92">
        <f t="shared" si="18"/>
        <v>0</v>
      </c>
      <c r="Y34" s="94">
        <v>4.7500000000000001E-2</v>
      </c>
      <c r="Z34" s="92">
        <f t="shared" si="10"/>
        <v>0</v>
      </c>
      <c r="AA34" s="92">
        <f t="shared" si="11"/>
        <v>0</v>
      </c>
      <c r="AB34" s="94">
        <v>4.7500000000000001E-2</v>
      </c>
      <c r="AC34" s="92">
        <f t="shared" si="2"/>
        <v>0</v>
      </c>
      <c r="AD34" s="92">
        <f t="shared" si="3"/>
        <v>0</v>
      </c>
      <c r="AM34" s="92"/>
      <c r="AN34" s="92"/>
      <c r="AO34" s="92"/>
      <c r="AP34" s="92"/>
      <c r="AQ34" s="91"/>
      <c r="AR34" s="91"/>
    </row>
    <row r="35" spans="1:44" s="64" customFormat="1">
      <c r="A35" s="51" t="s">
        <v>871</v>
      </c>
      <c r="B35" s="95">
        <v>43190</v>
      </c>
      <c r="C35" s="96">
        <v>1</v>
      </c>
      <c r="D35" s="97">
        <v>3.5000000000000003E-2</v>
      </c>
      <c r="E35" s="97">
        <v>0</v>
      </c>
      <c r="F35" s="97">
        <v>0</v>
      </c>
      <c r="G35" s="97"/>
      <c r="H35" s="97"/>
      <c r="M35" s="98">
        <v>100000</v>
      </c>
      <c r="N35" s="98">
        <f>-M35</f>
        <v>-100000</v>
      </c>
      <c r="O35" s="98">
        <f t="shared" si="0"/>
        <v>100000</v>
      </c>
      <c r="P35" s="98">
        <f t="shared" si="1"/>
        <v>-100000</v>
      </c>
      <c r="Q35" s="98"/>
      <c r="R35" s="98">
        <f t="shared" si="8"/>
        <v>0</v>
      </c>
      <c r="S35" s="98">
        <v>0</v>
      </c>
      <c r="T35" s="98">
        <f t="shared" si="9"/>
        <v>0</v>
      </c>
      <c r="U35" s="98"/>
      <c r="V35" s="98"/>
      <c r="W35" s="98">
        <f t="shared" si="17"/>
        <v>0</v>
      </c>
      <c r="X35" s="98">
        <f t="shared" si="18"/>
        <v>0</v>
      </c>
      <c r="Y35" s="99">
        <v>0.05</v>
      </c>
      <c r="Z35" s="98">
        <f t="shared" si="10"/>
        <v>5000</v>
      </c>
      <c r="AA35" s="98">
        <f t="shared" si="11"/>
        <v>5000</v>
      </c>
      <c r="AB35" s="99">
        <v>0.05</v>
      </c>
      <c r="AC35" s="98">
        <f t="shared" si="2"/>
        <v>5000</v>
      </c>
      <c r="AD35" s="98">
        <f t="shared" si="3"/>
        <v>5000</v>
      </c>
      <c r="AM35" s="98"/>
      <c r="AN35" s="98"/>
      <c r="AO35" s="98"/>
      <c r="AP35" s="98"/>
      <c r="AQ35" s="97"/>
      <c r="AR35" s="97"/>
    </row>
    <row r="36" spans="1:44" s="64" customFormat="1">
      <c r="A36" s="51" t="s">
        <v>871</v>
      </c>
      <c r="B36" s="95">
        <v>43281</v>
      </c>
      <c r="C36" s="96">
        <v>1</v>
      </c>
      <c r="D36" s="97">
        <v>3.5000000000000003E-2</v>
      </c>
      <c r="E36" s="97">
        <v>0</v>
      </c>
      <c r="F36" s="97">
        <v>0</v>
      </c>
      <c r="G36" s="97"/>
      <c r="H36" s="97"/>
      <c r="M36" s="98">
        <v>-100000</v>
      </c>
      <c r="N36" s="98">
        <f>N35-M36</f>
        <v>0</v>
      </c>
      <c r="O36" s="98">
        <f t="shared" si="0"/>
        <v>-100000</v>
      </c>
      <c r="P36" s="98">
        <f t="shared" si="1"/>
        <v>0</v>
      </c>
      <c r="Q36" s="98">
        <f>N35*D35/365*(B36-B35)+Q35-S36</f>
        <v>0</v>
      </c>
      <c r="R36" s="98">
        <f t="shared" si="8"/>
        <v>0</v>
      </c>
      <c r="S36" s="98">
        <f>P35*D35/365*(B36-B35)</f>
        <v>-872.60273972602749</v>
      </c>
      <c r="T36" s="98">
        <f t="shared" si="9"/>
        <v>-872.60273972602749</v>
      </c>
      <c r="U36" s="98">
        <f>E36*N36</f>
        <v>0</v>
      </c>
      <c r="V36" s="98">
        <f>U36*C36</f>
        <v>0</v>
      </c>
      <c r="W36" s="98">
        <f t="shared" si="17"/>
        <v>0</v>
      </c>
      <c r="X36" s="98">
        <f t="shared" si="18"/>
        <v>0</v>
      </c>
      <c r="Y36" s="99">
        <v>0.05</v>
      </c>
      <c r="Z36" s="98">
        <f t="shared" si="10"/>
        <v>0</v>
      </c>
      <c r="AA36" s="98">
        <f t="shared" si="11"/>
        <v>0</v>
      </c>
      <c r="AB36" s="99">
        <v>0.05</v>
      </c>
      <c r="AC36" s="98">
        <f t="shared" si="2"/>
        <v>0</v>
      </c>
      <c r="AD36" s="98">
        <f t="shared" si="3"/>
        <v>0</v>
      </c>
      <c r="AM36" s="98"/>
      <c r="AN36" s="98"/>
      <c r="AO36" s="98"/>
      <c r="AP36" s="98"/>
      <c r="AQ36" s="97"/>
      <c r="AR36" s="97"/>
    </row>
    <row r="37" spans="1:44" s="65" customFormat="1">
      <c r="A37" s="52" t="s">
        <v>878</v>
      </c>
      <c r="B37" s="100">
        <v>43465</v>
      </c>
      <c r="C37" s="101">
        <v>1</v>
      </c>
      <c r="D37" s="102">
        <v>0.04</v>
      </c>
      <c r="E37" s="102">
        <v>0</v>
      </c>
      <c r="F37" s="102">
        <v>0</v>
      </c>
      <c r="G37" s="102"/>
      <c r="H37" s="102"/>
      <c r="M37" s="103">
        <v>300000</v>
      </c>
      <c r="N37" s="103">
        <f>-M37</f>
        <v>-300000</v>
      </c>
      <c r="O37" s="103">
        <f t="shared" si="0"/>
        <v>300000</v>
      </c>
      <c r="P37" s="103">
        <f t="shared" si="1"/>
        <v>-300000</v>
      </c>
      <c r="Q37" s="103"/>
      <c r="R37" s="103">
        <f t="shared" si="8"/>
        <v>0</v>
      </c>
      <c r="S37" s="103">
        <v>0</v>
      </c>
      <c r="T37" s="103">
        <f t="shared" si="9"/>
        <v>0</v>
      </c>
      <c r="U37" s="103"/>
      <c r="V37" s="103"/>
      <c r="W37" s="103">
        <f t="shared" si="17"/>
        <v>0</v>
      </c>
      <c r="X37" s="103">
        <f t="shared" si="18"/>
        <v>0</v>
      </c>
      <c r="Y37" s="104">
        <v>0.05</v>
      </c>
      <c r="Z37" s="103">
        <f t="shared" si="10"/>
        <v>15000</v>
      </c>
      <c r="AA37" s="103">
        <f t="shared" si="11"/>
        <v>15000</v>
      </c>
      <c r="AB37" s="104">
        <v>0.05</v>
      </c>
      <c r="AC37" s="103">
        <f t="shared" si="2"/>
        <v>15000</v>
      </c>
      <c r="AD37" s="103">
        <f t="shared" si="3"/>
        <v>15000</v>
      </c>
      <c r="AM37" s="103"/>
      <c r="AN37" s="103"/>
      <c r="AO37" s="103"/>
      <c r="AP37" s="103"/>
      <c r="AQ37" s="102"/>
      <c r="AR37" s="102"/>
    </row>
    <row r="38" spans="1:44" s="65" customFormat="1">
      <c r="A38" s="52" t="s">
        <v>878</v>
      </c>
      <c r="B38" s="100">
        <v>43496</v>
      </c>
      <c r="C38" s="101">
        <v>1</v>
      </c>
      <c r="D38" s="102">
        <v>0.04</v>
      </c>
      <c r="E38" s="102">
        <v>0</v>
      </c>
      <c r="F38" s="102">
        <v>0</v>
      </c>
      <c r="G38" s="102"/>
      <c r="H38" s="102"/>
      <c r="M38" s="103">
        <v>-300000</v>
      </c>
      <c r="N38" s="103">
        <f>N37-M38</f>
        <v>0</v>
      </c>
      <c r="O38" s="103">
        <f t="shared" si="0"/>
        <v>-300000</v>
      </c>
      <c r="P38" s="103">
        <f t="shared" si="1"/>
        <v>0</v>
      </c>
      <c r="Q38" s="103">
        <f>N37*D37/365*(B38-B37)+Q37-S38</f>
        <v>0</v>
      </c>
      <c r="R38" s="103">
        <f t="shared" si="8"/>
        <v>0</v>
      </c>
      <c r="S38" s="103">
        <f>P37*D37/365*(B38-B37)</f>
        <v>-1019.178082191781</v>
      </c>
      <c r="T38" s="103">
        <f t="shared" si="9"/>
        <v>-1019.178082191781</v>
      </c>
      <c r="U38" s="103">
        <f>E38*N38</f>
        <v>0</v>
      </c>
      <c r="V38" s="103">
        <f>U38*C38</f>
        <v>0</v>
      </c>
      <c r="W38" s="103">
        <f t="shared" si="17"/>
        <v>0</v>
      </c>
      <c r="X38" s="103">
        <f t="shared" si="18"/>
        <v>0</v>
      </c>
      <c r="Y38" s="104">
        <v>0.05</v>
      </c>
      <c r="Z38" s="103">
        <f t="shared" si="10"/>
        <v>0</v>
      </c>
      <c r="AA38" s="103">
        <f t="shared" si="11"/>
        <v>0</v>
      </c>
      <c r="AB38" s="104">
        <v>0.05</v>
      </c>
      <c r="AC38" s="103">
        <f t="shared" si="2"/>
        <v>0</v>
      </c>
      <c r="AD38" s="103">
        <f t="shared" si="3"/>
        <v>0</v>
      </c>
      <c r="AM38" s="103"/>
      <c r="AN38" s="103"/>
      <c r="AO38" s="103"/>
      <c r="AP38" s="103"/>
      <c r="AQ38" s="102"/>
      <c r="AR38" s="102"/>
    </row>
    <row r="39" spans="1:44" s="66" customFormat="1">
      <c r="A39" s="53" t="s">
        <v>872</v>
      </c>
      <c r="B39" s="105">
        <v>43281</v>
      </c>
      <c r="C39" s="106">
        <v>1</v>
      </c>
      <c r="D39" s="107">
        <v>0.03</v>
      </c>
      <c r="E39" s="107">
        <v>0</v>
      </c>
      <c r="F39" s="107">
        <v>0</v>
      </c>
      <c r="G39" s="107"/>
      <c r="H39" s="107"/>
      <c r="M39" s="108">
        <v>-300000</v>
      </c>
      <c r="N39" s="108">
        <f>-M39</f>
        <v>300000</v>
      </c>
      <c r="O39" s="108">
        <f t="shared" si="0"/>
        <v>-300000</v>
      </c>
      <c r="P39" s="108">
        <f t="shared" si="1"/>
        <v>300000</v>
      </c>
      <c r="Q39" s="108"/>
      <c r="R39" s="108">
        <f t="shared" si="8"/>
        <v>0</v>
      </c>
      <c r="S39" s="108">
        <v>0</v>
      </c>
      <c r="T39" s="108">
        <f t="shared" si="9"/>
        <v>0</v>
      </c>
      <c r="U39" s="108"/>
      <c r="V39" s="108"/>
      <c r="W39" s="108">
        <f t="shared" si="17"/>
        <v>0</v>
      </c>
      <c r="X39" s="108">
        <f t="shared" si="18"/>
        <v>0</v>
      </c>
      <c r="Y39" s="109">
        <v>0</v>
      </c>
      <c r="Z39" s="108">
        <f t="shared" si="10"/>
        <v>0</v>
      </c>
      <c r="AA39" s="108">
        <f t="shared" si="11"/>
        <v>0</v>
      </c>
      <c r="AB39" s="109">
        <v>0</v>
      </c>
      <c r="AC39" s="108">
        <f t="shared" si="2"/>
        <v>0</v>
      </c>
      <c r="AD39" s="108">
        <f t="shared" si="3"/>
        <v>0</v>
      </c>
      <c r="AM39" s="108"/>
      <c r="AN39" s="108"/>
      <c r="AO39" s="108"/>
      <c r="AP39" s="108"/>
      <c r="AQ39" s="107">
        <v>1E-3</v>
      </c>
      <c r="AR39" s="107">
        <v>0</v>
      </c>
    </row>
    <row r="40" spans="1:44" s="66" customFormat="1">
      <c r="A40" s="53" t="s">
        <v>872</v>
      </c>
      <c r="B40" s="105">
        <v>43373</v>
      </c>
      <c r="C40" s="106">
        <v>1</v>
      </c>
      <c r="D40" s="107">
        <v>0.03</v>
      </c>
      <c r="E40" s="107">
        <v>0</v>
      </c>
      <c r="F40" s="107">
        <v>0</v>
      </c>
      <c r="G40" s="107"/>
      <c r="H40" s="107"/>
      <c r="M40" s="108">
        <v>300000</v>
      </c>
      <c r="N40" s="108">
        <f>N39-M40</f>
        <v>0</v>
      </c>
      <c r="O40" s="108">
        <f t="shared" si="0"/>
        <v>300000</v>
      </c>
      <c r="P40" s="108">
        <f t="shared" si="1"/>
        <v>0</v>
      </c>
      <c r="Q40" s="108">
        <f>N39*D39/365*(B40-B39)+Q39-S40</f>
        <v>0</v>
      </c>
      <c r="R40" s="108">
        <f t="shared" si="8"/>
        <v>0</v>
      </c>
      <c r="S40" s="108">
        <f>P39*D39/365*(B40-B39)</f>
        <v>2268.4931506849316</v>
      </c>
      <c r="T40" s="108">
        <f t="shared" si="9"/>
        <v>2268.4931506849316</v>
      </c>
      <c r="U40" s="108">
        <f>E40*N40</f>
        <v>0</v>
      </c>
      <c r="V40" s="108">
        <f>U40*C40</f>
        <v>0</v>
      </c>
      <c r="W40" s="108">
        <f t="shared" si="17"/>
        <v>0</v>
      </c>
      <c r="X40" s="108">
        <f t="shared" si="18"/>
        <v>0</v>
      </c>
      <c r="Y40" s="109">
        <v>0</v>
      </c>
      <c r="Z40" s="108">
        <f t="shared" si="10"/>
        <v>0</v>
      </c>
      <c r="AA40" s="108">
        <f t="shared" si="11"/>
        <v>0</v>
      </c>
      <c r="AB40" s="109">
        <v>0</v>
      </c>
      <c r="AC40" s="108">
        <f t="shared" si="2"/>
        <v>0</v>
      </c>
      <c r="AD40" s="108">
        <f t="shared" si="3"/>
        <v>0</v>
      </c>
      <c r="AM40" s="108"/>
      <c r="AN40" s="108"/>
      <c r="AO40" s="108"/>
      <c r="AP40" s="108"/>
      <c r="AQ40" s="107">
        <v>1E-3</v>
      </c>
      <c r="AR40" s="107">
        <v>0</v>
      </c>
    </row>
    <row r="41" spans="1:44" s="67" customFormat="1">
      <c r="A41" s="54" t="s">
        <v>879</v>
      </c>
      <c r="B41" s="110">
        <v>43373</v>
      </c>
      <c r="C41" s="111">
        <v>1</v>
      </c>
      <c r="D41" s="112">
        <v>3.5000000000000003E-2</v>
      </c>
      <c r="E41" s="112">
        <v>0</v>
      </c>
      <c r="F41" s="112">
        <v>0</v>
      </c>
      <c r="G41" s="112"/>
      <c r="H41" s="112"/>
      <c r="M41" s="113">
        <v>-100000</v>
      </c>
      <c r="N41" s="113">
        <f>-M41</f>
        <v>100000</v>
      </c>
      <c r="O41" s="113">
        <f t="shared" si="0"/>
        <v>-100000</v>
      </c>
      <c r="P41" s="113">
        <f t="shared" si="1"/>
        <v>100000</v>
      </c>
      <c r="Q41" s="113"/>
      <c r="R41" s="113">
        <f t="shared" si="8"/>
        <v>0</v>
      </c>
      <c r="S41" s="113">
        <v>0</v>
      </c>
      <c r="T41" s="113">
        <f t="shared" si="9"/>
        <v>0</v>
      </c>
      <c r="U41" s="113"/>
      <c r="V41" s="113"/>
      <c r="W41" s="113">
        <f t="shared" si="17"/>
        <v>0</v>
      </c>
      <c r="X41" s="113">
        <f t="shared" si="18"/>
        <v>0</v>
      </c>
      <c r="Y41" s="114">
        <v>0</v>
      </c>
      <c r="Z41" s="113">
        <f t="shared" si="10"/>
        <v>0</v>
      </c>
      <c r="AA41" s="113">
        <f t="shared" si="11"/>
        <v>0</v>
      </c>
      <c r="AB41" s="114">
        <v>0</v>
      </c>
      <c r="AC41" s="113">
        <f t="shared" si="2"/>
        <v>0</v>
      </c>
      <c r="AD41" s="113">
        <f t="shared" si="3"/>
        <v>0</v>
      </c>
      <c r="AM41" s="113"/>
      <c r="AN41" s="113"/>
      <c r="AO41" s="113"/>
      <c r="AP41" s="113"/>
      <c r="AQ41" s="112">
        <v>1E-3</v>
      </c>
      <c r="AR41" s="112">
        <v>0</v>
      </c>
    </row>
    <row r="42" spans="1:44" s="67" customFormat="1">
      <c r="A42" s="54" t="s">
        <v>879</v>
      </c>
      <c r="B42" s="110">
        <v>43465</v>
      </c>
      <c r="C42" s="111">
        <v>1</v>
      </c>
      <c r="D42" s="112">
        <v>3.5000000000000003E-2</v>
      </c>
      <c r="E42" s="112">
        <v>0</v>
      </c>
      <c r="F42" s="112">
        <v>0</v>
      </c>
      <c r="G42" s="112"/>
      <c r="H42" s="112"/>
      <c r="M42" s="113">
        <v>100000</v>
      </c>
      <c r="N42" s="113">
        <f>N41-M42</f>
        <v>0</v>
      </c>
      <c r="O42" s="113">
        <f t="shared" si="0"/>
        <v>100000</v>
      </c>
      <c r="P42" s="113">
        <f t="shared" si="1"/>
        <v>0</v>
      </c>
      <c r="Q42" s="113">
        <f>N41*D41/365*(B42-B41)+Q41-S42</f>
        <v>0</v>
      </c>
      <c r="R42" s="113">
        <f t="shared" si="8"/>
        <v>0</v>
      </c>
      <c r="S42" s="113">
        <f>P41*D41/365*(B42-B41)</f>
        <v>882.19178082191786</v>
      </c>
      <c r="T42" s="113">
        <f t="shared" si="9"/>
        <v>882.19178082191786</v>
      </c>
      <c r="U42" s="113">
        <f>E42*N42</f>
        <v>0</v>
      </c>
      <c r="V42" s="113">
        <f>U42*C42</f>
        <v>0</v>
      </c>
      <c r="W42" s="113">
        <f t="shared" si="17"/>
        <v>0</v>
      </c>
      <c r="X42" s="113">
        <f t="shared" si="18"/>
        <v>0</v>
      </c>
      <c r="Y42" s="114">
        <v>0</v>
      </c>
      <c r="Z42" s="113">
        <f t="shared" si="10"/>
        <v>0</v>
      </c>
      <c r="AA42" s="113">
        <f t="shared" si="11"/>
        <v>0</v>
      </c>
      <c r="AB42" s="114">
        <v>0</v>
      </c>
      <c r="AC42" s="113">
        <f t="shared" si="2"/>
        <v>0</v>
      </c>
      <c r="AD42" s="113">
        <f t="shared" si="3"/>
        <v>0</v>
      </c>
      <c r="AM42" s="113"/>
      <c r="AN42" s="113"/>
      <c r="AO42" s="113"/>
      <c r="AP42" s="113"/>
      <c r="AQ42" s="112">
        <v>1E-3</v>
      </c>
      <c r="AR42" s="112">
        <v>0</v>
      </c>
    </row>
    <row r="43" spans="1:44" s="68" customFormat="1">
      <c r="A43" s="3" t="s">
        <v>772</v>
      </c>
      <c r="B43" s="115">
        <v>43093</v>
      </c>
      <c r="C43" s="116">
        <v>1</v>
      </c>
      <c r="D43" s="117">
        <v>6.5000000000000002E-2</v>
      </c>
      <c r="E43" s="117">
        <v>0</v>
      </c>
      <c r="F43" s="117">
        <v>0</v>
      </c>
      <c r="G43" s="117"/>
      <c r="H43" s="117"/>
      <c r="M43" s="118">
        <v>-1170000</v>
      </c>
      <c r="N43" s="118">
        <f>-M43</f>
        <v>1170000</v>
      </c>
      <c r="O43" s="118">
        <f t="shared" si="0"/>
        <v>-1170000</v>
      </c>
      <c r="P43" s="118">
        <f t="shared" si="1"/>
        <v>1170000</v>
      </c>
      <c r="Q43" s="118"/>
      <c r="R43" s="118">
        <f t="shared" si="8"/>
        <v>0</v>
      </c>
      <c r="S43" s="118">
        <v>0</v>
      </c>
      <c r="T43" s="118">
        <f t="shared" si="9"/>
        <v>0</v>
      </c>
      <c r="U43" s="118"/>
      <c r="V43" s="118"/>
      <c r="W43" s="118">
        <f t="shared" si="17"/>
        <v>0</v>
      </c>
      <c r="X43" s="118">
        <f t="shared" si="18"/>
        <v>0</v>
      </c>
      <c r="Y43" s="119">
        <v>0.02</v>
      </c>
      <c r="Z43" s="118">
        <f t="shared" si="10"/>
        <v>-23400</v>
      </c>
      <c r="AA43" s="118">
        <f t="shared" si="11"/>
        <v>-23400</v>
      </c>
      <c r="AB43" s="119">
        <v>0.02</v>
      </c>
      <c r="AC43" s="118">
        <f t="shared" si="2"/>
        <v>-23400</v>
      </c>
      <c r="AD43" s="118">
        <f t="shared" si="3"/>
        <v>-23400</v>
      </c>
      <c r="AM43" s="118"/>
      <c r="AN43" s="118"/>
      <c r="AO43" s="118"/>
      <c r="AP43" s="118"/>
      <c r="AQ43" s="117">
        <v>1E-3</v>
      </c>
      <c r="AR43" s="117">
        <v>0</v>
      </c>
    </row>
    <row r="44" spans="1:44" s="68" customFormat="1">
      <c r="A44" s="3" t="s">
        <v>772</v>
      </c>
      <c r="B44" s="115">
        <v>43100</v>
      </c>
      <c r="C44" s="116">
        <v>1</v>
      </c>
      <c r="D44" s="117">
        <v>6.5000000000000002E-2</v>
      </c>
      <c r="E44" s="117">
        <v>0</v>
      </c>
      <c r="F44" s="117">
        <v>0</v>
      </c>
      <c r="G44" s="117"/>
      <c r="H44" s="117"/>
      <c r="M44" s="118">
        <v>0</v>
      </c>
      <c r="N44" s="118">
        <f t="shared" ref="N44:N52" si="23">N43-M44</f>
        <v>1170000</v>
      </c>
      <c r="O44" s="118">
        <f t="shared" si="0"/>
        <v>0</v>
      </c>
      <c r="P44" s="118">
        <f t="shared" si="1"/>
        <v>1170000</v>
      </c>
      <c r="Q44" s="118">
        <f>N43*D43/365*(B44-B43)+Q43-S44</f>
        <v>1458.4931506849314</v>
      </c>
      <c r="R44" s="118">
        <f t="shared" si="8"/>
        <v>1458.4931506849314</v>
      </c>
      <c r="S44" s="118"/>
      <c r="T44" s="118">
        <f t="shared" si="9"/>
        <v>0</v>
      </c>
      <c r="U44" s="118">
        <f t="shared" ref="U44:U52" si="24">E44*N44</f>
        <v>0</v>
      </c>
      <c r="V44" s="118">
        <f t="shared" ref="V44:V52" si="25">U44*C44</f>
        <v>0</v>
      </c>
      <c r="W44" s="118">
        <f t="shared" si="17"/>
        <v>0</v>
      </c>
      <c r="X44" s="118">
        <f t="shared" si="18"/>
        <v>0</v>
      </c>
      <c r="Y44" s="119">
        <v>0.02</v>
      </c>
      <c r="Z44" s="118">
        <f t="shared" si="10"/>
        <v>-23400</v>
      </c>
      <c r="AA44" s="118">
        <f t="shared" si="11"/>
        <v>-23400</v>
      </c>
      <c r="AB44" s="119">
        <v>0.02</v>
      </c>
      <c r="AC44" s="118">
        <f t="shared" si="2"/>
        <v>-23400</v>
      </c>
      <c r="AD44" s="118">
        <f t="shared" si="3"/>
        <v>-23400</v>
      </c>
      <c r="AM44" s="118"/>
      <c r="AN44" s="118"/>
      <c r="AO44" s="118"/>
      <c r="AP44" s="118"/>
      <c r="AQ44" s="117">
        <v>1E-3</v>
      </c>
      <c r="AR44" s="117">
        <v>0</v>
      </c>
    </row>
    <row r="45" spans="1:44" s="68" customFormat="1">
      <c r="A45" s="3" t="s">
        <v>772</v>
      </c>
      <c r="B45" s="115">
        <v>43190</v>
      </c>
      <c r="C45" s="116">
        <v>1</v>
      </c>
      <c r="D45" s="117">
        <v>6.5000000000000002E-2</v>
      </c>
      <c r="E45" s="117">
        <v>0</v>
      </c>
      <c r="F45" s="117">
        <v>0</v>
      </c>
      <c r="G45" s="117"/>
      <c r="H45" s="117"/>
      <c r="M45" s="118">
        <v>0</v>
      </c>
      <c r="N45" s="118">
        <f t="shared" si="23"/>
        <v>1170000</v>
      </c>
      <c r="O45" s="118">
        <f>M45*C45</f>
        <v>0</v>
      </c>
      <c r="P45" s="118">
        <f>N45*C45</f>
        <v>1170000</v>
      </c>
      <c r="Q45" s="118">
        <f t="shared" ref="Q45:Q52" si="26">N44*D44/365*(B45-B44)+Q44-S45</f>
        <v>20210.547945205479</v>
      </c>
      <c r="R45" s="118">
        <f>Q45*C45</f>
        <v>20210.547945205479</v>
      </c>
      <c r="S45" s="118"/>
      <c r="T45" s="118">
        <f>S45*C45</f>
        <v>0</v>
      </c>
      <c r="U45" s="118">
        <f>E45*N45</f>
        <v>0</v>
      </c>
      <c r="V45" s="118">
        <f>U45*C45</f>
        <v>0</v>
      </c>
      <c r="W45" s="118">
        <f>-P45*F45</f>
        <v>0</v>
      </c>
      <c r="X45" s="118">
        <f>W45*C45</f>
        <v>0</v>
      </c>
      <c r="Y45" s="119">
        <v>0.02</v>
      </c>
      <c r="Z45" s="118">
        <f t="shared" si="10"/>
        <v>-23400</v>
      </c>
      <c r="AA45" s="118">
        <f t="shared" si="11"/>
        <v>-23400</v>
      </c>
      <c r="AB45" s="119">
        <v>0.02</v>
      </c>
      <c r="AC45" s="118">
        <f t="shared" si="2"/>
        <v>-23400</v>
      </c>
      <c r="AD45" s="118">
        <f t="shared" si="3"/>
        <v>-23400</v>
      </c>
      <c r="AM45" s="118"/>
      <c r="AN45" s="118"/>
      <c r="AO45" s="118"/>
      <c r="AP45" s="118"/>
      <c r="AQ45" s="117">
        <v>1E-3</v>
      </c>
      <c r="AR45" s="117">
        <v>0</v>
      </c>
    </row>
    <row r="46" spans="1:44" s="68" customFormat="1">
      <c r="A46" s="3" t="s">
        <v>772</v>
      </c>
      <c r="B46" s="115">
        <v>43281</v>
      </c>
      <c r="C46" s="116">
        <v>1</v>
      </c>
      <c r="D46" s="117">
        <v>6.5000000000000002E-2</v>
      </c>
      <c r="E46" s="117">
        <v>0</v>
      </c>
      <c r="F46" s="117">
        <v>0</v>
      </c>
      <c r="G46" s="117"/>
      <c r="H46" s="117"/>
      <c r="M46" s="118">
        <v>0</v>
      </c>
      <c r="N46" s="118">
        <f t="shared" si="23"/>
        <v>1170000</v>
      </c>
      <c r="O46" s="118">
        <f t="shared" si="0"/>
        <v>0</v>
      </c>
      <c r="P46" s="118">
        <f t="shared" si="1"/>
        <v>1170000</v>
      </c>
      <c r="Q46" s="118">
        <f t="shared" si="26"/>
        <v>39170.95890410959</v>
      </c>
      <c r="R46" s="118">
        <f t="shared" si="8"/>
        <v>39170.95890410959</v>
      </c>
      <c r="S46" s="118"/>
      <c r="T46" s="118">
        <f t="shared" si="9"/>
        <v>0</v>
      </c>
      <c r="U46" s="118">
        <f t="shared" si="24"/>
        <v>0</v>
      </c>
      <c r="V46" s="118">
        <f t="shared" si="25"/>
        <v>0</v>
      </c>
      <c r="W46" s="118">
        <f t="shared" si="17"/>
        <v>0</v>
      </c>
      <c r="X46" s="118">
        <f t="shared" si="18"/>
        <v>0</v>
      </c>
      <c r="Y46" s="119">
        <v>0.02</v>
      </c>
      <c r="Z46" s="118">
        <f t="shared" si="10"/>
        <v>-23400</v>
      </c>
      <c r="AA46" s="118">
        <f t="shared" si="11"/>
        <v>-23400</v>
      </c>
      <c r="AB46" s="119">
        <v>0.02</v>
      </c>
      <c r="AC46" s="118">
        <f t="shared" si="2"/>
        <v>-23400</v>
      </c>
      <c r="AD46" s="118">
        <f t="shared" si="3"/>
        <v>-23400</v>
      </c>
      <c r="AM46" s="118"/>
      <c r="AN46" s="118"/>
      <c r="AO46" s="118"/>
      <c r="AP46" s="118"/>
      <c r="AQ46" s="117">
        <v>1E-3</v>
      </c>
      <c r="AR46" s="117">
        <v>0</v>
      </c>
    </row>
    <row r="47" spans="1:44" s="68" customFormat="1">
      <c r="A47" s="3" t="s">
        <v>772</v>
      </c>
      <c r="B47" s="115">
        <v>43373</v>
      </c>
      <c r="C47" s="116">
        <v>1</v>
      </c>
      <c r="D47" s="117">
        <v>6.5000000000000002E-2</v>
      </c>
      <c r="E47" s="117">
        <v>0</v>
      </c>
      <c r="F47" s="117">
        <v>0</v>
      </c>
      <c r="G47" s="117"/>
      <c r="H47" s="117"/>
      <c r="M47" s="118">
        <v>0</v>
      </c>
      <c r="N47" s="118">
        <f t="shared" si="23"/>
        <v>1170000</v>
      </c>
      <c r="O47" s="118">
        <f>M47*C47</f>
        <v>0</v>
      </c>
      <c r="P47" s="118">
        <f>N47*C47</f>
        <v>1170000</v>
      </c>
      <c r="Q47" s="118">
        <f t="shared" si="26"/>
        <v>58339.726027397264</v>
      </c>
      <c r="R47" s="118">
        <f>Q47*C47</f>
        <v>58339.726027397264</v>
      </c>
      <c r="S47" s="118"/>
      <c r="T47" s="118">
        <f>S47*C47</f>
        <v>0</v>
      </c>
      <c r="U47" s="118">
        <f>E47*N47</f>
        <v>0</v>
      </c>
      <c r="V47" s="118">
        <f>U47*C47</f>
        <v>0</v>
      </c>
      <c r="W47" s="118">
        <f>-P47*F47</f>
        <v>0</v>
      </c>
      <c r="X47" s="118">
        <f>W47*C47</f>
        <v>0</v>
      </c>
      <c r="Y47" s="119">
        <v>0.02</v>
      </c>
      <c r="Z47" s="118">
        <f t="shared" si="10"/>
        <v>-23400</v>
      </c>
      <c r="AA47" s="118">
        <f t="shared" si="11"/>
        <v>-23400</v>
      </c>
      <c r="AB47" s="119">
        <v>0.02</v>
      </c>
      <c r="AC47" s="118">
        <f t="shared" si="2"/>
        <v>-23400</v>
      </c>
      <c r="AD47" s="118">
        <f t="shared" si="3"/>
        <v>-23400</v>
      </c>
      <c r="AM47" s="118"/>
      <c r="AN47" s="118"/>
      <c r="AO47" s="118"/>
      <c r="AP47" s="118"/>
      <c r="AQ47" s="117">
        <v>1E-3</v>
      </c>
      <c r="AR47" s="117">
        <v>0</v>
      </c>
    </row>
    <row r="48" spans="1:44" s="68" customFormat="1">
      <c r="A48" s="3" t="s">
        <v>772</v>
      </c>
      <c r="B48" s="115">
        <v>43458</v>
      </c>
      <c r="C48" s="116">
        <v>1</v>
      </c>
      <c r="D48" s="117">
        <v>6.5000000000000002E-2</v>
      </c>
      <c r="E48" s="117">
        <v>0</v>
      </c>
      <c r="F48" s="117">
        <v>0</v>
      </c>
      <c r="G48" s="117"/>
      <c r="H48" s="117"/>
      <c r="M48" s="118">
        <v>0</v>
      </c>
      <c r="N48" s="118">
        <f t="shared" si="23"/>
        <v>1170000</v>
      </c>
      <c r="O48" s="118">
        <f t="shared" si="0"/>
        <v>0</v>
      </c>
      <c r="P48" s="118">
        <f t="shared" si="1"/>
        <v>1170000</v>
      </c>
      <c r="Q48" s="118">
        <f t="shared" si="26"/>
        <v>0</v>
      </c>
      <c r="R48" s="118">
        <f t="shared" si="8"/>
        <v>0</v>
      </c>
      <c r="S48" s="118">
        <f>N44*D44/365*(B48-B43)</f>
        <v>76050</v>
      </c>
      <c r="T48" s="118">
        <f t="shared" si="9"/>
        <v>76050</v>
      </c>
      <c r="U48" s="118">
        <f t="shared" si="24"/>
        <v>0</v>
      </c>
      <c r="V48" s="118">
        <f t="shared" si="25"/>
        <v>0</v>
      </c>
      <c r="W48" s="118">
        <f t="shared" si="17"/>
        <v>0</v>
      </c>
      <c r="X48" s="118">
        <f t="shared" si="18"/>
        <v>0</v>
      </c>
      <c r="Y48" s="119">
        <v>0.02</v>
      </c>
      <c r="Z48" s="118">
        <f t="shared" si="10"/>
        <v>-23400</v>
      </c>
      <c r="AA48" s="118">
        <f t="shared" si="11"/>
        <v>-23400</v>
      </c>
      <c r="AB48" s="119">
        <v>0.02</v>
      </c>
      <c r="AC48" s="118">
        <f t="shared" si="2"/>
        <v>-23400</v>
      </c>
      <c r="AD48" s="118">
        <f t="shared" si="3"/>
        <v>-23400</v>
      </c>
      <c r="AM48" s="118"/>
      <c r="AN48" s="118"/>
      <c r="AO48" s="118"/>
      <c r="AP48" s="118"/>
      <c r="AQ48" s="117">
        <v>1E-3</v>
      </c>
      <c r="AR48" s="117">
        <v>0</v>
      </c>
    </row>
    <row r="49" spans="1:44" s="68" customFormat="1">
      <c r="A49" s="3" t="s">
        <v>772</v>
      </c>
      <c r="B49" s="115">
        <v>43465</v>
      </c>
      <c r="C49" s="116">
        <v>1</v>
      </c>
      <c r="D49" s="117">
        <v>6.5000000000000002E-2</v>
      </c>
      <c r="E49" s="117">
        <v>0</v>
      </c>
      <c r="F49" s="117">
        <v>0</v>
      </c>
      <c r="G49" s="117"/>
      <c r="H49" s="117"/>
      <c r="M49" s="118">
        <v>0</v>
      </c>
      <c r="N49" s="118">
        <f t="shared" si="23"/>
        <v>1170000</v>
      </c>
      <c r="O49" s="118">
        <f t="shared" si="0"/>
        <v>0</v>
      </c>
      <c r="P49" s="118">
        <f t="shared" si="1"/>
        <v>1170000</v>
      </c>
      <c r="Q49" s="118">
        <f t="shared" si="26"/>
        <v>1458.4931506849314</v>
      </c>
      <c r="R49" s="118">
        <f t="shared" si="8"/>
        <v>1458.4931506849314</v>
      </c>
      <c r="S49" s="118"/>
      <c r="T49" s="118">
        <f t="shared" si="9"/>
        <v>0</v>
      </c>
      <c r="U49" s="118">
        <f t="shared" si="24"/>
        <v>0</v>
      </c>
      <c r="V49" s="118">
        <f t="shared" si="25"/>
        <v>0</v>
      </c>
      <c r="W49" s="118">
        <f t="shared" si="17"/>
        <v>0</v>
      </c>
      <c r="X49" s="118">
        <f t="shared" si="18"/>
        <v>0</v>
      </c>
      <c r="Y49" s="119">
        <v>0.02</v>
      </c>
      <c r="Z49" s="118">
        <f t="shared" si="10"/>
        <v>-23400</v>
      </c>
      <c r="AA49" s="118">
        <f t="shared" si="11"/>
        <v>-23400</v>
      </c>
      <c r="AB49" s="119">
        <v>0.02</v>
      </c>
      <c r="AC49" s="118">
        <f t="shared" si="2"/>
        <v>-23400</v>
      </c>
      <c r="AD49" s="118">
        <f t="shared" si="3"/>
        <v>-23400</v>
      </c>
      <c r="AM49" s="118"/>
      <c r="AN49" s="118"/>
      <c r="AO49" s="118"/>
      <c r="AP49" s="118"/>
      <c r="AQ49" s="117">
        <v>1E-3</v>
      </c>
      <c r="AR49" s="117">
        <v>0</v>
      </c>
    </row>
    <row r="50" spans="1:44" s="68" customFormat="1">
      <c r="A50" s="3" t="s">
        <v>772</v>
      </c>
      <c r="B50" s="115">
        <v>43823</v>
      </c>
      <c r="C50" s="116">
        <v>1</v>
      </c>
      <c r="D50" s="117">
        <v>6.5000000000000002E-2</v>
      </c>
      <c r="E50" s="117">
        <v>0</v>
      </c>
      <c r="F50" s="117">
        <v>0</v>
      </c>
      <c r="G50" s="117"/>
      <c r="H50" s="117"/>
      <c r="M50" s="118">
        <v>0</v>
      </c>
      <c r="N50" s="118">
        <f t="shared" si="23"/>
        <v>1170000</v>
      </c>
      <c r="O50" s="118">
        <f t="shared" si="0"/>
        <v>0</v>
      </c>
      <c r="P50" s="118">
        <f t="shared" si="1"/>
        <v>1170000</v>
      </c>
      <c r="Q50" s="118">
        <f t="shared" si="26"/>
        <v>0</v>
      </c>
      <c r="R50" s="118">
        <f t="shared" si="8"/>
        <v>0</v>
      </c>
      <c r="S50" s="118">
        <f>N49*D49/365*(B50-B48)</f>
        <v>76050</v>
      </c>
      <c r="T50" s="118">
        <f t="shared" si="9"/>
        <v>76050</v>
      </c>
      <c r="U50" s="118">
        <f t="shared" si="24"/>
        <v>0</v>
      </c>
      <c r="V50" s="118">
        <f t="shared" si="25"/>
        <v>0</v>
      </c>
      <c r="W50" s="118">
        <f t="shared" si="17"/>
        <v>0</v>
      </c>
      <c r="X50" s="118">
        <f t="shared" si="18"/>
        <v>0</v>
      </c>
      <c r="Y50" s="119">
        <v>0.02</v>
      </c>
      <c r="Z50" s="118">
        <f t="shared" si="10"/>
        <v>-23400</v>
      </c>
      <c r="AA50" s="118">
        <f t="shared" si="11"/>
        <v>-23400</v>
      </c>
      <c r="AB50" s="119">
        <v>0.02</v>
      </c>
      <c r="AC50" s="118">
        <f t="shared" si="2"/>
        <v>-23400</v>
      </c>
      <c r="AD50" s="118">
        <f t="shared" si="3"/>
        <v>-23400</v>
      </c>
      <c r="AM50" s="118"/>
      <c r="AN50" s="118"/>
      <c r="AO50" s="118"/>
      <c r="AP50" s="118"/>
      <c r="AQ50" s="117">
        <v>1E-3</v>
      </c>
      <c r="AR50" s="117">
        <v>0</v>
      </c>
    </row>
    <row r="51" spans="1:44" s="68" customFormat="1">
      <c r="A51" s="3" t="s">
        <v>772</v>
      </c>
      <c r="B51" s="115">
        <v>43830</v>
      </c>
      <c r="C51" s="116">
        <v>1</v>
      </c>
      <c r="D51" s="117">
        <v>6.5000000000000002E-2</v>
      </c>
      <c r="E51" s="117">
        <v>0</v>
      </c>
      <c r="F51" s="117">
        <v>0</v>
      </c>
      <c r="G51" s="117"/>
      <c r="H51" s="117"/>
      <c r="M51" s="118">
        <v>0</v>
      </c>
      <c r="N51" s="118">
        <f t="shared" si="23"/>
        <v>1170000</v>
      </c>
      <c r="O51" s="118">
        <f t="shared" si="0"/>
        <v>0</v>
      </c>
      <c r="P51" s="118">
        <f t="shared" si="1"/>
        <v>1170000</v>
      </c>
      <c r="Q51" s="118">
        <f t="shared" si="26"/>
        <v>1458.4931506849314</v>
      </c>
      <c r="R51" s="118">
        <f t="shared" si="8"/>
        <v>1458.4931506849314</v>
      </c>
      <c r="S51" s="118"/>
      <c r="T51" s="118">
        <f t="shared" si="9"/>
        <v>0</v>
      </c>
      <c r="U51" s="118">
        <f t="shared" si="24"/>
        <v>0</v>
      </c>
      <c r="V51" s="118">
        <f t="shared" si="25"/>
        <v>0</v>
      </c>
      <c r="W51" s="118">
        <f t="shared" si="17"/>
        <v>0</v>
      </c>
      <c r="X51" s="118">
        <f t="shared" si="18"/>
        <v>0</v>
      </c>
      <c r="Y51" s="119">
        <v>0.02</v>
      </c>
      <c r="Z51" s="118">
        <f t="shared" si="10"/>
        <v>-23400</v>
      </c>
      <c r="AA51" s="118">
        <f t="shared" si="11"/>
        <v>-23400</v>
      </c>
      <c r="AB51" s="119">
        <v>0.02</v>
      </c>
      <c r="AC51" s="118">
        <f t="shared" si="2"/>
        <v>-23400</v>
      </c>
      <c r="AD51" s="118">
        <f t="shared" si="3"/>
        <v>-23400</v>
      </c>
      <c r="AM51" s="118"/>
      <c r="AN51" s="118"/>
      <c r="AO51" s="118"/>
      <c r="AP51" s="118"/>
      <c r="AQ51" s="117">
        <v>1E-3</v>
      </c>
      <c r="AR51" s="117">
        <v>0</v>
      </c>
    </row>
    <row r="52" spans="1:44" s="68" customFormat="1">
      <c r="A52" s="3" t="s">
        <v>772</v>
      </c>
      <c r="B52" s="115">
        <v>44189</v>
      </c>
      <c r="C52" s="116">
        <v>1</v>
      </c>
      <c r="D52" s="117">
        <v>6.5000000000000002E-2</v>
      </c>
      <c r="E52" s="117">
        <v>0</v>
      </c>
      <c r="F52" s="117">
        <v>0</v>
      </c>
      <c r="G52" s="117"/>
      <c r="H52" s="117"/>
      <c r="M52" s="118">
        <v>1170000</v>
      </c>
      <c r="N52" s="118">
        <f t="shared" si="23"/>
        <v>0</v>
      </c>
      <c r="O52" s="118">
        <f t="shared" si="0"/>
        <v>1170000</v>
      </c>
      <c r="P52" s="118">
        <f t="shared" si="1"/>
        <v>0</v>
      </c>
      <c r="Q52" s="118">
        <f t="shared" si="26"/>
        <v>0</v>
      </c>
      <c r="R52" s="118">
        <f t="shared" si="8"/>
        <v>0</v>
      </c>
      <c r="S52" s="118">
        <f>N51*D51/365*(B52-B50)</f>
        <v>76258.356164383556</v>
      </c>
      <c r="T52" s="118">
        <f t="shared" si="9"/>
        <v>76258.356164383556</v>
      </c>
      <c r="U52" s="118">
        <f t="shared" si="24"/>
        <v>0</v>
      </c>
      <c r="V52" s="118">
        <f t="shared" si="25"/>
        <v>0</v>
      </c>
      <c r="W52" s="118">
        <f t="shared" si="17"/>
        <v>0</v>
      </c>
      <c r="X52" s="118">
        <f t="shared" si="18"/>
        <v>0</v>
      </c>
      <c r="Y52" s="119">
        <v>0.02</v>
      </c>
      <c r="Z52" s="118">
        <f t="shared" si="10"/>
        <v>0</v>
      </c>
      <c r="AA52" s="118">
        <f t="shared" si="11"/>
        <v>0</v>
      </c>
      <c r="AB52" s="119">
        <v>0.02</v>
      </c>
      <c r="AC52" s="118">
        <f t="shared" si="2"/>
        <v>0</v>
      </c>
      <c r="AD52" s="118">
        <f t="shared" si="3"/>
        <v>0</v>
      </c>
      <c r="AM52" s="118"/>
      <c r="AN52" s="118"/>
      <c r="AO52" s="118"/>
      <c r="AP52" s="118"/>
      <c r="AQ52" s="117">
        <v>1E-3</v>
      </c>
      <c r="AR52" s="117">
        <v>0</v>
      </c>
    </row>
    <row r="53" spans="1:44" s="69" customFormat="1">
      <c r="A53" s="29" t="s">
        <v>771</v>
      </c>
      <c r="B53" s="120">
        <v>43093</v>
      </c>
      <c r="C53" s="121">
        <v>1</v>
      </c>
      <c r="D53" s="122">
        <v>0</v>
      </c>
      <c r="E53" s="122">
        <v>0</v>
      </c>
      <c r="F53" s="122">
        <v>0</v>
      </c>
      <c r="G53" s="122"/>
      <c r="H53" s="122"/>
      <c r="M53" s="123">
        <v>1170000</v>
      </c>
      <c r="N53" s="123">
        <f>-M53</f>
        <v>-1170000</v>
      </c>
      <c r="O53" s="123">
        <f t="shared" si="0"/>
        <v>1170000</v>
      </c>
      <c r="P53" s="123">
        <f t="shared" si="1"/>
        <v>-1170000</v>
      </c>
      <c r="Q53" s="123"/>
      <c r="R53" s="123">
        <f t="shared" si="8"/>
        <v>0</v>
      </c>
      <c r="S53" s="123">
        <v>0</v>
      </c>
      <c r="T53" s="123">
        <f t="shared" si="9"/>
        <v>0</v>
      </c>
      <c r="U53" s="123"/>
      <c r="V53" s="123"/>
      <c r="W53" s="123">
        <f>-P53*F53</f>
        <v>0</v>
      </c>
      <c r="X53" s="123">
        <f>W53*C53</f>
        <v>0</v>
      </c>
      <c r="Y53" s="124">
        <v>0.05</v>
      </c>
      <c r="Z53" s="123">
        <f t="shared" si="10"/>
        <v>58500</v>
      </c>
      <c r="AA53" s="123">
        <f t="shared" si="11"/>
        <v>58500</v>
      </c>
      <c r="AB53" s="124">
        <v>0.05</v>
      </c>
      <c r="AC53" s="123">
        <f t="shared" si="2"/>
        <v>58500</v>
      </c>
      <c r="AD53" s="123">
        <f t="shared" si="3"/>
        <v>58500</v>
      </c>
      <c r="AM53" s="123"/>
      <c r="AN53" s="123"/>
      <c r="AO53" s="123"/>
      <c r="AP53" s="123"/>
      <c r="AQ53" s="122"/>
      <c r="AR53" s="122"/>
    </row>
    <row r="54" spans="1:44" s="69" customFormat="1">
      <c r="A54" s="29" t="s">
        <v>771</v>
      </c>
      <c r="B54" s="120">
        <v>43100</v>
      </c>
      <c r="C54" s="121">
        <v>1</v>
      </c>
      <c r="D54" s="122">
        <v>0</v>
      </c>
      <c r="E54" s="122">
        <v>0</v>
      </c>
      <c r="F54" s="122">
        <v>0</v>
      </c>
      <c r="G54" s="122"/>
      <c r="H54" s="122"/>
      <c r="M54" s="123">
        <v>-1000000</v>
      </c>
      <c r="N54" s="123">
        <f t="shared" ref="N54:N59" si="27">N53-M54</f>
        <v>-170000</v>
      </c>
      <c r="O54" s="123">
        <f t="shared" si="0"/>
        <v>-1000000</v>
      </c>
      <c r="P54" s="123">
        <f t="shared" si="1"/>
        <v>-170000</v>
      </c>
      <c r="Q54" s="123">
        <f t="shared" ref="Q54:Q59" si="28">N53*D53/365*(B54-B53)+Q53-S54</f>
        <v>0</v>
      </c>
      <c r="R54" s="123">
        <f t="shared" si="8"/>
        <v>0</v>
      </c>
      <c r="S54" s="123"/>
      <c r="T54" s="123">
        <f t="shared" si="9"/>
        <v>0</v>
      </c>
      <c r="U54" s="123">
        <f t="shared" ref="U54:U59" si="29">E54*N54</f>
        <v>0</v>
      </c>
      <c r="V54" s="123">
        <f t="shared" ref="V54:V59" si="30">U54*C54</f>
        <v>0</v>
      </c>
      <c r="W54" s="123">
        <f t="shared" ref="W54:W59" si="31">-P54*F54</f>
        <v>0</v>
      </c>
      <c r="X54" s="123">
        <f t="shared" ref="X54:X59" si="32">W54*C54</f>
        <v>0</v>
      </c>
      <c r="Y54" s="124">
        <v>0.05</v>
      </c>
      <c r="Z54" s="123">
        <f t="shared" si="10"/>
        <v>8500</v>
      </c>
      <c r="AA54" s="123">
        <f t="shared" si="11"/>
        <v>8500</v>
      </c>
      <c r="AB54" s="124">
        <v>0.05</v>
      </c>
      <c r="AC54" s="123">
        <f t="shared" si="2"/>
        <v>8500</v>
      </c>
      <c r="AD54" s="123">
        <f t="shared" si="3"/>
        <v>8500</v>
      </c>
      <c r="AM54" s="123"/>
      <c r="AN54" s="123"/>
      <c r="AO54" s="123"/>
      <c r="AP54" s="123"/>
      <c r="AQ54" s="122"/>
      <c r="AR54" s="122"/>
    </row>
    <row r="55" spans="1:44" s="69" customFormat="1">
      <c r="A55" s="29" t="s">
        <v>771</v>
      </c>
      <c r="B55" s="120">
        <v>43458</v>
      </c>
      <c r="C55" s="121">
        <v>1</v>
      </c>
      <c r="D55" s="122">
        <v>0</v>
      </c>
      <c r="E55" s="122">
        <v>0</v>
      </c>
      <c r="F55" s="122">
        <v>0</v>
      </c>
      <c r="G55" s="122"/>
      <c r="H55" s="122"/>
      <c r="M55" s="123">
        <v>0</v>
      </c>
      <c r="N55" s="123">
        <f t="shared" si="27"/>
        <v>-170000</v>
      </c>
      <c r="O55" s="123">
        <f t="shared" si="0"/>
        <v>0</v>
      </c>
      <c r="P55" s="123">
        <f t="shared" si="1"/>
        <v>-170000</v>
      </c>
      <c r="Q55" s="123">
        <f t="shared" si="28"/>
        <v>0</v>
      </c>
      <c r="R55" s="123">
        <f t="shared" si="8"/>
        <v>0</v>
      </c>
      <c r="S55" s="123">
        <f>N54*D54/365*(B55-B53)</f>
        <v>0</v>
      </c>
      <c r="T55" s="123">
        <f t="shared" si="9"/>
        <v>0</v>
      </c>
      <c r="U55" s="123">
        <f t="shared" si="29"/>
        <v>0</v>
      </c>
      <c r="V55" s="123">
        <f t="shared" si="30"/>
        <v>0</v>
      </c>
      <c r="W55" s="123">
        <f t="shared" si="31"/>
        <v>0</v>
      </c>
      <c r="X55" s="123">
        <f t="shared" si="32"/>
        <v>0</v>
      </c>
      <c r="Y55" s="124">
        <v>0.05</v>
      </c>
      <c r="Z55" s="123">
        <f t="shared" si="10"/>
        <v>8500</v>
      </c>
      <c r="AA55" s="123">
        <f t="shared" si="11"/>
        <v>8500</v>
      </c>
      <c r="AB55" s="124">
        <v>0.05</v>
      </c>
      <c r="AC55" s="123">
        <f t="shared" si="2"/>
        <v>8500</v>
      </c>
      <c r="AD55" s="123">
        <f t="shared" si="3"/>
        <v>8500</v>
      </c>
      <c r="AM55" s="123"/>
      <c r="AN55" s="123"/>
      <c r="AO55" s="123"/>
      <c r="AP55" s="123"/>
      <c r="AQ55" s="122"/>
      <c r="AR55" s="122"/>
    </row>
    <row r="56" spans="1:44" s="69" customFormat="1">
      <c r="A56" s="29" t="s">
        <v>771</v>
      </c>
      <c r="B56" s="120">
        <v>43465</v>
      </c>
      <c r="C56" s="121">
        <v>1</v>
      </c>
      <c r="D56" s="122">
        <v>0</v>
      </c>
      <c r="E56" s="122">
        <v>0</v>
      </c>
      <c r="F56" s="122">
        <v>0</v>
      </c>
      <c r="G56" s="122"/>
      <c r="H56" s="122"/>
      <c r="M56" s="123">
        <v>0</v>
      </c>
      <c r="N56" s="123">
        <f t="shared" si="27"/>
        <v>-170000</v>
      </c>
      <c r="O56" s="123">
        <f t="shared" si="0"/>
        <v>0</v>
      </c>
      <c r="P56" s="123">
        <f t="shared" si="1"/>
        <v>-170000</v>
      </c>
      <c r="Q56" s="123">
        <f t="shared" si="28"/>
        <v>0</v>
      </c>
      <c r="R56" s="123">
        <f t="shared" si="8"/>
        <v>0</v>
      </c>
      <c r="S56" s="123"/>
      <c r="T56" s="123">
        <f t="shared" si="9"/>
        <v>0</v>
      </c>
      <c r="U56" s="123">
        <f t="shared" si="29"/>
        <v>0</v>
      </c>
      <c r="V56" s="123">
        <f t="shared" si="30"/>
        <v>0</v>
      </c>
      <c r="W56" s="123">
        <f t="shared" si="31"/>
        <v>0</v>
      </c>
      <c r="X56" s="123">
        <f t="shared" si="32"/>
        <v>0</v>
      </c>
      <c r="Y56" s="124">
        <v>0.05</v>
      </c>
      <c r="Z56" s="123">
        <f t="shared" si="10"/>
        <v>8500</v>
      </c>
      <c r="AA56" s="123">
        <f t="shared" si="11"/>
        <v>8500</v>
      </c>
      <c r="AB56" s="124">
        <v>0.05</v>
      </c>
      <c r="AC56" s="123">
        <f t="shared" si="2"/>
        <v>8500</v>
      </c>
      <c r="AD56" s="123">
        <f t="shared" si="3"/>
        <v>8500</v>
      </c>
      <c r="AM56" s="123"/>
      <c r="AN56" s="123"/>
      <c r="AO56" s="123"/>
      <c r="AP56" s="123"/>
      <c r="AQ56" s="122"/>
      <c r="AR56" s="122"/>
    </row>
    <row r="57" spans="1:44" s="69" customFormat="1">
      <c r="A57" s="29" t="s">
        <v>771</v>
      </c>
      <c r="B57" s="120">
        <v>43823</v>
      </c>
      <c r="C57" s="121">
        <v>1</v>
      </c>
      <c r="D57" s="122">
        <v>0</v>
      </c>
      <c r="E57" s="122">
        <v>0</v>
      </c>
      <c r="F57" s="122">
        <v>0</v>
      </c>
      <c r="G57" s="122"/>
      <c r="H57" s="122"/>
      <c r="M57" s="123">
        <v>0</v>
      </c>
      <c r="N57" s="123">
        <f t="shared" si="27"/>
        <v>-170000</v>
      </c>
      <c r="O57" s="123">
        <f t="shared" si="0"/>
        <v>0</v>
      </c>
      <c r="P57" s="123">
        <f t="shared" si="1"/>
        <v>-170000</v>
      </c>
      <c r="Q57" s="123">
        <f t="shared" si="28"/>
        <v>0</v>
      </c>
      <c r="R57" s="123">
        <f t="shared" si="8"/>
        <v>0</v>
      </c>
      <c r="S57" s="123">
        <f>N56*D56/365*(B57-B55)</f>
        <v>0</v>
      </c>
      <c r="T57" s="123">
        <f t="shared" si="9"/>
        <v>0</v>
      </c>
      <c r="U57" s="123">
        <f t="shared" si="29"/>
        <v>0</v>
      </c>
      <c r="V57" s="123">
        <f t="shared" si="30"/>
        <v>0</v>
      </c>
      <c r="W57" s="123">
        <f t="shared" si="31"/>
        <v>0</v>
      </c>
      <c r="X57" s="123">
        <f t="shared" si="32"/>
        <v>0</v>
      </c>
      <c r="Y57" s="124">
        <v>0.05</v>
      </c>
      <c r="Z57" s="123">
        <f t="shared" si="10"/>
        <v>8500</v>
      </c>
      <c r="AA57" s="123">
        <f t="shared" si="11"/>
        <v>8500</v>
      </c>
      <c r="AB57" s="124">
        <v>0.05</v>
      </c>
      <c r="AC57" s="123">
        <f t="shared" si="2"/>
        <v>8500</v>
      </c>
      <c r="AD57" s="123">
        <f t="shared" si="3"/>
        <v>8500</v>
      </c>
      <c r="AM57" s="123"/>
      <c r="AN57" s="123"/>
      <c r="AO57" s="123"/>
      <c r="AP57" s="123"/>
      <c r="AQ57" s="122"/>
      <c r="AR57" s="122"/>
    </row>
    <row r="58" spans="1:44" s="69" customFormat="1">
      <c r="A58" s="29" t="s">
        <v>771</v>
      </c>
      <c r="B58" s="120">
        <v>43830</v>
      </c>
      <c r="C58" s="121">
        <v>1</v>
      </c>
      <c r="D58" s="122">
        <v>0</v>
      </c>
      <c r="E58" s="122">
        <v>0</v>
      </c>
      <c r="F58" s="122">
        <v>0</v>
      </c>
      <c r="G58" s="122"/>
      <c r="H58" s="122"/>
      <c r="M58" s="123">
        <v>0</v>
      </c>
      <c r="N58" s="123">
        <f t="shared" si="27"/>
        <v>-170000</v>
      </c>
      <c r="O58" s="123">
        <f t="shared" si="0"/>
        <v>0</v>
      </c>
      <c r="P58" s="123">
        <f t="shared" si="1"/>
        <v>-170000</v>
      </c>
      <c r="Q58" s="123">
        <f t="shared" si="28"/>
        <v>0</v>
      </c>
      <c r="R58" s="123">
        <f t="shared" si="8"/>
        <v>0</v>
      </c>
      <c r="S58" s="123"/>
      <c r="T58" s="123">
        <f t="shared" si="9"/>
        <v>0</v>
      </c>
      <c r="U58" s="123">
        <f t="shared" si="29"/>
        <v>0</v>
      </c>
      <c r="V58" s="123">
        <f t="shared" si="30"/>
        <v>0</v>
      </c>
      <c r="W58" s="123">
        <f t="shared" si="31"/>
        <v>0</v>
      </c>
      <c r="X58" s="123">
        <f t="shared" si="32"/>
        <v>0</v>
      </c>
      <c r="Y58" s="124">
        <v>0.05</v>
      </c>
      <c r="Z58" s="123">
        <f t="shared" si="10"/>
        <v>8500</v>
      </c>
      <c r="AA58" s="123">
        <f t="shared" si="11"/>
        <v>8500</v>
      </c>
      <c r="AB58" s="124">
        <v>0.05</v>
      </c>
      <c r="AC58" s="123">
        <f t="shared" si="2"/>
        <v>8500</v>
      </c>
      <c r="AD58" s="123">
        <f t="shared" si="3"/>
        <v>8500</v>
      </c>
      <c r="AM58" s="123"/>
      <c r="AN58" s="123"/>
      <c r="AO58" s="123"/>
      <c r="AP58" s="123"/>
      <c r="AQ58" s="122"/>
      <c r="AR58" s="122"/>
    </row>
    <row r="59" spans="1:44" s="69" customFormat="1">
      <c r="A59" s="29" t="s">
        <v>771</v>
      </c>
      <c r="B59" s="120">
        <v>44189</v>
      </c>
      <c r="C59" s="121">
        <v>1</v>
      </c>
      <c r="D59" s="122">
        <v>0</v>
      </c>
      <c r="E59" s="122">
        <v>0</v>
      </c>
      <c r="F59" s="122">
        <v>0</v>
      </c>
      <c r="G59" s="122"/>
      <c r="H59" s="122"/>
      <c r="M59" s="123">
        <v>-170000</v>
      </c>
      <c r="N59" s="123">
        <f t="shared" si="27"/>
        <v>0</v>
      </c>
      <c r="O59" s="123">
        <f t="shared" si="0"/>
        <v>-170000</v>
      </c>
      <c r="P59" s="123">
        <f t="shared" si="1"/>
        <v>0</v>
      </c>
      <c r="Q59" s="123">
        <f t="shared" si="28"/>
        <v>0</v>
      </c>
      <c r="R59" s="123">
        <f t="shared" si="8"/>
        <v>0</v>
      </c>
      <c r="S59" s="123">
        <f>N58*D58/365*(B59-B57)</f>
        <v>0</v>
      </c>
      <c r="T59" s="123">
        <f t="shared" si="9"/>
        <v>0</v>
      </c>
      <c r="U59" s="123">
        <f t="shared" si="29"/>
        <v>0</v>
      </c>
      <c r="V59" s="123">
        <f t="shared" si="30"/>
        <v>0</v>
      </c>
      <c r="W59" s="123">
        <f t="shared" si="31"/>
        <v>0</v>
      </c>
      <c r="X59" s="123">
        <f t="shared" si="32"/>
        <v>0</v>
      </c>
      <c r="Y59" s="124">
        <v>0.05</v>
      </c>
      <c r="Z59" s="123">
        <f t="shared" si="10"/>
        <v>0</v>
      </c>
      <c r="AA59" s="123">
        <f t="shared" si="11"/>
        <v>0</v>
      </c>
      <c r="AB59" s="124">
        <v>0.05</v>
      </c>
      <c r="AC59" s="123">
        <f t="shared" si="2"/>
        <v>0</v>
      </c>
      <c r="AD59" s="123">
        <f t="shared" si="3"/>
        <v>0</v>
      </c>
      <c r="AM59" s="123"/>
      <c r="AN59" s="123"/>
      <c r="AO59" s="123"/>
      <c r="AP59" s="123"/>
      <c r="AQ59" s="122"/>
      <c r="AR59" s="122"/>
    </row>
    <row r="60" spans="1:44" s="70" customFormat="1">
      <c r="A60" s="4" t="s">
        <v>877</v>
      </c>
      <c r="B60" s="125">
        <v>43539</v>
      </c>
      <c r="C60" s="126">
        <f>VLOOKUP(CF_ож!B60,USD!A:B,2,TRUE)</f>
        <v>65.402100000000004</v>
      </c>
      <c r="D60" s="127">
        <v>5.1999999999999998E-2</v>
      </c>
      <c r="E60" s="127">
        <v>5.0000000000000001E-3</v>
      </c>
      <c r="F60" s="127">
        <v>1E-3</v>
      </c>
      <c r="G60" s="127"/>
      <c r="H60" s="128"/>
      <c r="M60" s="128">
        <v>-6000</v>
      </c>
      <c r="N60" s="128">
        <f>-M60</f>
        <v>6000</v>
      </c>
      <c r="O60" s="128">
        <f t="shared" si="0"/>
        <v>-392412.60000000003</v>
      </c>
      <c r="P60" s="128">
        <f t="shared" si="1"/>
        <v>392412.60000000003</v>
      </c>
      <c r="Q60" s="128"/>
      <c r="R60" s="128">
        <f t="shared" si="8"/>
        <v>0</v>
      </c>
      <c r="S60" s="128"/>
      <c r="T60" s="128">
        <f t="shared" si="9"/>
        <v>0</v>
      </c>
      <c r="U60" s="128"/>
      <c r="V60" s="128"/>
      <c r="W60" s="128">
        <f>-P60*F60</f>
        <v>-392.41260000000005</v>
      </c>
      <c r="X60" s="128">
        <f>W60*C60</f>
        <v>-25664.608106460004</v>
      </c>
      <c r="Y60" s="129">
        <v>0.05</v>
      </c>
      <c r="Z60" s="128">
        <f t="shared" si="10"/>
        <v>-300</v>
      </c>
      <c r="AA60" s="128">
        <f t="shared" si="11"/>
        <v>-19620.63</v>
      </c>
      <c r="AB60" s="129">
        <v>0.02</v>
      </c>
      <c r="AC60" s="128">
        <f t="shared" si="2"/>
        <v>-120</v>
      </c>
      <c r="AD60" s="128">
        <f t="shared" si="3"/>
        <v>-7848.2520000000004</v>
      </c>
      <c r="AM60" s="128"/>
      <c r="AN60" s="128"/>
      <c r="AO60" s="128"/>
      <c r="AP60" s="128"/>
      <c r="AQ60" s="127">
        <v>0.2</v>
      </c>
      <c r="AR60" s="127">
        <v>0.4</v>
      </c>
    </row>
    <row r="61" spans="1:44" s="70" customFormat="1">
      <c r="A61" s="4" t="s">
        <v>877</v>
      </c>
      <c r="B61" s="125">
        <v>43830</v>
      </c>
      <c r="C61" s="126">
        <f>VLOOKUP(CF_ож!B61,USD!A:B,2,TRUE)</f>
        <v>61.905700000000003</v>
      </c>
      <c r="D61" s="127">
        <v>5.1999999999999998E-2</v>
      </c>
      <c r="E61" s="127">
        <v>5.0000000000000001E-3</v>
      </c>
      <c r="F61" s="127">
        <v>1E-3</v>
      </c>
      <c r="G61" s="127"/>
      <c r="H61" s="128"/>
      <c r="M61" s="128"/>
      <c r="N61" s="128">
        <f t="shared" ref="N61:N70" si="33">N60-M61</f>
        <v>6000</v>
      </c>
      <c r="O61" s="128">
        <f t="shared" si="0"/>
        <v>0</v>
      </c>
      <c r="P61" s="128">
        <f t="shared" si="1"/>
        <v>371434.2</v>
      </c>
      <c r="Q61" s="128">
        <f t="shared" ref="Q61:Q70" si="34">N60*D60/365*(B61-B60)+Q60-S61</f>
        <v>248.74520547945207</v>
      </c>
      <c r="R61" s="128">
        <f t="shared" si="8"/>
        <v>15398.746066849317</v>
      </c>
      <c r="S61" s="128"/>
      <c r="T61" s="128">
        <f t="shared" si="9"/>
        <v>0</v>
      </c>
      <c r="U61" s="128">
        <f>E61*N60</f>
        <v>30</v>
      </c>
      <c r="V61" s="128">
        <f>U61*C61</f>
        <v>1857.171</v>
      </c>
      <c r="W61" s="128">
        <f t="shared" ref="W61:W70" si="35">-P61*F61</f>
        <v>-371.43420000000003</v>
      </c>
      <c r="X61" s="128">
        <f t="shared" ref="X61:X70" si="36">W61*C61</f>
        <v>-22993.894154940004</v>
      </c>
      <c r="Y61" s="129">
        <v>0.05</v>
      </c>
      <c r="Z61" s="128">
        <f t="shared" si="10"/>
        <v>-300</v>
      </c>
      <c r="AA61" s="128">
        <f t="shared" si="11"/>
        <v>-18571.71</v>
      </c>
      <c r="AB61" s="129">
        <v>0.02</v>
      </c>
      <c r="AC61" s="128">
        <f t="shared" si="2"/>
        <v>-120</v>
      </c>
      <c r="AD61" s="128">
        <f t="shared" si="3"/>
        <v>-7428.6840000000002</v>
      </c>
      <c r="AM61" s="128"/>
      <c r="AN61" s="128"/>
      <c r="AO61" s="128"/>
      <c r="AP61" s="128"/>
      <c r="AQ61" s="127">
        <v>0.2</v>
      </c>
      <c r="AR61" s="127">
        <v>0.4</v>
      </c>
    </row>
    <row r="62" spans="1:44" s="70" customFormat="1">
      <c r="A62" s="4" t="s">
        <v>877</v>
      </c>
      <c r="B62" s="125">
        <f>B60+366</f>
        <v>43905</v>
      </c>
      <c r="C62" s="126">
        <f>VLOOKUP(CF_ож!B62,USD!A:B,2,TRUE)</f>
        <v>73.188199999999995</v>
      </c>
      <c r="D62" s="127">
        <v>5.1999999999999998E-2</v>
      </c>
      <c r="E62" s="127">
        <v>5.0000000000000001E-3</v>
      </c>
      <c r="F62" s="127">
        <v>1E-3</v>
      </c>
      <c r="G62" s="127"/>
      <c r="H62" s="128"/>
      <c r="M62" s="128">
        <v>1200</v>
      </c>
      <c r="N62" s="128">
        <f t="shared" si="33"/>
        <v>4800</v>
      </c>
      <c r="O62" s="128">
        <f t="shared" si="0"/>
        <v>87825.84</v>
      </c>
      <c r="P62" s="128">
        <f t="shared" si="1"/>
        <v>351303.36</v>
      </c>
      <c r="Q62" s="128">
        <f t="shared" si="34"/>
        <v>0</v>
      </c>
      <c r="R62" s="128">
        <f t="shared" si="8"/>
        <v>0</v>
      </c>
      <c r="S62" s="128">
        <f>N61*D61/365*(B62-B60)</f>
        <v>312.85479452054796</v>
      </c>
      <c r="T62" s="128">
        <f t="shared" si="9"/>
        <v>22897.279272328768</v>
      </c>
      <c r="U62" s="128">
        <f t="shared" ref="U62:U70" si="37">E62*N61</f>
        <v>30</v>
      </c>
      <c r="V62" s="128">
        <f t="shared" ref="V62:V70" si="38">U62*C62</f>
        <v>2195.6459999999997</v>
      </c>
      <c r="W62" s="128">
        <f t="shared" si="35"/>
        <v>-351.30336</v>
      </c>
      <c r="X62" s="128">
        <f t="shared" si="36"/>
        <v>-25711.260572351999</v>
      </c>
      <c r="Y62" s="129">
        <v>0.05</v>
      </c>
      <c r="Z62" s="128">
        <f t="shared" si="10"/>
        <v>-240</v>
      </c>
      <c r="AA62" s="128">
        <f t="shared" si="11"/>
        <v>-17565.167999999998</v>
      </c>
      <c r="AB62" s="129">
        <v>0.02</v>
      </c>
      <c r="AC62" s="128">
        <f t="shared" si="2"/>
        <v>-96</v>
      </c>
      <c r="AD62" s="128">
        <f t="shared" si="3"/>
        <v>-7026.0671999999995</v>
      </c>
      <c r="AM62" s="128"/>
      <c r="AN62" s="128"/>
      <c r="AO62" s="128"/>
      <c r="AP62" s="128"/>
      <c r="AQ62" s="127">
        <v>0.2</v>
      </c>
      <c r="AR62" s="127">
        <v>0.4</v>
      </c>
    </row>
    <row r="63" spans="1:44" s="70" customFormat="1">
      <c r="A63" s="4" t="s">
        <v>877</v>
      </c>
      <c r="B63" s="125">
        <v>44196</v>
      </c>
      <c r="C63" s="126">
        <f>VLOOKUP(CF_ож!B63,USD!A:B,2,TRUE)</f>
        <v>77</v>
      </c>
      <c r="D63" s="127">
        <v>5.1999999999999998E-2</v>
      </c>
      <c r="E63" s="127">
        <v>5.0000000000000001E-3</v>
      </c>
      <c r="F63" s="127">
        <v>1E-3</v>
      </c>
      <c r="G63" s="127"/>
      <c r="H63" s="128"/>
      <c r="M63" s="128"/>
      <c r="N63" s="128">
        <f t="shared" si="33"/>
        <v>4800</v>
      </c>
      <c r="O63" s="128">
        <f t="shared" si="0"/>
        <v>0</v>
      </c>
      <c r="P63" s="128">
        <f t="shared" si="1"/>
        <v>369600</v>
      </c>
      <c r="Q63" s="128">
        <f t="shared" si="34"/>
        <v>198.99616438356162</v>
      </c>
      <c r="R63" s="128">
        <f t="shared" si="8"/>
        <v>15322.704657534245</v>
      </c>
      <c r="S63" s="128"/>
      <c r="T63" s="128">
        <f t="shared" si="9"/>
        <v>0</v>
      </c>
      <c r="U63" s="128">
        <f t="shared" si="37"/>
        <v>24</v>
      </c>
      <c r="V63" s="128">
        <f t="shared" si="38"/>
        <v>1848</v>
      </c>
      <c r="W63" s="128">
        <f t="shared" si="35"/>
        <v>-369.6</v>
      </c>
      <c r="X63" s="128">
        <f t="shared" si="36"/>
        <v>-28459.200000000001</v>
      </c>
      <c r="Y63" s="129">
        <v>0.05</v>
      </c>
      <c r="Z63" s="128">
        <f t="shared" si="10"/>
        <v>-240</v>
      </c>
      <c r="AA63" s="128">
        <f t="shared" si="11"/>
        <v>-18480</v>
      </c>
      <c r="AB63" s="129">
        <v>0.02</v>
      </c>
      <c r="AC63" s="128">
        <f t="shared" si="2"/>
        <v>-96</v>
      </c>
      <c r="AD63" s="128">
        <f t="shared" si="3"/>
        <v>-7392</v>
      </c>
      <c r="AM63" s="128"/>
      <c r="AN63" s="128"/>
      <c r="AO63" s="128"/>
      <c r="AP63" s="128"/>
      <c r="AQ63" s="127">
        <v>0.2</v>
      </c>
      <c r="AR63" s="127">
        <v>0.4</v>
      </c>
    </row>
    <row r="64" spans="1:44" s="70" customFormat="1">
      <c r="A64" s="4" t="s">
        <v>877</v>
      </c>
      <c r="B64" s="125">
        <f>B62+365</f>
        <v>44270</v>
      </c>
      <c r="C64" s="126">
        <f>VLOOKUP(CF_ож!B64,USD!A:B,2,TRUE)</f>
        <v>79.027397260273972</v>
      </c>
      <c r="D64" s="127">
        <v>5.1999999999999998E-2</v>
      </c>
      <c r="E64" s="127">
        <v>5.0000000000000001E-3</v>
      </c>
      <c r="F64" s="127">
        <v>1E-3</v>
      </c>
      <c r="G64" s="127"/>
      <c r="H64" s="128"/>
      <c r="M64" s="128">
        <v>1200</v>
      </c>
      <c r="N64" s="128">
        <f t="shared" si="33"/>
        <v>3600</v>
      </c>
      <c r="O64" s="128">
        <f t="shared" si="0"/>
        <v>94832.876712328769</v>
      </c>
      <c r="P64" s="128">
        <f t="shared" si="1"/>
        <v>284498.63013698632</v>
      </c>
      <c r="Q64" s="128">
        <f t="shared" si="34"/>
        <v>0</v>
      </c>
      <c r="R64" s="128">
        <f t="shared" si="8"/>
        <v>0</v>
      </c>
      <c r="S64" s="128">
        <f>N63*D63/365*(B64-B62)</f>
        <v>249.59999999999997</v>
      </c>
      <c r="T64" s="128">
        <f t="shared" si="9"/>
        <v>19725.23835616438</v>
      </c>
      <c r="U64" s="128">
        <f t="shared" si="37"/>
        <v>24</v>
      </c>
      <c r="V64" s="128">
        <f t="shared" si="38"/>
        <v>1896.6575342465753</v>
      </c>
      <c r="W64" s="128">
        <f t="shared" si="35"/>
        <v>-284.49863013698632</v>
      </c>
      <c r="X64" s="128">
        <f t="shared" si="36"/>
        <v>-22483.186263839372</v>
      </c>
      <c r="Y64" s="129">
        <v>0.05</v>
      </c>
      <c r="Z64" s="128">
        <f t="shared" si="10"/>
        <v>-180</v>
      </c>
      <c r="AA64" s="128">
        <f t="shared" si="11"/>
        <v>-14224.931506849314</v>
      </c>
      <c r="AB64" s="129">
        <v>0.02</v>
      </c>
      <c r="AC64" s="128">
        <f t="shared" si="2"/>
        <v>-72</v>
      </c>
      <c r="AD64" s="128">
        <f t="shared" si="3"/>
        <v>-5689.9726027397264</v>
      </c>
      <c r="AM64" s="128"/>
      <c r="AN64" s="128"/>
      <c r="AO64" s="128"/>
      <c r="AP64" s="128"/>
      <c r="AQ64" s="127">
        <v>0.2</v>
      </c>
      <c r="AR64" s="127">
        <v>0.4</v>
      </c>
    </row>
    <row r="65" spans="1:44" s="70" customFormat="1">
      <c r="A65" s="4" t="s">
        <v>877</v>
      </c>
      <c r="B65" s="125">
        <v>44561</v>
      </c>
      <c r="C65" s="126">
        <f>VLOOKUP(CF_ож!B65,USD!A:B,2,TRUE)</f>
        <v>87</v>
      </c>
      <c r="D65" s="127">
        <v>5.1999999999999998E-2</v>
      </c>
      <c r="E65" s="127">
        <v>5.0000000000000001E-3</v>
      </c>
      <c r="F65" s="127">
        <v>1E-3</v>
      </c>
      <c r="G65" s="127"/>
      <c r="H65" s="128"/>
      <c r="M65" s="128"/>
      <c r="N65" s="128">
        <f t="shared" si="33"/>
        <v>3600</v>
      </c>
      <c r="O65" s="128">
        <f t="shared" si="0"/>
        <v>0</v>
      </c>
      <c r="P65" s="128">
        <f t="shared" si="1"/>
        <v>313200</v>
      </c>
      <c r="Q65" s="128">
        <f t="shared" si="34"/>
        <v>149.24712328767123</v>
      </c>
      <c r="R65" s="128">
        <f t="shared" si="8"/>
        <v>12984.499726027398</v>
      </c>
      <c r="S65" s="128"/>
      <c r="T65" s="128">
        <f t="shared" si="9"/>
        <v>0</v>
      </c>
      <c r="U65" s="128">
        <f t="shared" si="37"/>
        <v>18</v>
      </c>
      <c r="V65" s="128">
        <f t="shared" si="38"/>
        <v>1566</v>
      </c>
      <c r="W65" s="128">
        <f t="shared" si="35"/>
        <v>-313.2</v>
      </c>
      <c r="X65" s="128">
        <f t="shared" si="36"/>
        <v>-27248.399999999998</v>
      </c>
      <c r="Y65" s="129">
        <v>0.05</v>
      </c>
      <c r="Z65" s="128">
        <f t="shared" si="10"/>
        <v>-180</v>
      </c>
      <c r="AA65" s="128">
        <f t="shared" si="11"/>
        <v>-15660</v>
      </c>
      <c r="AB65" s="129">
        <v>0.02</v>
      </c>
      <c r="AC65" s="128">
        <f t="shared" si="2"/>
        <v>-72</v>
      </c>
      <c r="AD65" s="128">
        <f t="shared" si="3"/>
        <v>-6264</v>
      </c>
      <c r="AM65" s="128"/>
      <c r="AN65" s="128"/>
      <c r="AO65" s="128"/>
      <c r="AP65" s="128"/>
      <c r="AQ65" s="127">
        <v>0.2</v>
      </c>
      <c r="AR65" s="127">
        <v>0.4</v>
      </c>
    </row>
    <row r="66" spans="1:44" s="70" customFormat="1">
      <c r="A66" s="4" t="s">
        <v>877</v>
      </c>
      <c r="B66" s="125">
        <f>B64+365</f>
        <v>44635</v>
      </c>
      <c r="C66" s="126">
        <f>VLOOKUP(CF_ож!B66,USD!A:B,2,TRUE)</f>
        <v>87.808219178082197</v>
      </c>
      <c r="D66" s="127">
        <v>5.1999999999999998E-2</v>
      </c>
      <c r="E66" s="127">
        <v>5.0000000000000001E-3</v>
      </c>
      <c r="F66" s="127">
        <v>1E-3</v>
      </c>
      <c r="G66" s="127"/>
      <c r="H66" s="128"/>
      <c r="M66" s="128">
        <v>1200</v>
      </c>
      <c r="N66" s="128">
        <f t="shared" si="33"/>
        <v>2400</v>
      </c>
      <c r="O66" s="128">
        <f t="shared" si="0"/>
        <v>105369.86301369863</v>
      </c>
      <c r="P66" s="128">
        <f t="shared" si="1"/>
        <v>210739.72602739726</v>
      </c>
      <c r="Q66" s="128">
        <f t="shared" si="34"/>
        <v>0</v>
      </c>
      <c r="R66" s="128">
        <f t="shared" si="8"/>
        <v>0</v>
      </c>
      <c r="S66" s="128">
        <f>N65*D65/365*(B66-B64)</f>
        <v>187.2</v>
      </c>
      <c r="T66" s="128">
        <f t="shared" si="9"/>
        <v>16437.698630136987</v>
      </c>
      <c r="U66" s="128">
        <f t="shared" si="37"/>
        <v>18</v>
      </c>
      <c r="V66" s="128">
        <f t="shared" si="38"/>
        <v>1580.5479452054797</v>
      </c>
      <c r="W66" s="128">
        <f t="shared" si="35"/>
        <v>-210.73972602739727</v>
      </c>
      <c r="X66" s="128">
        <f t="shared" si="36"/>
        <v>-18504.680052542692</v>
      </c>
      <c r="Y66" s="129">
        <v>0.05</v>
      </c>
      <c r="Z66" s="128">
        <f t="shared" si="10"/>
        <v>-120</v>
      </c>
      <c r="AA66" s="128">
        <f t="shared" si="11"/>
        <v>-10536.986301369863</v>
      </c>
      <c r="AB66" s="129">
        <v>0.02</v>
      </c>
      <c r="AC66" s="128">
        <f t="shared" si="2"/>
        <v>-48</v>
      </c>
      <c r="AD66" s="128">
        <f t="shared" si="3"/>
        <v>-4214.7945205479455</v>
      </c>
      <c r="AM66" s="128"/>
      <c r="AN66" s="128"/>
      <c r="AO66" s="128"/>
      <c r="AP66" s="128"/>
      <c r="AQ66" s="127">
        <v>0.2</v>
      </c>
      <c r="AR66" s="127">
        <v>0.4</v>
      </c>
    </row>
    <row r="67" spans="1:44" s="70" customFormat="1">
      <c r="A67" s="4" t="s">
        <v>877</v>
      </c>
      <c r="B67" s="125">
        <v>44926</v>
      </c>
      <c r="C67" s="126">
        <f>VLOOKUP(CF_ож!B67,USD!A:B,2,TRUE)</f>
        <v>92</v>
      </c>
      <c r="D67" s="127">
        <v>5.1999999999999998E-2</v>
      </c>
      <c r="E67" s="127">
        <v>5.0000000000000001E-3</v>
      </c>
      <c r="F67" s="127">
        <v>1E-3</v>
      </c>
      <c r="G67" s="127"/>
      <c r="H67" s="128"/>
      <c r="M67" s="128"/>
      <c r="N67" s="128">
        <f t="shared" si="33"/>
        <v>2400</v>
      </c>
      <c r="O67" s="128">
        <f t="shared" ref="O67:O143" si="39">M67*C67</f>
        <v>0</v>
      </c>
      <c r="P67" s="128">
        <f t="shared" ref="P67:P143" si="40">N67*C67</f>
        <v>220800</v>
      </c>
      <c r="Q67" s="128">
        <f t="shared" si="34"/>
        <v>99.49808219178081</v>
      </c>
      <c r="R67" s="128">
        <f t="shared" si="8"/>
        <v>9153.8235616438342</v>
      </c>
      <c r="S67" s="128"/>
      <c r="T67" s="128">
        <f t="shared" si="9"/>
        <v>0</v>
      </c>
      <c r="U67" s="128">
        <f t="shared" si="37"/>
        <v>12</v>
      </c>
      <c r="V67" s="128">
        <f t="shared" si="38"/>
        <v>1104</v>
      </c>
      <c r="W67" s="128">
        <f t="shared" si="35"/>
        <v>-220.8</v>
      </c>
      <c r="X67" s="128">
        <f t="shared" si="36"/>
        <v>-20313.600000000002</v>
      </c>
      <c r="Y67" s="129">
        <v>0.05</v>
      </c>
      <c r="Z67" s="128">
        <f t="shared" si="10"/>
        <v>-120</v>
      </c>
      <c r="AA67" s="128">
        <f t="shared" si="11"/>
        <v>-11040</v>
      </c>
      <c r="AB67" s="129">
        <v>0.02</v>
      </c>
      <c r="AC67" s="128">
        <f t="shared" si="2"/>
        <v>-48</v>
      </c>
      <c r="AD67" s="128">
        <f t="shared" si="3"/>
        <v>-4416</v>
      </c>
      <c r="AM67" s="128"/>
      <c r="AN67" s="128"/>
      <c r="AO67" s="128"/>
      <c r="AP67" s="128"/>
      <c r="AQ67" s="127">
        <v>0.2</v>
      </c>
      <c r="AR67" s="127">
        <v>0.4</v>
      </c>
    </row>
    <row r="68" spans="1:44" s="70" customFormat="1">
      <c r="A68" s="4" t="s">
        <v>877</v>
      </c>
      <c r="B68" s="125">
        <f>B66+365</f>
        <v>45000</v>
      </c>
      <c r="C68" s="126">
        <f>VLOOKUP(CF_ож!B68,USD!A:B,2,TRUE)</f>
        <v>92.808219178082197</v>
      </c>
      <c r="D68" s="127">
        <v>5.1999999999999998E-2</v>
      </c>
      <c r="E68" s="127">
        <v>5.0000000000000001E-3</v>
      </c>
      <c r="F68" s="127">
        <v>1E-3</v>
      </c>
      <c r="G68" s="127"/>
      <c r="H68" s="128"/>
      <c r="M68" s="128">
        <v>1200</v>
      </c>
      <c r="N68" s="128">
        <f t="shared" si="33"/>
        <v>1200</v>
      </c>
      <c r="O68" s="128">
        <f t="shared" si="39"/>
        <v>111369.86301369863</v>
      </c>
      <c r="P68" s="128">
        <f t="shared" si="40"/>
        <v>111369.86301369863</v>
      </c>
      <c r="Q68" s="128">
        <f t="shared" si="34"/>
        <v>0</v>
      </c>
      <c r="R68" s="128">
        <f t="shared" si="8"/>
        <v>0</v>
      </c>
      <c r="S68" s="128">
        <f>N67*D67/365*(B68-B66)</f>
        <v>124.79999999999998</v>
      </c>
      <c r="T68" s="128">
        <f t="shared" si="9"/>
        <v>11582.465753424656</v>
      </c>
      <c r="U68" s="128">
        <f t="shared" si="37"/>
        <v>12</v>
      </c>
      <c r="V68" s="128">
        <f t="shared" si="38"/>
        <v>1113.6986301369864</v>
      </c>
      <c r="W68" s="128">
        <f t="shared" si="35"/>
        <v>-111.36986301369863</v>
      </c>
      <c r="X68" s="128">
        <f t="shared" si="36"/>
        <v>-10336.038656408333</v>
      </c>
      <c r="Y68" s="129">
        <v>0.05</v>
      </c>
      <c r="Z68" s="128">
        <f t="shared" si="10"/>
        <v>-60</v>
      </c>
      <c r="AA68" s="128">
        <f t="shared" si="11"/>
        <v>-5568.4931506849316</v>
      </c>
      <c r="AB68" s="129">
        <v>0.02</v>
      </c>
      <c r="AC68" s="128">
        <f t="shared" si="2"/>
        <v>-24</v>
      </c>
      <c r="AD68" s="128">
        <f t="shared" si="3"/>
        <v>-2227.3972602739727</v>
      </c>
      <c r="AM68" s="128"/>
      <c r="AN68" s="128"/>
      <c r="AO68" s="128"/>
      <c r="AP68" s="128"/>
      <c r="AQ68" s="127">
        <v>0.2</v>
      </c>
      <c r="AR68" s="127">
        <v>0.4</v>
      </c>
    </row>
    <row r="69" spans="1:44" s="70" customFormat="1">
      <c r="A69" s="4" t="s">
        <v>877</v>
      </c>
      <c r="B69" s="125">
        <v>45291</v>
      </c>
      <c r="C69" s="126">
        <f>VLOOKUP(CF_ож!B69,USD!A:B,2,TRUE)</f>
        <v>97</v>
      </c>
      <c r="D69" s="127">
        <v>5.1999999999999998E-2</v>
      </c>
      <c r="E69" s="127">
        <v>5.0000000000000001E-3</v>
      </c>
      <c r="F69" s="127">
        <v>1E-3</v>
      </c>
      <c r="G69" s="127"/>
      <c r="H69" s="128"/>
      <c r="M69" s="128"/>
      <c r="N69" s="128">
        <f t="shared" si="33"/>
        <v>1200</v>
      </c>
      <c r="O69" s="128">
        <f t="shared" si="39"/>
        <v>0</v>
      </c>
      <c r="P69" s="128">
        <f t="shared" si="40"/>
        <v>116400</v>
      </c>
      <c r="Q69" s="128">
        <f t="shared" si="34"/>
        <v>49.749041095890405</v>
      </c>
      <c r="R69" s="128">
        <f t="shared" si="8"/>
        <v>4825.6569863013692</v>
      </c>
      <c r="S69" s="128"/>
      <c r="T69" s="128">
        <f t="shared" si="9"/>
        <v>0</v>
      </c>
      <c r="U69" s="128">
        <f t="shared" si="37"/>
        <v>6</v>
      </c>
      <c r="V69" s="128">
        <f t="shared" si="38"/>
        <v>582</v>
      </c>
      <c r="W69" s="128">
        <f t="shared" si="35"/>
        <v>-116.4</v>
      </c>
      <c r="X69" s="128">
        <f t="shared" si="36"/>
        <v>-11290.800000000001</v>
      </c>
      <c r="Y69" s="129">
        <v>0.05</v>
      </c>
      <c r="Z69" s="128">
        <f t="shared" si="10"/>
        <v>-60</v>
      </c>
      <c r="AA69" s="128">
        <f t="shared" si="11"/>
        <v>-5820</v>
      </c>
      <c r="AB69" s="129">
        <v>0.02</v>
      </c>
      <c r="AC69" s="128">
        <f t="shared" ref="AC69:AC132" si="41">-AB69*N69</f>
        <v>-24</v>
      </c>
      <c r="AD69" s="128">
        <f t="shared" ref="AD69:AD132" si="42">AC69*C69</f>
        <v>-2328</v>
      </c>
      <c r="AM69" s="128"/>
      <c r="AN69" s="128"/>
      <c r="AO69" s="128"/>
      <c r="AP69" s="128"/>
      <c r="AQ69" s="127">
        <v>0.2</v>
      </c>
      <c r="AR69" s="127">
        <v>0.4</v>
      </c>
    </row>
    <row r="70" spans="1:44" s="70" customFormat="1">
      <c r="A70" s="4" t="s">
        <v>877</v>
      </c>
      <c r="B70" s="125">
        <v>45366</v>
      </c>
      <c r="C70" s="126">
        <f>VLOOKUP(CF_ож!B70,USD!A:B,2,TRUE)</f>
        <v>97.821917808219183</v>
      </c>
      <c r="D70" s="127">
        <v>5.1999999999999998E-2</v>
      </c>
      <c r="E70" s="127">
        <v>5.0000000000000001E-3</v>
      </c>
      <c r="F70" s="127">
        <v>1E-3</v>
      </c>
      <c r="G70" s="127"/>
      <c r="H70" s="128"/>
      <c r="M70" s="128">
        <v>1200</v>
      </c>
      <c r="N70" s="128">
        <f t="shared" si="33"/>
        <v>0</v>
      </c>
      <c r="O70" s="128">
        <f t="shared" si="39"/>
        <v>117386.30136986302</v>
      </c>
      <c r="P70" s="128">
        <f t="shared" si="40"/>
        <v>0</v>
      </c>
      <c r="Q70" s="128">
        <f t="shared" si="34"/>
        <v>0</v>
      </c>
      <c r="R70" s="128">
        <f t="shared" si="8"/>
        <v>0</v>
      </c>
      <c r="S70" s="128">
        <f>N69*D69/365*(B70-B68)</f>
        <v>62.570958904109581</v>
      </c>
      <c r="T70" s="128">
        <f t="shared" si="9"/>
        <v>6120.8111990992675</v>
      </c>
      <c r="U70" s="128">
        <f t="shared" si="37"/>
        <v>6</v>
      </c>
      <c r="V70" s="128">
        <f t="shared" si="38"/>
        <v>586.93150684931516</v>
      </c>
      <c r="W70" s="128">
        <f t="shared" si="35"/>
        <v>0</v>
      </c>
      <c r="X70" s="128">
        <f t="shared" si="36"/>
        <v>0</v>
      </c>
      <c r="Y70" s="129">
        <v>0.05</v>
      </c>
      <c r="Z70" s="128">
        <f t="shared" si="10"/>
        <v>0</v>
      </c>
      <c r="AA70" s="128">
        <f t="shared" si="11"/>
        <v>0</v>
      </c>
      <c r="AB70" s="129">
        <v>0.02</v>
      </c>
      <c r="AC70" s="128">
        <f t="shared" si="41"/>
        <v>0</v>
      </c>
      <c r="AD70" s="128">
        <f t="shared" si="42"/>
        <v>0</v>
      </c>
      <c r="AM70" s="128"/>
      <c r="AN70" s="128"/>
      <c r="AO70" s="128"/>
      <c r="AP70" s="128"/>
      <c r="AQ70" s="127">
        <v>0.2</v>
      </c>
      <c r="AR70" s="127">
        <v>0.4</v>
      </c>
    </row>
    <row r="71" spans="1:44" s="68" customFormat="1">
      <c r="A71" s="3" t="s">
        <v>12</v>
      </c>
      <c r="B71" s="115">
        <v>43281</v>
      </c>
      <c r="C71" s="116">
        <v>1</v>
      </c>
      <c r="D71" s="117">
        <v>8.5000000000000006E-2</v>
      </c>
      <c r="E71" s="117">
        <v>5.0000000000000001E-3</v>
      </c>
      <c r="F71" s="117">
        <v>0.01</v>
      </c>
      <c r="G71" s="117"/>
      <c r="H71" s="118"/>
      <c r="M71" s="118">
        <v>-1300000</v>
      </c>
      <c r="N71" s="118">
        <f>-M71</f>
        <v>1300000</v>
      </c>
      <c r="O71" s="118">
        <f t="shared" si="39"/>
        <v>-1300000</v>
      </c>
      <c r="P71" s="118">
        <f t="shared" si="40"/>
        <v>1300000</v>
      </c>
      <c r="Q71" s="118"/>
      <c r="R71" s="118">
        <f t="shared" si="8"/>
        <v>0</v>
      </c>
      <c r="S71" s="118"/>
      <c r="T71" s="118">
        <f t="shared" si="9"/>
        <v>0</v>
      </c>
      <c r="U71" s="118"/>
      <c r="V71" s="118"/>
      <c r="W71" s="118">
        <f>-F71*N71</f>
        <v>-13000</v>
      </c>
      <c r="X71" s="118">
        <f>W71*C71</f>
        <v>-13000</v>
      </c>
      <c r="Y71" s="119">
        <v>0.1</v>
      </c>
      <c r="Z71" s="118">
        <f t="shared" si="10"/>
        <v>-130000</v>
      </c>
      <c r="AA71" s="118">
        <f t="shared" si="11"/>
        <v>-130000</v>
      </c>
      <c r="AB71" s="119">
        <v>0.02</v>
      </c>
      <c r="AC71" s="118">
        <f t="shared" si="41"/>
        <v>-26000</v>
      </c>
      <c r="AD71" s="118">
        <f t="shared" si="42"/>
        <v>-26000</v>
      </c>
      <c r="AM71" s="118"/>
      <c r="AN71" s="118"/>
      <c r="AO71" s="118"/>
      <c r="AP71" s="118"/>
      <c r="AQ71" s="117">
        <v>0.2</v>
      </c>
      <c r="AR71" s="117">
        <v>0.15</v>
      </c>
    </row>
    <row r="72" spans="1:44" s="68" customFormat="1">
      <c r="A72" s="3" t="s">
        <v>12</v>
      </c>
      <c r="B72" s="115">
        <v>43373</v>
      </c>
      <c r="C72" s="116">
        <v>1</v>
      </c>
      <c r="D72" s="117">
        <v>8.5000000000000006E-2</v>
      </c>
      <c r="E72" s="117">
        <v>5.0000000000000001E-3</v>
      </c>
      <c r="F72" s="117">
        <v>0</v>
      </c>
      <c r="G72" s="117"/>
      <c r="H72" s="118"/>
      <c r="M72" s="118">
        <v>0</v>
      </c>
      <c r="N72" s="118">
        <f>N71-M72</f>
        <v>1300000</v>
      </c>
      <c r="O72" s="118">
        <f t="shared" si="39"/>
        <v>0</v>
      </c>
      <c r="P72" s="118">
        <f t="shared" si="40"/>
        <v>1300000</v>
      </c>
      <c r="Q72" s="118">
        <f t="shared" ref="Q72:Q82" si="43">N71*D71/365*(B72-B71)+Q71-S72</f>
        <v>27852.054794520551</v>
      </c>
      <c r="R72" s="118">
        <f t="shared" ref="R72:R82" si="44">Q72*C72</f>
        <v>27852.054794520551</v>
      </c>
      <c r="S72" s="118"/>
      <c r="T72" s="118">
        <f t="shared" ref="T72:T129" si="45">S72*C72</f>
        <v>0</v>
      </c>
      <c r="U72" s="118">
        <f t="shared" ref="U72:U83" si="46">E72*N72</f>
        <v>6500</v>
      </c>
      <c r="V72" s="118">
        <f t="shared" ref="V72:V82" si="47">U72*C72</f>
        <v>6500</v>
      </c>
      <c r="W72" s="118">
        <f t="shared" ref="W72:W81" si="48">-F72*N72</f>
        <v>0</v>
      </c>
      <c r="X72" s="118">
        <f t="shared" ref="X72:X135" si="49">W72*C72</f>
        <v>0</v>
      </c>
      <c r="Y72" s="119">
        <v>0.1</v>
      </c>
      <c r="Z72" s="118">
        <f t="shared" ref="Z72:Z135" si="50">-Y72*N72</f>
        <v>-130000</v>
      </c>
      <c r="AA72" s="118">
        <f t="shared" ref="AA72:AA135" si="51">Z72*C72</f>
        <v>-130000</v>
      </c>
      <c r="AB72" s="119">
        <v>0.02</v>
      </c>
      <c r="AC72" s="118">
        <f t="shared" si="41"/>
        <v>-26000</v>
      </c>
      <c r="AD72" s="118">
        <f t="shared" si="42"/>
        <v>-26000</v>
      </c>
      <c r="AM72" s="118"/>
      <c r="AN72" s="118"/>
      <c r="AO72" s="118"/>
      <c r="AP72" s="118"/>
      <c r="AQ72" s="117">
        <v>0.2</v>
      </c>
      <c r="AR72" s="117">
        <v>0.15</v>
      </c>
    </row>
    <row r="73" spans="1:44" s="68" customFormat="1">
      <c r="A73" s="3" t="s">
        <v>12</v>
      </c>
      <c r="B73" s="115">
        <v>43465</v>
      </c>
      <c r="C73" s="116">
        <v>1</v>
      </c>
      <c r="D73" s="117">
        <v>8.5000000000000006E-2</v>
      </c>
      <c r="E73" s="117">
        <v>5.0000000000000001E-3</v>
      </c>
      <c r="F73" s="117">
        <v>0</v>
      </c>
      <c r="G73" s="117"/>
      <c r="H73" s="118"/>
      <c r="M73" s="118">
        <v>0</v>
      </c>
      <c r="N73" s="118">
        <f t="shared" ref="N73:N82" si="52">N72-M73</f>
        <v>1300000</v>
      </c>
      <c r="O73" s="118">
        <f>M73*C73</f>
        <v>0</v>
      </c>
      <c r="P73" s="118">
        <f>N73*C73</f>
        <v>1300000</v>
      </c>
      <c r="Q73" s="118">
        <f t="shared" si="43"/>
        <v>55704.109589041102</v>
      </c>
      <c r="R73" s="118">
        <f>Q73*C73</f>
        <v>55704.109589041102</v>
      </c>
      <c r="S73" s="118"/>
      <c r="T73" s="118">
        <f>S73*C73</f>
        <v>0</v>
      </c>
      <c r="U73" s="118">
        <f>E73*N73</f>
        <v>6500</v>
      </c>
      <c r="V73" s="118">
        <f>U73*C73</f>
        <v>6500</v>
      </c>
      <c r="W73" s="118">
        <f>-F73*N73</f>
        <v>0</v>
      </c>
      <c r="X73" s="118">
        <f>W73*C73</f>
        <v>0</v>
      </c>
      <c r="Y73" s="119">
        <v>0.1</v>
      </c>
      <c r="Z73" s="118">
        <f t="shared" si="50"/>
        <v>-130000</v>
      </c>
      <c r="AA73" s="118">
        <f t="shared" si="51"/>
        <v>-130000</v>
      </c>
      <c r="AB73" s="119">
        <v>0.02</v>
      </c>
      <c r="AC73" s="118">
        <f t="shared" si="41"/>
        <v>-26000</v>
      </c>
      <c r="AD73" s="118">
        <f t="shared" si="42"/>
        <v>-26000</v>
      </c>
      <c r="AM73" s="118"/>
      <c r="AN73" s="118"/>
      <c r="AO73" s="118"/>
      <c r="AP73" s="118"/>
      <c r="AQ73" s="117">
        <v>0.2</v>
      </c>
      <c r="AR73" s="117">
        <v>0.15</v>
      </c>
    </row>
    <row r="74" spans="1:44" s="68" customFormat="1">
      <c r="A74" s="3" t="s">
        <v>12</v>
      </c>
      <c r="B74" s="115">
        <v>43646</v>
      </c>
      <c r="C74" s="116">
        <v>1</v>
      </c>
      <c r="D74" s="117">
        <v>8.5000000000000006E-2</v>
      </c>
      <c r="E74" s="117">
        <v>5.0000000000000001E-3</v>
      </c>
      <c r="F74" s="117">
        <v>0</v>
      </c>
      <c r="G74" s="117"/>
      <c r="H74" s="118"/>
      <c r="M74" s="118">
        <f>1300000/5</f>
        <v>260000</v>
      </c>
      <c r="N74" s="118">
        <f t="shared" si="52"/>
        <v>1040000</v>
      </c>
      <c r="O74" s="118">
        <f t="shared" si="39"/>
        <v>260000</v>
      </c>
      <c r="P74" s="118">
        <f t="shared" si="40"/>
        <v>1040000</v>
      </c>
      <c r="Q74" s="118">
        <f t="shared" si="43"/>
        <v>0</v>
      </c>
      <c r="R74" s="118">
        <f t="shared" si="44"/>
        <v>0</v>
      </c>
      <c r="S74" s="118">
        <f>N72*D72/365*(B74-B71)</f>
        <v>110500.00000000001</v>
      </c>
      <c r="T74" s="118">
        <f t="shared" si="45"/>
        <v>110500.00000000001</v>
      </c>
      <c r="U74" s="118">
        <f t="shared" si="46"/>
        <v>5200</v>
      </c>
      <c r="V74" s="118">
        <f t="shared" si="47"/>
        <v>5200</v>
      </c>
      <c r="W74" s="118">
        <f t="shared" si="48"/>
        <v>0</v>
      </c>
      <c r="X74" s="118">
        <f t="shared" si="49"/>
        <v>0</v>
      </c>
      <c r="Y74" s="119">
        <v>0.1</v>
      </c>
      <c r="Z74" s="118">
        <f t="shared" si="50"/>
        <v>-104000</v>
      </c>
      <c r="AA74" s="118">
        <f t="shared" si="51"/>
        <v>-104000</v>
      </c>
      <c r="AB74" s="119">
        <v>0.02</v>
      </c>
      <c r="AC74" s="118">
        <f t="shared" si="41"/>
        <v>-20800</v>
      </c>
      <c r="AD74" s="118">
        <f t="shared" si="42"/>
        <v>-20800</v>
      </c>
      <c r="AM74" s="118"/>
      <c r="AN74" s="118"/>
      <c r="AO74" s="118"/>
      <c r="AP74" s="118"/>
      <c r="AQ74" s="117">
        <v>0.2</v>
      </c>
      <c r="AR74" s="117">
        <v>0.15</v>
      </c>
    </row>
    <row r="75" spans="1:44" s="68" customFormat="1">
      <c r="A75" s="3" t="s">
        <v>12</v>
      </c>
      <c r="B75" s="115">
        <v>43829</v>
      </c>
      <c r="C75" s="116">
        <v>1</v>
      </c>
      <c r="D75" s="117">
        <v>8.5000000000000006E-2</v>
      </c>
      <c r="E75" s="117">
        <v>5.0000000000000001E-3</v>
      </c>
      <c r="F75" s="117">
        <v>0</v>
      </c>
      <c r="G75" s="117"/>
      <c r="H75" s="118"/>
      <c r="M75" s="118">
        <v>0</v>
      </c>
      <c r="N75" s="118">
        <f t="shared" si="52"/>
        <v>1040000</v>
      </c>
      <c r="O75" s="118">
        <f t="shared" si="39"/>
        <v>0</v>
      </c>
      <c r="P75" s="118">
        <f t="shared" si="40"/>
        <v>1040000</v>
      </c>
      <c r="Q75" s="118">
        <f t="shared" si="43"/>
        <v>44321.095890410958</v>
      </c>
      <c r="R75" s="118">
        <f t="shared" si="44"/>
        <v>44321.095890410958</v>
      </c>
      <c r="S75" s="118"/>
      <c r="T75" s="118">
        <f t="shared" si="45"/>
        <v>0</v>
      </c>
      <c r="U75" s="118">
        <f t="shared" si="46"/>
        <v>5200</v>
      </c>
      <c r="V75" s="118">
        <f t="shared" si="47"/>
        <v>5200</v>
      </c>
      <c r="W75" s="118">
        <f t="shared" si="48"/>
        <v>0</v>
      </c>
      <c r="X75" s="118">
        <f t="shared" si="49"/>
        <v>0</v>
      </c>
      <c r="Y75" s="119">
        <v>0.1</v>
      </c>
      <c r="Z75" s="118">
        <f t="shared" si="50"/>
        <v>-104000</v>
      </c>
      <c r="AA75" s="118">
        <f t="shared" si="51"/>
        <v>-104000</v>
      </c>
      <c r="AB75" s="119">
        <v>0.02</v>
      </c>
      <c r="AC75" s="118">
        <f t="shared" si="41"/>
        <v>-20800</v>
      </c>
      <c r="AD75" s="118">
        <f t="shared" si="42"/>
        <v>-20800</v>
      </c>
      <c r="AM75" s="118"/>
      <c r="AN75" s="118"/>
      <c r="AO75" s="118"/>
      <c r="AP75" s="118"/>
      <c r="AQ75" s="117">
        <v>0.2</v>
      </c>
      <c r="AR75" s="117">
        <v>0.15</v>
      </c>
    </row>
    <row r="76" spans="1:44" s="68" customFormat="1">
      <c r="A76" s="3" t="s">
        <v>12</v>
      </c>
      <c r="B76" s="115">
        <v>44012</v>
      </c>
      <c r="C76" s="116">
        <v>1</v>
      </c>
      <c r="D76" s="117">
        <v>8.5000000000000006E-2</v>
      </c>
      <c r="E76" s="117">
        <v>5.0000000000000001E-3</v>
      </c>
      <c r="F76" s="117">
        <v>0</v>
      </c>
      <c r="G76" s="117"/>
      <c r="H76" s="118"/>
      <c r="M76" s="118">
        <f>1300000/5</f>
        <v>260000</v>
      </c>
      <c r="N76" s="118">
        <f t="shared" si="52"/>
        <v>780000</v>
      </c>
      <c r="O76" s="118">
        <f t="shared" si="39"/>
        <v>260000</v>
      </c>
      <c r="P76" s="118">
        <f t="shared" si="40"/>
        <v>780000</v>
      </c>
      <c r="Q76" s="118">
        <f t="shared" si="43"/>
        <v>0</v>
      </c>
      <c r="R76" s="118">
        <f t="shared" si="44"/>
        <v>0</v>
      </c>
      <c r="S76" s="118">
        <f>N75*D75/365*(B76-B74)</f>
        <v>88642.191780821915</v>
      </c>
      <c r="T76" s="118">
        <f t="shared" si="45"/>
        <v>88642.191780821915</v>
      </c>
      <c r="U76" s="118">
        <f t="shared" si="46"/>
        <v>3900</v>
      </c>
      <c r="V76" s="118">
        <f t="shared" si="47"/>
        <v>3900</v>
      </c>
      <c r="W76" s="118">
        <f t="shared" si="48"/>
        <v>0</v>
      </c>
      <c r="X76" s="118">
        <f t="shared" si="49"/>
        <v>0</v>
      </c>
      <c r="Y76" s="119">
        <v>0.1</v>
      </c>
      <c r="Z76" s="118">
        <f t="shared" si="50"/>
        <v>-78000</v>
      </c>
      <c r="AA76" s="118">
        <f t="shared" si="51"/>
        <v>-78000</v>
      </c>
      <c r="AB76" s="119">
        <v>0.02</v>
      </c>
      <c r="AC76" s="118">
        <f t="shared" si="41"/>
        <v>-15600</v>
      </c>
      <c r="AD76" s="118">
        <f t="shared" si="42"/>
        <v>-15600</v>
      </c>
      <c r="AM76" s="118"/>
      <c r="AN76" s="118"/>
      <c r="AO76" s="118"/>
      <c r="AP76" s="118"/>
      <c r="AQ76" s="117">
        <v>0.2</v>
      </c>
      <c r="AR76" s="117">
        <v>0.15</v>
      </c>
    </row>
    <row r="77" spans="1:44" s="68" customFormat="1">
      <c r="A77" s="3" t="s">
        <v>12</v>
      </c>
      <c r="B77" s="115">
        <v>44195</v>
      </c>
      <c r="C77" s="116">
        <v>1</v>
      </c>
      <c r="D77" s="117">
        <v>8.5000000000000006E-2</v>
      </c>
      <c r="E77" s="117">
        <v>5.0000000000000001E-3</v>
      </c>
      <c r="F77" s="117">
        <v>0</v>
      </c>
      <c r="G77" s="117"/>
      <c r="H77" s="118"/>
      <c r="M77" s="118">
        <v>0</v>
      </c>
      <c r="N77" s="118">
        <f t="shared" si="52"/>
        <v>780000</v>
      </c>
      <c r="O77" s="118">
        <f t="shared" si="39"/>
        <v>0</v>
      </c>
      <c r="P77" s="118">
        <f t="shared" si="40"/>
        <v>780000</v>
      </c>
      <c r="Q77" s="118">
        <f t="shared" si="43"/>
        <v>33240.821917808222</v>
      </c>
      <c r="R77" s="118">
        <f t="shared" si="44"/>
        <v>33240.821917808222</v>
      </c>
      <c r="S77" s="118"/>
      <c r="T77" s="118">
        <f t="shared" si="45"/>
        <v>0</v>
      </c>
      <c r="U77" s="118">
        <f t="shared" si="46"/>
        <v>3900</v>
      </c>
      <c r="V77" s="118">
        <f t="shared" si="47"/>
        <v>3900</v>
      </c>
      <c r="W77" s="118">
        <f t="shared" si="48"/>
        <v>0</v>
      </c>
      <c r="X77" s="118">
        <f t="shared" si="49"/>
        <v>0</v>
      </c>
      <c r="Y77" s="119">
        <v>0.1</v>
      </c>
      <c r="Z77" s="118">
        <f t="shared" si="50"/>
        <v>-78000</v>
      </c>
      <c r="AA77" s="118">
        <f t="shared" si="51"/>
        <v>-78000</v>
      </c>
      <c r="AB77" s="119">
        <v>0.02</v>
      </c>
      <c r="AC77" s="118">
        <f t="shared" si="41"/>
        <v>-15600</v>
      </c>
      <c r="AD77" s="118">
        <f t="shared" si="42"/>
        <v>-15600</v>
      </c>
      <c r="AM77" s="118"/>
      <c r="AN77" s="118"/>
      <c r="AO77" s="118"/>
      <c r="AP77" s="118"/>
      <c r="AQ77" s="117">
        <v>0.2</v>
      </c>
      <c r="AR77" s="117">
        <v>0.15</v>
      </c>
    </row>
    <row r="78" spans="1:44" s="68" customFormat="1">
      <c r="A78" s="3" t="s">
        <v>12</v>
      </c>
      <c r="B78" s="115">
        <v>44377</v>
      </c>
      <c r="C78" s="116">
        <v>1</v>
      </c>
      <c r="D78" s="117">
        <v>8.5000000000000006E-2</v>
      </c>
      <c r="E78" s="117">
        <v>5.0000000000000001E-3</v>
      </c>
      <c r="F78" s="117">
        <v>0</v>
      </c>
      <c r="G78" s="117"/>
      <c r="H78" s="118"/>
      <c r="M78" s="118">
        <f>1300000/5</f>
        <v>260000</v>
      </c>
      <c r="N78" s="118">
        <f t="shared" si="52"/>
        <v>520000</v>
      </c>
      <c r="O78" s="118">
        <f t="shared" si="39"/>
        <v>260000</v>
      </c>
      <c r="P78" s="118">
        <f t="shared" si="40"/>
        <v>520000</v>
      </c>
      <c r="Q78" s="118">
        <f t="shared" si="43"/>
        <v>0</v>
      </c>
      <c r="R78" s="118">
        <f t="shared" si="44"/>
        <v>0</v>
      </c>
      <c r="S78" s="118">
        <f>N77*D77/365*(B78-B76)</f>
        <v>66300</v>
      </c>
      <c r="T78" s="118">
        <f t="shared" si="45"/>
        <v>66300</v>
      </c>
      <c r="U78" s="118">
        <f t="shared" si="46"/>
        <v>2600</v>
      </c>
      <c r="V78" s="118">
        <f t="shared" si="47"/>
        <v>2600</v>
      </c>
      <c r="W78" s="118">
        <f t="shared" si="48"/>
        <v>0</v>
      </c>
      <c r="X78" s="118">
        <f t="shared" si="49"/>
        <v>0</v>
      </c>
      <c r="Y78" s="119">
        <v>0.1</v>
      </c>
      <c r="Z78" s="118">
        <f t="shared" si="50"/>
        <v>-52000</v>
      </c>
      <c r="AA78" s="118">
        <f t="shared" si="51"/>
        <v>-52000</v>
      </c>
      <c r="AB78" s="119">
        <v>0.02</v>
      </c>
      <c r="AC78" s="118">
        <f t="shared" si="41"/>
        <v>-10400</v>
      </c>
      <c r="AD78" s="118">
        <f t="shared" si="42"/>
        <v>-10400</v>
      </c>
      <c r="AM78" s="118"/>
      <c r="AN78" s="118"/>
      <c r="AO78" s="118"/>
      <c r="AP78" s="118"/>
      <c r="AQ78" s="117">
        <v>0.2</v>
      </c>
      <c r="AR78" s="117">
        <v>0.15</v>
      </c>
    </row>
    <row r="79" spans="1:44" s="68" customFormat="1">
      <c r="A79" s="3" t="s">
        <v>12</v>
      </c>
      <c r="B79" s="115">
        <v>44560</v>
      </c>
      <c r="C79" s="116">
        <v>1</v>
      </c>
      <c r="D79" s="117">
        <v>8.5000000000000006E-2</v>
      </c>
      <c r="E79" s="117">
        <v>5.0000000000000001E-3</v>
      </c>
      <c r="F79" s="117">
        <v>0</v>
      </c>
      <c r="G79" s="117"/>
      <c r="H79" s="118"/>
      <c r="M79" s="118">
        <v>0</v>
      </c>
      <c r="N79" s="118">
        <f t="shared" si="52"/>
        <v>520000</v>
      </c>
      <c r="O79" s="118">
        <f t="shared" si="39"/>
        <v>0</v>
      </c>
      <c r="P79" s="118">
        <f t="shared" si="40"/>
        <v>520000</v>
      </c>
      <c r="Q79" s="118">
        <f t="shared" si="43"/>
        <v>22160.547945205479</v>
      </c>
      <c r="R79" s="118">
        <f t="shared" si="44"/>
        <v>22160.547945205479</v>
      </c>
      <c r="S79" s="118"/>
      <c r="T79" s="118">
        <f t="shared" si="45"/>
        <v>0</v>
      </c>
      <c r="U79" s="118">
        <f t="shared" si="46"/>
        <v>2600</v>
      </c>
      <c r="V79" s="118">
        <f t="shared" si="47"/>
        <v>2600</v>
      </c>
      <c r="W79" s="118">
        <f t="shared" si="48"/>
        <v>0</v>
      </c>
      <c r="X79" s="118">
        <f t="shared" si="49"/>
        <v>0</v>
      </c>
      <c r="Y79" s="119">
        <v>0.1</v>
      </c>
      <c r="Z79" s="118">
        <f t="shared" si="50"/>
        <v>-52000</v>
      </c>
      <c r="AA79" s="118">
        <f t="shared" si="51"/>
        <v>-52000</v>
      </c>
      <c r="AB79" s="119">
        <v>0.02</v>
      </c>
      <c r="AC79" s="118">
        <f t="shared" si="41"/>
        <v>-10400</v>
      </c>
      <c r="AD79" s="118">
        <f t="shared" si="42"/>
        <v>-10400</v>
      </c>
      <c r="AM79" s="118"/>
      <c r="AN79" s="118"/>
      <c r="AO79" s="118"/>
      <c r="AP79" s="118"/>
      <c r="AQ79" s="117">
        <v>0.2</v>
      </c>
      <c r="AR79" s="117">
        <v>0.15</v>
      </c>
    </row>
    <row r="80" spans="1:44" s="68" customFormat="1">
      <c r="A80" s="3" t="s">
        <v>12</v>
      </c>
      <c r="B80" s="115">
        <v>44742</v>
      </c>
      <c r="C80" s="116">
        <v>1</v>
      </c>
      <c r="D80" s="117">
        <v>8.5000000000000006E-2</v>
      </c>
      <c r="E80" s="117">
        <v>5.0000000000000001E-3</v>
      </c>
      <c r="F80" s="117">
        <v>0</v>
      </c>
      <c r="G80" s="117"/>
      <c r="H80" s="118"/>
      <c r="M80" s="118">
        <f>1300000/5</f>
        <v>260000</v>
      </c>
      <c r="N80" s="118">
        <f t="shared" si="52"/>
        <v>260000</v>
      </c>
      <c r="O80" s="118">
        <f t="shared" si="39"/>
        <v>260000</v>
      </c>
      <c r="P80" s="118">
        <f t="shared" si="40"/>
        <v>260000</v>
      </c>
      <c r="Q80" s="118">
        <f t="shared" si="43"/>
        <v>0</v>
      </c>
      <c r="R80" s="118">
        <f t="shared" si="44"/>
        <v>0</v>
      </c>
      <c r="S80" s="118">
        <f>N79*D79/365*(B80-B78)</f>
        <v>44200</v>
      </c>
      <c r="T80" s="118">
        <f t="shared" si="45"/>
        <v>44200</v>
      </c>
      <c r="U80" s="118">
        <f t="shared" si="46"/>
        <v>1300</v>
      </c>
      <c r="V80" s="118">
        <f t="shared" si="47"/>
        <v>1300</v>
      </c>
      <c r="W80" s="118">
        <f t="shared" si="48"/>
        <v>0</v>
      </c>
      <c r="X80" s="118">
        <f t="shared" si="49"/>
        <v>0</v>
      </c>
      <c r="Y80" s="119">
        <v>0.1</v>
      </c>
      <c r="Z80" s="118">
        <f t="shared" si="50"/>
        <v>-26000</v>
      </c>
      <c r="AA80" s="118">
        <f t="shared" si="51"/>
        <v>-26000</v>
      </c>
      <c r="AB80" s="119">
        <v>0.02</v>
      </c>
      <c r="AC80" s="118">
        <f t="shared" si="41"/>
        <v>-5200</v>
      </c>
      <c r="AD80" s="118">
        <f t="shared" si="42"/>
        <v>-5200</v>
      </c>
      <c r="AM80" s="118"/>
      <c r="AN80" s="118"/>
      <c r="AO80" s="118"/>
      <c r="AP80" s="118"/>
      <c r="AQ80" s="117">
        <v>0.2</v>
      </c>
      <c r="AR80" s="117">
        <v>0.15</v>
      </c>
    </row>
    <row r="81" spans="1:44" s="68" customFormat="1">
      <c r="A81" s="3" t="s">
        <v>12</v>
      </c>
      <c r="B81" s="115">
        <v>44925</v>
      </c>
      <c r="C81" s="116">
        <v>1</v>
      </c>
      <c r="D81" s="117">
        <v>8.5000000000000006E-2</v>
      </c>
      <c r="E81" s="117">
        <v>5.0000000000000001E-3</v>
      </c>
      <c r="F81" s="117">
        <v>0</v>
      </c>
      <c r="G81" s="117"/>
      <c r="H81" s="118"/>
      <c r="M81" s="118">
        <v>0</v>
      </c>
      <c r="N81" s="118">
        <f t="shared" si="52"/>
        <v>260000</v>
      </c>
      <c r="O81" s="118">
        <f t="shared" si="39"/>
        <v>0</v>
      </c>
      <c r="P81" s="118">
        <f t="shared" si="40"/>
        <v>260000</v>
      </c>
      <c r="Q81" s="118">
        <f t="shared" si="43"/>
        <v>11080.273972602739</v>
      </c>
      <c r="R81" s="118">
        <f t="shared" si="44"/>
        <v>11080.273972602739</v>
      </c>
      <c r="S81" s="118"/>
      <c r="T81" s="118">
        <f t="shared" si="45"/>
        <v>0</v>
      </c>
      <c r="U81" s="118">
        <f t="shared" si="46"/>
        <v>1300</v>
      </c>
      <c r="V81" s="118">
        <f t="shared" si="47"/>
        <v>1300</v>
      </c>
      <c r="W81" s="118">
        <f t="shared" si="48"/>
        <v>0</v>
      </c>
      <c r="X81" s="118">
        <f t="shared" si="49"/>
        <v>0</v>
      </c>
      <c r="Y81" s="119">
        <v>0.1</v>
      </c>
      <c r="Z81" s="118">
        <f t="shared" si="50"/>
        <v>-26000</v>
      </c>
      <c r="AA81" s="118">
        <f t="shared" si="51"/>
        <v>-26000</v>
      </c>
      <c r="AB81" s="119">
        <v>0.02</v>
      </c>
      <c r="AC81" s="118">
        <f t="shared" si="41"/>
        <v>-5200</v>
      </c>
      <c r="AD81" s="118">
        <f t="shared" si="42"/>
        <v>-5200</v>
      </c>
      <c r="AM81" s="118"/>
      <c r="AN81" s="118"/>
      <c r="AO81" s="118"/>
      <c r="AP81" s="118"/>
      <c r="AQ81" s="117">
        <v>0.2</v>
      </c>
      <c r="AR81" s="117">
        <v>0.15</v>
      </c>
    </row>
    <row r="82" spans="1:44" s="68" customFormat="1">
      <c r="A82" s="3" t="s">
        <v>12</v>
      </c>
      <c r="B82" s="115">
        <v>45107</v>
      </c>
      <c r="C82" s="116">
        <v>1</v>
      </c>
      <c r="D82" s="117">
        <v>8.5000000000000006E-2</v>
      </c>
      <c r="E82" s="117">
        <v>5.0000000000000001E-3</v>
      </c>
      <c r="F82" s="117">
        <v>0</v>
      </c>
      <c r="G82" s="117"/>
      <c r="H82" s="118"/>
      <c r="M82" s="118">
        <f>1300000/5</f>
        <v>260000</v>
      </c>
      <c r="N82" s="118">
        <f t="shared" si="52"/>
        <v>0</v>
      </c>
      <c r="O82" s="118">
        <f t="shared" si="39"/>
        <v>260000</v>
      </c>
      <c r="P82" s="118">
        <f t="shared" si="40"/>
        <v>0</v>
      </c>
      <c r="Q82" s="118">
        <f t="shared" si="43"/>
        <v>0</v>
      </c>
      <c r="R82" s="118">
        <f t="shared" si="44"/>
        <v>0</v>
      </c>
      <c r="S82" s="118">
        <f>N81*D81/365*(B82-B80)</f>
        <v>22100</v>
      </c>
      <c r="T82" s="118">
        <f t="shared" si="45"/>
        <v>22100</v>
      </c>
      <c r="U82" s="118">
        <f t="shared" si="46"/>
        <v>0</v>
      </c>
      <c r="V82" s="118">
        <f t="shared" si="47"/>
        <v>0</v>
      </c>
      <c r="W82" s="118">
        <f>-F82*N82</f>
        <v>0</v>
      </c>
      <c r="X82" s="118">
        <f t="shared" si="49"/>
        <v>0</v>
      </c>
      <c r="Y82" s="119">
        <v>0.1</v>
      </c>
      <c r="Z82" s="118">
        <f t="shared" si="50"/>
        <v>0</v>
      </c>
      <c r="AA82" s="118">
        <f t="shared" si="51"/>
        <v>0</v>
      </c>
      <c r="AB82" s="119">
        <v>0.02</v>
      </c>
      <c r="AC82" s="118">
        <f t="shared" si="41"/>
        <v>0</v>
      </c>
      <c r="AD82" s="118">
        <f t="shared" si="42"/>
        <v>0</v>
      </c>
      <c r="AM82" s="118"/>
      <c r="AN82" s="118"/>
      <c r="AO82" s="118"/>
      <c r="AP82" s="118"/>
      <c r="AQ82" s="117">
        <v>0.2</v>
      </c>
      <c r="AR82" s="117">
        <v>0.15</v>
      </c>
    </row>
    <row r="83" spans="1:44" s="70" customFormat="1">
      <c r="A83" s="4" t="s">
        <v>13</v>
      </c>
      <c r="B83" s="125">
        <v>43275</v>
      </c>
      <c r="C83" s="126">
        <f>VLOOKUP(CF_ож!B83,USD!A:B,2,TRUE)</f>
        <v>63.239600000000003</v>
      </c>
      <c r="D83" s="127">
        <v>3.2000000000000001E-2</v>
      </c>
      <c r="E83" s="127">
        <v>0</v>
      </c>
      <c r="F83" s="127">
        <v>0</v>
      </c>
      <c r="G83" s="127"/>
      <c r="H83" s="128"/>
      <c r="M83" s="128">
        <v>-55000</v>
      </c>
      <c r="N83" s="128">
        <f>-M83</f>
        <v>55000</v>
      </c>
      <c r="O83" s="128">
        <f t="shared" si="39"/>
        <v>-3478178</v>
      </c>
      <c r="P83" s="128">
        <f t="shared" si="40"/>
        <v>3478178</v>
      </c>
      <c r="Q83" s="128"/>
      <c r="R83" s="128"/>
      <c r="S83" s="128">
        <v>0</v>
      </c>
      <c r="T83" s="128">
        <f t="shared" si="45"/>
        <v>0</v>
      </c>
      <c r="U83" s="128">
        <f t="shared" si="46"/>
        <v>0</v>
      </c>
      <c r="V83" s="128"/>
      <c r="W83" s="128">
        <f t="shared" ref="W83:W146" si="53">-P83*F83</f>
        <v>0</v>
      </c>
      <c r="X83" s="128">
        <f t="shared" si="49"/>
        <v>0</v>
      </c>
      <c r="Y83" s="129">
        <v>0.05</v>
      </c>
      <c r="Z83" s="128">
        <f t="shared" si="50"/>
        <v>-2750</v>
      </c>
      <c r="AA83" s="128">
        <f t="shared" si="51"/>
        <v>-173908.9</v>
      </c>
      <c r="AB83" s="129">
        <v>0.02</v>
      </c>
      <c r="AC83" s="128">
        <f t="shared" si="41"/>
        <v>-1100</v>
      </c>
      <c r="AD83" s="128">
        <f t="shared" si="42"/>
        <v>-69563.56</v>
      </c>
      <c r="AM83" s="128"/>
      <c r="AN83" s="128"/>
      <c r="AO83" s="128"/>
      <c r="AP83" s="128"/>
      <c r="AQ83" s="127">
        <v>0.1</v>
      </c>
      <c r="AR83" s="127">
        <v>0.5</v>
      </c>
    </row>
    <row r="84" spans="1:44" s="70" customFormat="1">
      <c r="A84" s="4" t="s">
        <v>13</v>
      </c>
      <c r="B84" s="125">
        <v>43281</v>
      </c>
      <c r="C84" s="126">
        <f>VLOOKUP(CF_ож!B84,USD!A:B,2,TRUE)</f>
        <v>62.756500000000003</v>
      </c>
      <c r="D84" s="127">
        <v>3.2000000000000001E-2</v>
      </c>
      <c r="E84" s="127">
        <v>0</v>
      </c>
      <c r="F84" s="127">
        <v>0</v>
      </c>
      <c r="G84" s="127"/>
      <c r="H84" s="128"/>
      <c r="M84" s="128">
        <v>0</v>
      </c>
      <c r="N84" s="128">
        <f>N83-M84</f>
        <v>55000</v>
      </c>
      <c r="O84" s="128">
        <f t="shared" si="39"/>
        <v>0</v>
      </c>
      <c r="P84" s="128">
        <f t="shared" si="40"/>
        <v>3451607.5</v>
      </c>
      <c r="Q84" s="128">
        <f t="shared" ref="Q84:Q103" si="54">N83*D83/365*(B84-B83)+Q83-S84</f>
        <v>28.931506849315067</v>
      </c>
      <c r="R84" s="128">
        <f t="shared" ref="R84:R103" si="55">Q84*C84</f>
        <v>1815.640109589041</v>
      </c>
      <c r="S84" s="128"/>
      <c r="T84" s="128">
        <f t="shared" si="45"/>
        <v>0</v>
      </c>
      <c r="U84" s="128">
        <f t="shared" ref="U84:U104" si="56">E84*N83</f>
        <v>0</v>
      </c>
      <c r="V84" s="128">
        <f t="shared" ref="V84:V103" si="57">U84*C84</f>
        <v>0</v>
      </c>
      <c r="W84" s="128">
        <f t="shared" si="53"/>
        <v>0</v>
      </c>
      <c r="X84" s="128">
        <f t="shared" si="49"/>
        <v>0</v>
      </c>
      <c r="Y84" s="129">
        <v>0.05</v>
      </c>
      <c r="Z84" s="128">
        <f t="shared" si="50"/>
        <v>-2750</v>
      </c>
      <c r="AA84" s="128">
        <f t="shared" si="51"/>
        <v>-172580.375</v>
      </c>
      <c r="AB84" s="129">
        <v>0.02</v>
      </c>
      <c r="AC84" s="128">
        <f t="shared" si="41"/>
        <v>-1100</v>
      </c>
      <c r="AD84" s="128">
        <f t="shared" si="42"/>
        <v>-69032.150000000009</v>
      </c>
      <c r="AM84" s="128"/>
      <c r="AN84" s="128"/>
      <c r="AO84" s="128"/>
      <c r="AP84" s="128"/>
      <c r="AQ84" s="127">
        <v>0.1</v>
      </c>
      <c r="AR84" s="127">
        <v>0.5</v>
      </c>
    </row>
    <row r="85" spans="1:44" s="70" customFormat="1">
      <c r="A85" s="4" t="s">
        <v>13</v>
      </c>
      <c r="B85" s="125">
        <v>43373</v>
      </c>
      <c r="C85" s="126">
        <f>VLOOKUP(CF_ож!B85,USD!A:B,2,TRUE)</f>
        <v>65.590599999999995</v>
      </c>
      <c r="D85" s="127">
        <v>3.2000000000000001E-2</v>
      </c>
      <c r="E85" s="127">
        <v>0</v>
      </c>
      <c r="F85" s="127">
        <v>0</v>
      </c>
      <c r="G85" s="127"/>
      <c r="H85" s="128"/>
      <c r="M85" s="128">
        <v>0</v>
      </c>
      <c r="N85" s="128">
        <f t="shared" ref="N85:N103" si="58">N84-M85</f>
        <v>55000</v>
      </c>
      <c r="O85" s="128">
        <f t="shared" si="39"/>
        <v>0</v>
      </c>
      <c r="P85" s="128">
        <f t="shared" si="40"/>
        <v>3607482.9999999995</v>
      </c>
      <c r="Q85" s="128">
        <f t="shared" si="54"/>
        <v>472.54794520547938</v>
      </c>
      <c r="R85" s="128">
        <f t="shared" si="55"/>
        <v>30994.703254794513</v>
      </c>
      <c r="S85" s="128"/>
      <c r="T85" s="128">
        <f t="shared" si="45"/>
        <v>0</v>
      </c>
      <c r="U85" s="128">
        <f>E85*N83</f>
        <v>0</v>
      </c>
      <c r="V85" s="128">
        <f t="shared" si="57"/>
        <v>0</v>
      </c>
      <c r="W85" s="128">
        <f t="shared" si="53"/>
        <v>0</v>
      </c>
      <c r="X85" s="128">
        <f t="shared" si="49"/>
        <v>0</v>
      </c>
      <c r="Y85" s="129">
        <v>0.05</v>
      </c>
      <c r="Z85" s="128">
        <f t="shared" si="50"/>
        <v>-2750</v>
      </c>
      <c r="AA85" s="128">
        <f t="shared" si="51"/>
        <v>-180374.15</v>
      </c>
      <c r="AB85" s="129">
        <v>0.02</v>
      </c>
      <c r="AC85" s="128">
        <f t="shared" si="41"/>
        <v>-1100</v>
      </c>
      <c r="AD85" s="128">
        <f t="shared" si="42"/>
        <v>-72149.659999999989</v>
      </c>
      <c r="AM85" s="128"/>
      <c r="AN85" s="128"/>
      <c r="AO85" s="128"/>
      <c r="AP85" s="128"/>
      <c r="AQ85" s="127">
        <v>0.1</v>
      </c>
      <c r="AR85" s="127">
        <v>0.5</v>
      </c>
    </row>
    <row r="86" spans="1:44" s="70" customFormat="1">
      <c r="A86" s="4" t="s">
        <v>13</v>
      </c>
      <c r="B86" s="125">
        <v>43465</v>
      </c>
      <c r="C86" s="126">
        <f>VLOOKUP(CF_ож!B86,USD!A:B,2,TRUE)</f>
        <v>69.470600000000005</v>
      </c>
      <c r="D86" s="127">
        <v>3.2000000000000001E-2</v>
      </c>
      <c r="E86" s="127">
        <v>0</v>
      </c>
      <c r="F86" s="127">
        <v>0</v>
      </c>
      <c r="G86" s="127"/>
      <c r="H86" s="128"/>
      <c r="M86" s="128">
        <v>0</v>
      </c>
      <c r="N86" s="128">
        <f t="shared" si="58"/>
        <v>55000</v>
      </c>
      <c r="O86" s="128">
        <f>M86*C86</f>
        <v>0</v>
      </c>
      <c r="P86" s="128">
        <f>N86*C86</f>
        <v>3820883.0000000005</v>
      </c>
      <c r="Q86" s="128">
        <f t="shared" si="54"/>
        <v>916.16438356164372</v>
      </c>
      <c r="R86" s="128">
        <f>Q86*C86</f>
        <v>63646.489424657528</v>
      </c>
      <c r="S86" s="128"/>
      <c r="T86" s="128">
        <f>S86*C86</f>
        <v>0</v>
      </c>
      <c r="U86" s="128">
        <f>E86*N84</f>
        <v>0</v>
      </c>
      <c r="V86" s="128">
        <f>U86*C86</f>
        <v>0</v>
      </c>
      <c r="W86" s="128">
        <f>-P86*F86</f>
        <v>0</v>
      </c>
      <c r="X86" s="128">
        <f>W86*C86</f>
        <v>0</v>
      </c>
      <c r="Y86" s="129">
        <v>0.05</v>
      </c>
      <c r="Z86" s="128">
        <f t="shared" si="50"/>
        <v>-2750</v>
      </c>
      <c r="AA86" s="128">
        <f t="shared" si="51"/>
        <v>-191044.15000000002</v>
      </c>
      <c r="AB86" s="129">
        <v>0.02</v>
      </c>
      <c r="AC86" s="128">
        <f t="shared" si="41"/>
        <v>-1100</v>
      </c>
      <c r="AD86" s="128">
        <f t="shared" si="42"/>
        <v>-76417.66</v>
      </c>
      <c r="AM86" s="128"/>
      <c r="AN86" s="128"/>
      <c r="AO86" s="128"/>
      <c r="AP86" s="128"/>
      <c r="AQ86" s="127">
        <v>0.1</v>
      </c>
      <c r="AR86" s="127">
        <v>0.5</v>
      </c>
    </row>
    <row r="87" spans="1:44" s="70" customFormat="1">
      <c r="A87" s="4" t="s">
        <v>13</v>
      </c>
      <c r="B87" s="125">
        <v>43640</v>
      </c>
      <c r="C87" s="126">
        <f>VLOOKUP(CF_ож!B87,USD!A:B,2,TRUE)</f>
        <v>63.1295</v>
      </c>
      <c r="D87" s="127">
        <v>3.2000000000000001E-2</v>
      </c>
      <c r="E87" s="127">
        <v>0</v>
      </c>
      <c r="F87" s="127">
        <v>0</v>
      </c>
      <c r="G87" s="127"/>
      <c r="H87" s="128"/>
      <c r="M87" s="128">
        <v>0</v>
      </c>
      <c r="N87" s="128">
        <f t="shared" si="58"/>
        <v>55000</v>
      </c>
      <c r="O87" s="128">
        <f t="shared" si="39"/>
        <v>0</v>
      </c>
      <c r="P87" s="128">
        <f t="shared" si="40"/>
        <v>3472122.5</v>
      </c>
      <c r="Q87" s="128">
        <f t="shared" si="54"/>
        <v>0</v>
      </c>
      <c r="R87" s="128">
        <f t="shared" si="55"/>
        <v>0</v>
      </c>
      <c r="S87" s="128">
        <f>N84*D84/365*(B87-B83)</f>
        <v>1760</v>
      </c>
      <c r="T87" s="128">
        <f t="shared" si="45"/>
        <v>111107.92</v>
      </c>
      <c r="U87" s="128">
        <f>E87*N84</f>
        <v>0</v>
      </c>
      <c r="V87" s="128">
        <f t="shared" si="57"/>
        <v>0</v>
      </c>
      <c r="W87" s="128">
        <f t="shared" si="53"/>
        <v>0</v>
      </c>
      <c r="X87" s="128">
        <f t="shared" si="49"/>
        <v>0</v>
      </c>
      <c r="Y87" s="129">
        <v>0.05</v>
      </c>
      <c r="Z87" s="128">
        <f t="shared" si="50"/>
        <v>-2750</v>
      </c>
      <c r="AA87" s="128">
        <f t="shared" si="51"/>
        <v>-173606.125</v>
      </c>
      <c r="AB87" s="129">
        <v>0.02</v>
      </c>
      <c r="AC87" s="128">
        <f t="shared" si="41"/>
        <v>-1100</v>
      </c>
      <c r="AD87" s="128">
        <f t="shared" si="42"/>
        <v>-69442.45</v>
      </c>
      <c r="AM87" s="128"/>
      <c r="AN87" s="128"/>
      <c r="AO87" s="128"/>
      <c r="AP87" s="128"/>
      <c r="AQ87" s="127">
        <v>0.1</v>
      </c>
      <c r="AR87" s="127">
        <v>0.5</v>
      </c>
    </row>
    <row r="88" spans="1:44" s="70" customFormat="1">
      <c r="A88" s="4" t="s">
        <v>13</v>
      </c>
      <c r="B88" s="125">
        <v>43830</v>
      </c>
      <c r="C88" s="126">
        <f>VLOOKUP(CF_ож!B88,USD!A:B,2,TRUE)</f>
        <v>61.905700000000003</v>
      </c>
      <c r="D88" s="127">
        <v>3.2000000000000001E-2</v>
      </c>
      <c r="E88" s="127">
        <v>0</v>
      </c>
      <c r="F88" s="127">
        <v>0</v>
      </c>
      <c r="G88" s="127"/>
      <c r="H88" s="128"/>
      <c r="M88" s="128">
        <v>0</v>
      </c>
      <c r="N88" s="128">
        <f t="shared" si="58"/>
        <v>55000</v>
      </c>
      <c r="O88" s="128">
        <f t="shared" si="39"/>
        <v>0</v>
      </c>
      <c r="P88" s="128">
        <f t="shared" si="40"/>
        <v>3404813.5</v>
      </c>
      <c r="Q88" s="128">
        <f t="shared" si="54"/>
        <v>916.16438356164383</v>
      </c>
      <c r="R88" s="128">
        <f t="shared" si="55"/>
        <v>56715.797479452056</v>
      </c>
      <c r="S88" s="128"/>
      <c r="T88" s="128">
        <f t="shared" si="45"/>
        <v>0</v>
      </c>
      <c r="U88" s="128">
        <f t="shared" si="56"/>
        <v>0</v>
      </c>
      <c r="V88" s="128">
        <f t="shared" si="57"/>
        <v>0</v>
      </c>
      <c r="W88" s="128">
        <f t="shared" si="53"/>
        <v>0</v>
      </c>
      <c r="X88" s="128">
        <f t="shared" si="49"/>
        <v>0</v>
      </c>
      <c r="Y88" s="129">
        <v>0.05</v>
      </c>
      <c r="Z88" s="128">
        <f t="shared" si="50"/>
        <v>-2750</v>
      </c>
      <c r="AA88" s="128">
        <f t="shared" si="51"/>
        <v>-170240.67500000002</v>
      </c>
      <c r="AB88" s="129">
        <v>0.02</v>
      </c>
      <c r="AC88" s="128">
        <f t="shared" si="41"/>
        <v>-1100</v>
      </c>
      <c r="AD88" s="128">
        <f t="shared" si="42"/>
        <v>-68096.27</v>
      </c>
      <c r="AM88" s="128"/>
      <c r="AN88" s="128"/>
      <c r="AO88" s="128"/>
      <c r="AP88" s="128"/>
      <c r="AQ88" s="127">
        <v>0.1</v>
      </c>
      <c r="AR88" s="127">
        <v>0.5</v>
      </c>
    </row>
    <row r="89" spans="1:44" s="70" customFormat="1">
      <c r="A89" s="4" t="s">
        <v>13</v>
      </c>
      <c r="B89" s="125">
        <v>44006</v>
      </c>
      <c r="C89" s="126">
        <f>VLOOKUP(CF_ож!B89,USD!A:B,2,TRUE)</f>
        <v>68.837599999999995</v>
      </c>
      <c r="D89" s="127">
        <v>3.2000000000000001E-2</v>
      </c>
      <c r="E89" s="127">
        <v>0</v>
      </c>
      <c r="F89" s="127">
        <v>0</v>
      </c>
      <c r="G89" s="127"/>
      <c r="H89" s="128"/>
      <c r="M89" s="128">
        <v>0</v>
      </c>
      <c r="N89" s="128">
        <f t="shared" si="58"/>
        <v>55000</v>
      </c>
      <c r="O89" s="128">
        <f t="shared" si="39"/>
        <v>0</v>
      </c>
      <c r="P89" s="128">
        <f t="shared" si="40"/>
        <v>3786067.9999999995</v>
      </c>
      <c r="Q89" s="128">
        <f t="shared" si="54"/>
        <v>1764.821917808219</v>
      </c>
      <c r="R89" s="128">
        <f t="shared" si="55"/>
        <v>121486.10524931505</v>
      </c>
      <c r="S89" s="128"/>
      <c r="T89" s="128">
        <f t="shared" si="45"/>
        <v>0</v>
      </c>
      <c r="U89" s="128">
        <f t="shared" si="56"/>
        <v>0</v>
      </c>
      <c r="V89" s="128">
        <f t="shared" si="57"/>
        <v>0</v>
      </c>
      <c r="W89" s="128">
        <f t="shared" si="53"/>
        <v>0</v>
      </c>
      <c r="X89" s="128">
        <f t="shared" si="49"/>
        <v>0</v>
      </c>
      <c r="Y89" s="129">
        <v>0.05</v>
      </c>
      <c r="Z89" s="128">
        <f t="shared" si="50"/>
        <v>-2750</v>
      </c>
      <c r="AA89" s="128">
        <f t="shared" si="51"/>
        <v>-189303.4</v>
      </c>
      <c r="AB89" s="129">
        <v>0.02</v>
      </c>
      <c r="AC89" s="128">
        <f t="shared" si="41"/>
        <v>-1100</v>
      </c>
      <c r="AD89" s="128">
        <f t="shared" si="42"/>
        <v>-75721.36</v>
      </c>
      <c r="AM89" s="128"/>
      <c r="AN89" s="128"/>
      <c r="AO89" s="128"/>
      <c r="AP89" s="128"/>
      <c r="AQ89" s="127">
        <v>0.1</v>
      </c>
      <c r="AR89" s="127">
        <v>0.5</v>
      </c>
    </row>
    <row r="90" spans="1:44" s="70" customFormat="1">
      <c r="A90" s="4" t="s">
        <v>13</v>
      </c>
      <c r="B90" s="125">
        <v>44196</v>
      </c>
      <c r="C90" s="126">
        <f>VLOOKUP(CF_ож!B90,USD!A:B,2,TRUE)</f>
        <v>77</v>
      </c>
      <c r="D90" s="127">
        <v>3.2000000000000001E-2</v>
      </c>
      <c r="E90" s="127">
        <v>0</v>
      </c>
      <c r="F90" s="127">
        <v>0</v>
      </c>
      <c r="G90" s="127"/>
      <c r="H90" s="128"/>
      <c r="M90" s="128">
        <v>0</v>
      </c>
      <c r="N90" s="128">
        <f t="shared" si="58"/>
        <v>55000</v>
      </c>
      <c r="O90" s="128">
        <f t="shared" si="39"/>
        <v>0</v>
      </c>
      <c r="P90" s="128">
        <f t="shared" si="40"/>
        <v>4235000</v>
      </c>
      <c r="Q90" s="128">
        <f t="shared" si="54"/>
        <v>2680.9863013698628</v>
      </c>
      <c r="R90" s="128">
        <f t="shared" si="55"/>
        <v>206435.94520547942</v>
      </c>
      <c r="S90" s="128"/>
      <c r="T90" s="128">
        <f t="shared" si="45"/>
        <v>0</v>
      </c>
      <c r="U90" s="128">
        <f t="shared" si="56"/>
        <v>0</v>
      </c>
      <c r="V90" s="128">
        <f t="shared" si="57"/>
        <v>0</v>
      </c>
      <c r="W90" s="128">
        <f t="shared" si="53"/>
        <v>0</v>
      </c>
      <c r="X90" s="128">
        <f t="shared" si="49"/>
        <v>0</v>
      </c>
      <c r="Y90" s="129">
        <v>0.05</v>
      </c>
      <c r="Z90" s="128">
        <f t="shared" si="50"/>
        <v>-2750</v>
      </c>
      <c r="AA90" s="128">
        <f t="shared" si="51"/>
        <v>-211750</v>
      </c>
      <c r="AB90" s="129">
        <v>0.02</v>
      </c>
      <c r="AC90" s="128">
        <f t="shared" si="41"/>
        <v>-1100</v>
      </c>
      <c r="AD90" s="128">
        <f t="shared" si="42"/>
        <v>-84700</v>
      </c>
      <c r="AM90" s="128"/>
      <c r="AN90" s="128"/>
      <c r="AO90" s="128"/>
      <c r="AP90" s="128"/>
      <c r="AQ90" s="127">
        <v>0.1</v>
      </c>
      <c r="AR90" s="127">
        <v>0.5</v>
      </c>
    </row>
    <row r="91" spans="1:44" s="70" customFormat="1">
      <c r="A91" s="4" t="s">
        <v>13</v>
      </c>
      <c r="B91" s="125">
        <v>44371</v>
      </c>
      <c r="C91" s="126">
        <f>VLOOKUP(CF_ож!B91,USD!A:B,2,TRUE)</f>
        <v>81.794520547945211</v>
      </c>
      <c r="D91" s="127">
        <v>3.2000000000000001E-2</v>
      </c>
      <c r="E91" s="127">
        <v>0</v>
      </c>
      <c r="F91" s="127">
        <v>0</v>
      </c>
      <c r="G91" s="127"/>
      <c r="H91" s="128"/>
      <c r="M91" s="128">
        <v>0</v>
      </c>
      <c r="N91" s="128">
        <f t="shared" si="58"/>
        <v>55000</v>
      </c>
      <c r="O91" s="128">
        <f t="shared" si="39"/>
        <v>0</v>
      </c>
      <c r="P91" s="128">
        <f t="shared" si="40"/>
        <v>4498698.6301369863</v>
      </c>
      <c r="Q91" s="128">
        <f t="shared" si="54"/>
        <v>3524.821917808219</v>
      </c>
      <c r="R91" s="128">
        <f t="shared" si="55"/>
        <v>288311.11878401204</v>
      </c>
      <c r="S91" s="128"/>
      <c r="T91" s="128">
        <f t="shared" si="45"/>
        <v>0</v>
      </c>
      <c r="U91" s="128">
        <f t="shared" si="56"/>
        <v>0</v>
      </c>
      <c r="V91" s="128">
        <f t="shared" si="57"/>
        <v>0</v>
      </c>
      <c r="W91" s="128">
        <f t="shared" si="53"/>
        <v>0</v>
      </c>
      <c r="X91" s="128">
        <f t="shared" si="49"/>
        <v>0</v>
      </c>
      <c r="Y91" s="129">
        <v>0.05</v>
      </c>
      <c r="Z91" s="128">
        <f t="shared" si="50"/>
        <v>-2750</v>
      </c>
      <c r="AA91" s="128">
        <f t="shared" si="51"/>
        <v>-224934.93150684933</v>
      </c>
      <c r="AB91" s="129">
        <v>0.02</v>
      </c>
      <c r="AC91" s="128">
        <f t="shared" si="41"/>
        <v>-1100</v>
      </c>
      <c r="AD91" s="128">
        <f t="shared" si="42"/>
        <v>-89973.972602739726</v>
      </c>
      <c r="AM91" s="128"/>
      <c r="AN91" s="128"/>
      <c r="AO91" s="128"/>
      <c r="AP91" s="128"/>
      <c r="AQ91" s="127">
        <v>0.1</v>
      </c>
      <c r="AR91" s="127">
        <v>0.5</v>
      </c>
    </row>
    <row r="92" spans="1:44" s="70" customFormat="1">
      <c r="A92" s="4" t="s">
        <v>13</v>
      </c>
      <c r="B92" s="125">
        <v>44561</v>
      </c>
      <c r="C92" s="126">
        <f>VLOOKUP(CF_ож!B92,USD!A:B,2,TRUE)</f>
        <v>87</v>
      </c>
      <c r="D92" s="127">
        <v>3.2000000000000001E-2</v>
      </c>
      <c r="E92" s="127">
        <v>0</v>
      </c>
      <c r="F92" s="127">
        <v>0</v>
      </c>
      <c r="G92" s="127"/>
      <c r="H92" s="128"/>
      <c r="M92" s="128">
        <v>0</v>
      </c>
      <c r="N92" s="128">
        <f t="shared" si="58"/>
        <v>55000</v>
      </c>
      <c r="O92" s="128">
        <f t="shared" si="39"/>
        <v>0</v>
      </c>
      <c r="P92" s="128">
        <f t="shared" si="40"/>
        <v>4785000</v>
      </c>
      <c r="Q92" s="128">
        <f t="shared" si="54"/>
        <v>4440.9863013698632</v>
      </c>
      <c r="R92" s="128">
        <f t="shared" si="55"/>
        <v>386365.80821917811</v>
      </c>
      <c r="S92" s="128"/>
      <c r="T92" s="128">
        <f t="shared" si="45"/>
        <v>0</v>
      </c>
      <c r="U92" s="128">
        <f t="shared" si="56"/>
        <v>0</v>
      </c>
      <c r="V92" s="128">
        <f t="shared" si="57"/>
        <v>0</v>
      </c>
      <c r="W92" s="128">
        <f t="shared" si="53"/>
        <v>0</v>
      </c>
      <c r="X92" s="128">
        <f t="shared" si="49"/>
        <v>0</v>
      </c>
      <c r="Y92" s="129">
        <v>0.05</v>
      </c>
      <c r="Z92" s="128">
        <f t="shared" si="50"/>
        <v>-2750</v>
      </c>
      <c r="AA92" s="128">
        <f t="shared" si="51"/>
        <v>-239250</v>
      </c>
      <c r="AB92" s="129">
        <v>0.02</v>
      </c>
      <c r="AC92" s="128">
        <f t="shared" si="41"/>
        <v>-1100</v>
      </c>
      <c r="AD92" s="128">
        <f t="shared" si="42"/>
        <v>-95700</v>
      </c>
      <c r="AM92" s="128"/>
      <c r="AN92" s="128"/>
      <c r="AO92" s="128"/>
      <c r="AP92" s="128"/>
      <c r="AQ92" s="127">
        <v>0.1</v>
      </c>
      <c r="AR92" s="127">
        <v>0.5</v>
      </c>
    </row>
    <row r="93" spans="1:44" s="70" customFormat="1">
      <c r="A93" s="4" t="s">
        <v>13</v>
      </c>
      <c r="B93" s="125">
        <v>44736</v>
      </c>
      <c r="C93" s="126">
        <f>VLOOKUP(CF_ож!B93,USD!A:B,2,TRUE)</f>
        <v>89.06849315068493</v>
      </c>
      <c r="D93" s="127">
        <v>3.2000000000000001E-2</v>
      </c>
      <c r="E93" s="127">
        <v>0</v>
      </c>
      <c r="F93" s="127">
        <v>0</v>
      </c>
      <c r="G93" s="127"/>
      <c r="H93" s="128"/>
      <c r="M93" s="128">
        <v>0</v>
      </c>
      <c r="N93" s="128">
        <f t="shared" si="58"/>
        <v>55000</v>
      </c>
      <c r="O93" s="128">
        <f t="shared" si="39"/>
        <v>0</v>
      </c>
      <c r="P93" s="128">
        <f t="shared" si="40"/>
        <v>4898767.1232876712</v>
      </c>
      <c r="Q93" s="128">
        <f t="shared" si="54"/>
        <v>5284.821917808219</v>
      </c>
      <c r="R93" s="128">
        <f t="shared" si="55"/>
        <v>470711.12478889094</v>
      </c>
      <c r="S93" s="128"/>
      <c r="T93" s="128">
        <f t="shared" si="45"/>
        <v>0</v>
      </c>
      <c r="U93" s="128">
        <f t="shared" si="56"/>
        <v>0</v>
      </c>
      <c r="V93" s="128">
        <f t="shared" si="57"/>
        <v>0</v>
      </c>
      <c r="W93" s="128">
        <f t="shared" si="53"/>
        <v>0</v>
      </c>
      <c r="X93" s="128">
        <f t="shared" si="49"/>
        <v>0</v>
      </c>
      <c r="Y93" s="129">
        <v>0.05</v>
      </c>
      <c r="Z93" s="128">
        <f t="shared" si="50"/>
        <v>-2750</v>
      </c>
      <c r="AA93" s="128">
        <f t="shared" si="51"/>
        <v>-244938.35616438356</v>
      </c>
      <c r="AB93" s="129">
        <v>0.02</v>
      </c>
      <c r="AC93" s="128">
        <f t="shared" si="41"/>
        <v>-1100</v>
      </c>
      <c r="AD93" s="128">
        <f t="shared" si="42"/>
        <v>-97975.34246575342</v>
      </c>
      <c r="AM93" s="128"/>
      <c r="AN93" s="128"/>
      <c r="AO93" s="128"/>
      <c r="AP93" s="128"/>
      <c r="AQ93" s="127">
        <v>0.1</v>
      </c>
      <c r="AR93" s="127">
        <v>0.5</v>
      </c>
    </row>
    <row r="94" spans="1:44" s="70" customFormat="1">
      <c r="A94" s="4" t="s">
        <v>13</v>
      </c>
      <c r="B94" s="125">
        <v>44926</v>
      </c>
      <c r="C94" s="126">
        <f>VLOOKUP(CF_ож!B94,USD!A:B,2,TRUE)</f>
        <v>92</v>
      </c>
      <c r="D94" s="127">
        <v>3.2000000000000001E-2</v>
      </c>
      <c r="E94" s="127">
        <v>0</v>
      </c>
      <c r="F94" s="127">
        <v>0</v>
      </c>
      <c r="G94" s="127"/>
      <c r="H94" s="128"/>
      <c r="M94" s="128">
        <v>0</v>
      </c>
      <c r="N94" s="128">
        <f t="shared" si="58"/>
        <v>55000</v>
      </c>
      <c r="O94" s="128">
        <f t="shared" si="39"/>
        <v>0</v>
      </c>
      <c r="P94" s="128">
        <f t="shared" si="40"/>
        <v>5060000</v>
      </c>
      <c r="Q94" s="128">
        <f t="shared" si="54"/>
        <v>6200.9863013698632</v>
      </c>
      <c r="R94" s="128">
        <f t="shared" si="55"/>
        <v>570490.73972602747</v>
      </c>
      <c r="S94" s="128"/>
      <c r="T94" s="128">
        <f t="shared" si="45"/>
        <v>0</v>
      </c>
      <c r="U94" s="128">
        <f t="shared" si="56"/>
        <v>0</v>
      </c>
      <c r="V94" s="128">
        <f t="shared" si="57"/>
        <v>0</v>
      </c>
      <c r="W94" s="128">
        <f t="shared" si="53"/>
        <v>0</v>
      </c>
      <c r="X94" s="128">
        <f t="shared" si="49"/>
        <v>0</v>
      </c>
      <c r="Y94" s="129">
        <v>0.05</v>
      </c>
      <c r="Z94" s="128">
        <f t="shared" si="50"/>
        <v>-2750</v>
      </c>
      <c r="AA94" s="128">
        <f t="shared" si="51"/>
        <v>-253000</v>
      </c>
      <c r="AB94" s="129">
        <v>0.02</v>
      </c>
      <c r="AC94" s="128">
        <f t="shared" si="41"/>
        <v>-1100</v>
      </c>
      <c r="AD94" s="128">
        <f t="shared" si="42"/>
        <v>-101200</v>
      </c>
      <c r="AM94" s="128"/>
      <c r="AN94" s="128"/>
      <c r="AO94" s="128"/>
      <c r="AP94" s="128"/>
      <c r="AQ94" s="127">
        <v>0.1</v>
      </c>
      <c r="AR94" s="127">
        <v>0.5</v>
      </c>
    </row>
    <row r="95" spans="1:44" s="70" customFormat="1">
      <c r="A95" s="4" t="s">
        <v>13</v>
      </c>
      <c r="B95" s="125">
        <v>45101</v>
      </c>
      <c r="C95" s="126">
        <f>VLOOKUP(CF_ож!B95,USD!A:B,2,TRUE)</f>
        <v>94.06849315068493</v>
      </c>
      <c r="D95" s="127">
        <v>3.2000000000000001E-2</v>
      </c>
      <c r="E95" s="127">
        <v>0</v>
      </c>
      <c r="F95" s="127">
        <v>0</v>
      </c>
      <c r="G95" s="127"/>
      <c r="H95" s="128"/>
      <c r="M95" s="128">
        <v>0</v>
      </c>
      <c r="N95" s="128">
        <f t="shared" si="58"/>
        <v>55000</v>
      </c>
      <c r="O95" s="128">
        <f t="shared" si="39"/>
        <v>0</v>
      </c>
      <c r="P95" s="128">
        <f t="shared" si="40"/>
        <v>5173767.1232876712</v>
      </c>
      <c r="Q95" s="128">
        <f t="shared" si="54"/>
        <v>7044.821917808219</v>
      </c>
      <c r="R95" s="128">
        <f t="shared" si="55"/>
        <v>662695.78232313751</v>
      </c>
      <c r="S95" s="128"/>
      <c r="T95" s="128">
        <f t="shared" si="45"/>
        <v>0</v>
      </c>
      <c r="U95" s="128">
        <f t="shared" si="56"/>
        <v>0</v>
      </c>
      <c r="V95" s="128">
        <f t="shared" si="57"/>
        <v>0</v>
      </c>
      <c r="W95" s="128">
        <f t="shared" si="53"/>
        <v>0</v>
      </c>
      <c r="X95" s="128">
        <f t="shared" si="49"/>
        <v>0</v>
      </c>
      <c r="Y95" s="129">
        <v>0.05</v>
      </c>
      <c r="Z95" s="128">
        <f t="shared" si="50"/>
        <v>-2750</v>
      </c>
      <c r="AA95" s="128">
        <f t="shared" si="51"/>
        <v>-258688.35616438356</v>
      </c>
      <c r="AB95" s="129">
        <v>0.02</v>
      </c>
      <c r="AC95" s="128">
        <f t="shared" si="41"/>
        <v>-1100</v>
      </c>
      <c r="AD95" s="128">
        <f t="shared" si="42"/>
        <v>-103475.34246575342</v>
      </c>
      <c r="AM95" s="128"/>
      <c r="AN95" s="128"/>
      <c r="AO95" s="128"/>
      <c r="AP95" s="128"/>
      <c r="AQ95" s="127">
        <v>0.1</v>
      </c>
      <c r="AR95" s="127">
        <v>0.5</v>
      </c>
    </row>
    <row r="96" spans="1:44" s="70" customFormat="1">
      <c r="A96" s="4" t="s">
        <v>13</v>
      </c>
      <c r="B96" s="125">
        <v>45291</v>
      </c>
      <c r="C96" s="126">
        <f>VLOOKUP(CF_ож!B96,USD!A:B,2,TRUE)</f>
        <v>97</v>
      </c>
      <c r="D96" s="127">
        <v>3.2000000000000001E-2</v>
      </c>
      <c r="E96" s="127">
        <v>0</v>
      </c>
      <c r="F96" s="127">
        <v>0</v>
      </c>
      <c r="G96" s="127"/>
      <c r="H96" s="128"/>
      <c r="M96" s="128">
        <v>0</v>
      </c>
      <c r="N96" s="128">
        <f t="shared" si="58"/>
        <v>55000</v>
      </c>
      <c r="O96" s="128">
        <f t="shared" si="39"/>
        <v>0</v>
      </c>
      <c r="P96" s="128">
        <f t="shared" si="40"/>
        <v>5335000</v>
      </c>
      <c r="Q96" s="128">
        <f t="shared" si="54"/>
        <v>7960.9863013698632</v>
      </c>
      <c r="R96" s="128">
        <f t="shared" si="55"/>
        <v>772215.67123287672</v>
      </c>
      <c r="S96" s="128"/>
      <c r="T96" s="128">
        <f t="shared" si="45"/>
        <v>0</v>
      </c>
      <c r="U96" s="128">
        <f t="shared" si="56"/>
        <v>0</v>
      </c>
      <c r="V96" s="128">
        <f t="shared" si="57"/>
        <v>0</v>
      </c>
      <c r="W96" s="128">
        <f t="shared" si="53"/>
        <v>0</v>
      </c>
      <c r="X96" s="128">
        <f t="shared" si="49"/>
        <v>0</v>
      </c>
      <c r="Y96" s="129">
        <v>0.05</v>
      </c>
      <c r="Z96" s="128">
        <f t="shared" si="50"/>
        <v>-2750</v>
      </c>
      <c r="AA96" s="128">
        <f t="shared" si="51"/>
        <v>-266750</v>
      </c>
      <c r="AB96" s="129">
        <v>0.02</v>
      </c>
      <c r="AC96" s="128">
        <f t="shared" si="41"/>
        <v>-1100</v>
      </c>
      <c r="AD96" s="128">
        <f t="shared" si="42"/>
        <v>-106700</v>
      </c>
      <c r="AM96" s="128"/>
      <c r="AN96" s="128"/>
      <c r="AO96" s="128"/>
      <c r="AP96" s="128"/>
      <c r="AQ96" s="127">
        <v>0.1</v>
      </c>
      <c r="AR96" s="127">
        <v>0.5</v>
      </c>
    </row>
    <row r="97" spans="1:44" s="70" customFormat="1">
      <c r="A97" s="4" t="s">
        <v>13</v>
      </c>
      <c r="B97" s="125">
        <v>45467</v>
      </c>
      <c r="C97" s="126">
        <f>VLOOKUP(CF_ож!B97,USD!A:B,2,TRUE)</f>
        <v>99.082191780821915</v>
      </c>
      <c r="D97" s="127">
        <v>3.2000000000000001E-2</v>
      </c>
      <c r="E97" s="127">
        <v>0</v>
      </c>
      <c r="F97" s="127">
        <v>0</v>
      </c>
      <c r="G97" s="127"/>
      <c r="H97" s="128"/>
      <c r="M97" s="128">
        <v>0</v>
      </c>
      <c r="N97" s="128">
        <f t="shared" si="58"/>
        <v>55000</v>
      </c>
      <c r="O97" s="128">
        <f t="shared" si="39"/>
        <v>0</v>
      </c>
      <c r="P97" s="128">
        <f t="shared" si="40"/>
        <v>5449520.5479452051</v>
      </c>
      <c r="Q97" s="128">
        <f t="shared" si="54"/>
        <v>8809.6438356164381</v>
      </c>
      <c r="R97" s="128">
        <f t="shared" si="55"/>
        <v>872878.8200412835</v>
      </c>
      <c r="S97" s="128"/>
      <c r="T97" s="128">
        <f t="shared" si="45"/>
        <v>0</v>
      </c>
      <c r="U97" s="128">
        <f t="shared" si="56"/>
        <v>0</v>
      </c>
      <c r="V97" s="128">
        <f t="shared" si="57"/>
        <v>0</v>
      </c>
      <c r="W97" s="128">
        <f t="shared" si="53"/>
        <v>0</v>
      </c>
      <c r="X97" s="128">
        <f t="shared" si="49"/>
        <v>0</v>
      </c>
      <c r="Y97" s="129">
        <v>0.05</v>
      </c>
      <c r="Z97" s="128">
        <f t="shared" si="50"/>
        <v>-2750</v>
      </c>
      <c r="AA97" s="128">
        <f t="shared" si="51"/>
        <v>-272476.02739726024</v>
      </c>
      <c r="AB97" s="129">
        <v>0.02</v>
      </c>
      <c r="AC97" s="128">
        <f t="shared" si="41"/>
        <v>-1100</v>
      </c>
      <c r="AD97" s="128">
        <f t="shared" si="42"/>
        <v>-108990.4109589041</v>
      </c>
      <c r="AM97" s="128"/>
      <c r="AN97" s="128"/>
      <c r="AO97" s="128"/>
      <c r="AP97" s="128"/>
      <c r="AQ97" s="127">
        <v>0.1</v>
      </c>
      <c r="AR97" s="127">
        <v>0.5</v>
      </c>
    </row>
    <row r="98" spans="1:44" s="70" customFormat="1">
      <c r="A98" s="4" t="s">
        <v>13</v>
      </c>
      <c r="B98" s="125">
        <v>45657</v>
      </c>
      <c r="C98" s="126">
        <f>VLOOKUP(CF_ож!B98,USD!A:B,2,TRUE)</f>
        <v>102</v>
      </c>
      <c r="D98" s="127">
        <v>3.2000000000000001E-2</v>
      </c>
      <c r="E98" s="127">
        <v>0</v>
      </c>
      <c r="F98" s="127">
        <v>0</v>
      </c>
      <c r="G98" s="127"/>
      <c r="H98" s="128"/>
      <c r="M98" s="128">
        <v>0</v>
      </c>
      <c r="N98" s="128">
        <f t="shared" si="58"/>
        <v>55000</v>
      </c>
      <c r="O98" s="128">
        <f t="shared" si="39"/>
        <v>0</v>
      </c>
      <c r="P98" s="128">
        <f t="shared" si="40"/>
        <v>5610000</v>
      </c>
      <c r="Q98" s="128">
        <f t="shared" si="54"/>
        <v>9725.8082191780813</v>
      </c>
      <c r="R98" s="128">
        <f t="shared" si="55"/>
        <v>992032.43835616426</v>
      </c>
      <c r="S98" s="128"/>
      <c r="T98" s="128">
        <f t="shared" si="45"/>
        <v>0</v>
      </c>
      <c r="U98" s="128">
        <f t="shared" si="56"/>
        <v>0</v>
      </c>
      <c r="V98" s="128">
        <f t="shared" si="57"/>
        <v>0</v>
      </c>
      <c r="W98" s="128">
        <f t="shared" si="53"/>
        <v>0</v>
      </c>
      <c r="X98" s="128">
        <f t="shared" si="49"/>
        <v>0</v>
      </c>
      <c r="Y98" s="129">
        <v>0.05</v>
      </c>
      <c r="Z98" s="128">
        <f t="shared" si="50"/>
        <v>-2750</v>
      </c>
      <c r="AA98" s="128">
        <f t="shared" si="51"/>
        <v>-280500</v>
      </c>
      <c r="AB98" s="129">
        <v>0.02</v>
      </c>
      <c r="AC98" s="128">
        <f t="shared" si="41"/>
        <v>-1100</v>
      </c>
      <c r="AD98" s="128">
        <f t="shared" si="42"/>
        <v>-112200</v>
      </c>
      <c r="AM98" s="128"/>
      <c r="AN98" s="128"/>
      <c r="AO98" s="128"/>
      <c r="AP98" s="128"/>
      <c r="AQ98" s="127">
        <v>0.1</v>
      </c>
      <c r="AR98" s="127">
        <v>0.5</v>
      </c>
    </row>
    <row r="99" spans="1:44" s="70" customFormat="1">
      <c r="A99" s="4" t="s">
        <v>13</v>
      </c>
      <c r="B99" s="125">
        <v>45832</v>
      </c>
      <c r="C99" s="126">
        <f>VLOOKUP(CF_ож!B99,USD!A:B,2,TRUE)</f>
        <v>102.82739726027397</v>
      </c>
      <c r="D99" s="127">
        <v>3.2000000000000001E-2</v>
      </c>
      <c r="E99" s="127">
        <v>0</v>
      </c>
      <c r="F99" s="127">
        <v>0</v>
      </c>
      <c r="G99" s="127"/>
      <c r="H99" s="128"/>
      <c r="M99" s="128">
        <v>0</v>
      </c>
      <c r="N99" s="128">
        <f t="shared" si="58"/>
        <v>55000</v>
      </c>
      <c r="O99" s="128">
        <f t="shared" si="39"/>
        <v>0</v>
      </c>
      <c r="P99" s="128">
        <f t="shared" si="40"/>
        <v>5655506.8493150687</v>
      </c>
      <c r="Q99" s="128">
        <f t="shared" si="54"/>
        <v>10569.643835616438</v>
      </c>
      <c r="R99" s="128">
        <f t="shared" si="55"/>
        <v>1086848.9655845375</v>
      </c>
      <c r="S99" s="128"/>
      <c r="T99" s="128">
        <f t="shared" si="45"/>
        <v>0</v>
      </c>
      <c r="U99" s="128">
        <f t="shared" si="56"/>
        <v>0</v>
      </c>
      <c r="V99" s="128">
        <f t="shared" si="57"/>
        <v>0</v>
      </c>
      <c r="W99" s="128">
        <f t="shared" si="53"/>
        <v>0</v>
      </c>
      <c r="X99" s="128">
        <f t="shared" si="49"/>
        <v>0</v>
      </c>
      <c r="Y99" s="129">
        <v>0.05</v>
      </c>
      <c r="Z99" s="128">
        <f t="shared" si="50"/>
        <v>-2750</v>
      </c>
      <c r="AA99" s="128">
        <f t="shared" si="51"/>
        <v>-282775.34246575343</v>
      </c>
      <c r="AB99" s="129">
        <v>0.02</v>
      </c>
      <c r="AC99" s="128">
        <f t="shared" si="41"/>
        <v>-1100</v>
      </c>
      <c r="AD99" s="128">
        <f t="shared" si="42"/>
        <v>-113110.13698630137</v>
      </c>
      <c r="AM99" s="128"/>
      <c r="AN99" s="128"/>
      <c r="AO99" s="128"/>
      <c r="AP99" s="128"/>
      <c r="AQ99" s="127">
        <v>0.1</v>
      </c>
      <c r="AR99" s="127">
        <v>0.5</v>
      </c>
    </row>
    <row r="100" spans="1:44" s="70" customFormat="1">
      <c r="A100" s="4" t="s">
        <v>13</v>
      </c>
      <c r="B100" s="125">
        <v>46022</v>
      </c>
      <c r="C100" s="126">
        <f>VLOOKUP(CF_ож!B100,USD!A:B,2,TRUE)</f>
        <v>104</v>
      </c>
      <c r="D100" s="127">
        <v>3.2000000000000001E-2</v>
      </c>
      <c r="E100" s="127">
        <v>0</v>
      </c>
      <c r="F100" s="127">
        <v>0</v>
      </c>
      <c r="G100" s="127"/>
      <c r="H100" s="128"/>
      <c r="M100" s="128">
        <v>0</v>
      </c>
      <c r="N100" s="128">
        <f t="shared" si="58"/>
        <v>55000</v>
      </c>
      <c r="O100" s="128">
        <f t="shared" si="39"/>
        <v>0</v>
      </c>
      <c r="P100" s="128">
        <f t="shared" si="40"/>
        <v>5720000</v>
      </c>
      <c r="Q100" s="128">
        <f t="shared" si="54"/>
        <v>11485.808219178081</v>
      </c>
      <c r="R100" s="128">
        <f t="shared" si="55"/>
        <v>1194524.0547945204</v>
      </c>
      <c r="S100" s="128"/>
      <c r="T100" s="128">
        <f t="shared" si="45"/>
        <v>0</v>
      </c>
      <c r="U100" s="128">
        <f t="shared" si="56"/>
        <v>0</v>
      </c>
      <c r="V100" s="128">
        <f t="shared" si="57"/>
        <v>0</v>
      </c>
      <c r="W100" s="128">
        <f t="shared" si="53"/>
        <v>0</v>
      </c>
      <c r="X100" s="128">
        <f t="shared" si="49"/>
        <v>0</v>
      </c>
      <c r="Y100" s="129">
        <v>0.05</v>
      </c>
      <c r="Z100" s="128">
        <f t="shared" si="50"/>
        <v>-2750</v>
      </c>
      <c r="AA100" s="128">
        <f t="shared" si="51"/>
        <v>-286000</v>
      </c>
      <c r="AB100" s="129">
        <v>0.02</v>
      </c>
      <c r="AC100" s="128">
        <f t="shared" si="41"/>
        <v>-1100</v>
      </c>
      <c r="AD100" s="128">
        <f t="shared" si="42"/>
        <v>-114400</v>
      </c>
      <c r="AM100" s="128"/>
      <c r="AN100" s="128"/>
      <c r="AO100" s="128"/>
      <c r="AP100" s="128"/>
      <c r="AQ100" s="127">
        <v>0.1</v>
      </c>
      <c r="AR100" s="127">
        <v>0.5</v>
      </c>
    </row>
    <row r="101" spans="1:44" s="70" customFormat="1">
      <c r="A101" s="4" t="s">
        <v>13</v>
      </c>
      <c r="B101" s="125">
        <v>46197</v>
      </c>
      <c r="C101" s="126">
        <f>VLOOKUP(CF_ож!B101,USD!A:B,2,TRUE)</f>
        <v>104.82739726027397</v>
      </c>
      <c r="D101" s="127">
        <v>3.2000000000000001E-2</v>
      </c>
      <c r="E101" s="127">
        <v>0</v>
      </c>
      <c r="F101" s="127">
        <v>0</v>
      </c>
      <c r="G101" s="127"/>
      <c r="H101" s="128"/>
      <c r="M101" s="128">
        <v>0</v>
      </c>
      <c r="N101" s="128">
        <f t="shared" si="58"/>
        <v>55000</v>
      </c>
      <c r="O101" s="128">
        <f t="shared" si="39"/>
        <v>0</v>
      </c>
      <c r="P101" s="128">
        <f t="shared" si="40"/>
        <v>5765506.8493150687</v>
      </c>
      <c r="Q101" s="128">
        <f t="shared" si="54"/>
        <v>12329.643835616438</v>
      </c>
      <c r="R101" s="128">
        <f t="shared" si="55"/>
        <v>1292484.4724338525</v>
      </c>
      <c r="S101" s="128"/>
      <c r="T101" s="128">
        <f t="shared" si="45"/>
        <v>0</v>
      </c>
      <c r="U101" s="128">
        <f t="shared" si="56"/>
        <v>0</v>
      </c>
      <c r="V101" s="128">
        <f t="shared" si="57"/>
        <v>0</v>
      </c>
      <c r="W101" s="128">
        <f t="shared" si="53"/>
        <v>0</v>
      </c>
      <c r="X101" s="128">
        <f t="shared" si="49"/>
        <v>0</v>
      </c>
      <c r="Y101" s="129">
        <v>0.05</v>
      </c>
      <c r="Z101" s="128">
        <f t="shared" si="50"/>
        <v>-2750</v>
      </c>
      <c r="AA101" s="128">
        <f t="shared" si="51"/>
        <v>-288275.34246575343</v>
      </c>
      <c r="AB101" s="129">
        <v>0.02</v>
      </c>
      <c r="AC101" s="128">
        <f t="shared" si="41"/>
        <v>-1100</v>
      </c>
      <c r="AD101" s="128">
        <f t="shared" si="42"/>
        <v>-115310.13698630137</v>
      </c>
      <c r="AM101" s="128"/>
      <c r="AN101" s="128"/>
      <c r="AO101" s="128"/>
      <c r="AP101" s="128"/>
      <c r="AQ101" s="127">
        <v>0.1</v>
      </c>
      <c r="AR101" s="127">
        <v>0.5</v>
      </c>
    </row>
    <row r="102" spans="1:44" s="70" customFormat="1">
      <c r="A102" s="4" t="s">
        <v>13</v>
      </c>
      <c r="B102" s="125">
        <v>46387</v>
      </c>
      <c r="C102" s="126">
        <f>VLOOKUP(CF_ож!B102,USD!A:B,2,TRUE)</f>
        <v>106</v>
      </c>
      <c r="D102" s="127">
        <v>3.2000000000000001E-2</v>
      </c>
      <c r="E102" s="127">
        <v>0</v>
      </c>
      <c r="F102" s="127">
        <v>0</v>
      </c>
      <c r="G102" s="127"/>
      <c r="H102" s="128"/>
      <c r="M102" s="128">
        <v>0</v>
      </c>
      <c r="N102" s="128">
        <f t="shared" si="58"/>
        <v>55000</v>
      </c>
      <c r="O102" s="128">
        <f t="shared" si="39"/>
        <v>0</v>
      </c>
      <c r="P102" s="128">
        <f t="shared" si="40"/>
        <v>5830000</v>
      </c>
      <c r="Q102" s="128">
        <f t="shared" si="54"/>
        <v>13245.808219178081</v>
      </c>
      <c r="R102" s="128">
        <f t="shared" si="55"/>
        <v>1404055.6712328766</v>
      </c>
      <c r="S102" s="128"/>
      <c r="T102" s="128">
        <f t="shared" si="45"/>
        <v>0</v>
      </c>
      <c r="U102" s="128">
        <f t="shared" si="56"/>
        <v>0</v>
      </c>
      <c r="V102" s="128">
        <f t="shared" si="57"/>
        <v>0</v>
      </c>
      <c r="W102" s="128">
        <f t="shared" si="53"/>
        <v>0</v>
      </c>
      <c r="X102" s="128">
        <f t="shared" si="49"/>
        <v>0</v>
      </c>
      <c r="Y102" s="129">
        <v>0.05</v>
      </c>
      <c r="Z102" s="128">
        <f t="shared" si="50"/>
        <v>-2750</v>
      </c>
      <c r="AA102" s="128">
        <f t="shared" si="51"/>
        <v>-291500</v>
      </c>
      <c r="AB102" s="129">
        <v>0.02</v>
      </c>
      <c r="AC102" s="128">
        <f t="shared" si="41"/>
        <v>-1100</v>
      </c>
      <c r="AD102" s="128">
        <f t="shared" si="42"/>
        <v>-116600</v>
      </c>
      <c r="AM102" s="128"/>
      <c r="AN102" s="128"/>
      <c r="AO102" s="128"/>
      <c r="AP102" s="128"/>
      <c r="AQ102" s="127">
        <v>0.1</v>
      </c>
      <c r="AR102" s="127">
        <v>0.5</v>
      </c>
    </row>
    <row r="103" spans="1:44" s="70" customFormat="1">
      <c r="A103" s="4" t="s">
        <v>13</v>
      </c>
      <c r="B103" s="125">
        <v>46562</v>
      </c>
      <c r="C103" s="126">
        <f>VLOOKUP(CF_ож!B103,USD!A:B,2,TRUE)</f>
        <v>106.82739726027397</v>
      </c>
      <c r="D103" s="127">
        <v>3.2000000000000001E-2</v>
      </c>
      <c r="E103" s="127">
        <v>0</v>
      </c>
      <c r="F103" s="127">
        <v>0</v>
      </c>
      <c r="G103" s="127"/>
      <c r="H103" s="128"/>
      <c r="M103" s="128">
        <v>55000</v>
      </c>
      <c r="N103" s="128">
        <f t="shared" si="58"/>
        <v>0</v>
      </c>
      <c r="O103" s="128">
        <f t="shared" si="39"/>
        <v>5875506.8493150687</v>
      </c>
      <c r="P103" s="128">
        <f t="shared" si="40"/>
        <v>0</v>
      </c>
      <c r="Q103" s="128">
        <f t="shared" si="54"/>
        <v>14089.643835616438</v>
      </c>
      <c r="R103" s="128">
        <f t="shared" si="55"/>
        <v>1505159.9792831675</v>
      </c>
      <c r="S103" s="128"/>
      <c r="T103" s="128">
        <f t="shared" si="45"/>
        <v>0</v>
      </c>
      <c r="U103" s="128">
        <f t="shared" si="56"/>
        <v>0</v>
      </c>
      <c r="V103" s="128">
        <f t="shared" si="57"/>
        <v>0</v>
      </c>
      <c r="W103" s="128">
        <f t="shared" si="53"/>
        <v>0</v>
      </c>
      <c r="X103" s="128">
        <f t="shared" si="49"/>
        <v>0</v>
      </c>
      <c r="Y103" s="129">
        <v>0.05</v>
      </c>
      <c r="Z103" s="128">
        <f t="shared" si="50"/>
        <v>0</v>
      </c>
      <c r="AA103" s="128">
        <f t="shared" si="51"/>
        <v>0</v>
      </c>
      <c r="AB103" s="129">
        <v>0.02</v>
      </c>
      <c r="AC103" s="128">
        <f t="shared" si="41"/>
        <v>0</v>
      </c>
      <c r="AD103" s="128">
        <f t="shared" si="42"/>
        <v>0</v>
      </c>
      <c r="AM103" s="128"/>
      <c r="AN103" s="128"/>
      <c r="AO103" s="128"/>
      <c r="AP103" s="128"/>
      <c r="AQ103" s="127">
        <v>0.1</v>
      </c>
      <c r="AR103" s="127">
        <v>0.5</v>
      </c>
    </row>
    <row r="104" spans="1:44" s="68" customFormat="1">
      <c r="A104" s="3" t="s">
        <v>14</v>
      </c>
      <c r="B104" s="130" t="s">
        <v>20</v>
      </c>
      <c r="C104" s="116">
        <v>1</v>
      </c>
      <c r="D104" s="117">
        <v>6.5000000000000002E-2</v>
      </c>
      <c r="E104" s="117">
        <v>0</v>
      </c>
      <c r="F104" s="117">
        <v>0</v>
      </c>
      <c r="G104" s="117"/>
      <c r="H104" s="118"/>
      <c r="M104" s="118">
        <v>-72000</v>
      </c>
      <c r="N104" s="118">
        <f>-M104</f>
        <v>72000</v>
      </c>
      <c r="O104" s="118">
        <f t="shared" si="39"/>
        <v>-72000</v>
      </c>
      <c r="P104" s="118">
        <f t="shared" si="40"/>
        <v>72000</v>
      </c>
      <c r="Q104" s="118"/>
      <c r="R104" s="118"/>
      <c r="S104" s="118"/>
      <c r="T104" s="118">
        <f t="shared" si="45"/>
        <v>0</v>
      </c>
      <c r="U104" s="118">
        <f t="shared" si="56"/>
        <v>0</v>
      </c>
      <c r="V104" s="118"/>
      <c r="W104" s="118">
        <f t="shared" si="53"/>
        <v>0</v>
      </c>
      <c r="X104" s="118">
        <f t="shared" si="49"/>
        <v>0</v>
      </c>
      <c r="Y104" s="119">
        <v>0.02</v>
      </c>
      <c r="Z104" s="118">
        <f t="shared" si="50"/>
        <v>-1440</v>
      </c>
      <c r="AA104" s="118">
        <f t="shared" si="51"/>
        <v>-1440</v>
      </c>
      <c r="AB104" s="119">
        <v>0</v>
      </c>
      <c r="AC104" s="118">
        <f t="shared" si="41"/>
        <v>0</v>
      </c>
      <c r="AD104" s="118">
        <f t="shared" si="42"/>
        <v>0</v>
      </c>
      <c r="AM104" s="118"/>
      <c r="AN104" s="118"/>
      <c r="AO104" s="118"/>
      <c r="AP104" s="118"/>
      <c r="AQ104" s="117">
        <v>0.05</v>
      </c>
      <c r="AR104" s="117">
        <v>0.1</v>
      </c>
    </row>
    <row r="105" spans="1:44" s="68" customFormat="1">
      <c r="A105" s="3" t="s">
        <v>14</v>
      </c>
      <c r="B105" s="130" t="s">
        <v>21</v>
      </c>
      <c r="C105" s="116">
        <v>1</v>
      </c>
      <c r="D105" s="117">
        <v>6.5000000000000002E-2</v>
      </c>
      <c r="E105" s="117">
        <v>0</v>
      </c>
      <c r="F105" s="117">
        <v>0</v>
      </c>
      <c r="G105" s="117"/>
      <c r="H105" s="118"/>
      <c r="M105" s="118">
        <v>0</v>
      </c>
      <c r="N105" s="118">
        <f>N104-M105</f>
        <v>72000</v>
      </c>
      <c r="O105" s="118">
        <f t="shared" si="39"/>
        <v>0</v>
      </c>
      <c r="P105" s="118">
        <f t="shared" si="40"/>
        <v>72000</v>
      </c>
      <c r="Q105" s="118">
        <f t="shared" ref="Q105:Q128" si="59">N104*D104/365*(B105-B104)+Q104-S105</f>
        <v>141.04109589041096</v>
      </c>
      <c r="R105" s="118">
        <f t="shared" ref="R105:R128" si="60">Q105*C105</f>
        <v>141.04109589041096</v>
      </c>
      <c r="S105" s="118"/>
      <c r="T105" s="118">
        <f t="shared" si="45"/>
        <v>0</v>
      </c>
      <c r="U105" s="118">
        <f t="shared" ref="U105:U129" si="61">E105*N105</f>
        <v>0</v>
      </c>
      <c r="V105" s="118">
        <f t="shared" ref="V105:V135" si="62">U105*C105</f>
        <v>0</v>
      </c>
      <c r="W105" s="118">
        <f t="shared" si="53"/>
        <v>0</v>
      </c>
      <c r="X105" s="118">
        <f t="shared" si="49"/>
        <v>0</v>
      </c>
      <c r="Y105" s="119">
        <v>0.02</v>
      </c>
      <c r="Z105" s="118">
        <f t="shared" si="50"/>
        <v>-1440</v>
      </c>
      <c r="AA105" s="118">
        <f t="shared" si="51"/>
        <v>-1440</v>
      </c>
      <c r="AB105" s="119">
        <v>0</v>
      </c>
      <c r="AC105" s="118">
        <f t="shared" si="41"/>
        <v>0</v>
      </c>
      <c r="AD105" s="118">
        <f t="shared" si="42"/>
        <v>0</v>
      </c>
      <c r="AM105" s="118"/>
      <c r="AN105" s="118"/>
      <c r="AO105" s="118"/>
      <c r="AP105" s="118"/>
      <c r="AQ105" s="117">
        <v>0.05</v>
      </c>
      <c r="AR105" s="117">
        <v>0.1</v>
      </c>
    </row>
    <row r="106" spans="1:44" s="68" customFormat="1">
      <c r="A106" s="3" t="s">
        <v>14</v>
      </c>
      <c r="B106" s="130">
        <v>43363</v>
      </c>
      <c r="C106" s="116">
        <v>1</v>
      </c>
      <c r="D106" s="117">
        <v>6.5000000000000002E-2</v>
      </c>
      <c r="E106" s="117">
        <v>0</v>
      </c>
      <c r="F106" s="117">
        <v>0</v>
      </c>
      <c r="G106" s="117"/>
      <c r="H106" s="118"/>
      <c r="M106" s="118">
        <v>6000</v>
      </c>
      <c r="N106" s="118">
        <f t="shared" ref="N106:N128" si="63">N105-M106</f>
        <v>66000</v>
      </c>
      <c r="O106" s="118">
        <f t="shared" si="39"/>
        <v>6000</v>
      </c>
      <c r="P106" s="118">
        <f t="shared" si="40"/>
        <v>66000</v>
      </c>
      <c r="Q106" s="118">
        <f t="shared" si="59"/>
        <v>0</v>
      </c>
      <c r="R106" s="118">
        <f t="shared" si="60"/>
        <v>0</v>
      </c>
      <c r="S106" s="118">
        <f>N105*D105/365*(B106-B104)</f>
        <v>397.47945205479454</v>
      </c>
      <c r="T106" s="118">
        <f t="shared" si="45"/>
        <v>397.47945205479454</v>
      </c>
      <c r="U106" s="118">
        <f t="shared" si="61"/>
        <v>0</v>
      </c>
      <c r="V106" s="118">
        <f t="shared" si="62"/>
        <v>0</v>
      </c>
      <c r="W106" s="118">
        <f t="shared" si="53"/>
        <v>0</v>
      </c>
      <c r="X106" s="118">
        <f t="shared" si="49"/>
        <v>0</v>
      </c>
      <c r="Y106" s="119">
        <v>0.02</v>
      </c>
      <c r="Z106" s="118">
        <f t="shared" si="50"/>
        <v>-1320</v>
      </c>
      <c r="AA106" s="118">
        <f t="shared" si="51"/>
        <v>-1320</v>
      </c>
      <c r="AB106" s="119">
        <v>0</v>
      </c>
      <c r="AC106" s="118">
        <f t="shared" si="41"/>
        <v>0</v>
      </c>
      <c r="AD106" s="118">
        <f t="shared" si="42"/>
        <v>0</v>
      </c>
      <c r="AM106" s="118"/>
      <c r="AN106" s="118"/>
      <c r="AO106" s="118"/>
      <c r="AP106" s="118"/>
      <c r="AQ106" s="117">
        <v>0.05</v>
      </c>
      <c r="AR106" s="117">
        <v>0.1</v>
      </c>
    </row>
    <row r="107" spans="1:44" s="68" customFormat="1">
      <c r="A107" s="3" t="s">
        <v>14</v>
      </c>
      <c r="B107" s="130" t="s">
        <v>22</v>
      </c>
      <c r="C107" s="116">
        <v>1</v>
      </c>
      <c r="D107" s="117">
        <v>6.5000000000000002E-2</v>
      </c>
      <c r="E107" s="117">
        <v>0</v>
      </c>
      <c r="F107" s="117">
        <v>0</v>
      </c>
      <c r="G107" s="117"/>
      <c r="H107" s="118"/>
      <c r="M107" s="118">
        <v>0</v>
      </c>
      <c r="N107" s="118">
        <f t="shared" si="63"/>
        <v>66000</v>
      </c>
      <c r="O107" s="118">
        <f t="shared" si="39"/>
        <v>0</v>
      </c>
      <c r="P107" s="118">
        <f t="shared" si="40"/>
        <v>66000</v>
      </c>
      <c r="Q107" s="118">
        <f t="shared" si="59"/>
        <v>117.53424657534246</v>
      </c>
      <c r="R107" s="118">
        <f t="shared" si="60"/>
        <v>117.53424657534246</v>
      </c>
      <c r="S107" s="118"/>
      <c r="T107" s="118">
        <f t="shared" si="45"/>
        <v>0</v>
      </c>
      <c r="U107" s="118">
        <f t="shared" si="61"/>
        <v>0</v>
      </c>
      <c r="V107" s="118">
        <f t="shared" si="62"/>
        <v>0</v>
      </c>
      <c r="W107" s="118">
        <f t="shared" si="53"/>
        <v>0</v>
      </c>
      <c r="X107" s="118">
        <f t="shared" si="49"/>
        <v>0</v>
      </c>
      <c r="Y107" s="119">
        <v>0.02</v>
      </c>
      <c r="Z107" s="118">
        <f t="shared" si="50"/>
        <v>-1320</v>
      </c>
      <c r="AA107" s="118">
        <f t="shared" si="51"/>
        <v>-1320</v>
      </c>
      <c r="AB107" s="119">
        <v>0</v>
      </c>
      <c r="AC107" s="118">
        <f t="shared" si="41"/>
        <v>0</v>
      </c>
      <c r="AD107" s="118">
        <f t="shared" si="42"/>
        <v>0</v>
      </c>
      <c r="AM107" s="118"/>
      <c r="AN107" s="118"/>
      <c r="AO107" s="118"/>
      <c r="AP107" s="118"/>
      <c r="AQ107" s="117">
        <v>0.05</v>
      </c>
      <c r="AR107" s="117">
        <v>0.1</v>
      </c>
    </row>
    <row r="108" spans="1:44" s="68" customFormat="1">
      <c r="A108" s="3" t="s">
        <v>14</v>
      </c>
      <c r="B108" s="130">
        <v>43393</v>
      </c>
      <c r="C108" s="116">
        <v>1</v>
      </c>
      <c r="D108" s="117">
        <v>6.5000000000000002E-2</v>
      </c>
      <c r="E108" s="117">
        <v>0</v>
      </c>
      <c r="F108" s="117">
        <v>0</v>
      </c>
      <c r="G108" s="117"/>
      <c r="H108" s="118"/>
      <c r="M108" s="118">
        <v>6000</v>
      </c>
      <c r="N108" s="118">
        <f t="shared" si="63"/>
        <v>60000</v>
      </c>
      <c r="O108" s="118">
        <f t="shared" si="39"/>
        <v>6000</v>
      </c>
      <c r="P108" s="118">
        <f t="shared" si="40"/>
        <v>60000</v>
      </c>
      <c r="Q108" s="118">
        <f t="shared" si="59"/>
        <v>0</v>
      </c>
      <c r="R108" s="118">
        <f t="shared" si="60"/>
        <v>0</v>
      </c>
      <c r="S108" s="118">
        <f>N107*D107/365*(B108-B106)</f>
        <v>352.60273972602738</v>
      </c>
      <c r="T108" s="118">
        <f t="shared" si="45"/>
        <v>352.60273972602738</v>
      </c>
      <c r="U108" s="118">
        <f t="shared" si="61"/>
        <v>0</v>
      </c>
      <c r="V108" s="118">
        <f t="shared" si="62"/>
        <v>0</v>
      </c>
      <c r="W108" s="118">
        <f t="shared" si="53"/>
        <v>0</v>
      </c>
      <c r="X108" s="118">
        <f t="shared" si="49"/>
        <v>0</v>
      </c>
      <c r="Y108" s="119">
        <v>0.02</v>
      </c>
      <c r="Z108" s="118">
        <f t="shared" si="50"/>
        <v>-1200</v>
      </c>
      <c r="AA108" s="118">
        <f t="shared" si="51"/>
        <v>-1200</v>
      </c>
      <c r="AB108" s="119">
        <v>0</v>
      </c>
      <c r="AC108" s="118">
        <f t="shared" si="41"/>
        <v>0</v>
      </c>
      <c r="AD108" s="118">
        <f t="shared" si="42"/>
        <v>0</v>
      </c>
      <c r="AM108" s="118"/>
      <c r="AN108" s="118"/>
      <c r="AO108" s="118"/>
      <c r="AP108" s="118"/>
      <c r="AQ108" s="117">
        <v>0.05</v>
      </c>
      <c r="AR108" s="117">
        <v>0.1</v>
      </c>
    </row>
    <row r="109" spans="1:44" s="68" customFormat="1">
      <c r="A109" s="3" t="s">
        <v>14</v>
      </c>
      <c r="B109" s="130" t="s">
        <v>23</v>
      </c>
      <c r="C109" s="116">
        <v>1</v>
      </c>
      <c r="D109" s="117">
        <v>6.5000000000000002E-2</v>
      </c>
      <c r="E109" s="117">
        <v>0</v>
      </c>
      <c r="F109" s="117">
        <v>0</v>
      </c>
      <c r="G109" s="117"/>
      <c r="H109" s="118"/>
      <c r="M109" s="118">
        <v>0</v>
      </c>
      <c r="N109" s="118">
        <f t="shared" si="63"/>
        <v>60000</v>
      </c>
      <c r="O109" s="118">
        <f t="shared" si="39"/>
        <v>0</v>
      </c>
      <c r="P109" s="118">
        <f t="shared" si="40"/>
        <v>60000</v>
      </c>
      <c r="Q109" s="118">
        <f t="shared" si="59"/>
        <v>117.53424657534246</v>
      </c>
      <c r="R109" s="118">
        <f t="shared" si="60"/>
        <v>117.53424657534246</v>
      </c>
      <c r="S109" s="118"/>
      <c r="T109" s="118">
        <f t="shared" si="45"/>
        <v>0</v>
      </c>
      <c r="U109" s="118">
        <f t="shared" si="61"/>
        <v>0</v>
      </c>
      <c r="V109" s="118">
        <f t="shared" si="62"/>
        <v>0</v>
      </c>
      <c r="W109" s="118">
        <f t="shared" si="53"/>
        <v>0</v>
      </c>
      <c r="X109" s="118">
        <f t="shared" si="49"/>
        <v>0</v>
      </c>
      <c r="Y109" s="119">
        <v>0.02</v>
      </c>
      <c r="Z109" s="118">
        <f t="shared" si="50"/>
        <v>-1200</v>
      </c>
      <c r="AA109" s="118">
        <f t="shared" si="51"/>
        <v>-1200</v>
      </c>
      <c r="AB109" s="119">
        <v>0</v>
      </c>
      <c r="AC109" s="118">
        <f t="shared" si="41"/>
        <v>0</v>
      </c>
      <c r="AD109" s="118">
        <f t="shared" si="42"/>
        <v>0</v>
      </c>
      <c r="AM109" s="118"/>
      <c r="AN109" s="118"/>
      <c r="AO109" s="118"/>
      <c r="AP109" s="118"/>
      <c r="AQ109" s="117">
        <v>0.05</v>
      </c>
      <c r="AR109" s="117">
        <v>0.1</v>
      </c>
    </row>
    <row r="110" spans="1:44" s="68" customFormat="1">
      <c r="A110" s="3" t="s">
        <v>14</v>
      </c>
      <c r="B110" s="130">
        <v>43424</v>
      </c>
      <c r="C110" s="116">
        <v>1</v>
      </c>
      <c r="D110" s="117">
        <v>6.5000000000000002E-2</v>
      </c>
      <c r="E110" s="117">
        <v>0</v>
      </c>
      <c r="F110" s="117">
        <v>0</v>
      </c>
      <c r="G110" s="117"/>
      <c r="H110" s="118"/>
      <c r="M110" s="118">
        <v>6000</v>
      </c>
      <c r="N110" s="118">
        <f t="shared" si="63"/>
        <v>54000</v>
      </c>
      <c r="O110" s="118">
        <f t="shared" si="39"/>
        <v>6000</v>
      </c>
      <c r="P110" s="118">
        <f t="shared" si="40"/>
        <v>54000</v>
      </c>
      <c r="Q110" s="118">
        <f t="shared" si="59"/>
        <v>0</v>
      </c>
      <c r="R110" s="118">
        <f t="shared" si="60"/>
        <v>0</v>
      </c>
      <c r="S110" s="118">
        <f>N109*D109/365*(B110-B108)</f>
        <v>331.23287671232879</v>
      </c>
      <c r="T110" s="118">
        <f t="shared" si="45"/>
        <v>331.23287671232879</v>
      </c>
      <c r="U110" s="118">
        <f t="shared" si="61"/>
        <v>0</v>
      </c>
      <c r="V110" s="118">
        <f t="shared" si="62"/>
        <v>0</v>
      </c>
      <c r="W110" s="118">
        <f t="shared" si="53"/>
        <v>0</v>
      </c>
      <c r="X110" s="118">
        <f t="shared" si="49"/>
        <v>0</v>
      </c>
      <c r="Y110" s="119">
        <v>0.02</v>
      </c>
      <c r="Z110" s="118">
        <f t="shared" si="50"/>
        <v>-1080</v>
      </c>
      <c r="AA110" s="118">
        <f t="shared" si="51"/>
        <v>-1080</v>
      </c>
      <c r="AB110" s="119">
        <v>0</v>
      </c>
      <c r="AC110" s="118">
        <f t="shared" si="41"/>
        <v>0</v>
      </c>
      <c r="AD110" s="118">
        <f t="shared" si="42"/>
        <v>0</v>
      </c>
      <c r="AM110" s="118"/>
      <c r="AN110" s="118"/>
      <c r="AO110" s="118"/>
      <c r="AP110" s="118"/>
      <c r="AQ110" s="117">
        <v>0.05</v>
      </c>
      <c r="AR110" s="117">
        <v>0.1</v>
      </c>
    </row>
    <row r="111" spans="1:44" s="68" customFormat="1">
      <c r="A111" s="3" t="s">
        <v>14</v>
      </c>
      <c r="B111" s="130" t="s">
        <v>24</v>
      </c>
      <c r="C111" s="116">
        <v>1</v>
      </c>
      <c r="D111" s="117">
        <v>6.5000000000000002E-2</v>
      </c>
      <c r="E111" s="117">
        <v>0</v>
      </c>
      <c r="F111" s="117">
        <v>0</v>
      </c>
      <c r="G111" s="117"/>
      <c r="H111" s="118"/>
      <c r="M111" s="118">
        <v>0</v>
      </c>
      <c r="N111" s="118">
        <f t="shared" si="63"/>
        <v>54000</v>
      </c>
      <c r="O111" s="118">
        <f t="shared" si="39"/>
        <v>0</v>
      </c>
      <c r="P111" s="118">
        <f t="shared" si="40"/>
        <v>54000</v>
      </c>
      <c r="Q111" s="118">
        <f t="shared" si="59"/>
        <v>96.164383561643831</v>
      </c>
      <c r="R111" s="118">
        <f t="shared" si="60"/>
        <v>96.164383561643831</v>
      </c>
      <c r="S111" s="118"/>
      <c r="T111" s="118">
        <f t="shared" si="45"/>
        <v>0</v>
      </c>
      <c r="U111" s="118">
        <f t="shared" si="61"/>
        <v>0</v>
      </c>
      <c r="V111" s="118">
        <f t="shared" si="62"/>
        <v>0</v>
      </c>
      <c r="W111" s="118">
        <f t="shared" si="53"/>
        <v>0</v>
      </c>
      <c r="X111" s="118">
        <f t="shared" si="49"/>
        <v>0</v>
      </c>
      <c r="Y111" s="119">
        <v>0.02</v>
      </c>
      <c r="Z111" s="118">
        <f t="shared" si="50"/>
        <v>-1080</v>
      </c>
      <c r="AA111" s="118">
        <f t="shared" si="51"/>
        <v>-1080</v>
      </c>
      <c r="AB111" s="119">
        <v>0</v>
      </c>
      <c r="AC111" s="118">
        <f t="shared" si="41"/>
        <v>0</v>
      </c>
      <c r="AD111" s="118">
        <f t="shared" si="42"/>
        <v>0</v>
      </c>
      <c r="AM111" s="118"/>
      <c r="AN111" s="118"/>
      <c r="AO111" s="118"/>
      <c r="AP111" s="118"/>
      <c r="AQ111" s="117">
        <v>0.05</v>
      </c>
      <c r="AR111" s="117">
        <v>0.1</v>
      </c>
    </row>
    <row r="112" spans="1:44" s="68" customFormat="1">
      <c r="A112" s="3" t="s">
        <v>14</v>
      </c>
      <c r="B112" s="130">
        <v>43454</v>
      </c>
      <c r="C112" s="116">
        <v>1</v>
      </c>
      <c r="D112" s="117">
        <v>6.5000000000000002E-2</v>
      </c>
      <c r="E112" s="117">
        <v>0</v>
      </c>
      <c r="F112" s="117">
        <v>0</v>
      </c>
      <c r="G112" s="117"/>
      <c r="H112" s="118"/>
      <c r="M112" s="118">
        <v>6000</v>
      </c>
      <c r="N112" s="118">
        <f t="shared" si="63"/>
        <v>48000</v>
      </c>
      <c r="O112" s="118">
        <f t="shared" si="39"/>
        <v>6000</v>
      </c>
      <c r="P112" s="118">
        <f t="shared" si="40"/>
        <v>48000</v>
      </c>
      <c r="Q112" s="118">
        <f t="shared" si="59"/>
        <v>0</v>
      </c>
      <c r="R112" s="118">
        <f t="shared" si="60"/>
        <v>0</v>
      </c>
      <c r="S112" s="118">
        <f>N111*D111/365*(B112-B110)</f>
        <v>288.49315068493149</v>
      </c>
      <c r="T112" s="118">
        <f t="shared" si="45"/>
        <v>288.49315068493149</v>
      </c>
      <c r="U112" s="118">
        <f t="shared" si="61"/>
        <v>0</v>
      </c>
      <c r="V112" s="118">
        <f t="shared" si="62"/>
        <v>0</v>
      </c>
      <c r="W112" s="118">
        <f t="shared" si="53"/>
        <v>0</v>
      </c>
      <c r="X112" s="118">
        <f t="shared" si="49"/>
        <v>0</v>
      </c>
      <c r="Y112" s="119">
        <v>0.02</v>
      </c>
      <c r="Z112" s="118">
        <f t="shared" si="50"/>
        <v>-960</v>
      </c>
      <c r="AA112" s="118">
        <f t="shared" si="51"/>
        <v>-960</v>
      </c>
      <c r="AB112" s="119">
        <v>0</v>
      </c>
      <c r="AC112" s="118">
        <f t="shared" si="41"/>
        <v>0</v>
      </c>
      <c r="AD112" s="118">
        <f t="shared" si="42"/>
        <v>0</v>
      </c>
      <c r="AM112" s="118"/>
      <c r="AN112" s="118"/>
      <c r="AO112" s="118"/>
      <c r="AP112" s="118"/>
      <c r="AQ112" s="117">
        <v>0.05</v>
      </c>
      <c r="AR112" s="117">
        <v>0.1</v>
      </c>
    </row>
    <row r="113" spans="1:44" s="68" customFormat="1">
      <c r="A113" s="3" t="s">
        <v>14</v>
      </c>
      <c r="B113" s="130" t="s">
        <v>19</v>
      </c>
      <c r="C113" s="116">
        <v>1</v>
      </c>
      <c r="D113" s="117">
        <v>6.5000000000000002E-2</v>
      </c>
      <c r="E113" s="117">
        <v>0</v>
      </c>
      <c r="F113" s="117">
        <v>0</v>
      </c>
      <c r="G113" s="117"/>
      <c r="H113" s="118"/>
      <c r="M113" s="118">
        <v>0</v>
      </c>
      <c r="N113" s="118">
        <f t="shared" si="63"/>
        <v>48000</v>
      </c>
      <c r="O113" s="118">
        <f t="shared" si="39"/>
        <v>0</v>
      </c>
      <c r="P113" s="118">
        <f t="shared" si="40"/>
        <v>48000</v>
      </c>
      <c r="Q113" s="118">
        <f t="shared" si="59"/>
        <v>94.027397260273972</v>
      </c>
      <c r="R113" s="118">
        <f t="shared" si="60"/>
        <v>94.027397260273972</v>
      </c>
      <c r="S113" s="118"/>
      <c r="T113" s="118">
        <f t="shared" si="45"/>
        <v>0</v>
      </c>
      <c r="U113" s="118">
        <f t="shared" si="61"/>
        <v>0</v>
      </c>
      <c r="V113" s="118">
        <f t="shared" si="62"/>
        <v>0</v>
      </c>
      <c r="W113" s="118">
        <f t="shared" si="53"/>
        <v>0</v>
      </c>
      <c r="X113" s="118">
        <f t="shared" si="49"/>
        <v>0</v>
      </c>
      <c r="Y113" s="119">
        <v>0.02</v>
      </c>
      <c r="Z113" s="118">
        <f t="shared" si="50"/>
        <v>-960</v>
      </c>
      <c r="AA113" s="118">
        <f t="shared" si="51"/>
        <v>-960</v>
      </c>
      <c r="AB113" s="119">
        <v>0</v>
      </c>
      <c r="AC113" s="118">
        <f t="shared" si="41"/>
        <v>0</v>
      </c>
      <c r="AD113" s="118">
        <f t="shared" si="42"/>
        <v>0</v>
      </c>
      <c r="AM113" s="118"/>
      <c r="AN113" s="118"/>
      <c r="AO113" s="118"/>
      <c r="AP113" s="118"/>
      <c r="AQ113" s="117">
        <v>0.05</v>
      </c>
      <c r="AR113" s="117">
        <v>0.1</v>
      </c>
    </row>
    <row r="114" spans="1:44" s="68" customFormat="1">
      <c r="A114" s="3" t="s">
        <v>14</v>
      </c>
      <c r="B114" s="130">
        <v>43485</v>
      </c>
      <c r="C114" s="116">
        <v>1</v>
      </c>
      <c r="D114" s="117">
        <v>6.5000000000000002E-2</v>
      </c>
      <c r="E114" s="117">
        <v>0</v>
      </c>
      <c r="F114" s="117">
        <v>0</v>
      </c>
      <c r="G114" s="117"/>
      <c r="H114" s="118"/>
      <c r="M114" s="118">
        <v>6000</v>
      </c>
      <c r="N114" s="118">
        <f t="shared" si="63"/>
        <v>42000</v>
      </c>
      <c r="O114" s="118">
        <f t="shared" si="39"/>
        <v>6000</v>
      </c>
      <c r="P114" s="118">
        <f t="shared" si="40"/>
        <v>42000</v>
      </c>
      <c r="Q114" s="118">
        <f t="shared" si="59"/>
        <v>0</v>
      </c>
      <c r="R114" s="118">
        <f t="shared" si="60"/>
        <v>0</v>
      </c>
      <c r="S114" s="118">
        <f>N113*D113/365*(B114-B112)</f>
        <v>264.98630136986304</v>
      </c>
      <c r="T114" s="118">
        <f t="shared" si="45"/>
        <v>264.98630136986304</v>
      </c>
      <c r="U114" s="118">
        <f t="shared" si="61"/>
        <v>0</v>
      </c>
      <c r="V114" s="118">
        <f t="shared" si="62"/>
        <v>0</v>
      </c>
      <c r="W114" s="118">
        <f t="shared" si="53"/>
        <v>0</v>
      </c>
      <c r="X114" s="118">
        <f t="shared" si="49"/>
        <v>0</v>
      </c>
      <c r="Y114" s="119">
        <v>0.02</v>
      </c>
      <c r="Z114" s="118">
        <f t="shared" si="50"/>
        <v>-840</v>
      </c>
      <c r="AA114" s="118">
        <f t="shared" si="51"/>
        <v>-840</v>
      </c>
      <c r="AB114" s="119">
        <v>0</v>
      </c>
      <c r="AC114" s="118">
        <f t="shared" si="41"/>
        <v>0</v>
      </c>
      <c r="AD114" s="118">
        <f t="shared" si="42"/>
        <v>0</v>
      </c>
      <c r="AM114" s="118"/>
      <c r="AN114" s="118"/>
      <c r="AO114" s="118"/>
      <c r="AP114" s="118"/>
      <c r="AQ114" s="117">
        <v>0.05</v>
      </c>
      <c r="AR114" s="117">
        <v>0.1</v>
      </c>
    </row>
    <row r="115" spans="1:44" s="68" customFormat="1">
      <c r="A115" s="3" t="s">
        <v>14</v>
      </c>
      <c r="B115" s="130" t="s">
        <v>25</v>
      </c>
      <c r="C115" s="116">
        <v>1</v>
      </c>
      <c r="D115" s="117">
        <v>6.5000000000000002E-2</v>
      </c>
      <c r="E115" s="117">
        <v>0</v>
      </c>
      <c r="F115" s="117">
        <v>0</v>
      </c>
      <c r="G115" s="117"/>
      <c r="H115" s="118"/>
      <c r="M115" s="118">
        <v>0</v>
      </c>
      <c r="N115" s="118">
        <f t="shared" si="63"/>
        <v>42000</v>
      </c>
      <c r="O115" s="118">
        <f t="shared" si="39"/>
        <v>0</v>
      </c>
      <c r="P115" s="118">
        <f t="shared" si="40"/>
        <v>42000</v>
      </c>
      <c r="Q115" s="118">
        <f t="shared" si="59"/>
        <v>82.273972602739718</v>
      </c>
      <c r="R115" s="118">
        <f t="shared" si="60"/>
        <v>82.273972602739718</v>
      </c>
      <c r="S115" s="118"/>
      <c r="T115" s="118">
        <f t="shared" si="45"/>
        <v>0</v>
      </c>
      <c r="U115" s="118">
        <f t="shared" si="61"/>
        <v>0</v>
      </c>
      <c r="V115" s="118">
        <f t="shared" si="62"/>
        <v>0</v>
      </c>
      <c r="W115" s="118">
        <f t="shared" si="53"/>
        <v>0</v>
      </c>
      <c r="X115" s="118">
        <f t="shared" si="49"/>
        <v>0</v>
      </c>
      <c r="Y115" s="119">
        <v>0.02</v>
      </c>
      <c r="Z115" s="118">
        <f t="shared" si="50"/>
        <v>-840</v>
      </c>
      <c r="AA115" s="118">
        <f t="shared" si="51"/>
        <v>-840</v>
      </c>
      <c r="AB115" s="119">
        <v>0</v>
      </c>
      <c r="AC115" s="118">
        <f t="shared" si="41"/>
        <v>0</v>
      </c>
      <c r="AD115" s="118">
        <f t="shared" si="42"/>
        <v>0</v>
      </c>
      <c r="AM115" s="118"/>
      <c r="AN115" s="118"/>
      <c r="AO115" s="118"/>
      <c r="AP115" s="118"/>
      <c r="AQ115" s="117">
        <v>0.05</v>
      </c>
      <c r="AR115" s="117">
        <v>0.1</v>
      </c>
    </row>
    <row r="116" spans="1:44" s="68" customFormat="1">
      <c r="A116" s="3" t="s">
        <v>14</v>
      </c>
      <c r="B116" s="130">
        <v>43516</v>
      </c>
      <c r="C116" s="116">
        <v>1</v>
      </c>
      <c r="D116" s="117">
        <v>6.5000000000000002E-2</v>
      </c>
      <c r="E116" s="117">
        <v>0</v>
      </c>
      <c r="F116" s="117">
        <v>0</v>
      </c>
      <c r="G116" s="117"/>
      <c r="H116" s="118"/>
      <c r="M116" s="118">
        <v>6000</v>
      </c>
      <c r="N116" s="118">
        <f t="shared" si="63"/>
        <v>36000</v>
      </c>
      <c r="O116" s="118">
        <f t="shared" si="39"/>
        <v>6000</v>
      </c>
      <c r="P116" s="118">
        <f t="shared" si="40"/>
        <v>36000</v>
      </c>
      <c r="Q116" s="118">
        <f t="shared" si="59"/>
        <v>0</v>
      </c>
      <c r="R116" s="118">
        <f t="shared" si="60"/>
        <v>0</v>
      </c>
      <c r="S116" s="118">
        <f>N115*D115/365*(B116-B114)</f>
        <v>231.86301369863014</v>
      </c>
      <c r="T116" s="118">
        <f t="shared" si="45"/>
        <v>231.86301369863014</v>
      </c>
      <c r="U116" s="118">
        <f t="shared" si="61"/>
        <v>0</v>
      </c>
      <c r="V116" s="118">
        <f t="shared" si="62"/>
        <v>0</v>
      </c>
      <c r="W116" s="118">
        <f t="shared" si="53"/>
        <v>0</v>
      </c>
      <c r="X116" s="118">
        <f t="shared" si="49"/>
        <v>0</v>
      </c>
      <c r="Y116" s="119">
        <v>0.02</v>
      </c>
      <c r="Z116" s="118">
        <f t="shared" si="50"/>
        <v>-720</v>
      </c>
      <c r="AA116" s="118">
        <f t="shared" si="51"/>
        <v>-720</v>
      </c>
      <c r="AB116" s="119">
        <v>0</v>
      </c>
      <c r="AC116" s="118">
        <f t="shared" si="41"/>
        <v>0</v>
      </c>
      <c r="AD116" s="118">
        <f t="shared" si="42"/>
        <v>0</v>
      </c>
      <c r="AM116" s="118"/>
      <c r="AN116" s="118"/>
      <c r="AO116" s="118"/>
      <c r="AP116" s="118"/>
      <c r="AQ116" s="117">
        <v>0.05</v>
      </c>
      <c r="AR116" s="117">
        <v>0.1</v>
      </c>
    </row>
    <row r="117" spans="1:44" s="68" customFormat="1">
      <c r="A117" s="3" t="s">
        <v>14</v>
      </c>
      <c r="B117" s="130" t="s">
        <v>26</v>
      </c>
      <c r="C117" s="116">
        <v>1</v>
      </c>
      <c r="D117" s="117">
        <v>6.5000000000000002E-2</v>
      </c>
      <c r="E117" s="117">
        <v>0</v>
      </c>
      <c r="F117" s="117">
        <v>0</v>
      </c>
      <c r="G117" s="117"/>
      <c r="H117" s="118"/>
      <c r="M117" s="118">
        <v>0</v>
      </c>
      <c r="N117" s="118">
        <f t="shared" si="63"/>
        <v>36000</v>
      </c>
      <c r="O117" s="118">
        <f t="shared" si="39"/>
        <v>0</v>
      </c>
      <c r="P117" s="118">
        <f t="shared" si="40"/>
        <v>36000</v>
      </c>
      <c r="Q117" s="118">
        <f t="shared" si="59"/>
        <v>51.287671232876711</v>
      </c>
      <c r="R117" s="118">
        <f t="shared" si="60"/>
        <v>51.287671232876711</v>
      </c>
      <c r="S117" s="118"/>
      <c r="T117" s="118">
        <f t="shared" si="45"/>
        <v>0</v>
      </c>
      <c r="U117" s="118">
        <f t="shared" si="61"/>
        <v>0</v>
      </c>
      <c r="V117" s="118">
        <f t="shared" si="62"/>
        <v>0</v>
      </c>
      <c r="W117" s="118">
        <f t="shared" si="53"/>
        <v>0</v>
      </c>
      <c r="X117" s="118">
        <f t="shared" si="49"/>
        <v>0</v>
      </c>
      <c r="Y117" s="119">
        <v>0.02</v>
      </c>
      <c r="Z117" s="118">
        <f t="shared" si="50"/>
        <v>-720</v>
      </c>
      <c r="AA117" s="118">
        <f t="shared" si="51"/>
        <v>-720</v>
      </c>
      <c r="AB117" s="119">
        <v>0</v>
      </c>
      <c r="AC117" s="118">
        <f t="shared" si="41"/>
        <v>0</v>
      </c>
      <c r="AD117" s="118">
        <f t="shared" si="42"/>
        <v>0</v>
      </c>
      <c r="AM117" s="118"/>
      <c r="AN117" s="118"/>
      <c r="AO117" s="118"/>
      <c r="AP117" s="118"/>
      <c r="AQ117" s="117">
        <v>0.05</v>
      </c>
      <c r="AR117" s="117">
        <v>0.1</v>
      </c>
    </row>
    <row r="118" spans="1:44" s="68" customFormat="1">
      <c r="A118" s="3" t="s">
        <v>14</v>
      </c>
      <c r="B118" s="130">
        <v>43544</v>
      </c>
      <c r="C118" s="116">
        <v>1</v>
      </c>
      <c r="D118" s="117">
        <v>6.5000000000000002E-2</v>
      </c>
      <c r="E118" s="117">
        <v>0</v>
      </c>
      <c r="F118" s="117">
        <v>0</v>
      </c>
      <c r="G118" s="117"/>
      <c r="H118" s="118"/>
      <c r="M118" s="118">
        <v>6000</v>
      </c>
      <c r="N118" s="118">
        <f t="shared" si="63"/>
        <v>30000</v>
      </c>
      <c r="O118" s="118">
        <f t="shared" si="39"/>
        <v>6000</v>
      </c>
      <c r="P118" s="118">
        <f t="shared" si="40"/>
        <v>30000</v>
      </c>
      <c r="Q118" s="118">
        <f t="shared" si="59"/>
        <v>0</v>
      </c>
      <c r="R118" s="118">
        <f t="shared" si="60"/>
        <v>0</v>
      </c>
      <c r="S118" s="118">
        <f>N117*D117/365*(B118-B116)</f>
        <v>179.50684931506848</v>
      </c>
      <c r="T118" s="118">
        <f t="shared" si="45"/>
        <v>179.50684931506848</v>
      </c>
      <c r="U118" s="118">
        <f t="shared" si="61"/>
        <v>0</v>
      </c>
      <c r="V118" s="118">
        <f t="shared" si="62"/>
        <v>0</v>
      </c>
      <c r="W118" s="118">
        <f t="shared" si="53"/>
        <v>0</v>
      </c>
      <c r="X118" s="118">
        <f t="shared" si="49"/>
        <v>0</v>
      </c>
      <c r="Y118" s="119">
        <v>0.02</v>
      </c>
      <c r="Z118" s="118">
        <f t="shared" si="50"/>
        <v>-600</v>
      </c>
      <c r="AA118" s="118">
        <f t="shared" si="51"/>
        <v>-600</v>
      </c>
      <c r="AB118" s="119">
        <v>0</v>
      </c>
      <c r="AC118" s="118">
        <f t="shared" si="41"/>
        <v>0</v>
      </c>
      <c r="AD118" s="118">
        <f t="shared" si="42"/>
        <v>0</v>
      </c>
      <c r="AM118" s="118"/>
      <c r="AN118" s="118"/>
      <c r="AO118" s="118"/>
      <c r="AP118" s="118"/>
      <c r="AQ118" s="117">
        <v>0.05</v>
      </c>
      <c r="AR118" s="117">
        <v>0.1</v>
      </c>
    </row>
    <row r="119" spans="1:44" s="68" customFormat="1">
      <c r="A119" s="3" t="s">
        <v>14</v>
      </c>
      <c r="B119" s="130" t="s">
        <v>27</v>
      </c>
      <c r="C119" s="116">
        <v>1</v>
      </c>
      <c r="D119" s="117">
        <v>6.5000000000000002E-2</v>
      </c>
      <c r="E119" s="117">
        <v>0</v>
      </c>
      <c r="F119" s="117">
        <v>0</v>
      </c>
      <c r="G119" s="117"/>
      <c r="H119" s="118"/>
      <c r="M119" s="118">
        <v>0</v>
      </c>
      <c r="N119" s="118">
        <f t="shared" si="63"/>
        <v>30000</v>
      </c>
      <c r="O119" s="118">
        <f t="shared" si="39"/>
        <v>0</v>
      </c>
      <c r="P119" s="118">
        <f t="shared" si="40"/>
        <v>30000</v>
      </c>
      <c r="Q119" s="118">
        <f t="shared" si="59"/>
        <v>58.767123287671232</v>
      </c>
      <c r="R119" s="118">
        <f t="shared" si="60"/>
        <v>58.767123287671232</v>
      </c>
      <c r="S119" s="118"/>
      <c r="T119" s="118">
        <f t="shared" si="45"/>
        <v>0</v>
      </c>
      <c r="U119" s="118">
        <f t="shared" si="61"/>
        <v>0</v>
      </c>
      <c r="V119" s="118">
        <f t="shared" si="62"/>
        <v>0</v>
      </c>
      <c r="W119" s="118">
        <f t="shared" si="53"/>
        <v>0</v>
      </c>
      <c r="X119" s="118">
        <f t="shared" si="49"/>
        <v>0</v>
      </c>
      <c r="Y119" s="119">
        <v>0.02</v>
      </c>
      <c r="Z119" s="118">
        <f t="shared" si="50"/>
        <v>-600</v>
      </c>
      <c r="AA119" s="118">
        <f t="shared" si="51"/>
        <v>-600</v>
      </c>
      <c r="AB119" s="119">
        <v>0</v>
      </c>
      <c r="AC119" s="118">
        <f t="shared" si="41"/>
        <v>0</v>
      </c>
      <c r="AD119" s="118">
        <f t="shared" si="42"/>
        <v>0</v>
      </c>
      <c r="AM119" s="118"/>
      <c r="AN119" s="118"/>
      <c r="AO119" s="118"/>
      <c r="AP119" s="118"/>
      <c r="AQ119" s="117">
        <v>0.05</v>
      </c>
      <c r="AR119" s="117">
        <v>0.1</v>
      </c>
    </row>
    <row r="120" spans="1:44" s="68" customFormat="1">
      <c r="A120" s="3" t="s">
        <v>14</v>
      </c>
      <c r="B120" s="130">
        <v>43575</v>
      </c>
      <c r="C120" s="116">
        <v>1</v>
      </c>
      <c r="D120" s="117">
        <v>6.5000000000000002E-2</v>
      </c>
      <c r="E120" s="117">
        <v>0</v>
      </c>
      <c r="F120" s="117">
        <v>0</v>
      </c>
      <c r="G120" s="117"/>
      <c r="H120" s="118"/>
      <c r="M120" s="118">
        <v>6000</v>
      </c>
      <c r="N120" s="118">
        <f t="shared" si="63"/>
        <v>24000</v>
      </c>
      <c r="O120" s="118">
        <f t="shared" si="39"/>
        <v>6000</v>
      </c>
      <c r="P120" s="118">
        <f t="shared" si="40"/>
        <v>24000</v>
      </c>
      <c r="Q120" s="118">
        <f t="shared" si="59"/>
        <v>0</v>
      </c>
      <c r="R120" s="118">
        <f t="shared" si="60"/>
        <v>0</v>
      </c>
      <c r="S120" s="118">
        <f>N119*D119/365*(B120-B118)</f>
        <v>165.61643835616439</v>
      </c>
      <c r="T120" s="118">
        <f t="shared" si="45"/>
        <v>165.61643835616439</v>
      </c>
      <c r="U120" s="118">
        <f t="shared" si="61"/>
        <v>0</v>
      </c>
      <c r="V120" s="118">
        <f t="shared" si="62"/>
        <v>0</v>
      </c>
      <c r="W120" s="118">
        <f t="shared" si="53"/>
        <v>0</v>
      </c>
      <c r="X120" s="118">
        <f t="shared" si="49"/>
        <v>0</v>
      </c>
      <c r="Y120" s="119">
        <v>0.02</v>
      </c>
      <c r="Z120" s="118">
        <f t="shared" si="50"/>
        <v>-480</v>
      </c>
      <c r="AA120" s="118">
        <f t="shared" si="51"/>
        <v>-480</v>
      </c>
      <c r="AB120" s="119">
        <v>0</v>
      </c>
      <c r="AC120" s="118">
        <f t="shared" si="41"/>
        <v>0</v>
      </c>
      <c r="AD120" s="118">
        <f t="shared" si="42"/>
        <v>0</v>
      </c>
      <c r="AM120" s="118"/>
      <c r="AN120" s="118"/>
      <c r="AO120" s="118"/>
      <c r="AP120" s="118"/>
      <c r="AQ120" s="117">
        <v>0.05</v>
      </c>
      <c r="AR120" s="117">
        <v>0.1</v>
      </c>
    </row>
    <row r="121" spans="1:44" s="68" customFormat="1">
      <c r="A121" s="3" t="s">
        <v>14</v>
      </c>
      <c r="B121" s="130" t="s">
        <v>28</v>
      </c>
      <c r="C121" s="116">
        <v>1</v>
      </c>
      <c r="D121" s="117">
        <v>6.5000000000000002E-2</v>
      </c>
      <c r="E121" s="117">
        <v>0</v>
      </c>
      <c r="F121" s="117">
        <v>0</v>
      </c>
      <c r="G121" s="117"/>
      <c r="H121" s="118"/>
      <c r="M121" s="118">
        <v>0</v>
      </c>
      <c r="N121" s="118">
        <f t="shared" si="63"/>
        <v>24000</v>
      </c>
      <c r="O121" s="118">
        <f t="shared" si="39"/>
        <v>0</v>
      </c>
      <c r="P121" s="118">
        <f t="shared" si="40"/>
        <v>24000</v>
      </c>
      <c r="Q121" s="118">
        <f t="shared" si="59"/>
        <v>42.739726027397261</v>
      </c>
      <c r="R121" s="118">
        <f t="shared" si="60"/>
        <v>42.739726027397261</v>
      </c>
      <c r="S121" s="118"/>
      <c r="T121" s="118">
        <f t="shared" si="45"/>
        <v>0</v>
      </c>
      <c r="U121" s="118">
        <f t="shared" si="61"/>
        <v>0</v>
      </c>
      <c r="V121" s="118">
        <f t="shared" si="62"/>
        <v>0</v>
      </c>
      <c r="W121" s="118">
        <f t="shared" si="53"/>
        <v>0</v>
      </c>
      <c r="X121" s="118">
        <f t="shared" si="49"/>
        <v>0</v>
      </c>
      <c r="Y121" s="119">
        <v>0.02</v>
      </c>
      <c r="Z121" s="118">
        <f t="shared" si="50"/>
        <v>-480</v>
      </c>
      <c r="AA121" s="118">
        <f t="shared" si="51"/>
        <v>-480</v>
      </c>
      <c r="AB121" s="119">
        <v>0</v>
      </c>
      <c r="AC121" s="118">
        <f t="shared" si="41"/>
        <v>0</v>
      </c>
      <c r="AD121" s="118">
        <f t="shared" si="42"/>
        <v>0</v>
      </c>
      <c r="AM121" s="118"/>
      <c r="AN121" s="118"/>
      <c r="AO121" s="118"/>
      <c r="AP121" s="118"/>
      <c r="AQ121" s="117">
        <v>0.05</v>
      </c>
      <c r="AR121" s="117">
        <v>0.1</v>
      </c>
    </row>
    <row r="122" spans="1:44" s="68" customFormat="1">
      <c r="A122" s="3" t="s">
        <v>14</v>
      </c>
      <c r="B122" s="130">
        <v>43605</v>
      </c>
      <c r="C122" s="116">
        <v>1</v>
      </c>
      <c r="D122" s="117">
        <v>6.5000000000000002E-2</v>
      </c>
      <c r="E122" s="117">
        <v>0</v>
      </c>
      <c r="F122" s="117">
        <v>0</v>
      </c>
      <c r="G122" s="117"/>
      <c r="H122" s="118"/>
      <c r="M122" s="118">
        <v>6000</v>
      </c>
      <c r="N122" s="118">
        <f t="shared" si="63"/>
        <v>18000</v>
      </c>
      <c r="O122" s="118">
        <f t="shared" si="39"/>
        <v>6000</v>
      </c>
      <c r="P122" s="118">
        <f t="shared" si="40"/>
        <v>18000</v>
      </c>
      <c r="Q122" s="118">
        <f t="shared" si="59"/>
        <v>0</v>
      </c>
      <c r="R122" s="118">
        <f t="shared" si="60"/>
        <v>0</v>
      </c>
      <c r="S122" s="118">
        <f>N121*D121/365*(B122-B120)</f>
        <v>128.21917808219177</v>
      </c>
      <c r="T122" s="118">
        <f t="shared" si="45"/>
        <v>128.21917808219177</v>
      </c>
      <c r="U122" s="118">
        <f t="shared" si="61"/>
        <v>0</v>
      </c>
      <c r="V122" s="118">
        <f t="shared" si="62"/>
        <v>0</v>
      </c>
      <c r="W122" s="118">
        <f t="shared" si="53"/>
        <v>0</v>
      </c>
      <c r="X122" s="118">
        <f t="shared" si="49"/>
        <v>0</v>
      </c>
      <c r="Y122" s="119">
        <v>0.02</v>
      </c>
      <c r="Z122" s="118">
        <f t="shared" si="50"/>
        <v>-360</v>
      </c>
      <c r="AA122" s="118">
        <f t="shared" si="51"/>
        <v>-360</v>
      </c>
      <c r="AB122" s="119">
        <v>0</v>
      </c>
      <c r="AC122" s="118">
        <f t="shared" si="41"/>
        <v>0</v>
      </c>
      <c r="AD122" s="118">
        <f t="shared" si="42"/>
        <v>0</v>
      </c>
      <c r="AM122" s="118"/>
      <c r="AN122" s="118"/>
      <c r="AO122" s="118"/>
      <c r="AP122" s="118"/>
      <c r="AQ122" s="117">
        <v>0.05</v>
      </c>
      <c r="AR122" s="117">
        <v>0.1</v>
      </c>
    </row>
    <row r="123" spans="1:44" s="68" customFormat="1">
      <c r="A123" s="3" t="s">
        <v>14</v>
      </c>
      <c r="B123" s="130" t="s">
        <v>29</v>
      </c>
      <c r="C123" s="116">
        <v>1</v>
      </c>
      <c r="D123" s="117">
        <v>6.5000000000000002E-2</v>
      </c>
      <c r="E123" s="117">
        <v>0</v>
      </c>
      <c r="F123" s="117">
        <v>0</v>
      </c>
      <c r="G123" s="117"/>
      <c r="H123" s="118"/>
      <c r="M123" s="118">
        <v>0</v>
      </c>
      <c r="N123" s="118">
        <f t="shared" si="63"/>
        <v>18000</v>
      </c>
      <c r="O123" s="118">
        <f t="shared" si="39"/>
        <v>0</v>
      </c>
      <c r="P123" s="118">
        <f t="shared" si="40"/>
        <v>18000</v>
      </c>
      <c r="Q123" s="118">
        <f t="shared" si="59"/>
        <v>35.260273972602739</v>
      </c>
      <c r="R123" s="118">
        <f t="shared" si="60"/>
        <v>35.260273972602739</v>
      </c>
      <c r="S123" s="118"/>
      <c r="T123" s="118">
        <f t="shared" si="45"/>
        <v>0</v>
      </c>
      <c r="U123" s="118">
        <f t="shared" si="61"/>
        <v>0</v>
      </c>
      <c r="V123" s="118">
        <f t="shared" si="62"/>
        <v>0</v>
      </c>
      <c r="W123" s="118">
        <f t="shared" si="53"/>
        <v>0</v>
      </c>
      <c r="X123" s="118">
        <f t="shared" si="49"/>
        <v>0</v>
      </c>
      <c r="Y123" s="119">
        <v>0.02</v>
      </c>
      <c r="Z123" s="118">
        <f t="shared" si="50"/>
        <v>-360</v>
      </c>
      <c r="AA123" s="118">
        <f t="shared" si="51"/>
        <v>-360</v>
      </c>
      <c r="AB123" s="119">
        <v>0</v>
      </c>
      <c r="AC123" s="118">
        <f t="shared" si="41"/>
        <v>0</v>
      </c>
      <c r="AD123" s="118">
        <f t="shared" si="42"/>
        <v>0</v>
      </c>
      <c r="AM123" s="118"/>
      <c r="AN123" s="118"/>
      <c r="AO123" s="118"/>
      <c r="AP123" s="118"/>
      <c r="AQ123" s="117">
        <v>0.05</v>
      </c>
      <c r="AR123" s="117">
        <v>0.1</v>
      </c>
    </row>
    <row r="124" spans="1:44" s="68" customFormat="1">
      <c r="A124" s="3" t="s">
        <v>14</v>
      </c>
      <c r="B124" s="130">
        <v>43636</v>
      </c>
      <c r="C124" s="116">
        <v>1</v>
      </c>
      <c r="D124" s="117">
        <v>6.5000000000000002E-2</v>
      </c>
      <c r="E124" s="117">
        <v>0</v>
      </c>
      <c r="F124" s="117">
        <v>0</v>
      </c>
      <c r="G124" s="117"/>
      <c r="H124" s="118"/>
      <c r="M124" s="118">
        <v>6000</v>
      </c>
      <c r="N124" s="118">
        <f t="shared" si="63"/>
        <v>12000</v>
      </c>
      <c r="O124" s="118">
        <f t="shared" si="39"/>
        <v>6000</v>
      </c>
      <c r="P124" s="118">
        <f t="shared" si="40"/>
        <v>12000</v>
      </c>
      <c r="Q124" s="118">
        <f t="shared" si="59"/>
        <v>0</v>
      </c>
      <c r="R124" s="118">
        <f t="shared" si="60"/>
        <v>0</v>
      </c>
      <c r="S124" s="118">
        <f>N123*D123/365*(B124-B122)</f>
        <v>99.369863013698634</v>
      </c>
      <c r="T124" s="118">
        <f t="shared" si="45"/>
        <v>99.369863013698634</v>
      </c>
      <c r="U124" s="118">
        <f t="shared" si="61"/>
        <v>0</v>
      </c>
      <c r="V124" s="118">
        <f t="shared" si="62"/>
        <v>0</v>
      </c>
      <c r="W124" s="118">
        <f t="shared" si="53"/>
        <v>0</v>
      </c>
      <c r="X124" s="118">
        <f t="shared" si="49"/>
        <v>0</v>
      </c>
      <c r="Y124" s="119">
        <v>0.02</v>
      </c>
      <c r="Z124" s="118">
        <f t="shared" si="50"/>
        <v>-240</v>
      </c>
      <c r="AA124" s="118">
        <f t="shared" si="51"/>
        <v>-240</v>
      </c>
      <c r="AB124" s="119">
        <v>0</v>
      </c>
      <c r="AC124" s="118">
        <f t="shared" si="41"/>
        <v>0</v>
      </c>
      <c r="AD124" s="118">
        <f t="shared" si="42"/>
        <v>0</v>
      </c>
      <c r="AM124" s="118"/>
      <c r="AN124" s="118"/>
      <c r="AO124" s="118"/>
      <c r="AP124" s="118"/>
      <c r="AQ124" s="117">
        <v>0.05</v>
      </c>
      <c r="AR124" s="117">
        <v>0.1</v>
      </c>
    </row>
    <row r="125" spans="1:44" s="68" customFormat="1">
      <c r="A125" s="3" t="s">
        <v>14</v>
      </c>
      <c r="B125" s="130" t="s">
        <v>30</v>
      </c>
      <c r="C125" s="116">
        <v>1</v>
      </c>
      <c r="D125" s="117">
        <v>6.5000000000000002E-2</v>
      </c>
      <c r="E125" s="117">
        <v>0</v>
      </c>
      <c r="F125" s="117">
        <v>0</v>
      </c>
      <c r="G125" s="117"/>
      <c r="H125" s="118"/>
      <c r="M125" s="118">
        <v>0</v>
      </c>
      <c r="N125" s="118">
        <f t="shared" si="63"/>
        <v>12000</v>
      </c>
      <c r="O125" s="118">
        <f t="shared" si="39"/>
        <v>0</v>
      </c>
      <c r="P125" s="118">
        <f t="shared" si="40"/>
        <v>12000</v>
      </c>
      <c r="Q125" s="118">
        <f t="shared" si="59"/>
        <v>21.36986301369863</v>
      </c>
      <c r="R125" s="118">
        <f t="shared" si="60"/>
        <v>21.36986301369863</v>
      </c>
      <c r="S125" s="118"/>
      <c r="T125" s="118">
        <f t="shared" si="45"/>
        <v>0</v>
      </c>
      <c r="U125" s="118">
        <f t="shared" si="61"/>
        <v>0</v>
      </c>
      <c r="V125" s="118">
        <f t="shared" si="62"/>
        <v>0</v>
      </c>
      <c r="W125" s="118">
        <f t="shared" si="53"/>
        <v>0</v>
      </c>
      <c r="X125" s="118">
        <f t="shared" si="49"/>
        <v>0</v>
      </c>
      <c r="Y125" s="119">
        <v>0.02</v>
      </c>
      <c r="Z125" s="118">
        <f t="shared" si="50"/>
        <v>-240</v>
      </c>
      <c r="AA125" s="118">
        <f t="shared" si="51"/>
        <v>-240</v>
      </c>
      <c r="AB125" s="119">
        <v>0</v>
      </c>
      <c r="AC125" s="118">
        <f t="shared" si="41"/>
        <v>0</v>
      </c>
      <c r="AD125" s="118">
        <f t="shared" si="42"/>
        <v>0</v>
      </c>
      <c r="AM125" s="118"/>
      <c r="AN125" s="118"/>
      <c r="AO125" s="118"/>
      <c r="AP125" s="118"/>
      <c r="AQ125" s="117">
        <v>0.05</v>
      </c>
      <c r="AR125" s="117">
        <v>0.1</v>
      </c>
    </row>
    <row r="126" spans="1:44" s="68" customFormat="1">
      <c r="A126" s="3" t="s">
        <v>14</v>
      </c>
      <c r="B126" s="130">
        <v>43666</v>
      </c>
      <c r="C126" s="116">
        <v>1</v>
      </c>
      <c r="D126" s="117">
        <v>6.5000000000000002E-2</v>
      </c>
      <c r="E126" s="117">
        <v>0</v>
      </c>
      <c r="F126" s="117">
        <v>0</v>
      </c>
      <c r="G126" s="117"/>
      <c r="H126" s="118"/>
      <c r="M126" s="118">
        <v>6000</v>
      </c>
      <c r="N126" s="118">
        <f t="shared" si="63"/>
        <v>6000</v>
      </c>
      <c r="O126" s="118">
        <f t="shared" si="39"/>
        <v>6000</v>
      </c>
      <c r="P126" s="118">
        <f t="shared" si="40"/>
        <v>6000</v>
      </c>
      <c r="Q126" s="118">
        <f t="shared" si="59"/>
        <v>0</v>
      </c>
      <c r="R126" s="118">
        <f t="shared" si="60"/>
        <v>0</v>
      </c>
      <c r="S126" s="118">
        <f>N125*D125/365*(B126-B124)</f>
        <v>64.109589041095887</v>
      </c>
      <c r="T126" s="118">
        <f t="shared" si="45"/>
        <v>64.109589041095887</v>
      </c>
      <c r="U126" s="118">
        <f t="shared" si="61"/>
        <v>0</v>
      </c>
      <c r="V126" s="118">
        <f t="shared" si="62"/>
        <v>0</v>
      </c>
      <c r="W126" s="118">
        <f t="shared" si="53"/>
        <v>0</v>
      </c>
      <c r="X126" s="118">
        <f t="shared" si="49"/>
        <v>0</v>
      </c>
      <c r="Y126" s="119">
        <v>0.02</v>
      </c>
      <c r="Z126" s="118">
        <f t="shared" si="50"/>
        <v>-120</v>
      </c>
      <c r="AA126" s="118">
        <f t="shared" si="51"/>
        <v>-120</v>
      </c>
      <c r="AB126" s="119">
        <v>0</v>
      </c>
      <c r="AC126" s="118">
        <f t="shared" si="41"/>
        <v>0</v>
      </c>
      <c r="AD126" s="118">
        <f t="shared" si="42"/>
        <v>0</v>
      </c>
      <c r="AM126" s="118"/>
      <c r="AN126" s="118"/>
      <c r="AO126" s="118"/>
      <c r="AP126" s="118"/>
      <c r="AQ126" s="117">
        <v>0.05</v>
      </c>
      <c r="AR126" s="117">
        <v>0.1</v>
      </c>
    </row>
    <row r="127" spans="1:44" s="68" customFormat="1">
      <c r="A127" s="3" t="s">
        <v>14</v>
      </c>
      <c r="B127" s="130" t="s">
        <v>31</v>
      </c>
      <c r="C127" s="116">
        <v>1</v>
      </c>
      <c r="D127" s="117">
        <v>6.5000000000000002E-2</v>
      </c>
      <c r="E127" s="117">
        <v>0</v>
      </c>
      <c r="F127" s="117">
        <v>0</v>
      </c>
      <c r="G127" s="117"/>
      <c r="H127" s="118"/>
      <c r="M127" s="118">
        <v>0</v>
      </c>
      <c r="N127" s="118">
        <f t="shared" si="63"/>
        <v>6000</v>
      </c>
      <c r="O127" s="118">
        <f t="shared" si="39"/>
        <v>0</v>
      </c>
      <c r="P127" s="118">
        <f t="shared" si="40"/>
        <v>6000</v>
      </c>
      <c r="Q127" s="118">
        <f t="shared" si="59"/>
        <v>11.753424657534246</v>
      </c>
      <c r="R127" s="118">
        <f t="shared" si="60"/>
        <v>11.753424657534246</v>
      </c>
      <c r="S127" s="118"/>
      <c r="T127" s="118">
        <f t="shared" si="45"/>
        <v>0</v>
      </c>
      <c r="U127" s="118">
        <f t="shared" si="61"/>
        <v>0</v>
      </c>
      <c r="V127" s="118">
        <f t="shared" si="62"/>
        <v>0</v>
      </c>
      <c r="W127" s="118">
        <f t="shared" si="53"/>
        <v>0</v>
      </c>
      <c r="X127" s="118">
        <f t="shared" si="49"/>
        <v>0</v>
      </c>
      <c r="Y127" s="119">
        <v>0.02</v>
      </c>
      <c r="Z127" s="118">
        <f t="shared" si="50"/>
        <v>-120</v>
      </c>
      <c r="AA127" s="118">
        <f t="shared" si="51"/>
        <v>-120</v>
      </c>
      <c r="AB127" s="119">
        <v>0</v>
      </c>
      <c r="AC127" s="118">
        <f t="shared" si="41"/>
        <v>0</v>
      </c>
      <c r="AD127" s="118">
        <f t="shared" si="42"/>
        <v>0</v>
      </c>
      <c r="AM127" s="118"/>
      <c r="AN127" s="118"/>
      <c r="AO127" s="118"/>
      <c r="AP127" s="118"/>
      <c r="AQ127" s="117">
        <v>0.05</v>
      </c>
      <c r="AR127" s="117">
        <v>0.1</v>
      </c>
    </row>
    <row r="128" spans="1:44" s="68" customFormat="1">
      <c r="A128" s="3" t="s">
        <v>14</v>
      </c>
      <c r="B128" s="130" t="s">
        <v>32</v>
      </c>
      <c r="C128" s="116">
        <v>1</v>
      </c>
      <c r="D128" s="117">
        <v>6.5000000000000002E-2</v>
      </c>
      <c r="E128" s="117">
        <v>0</v>
      </c>
      <c r="F128" s="117">
        <v>0</v>
      </c>
      <c r="G128" s="117"/>
      <c r="H128" s="118"/>
      <c r="M128" s="118">
        <v>6000</v>
      </c>
      <c r="N128" s="118">
        <f t="shared" si="63"/>
        <v>0</v>
      </c>
      <c r="O128" s="118">
        <f t="shared" si="39"/>
        <v>6000</v>
      </c>
      <c r="P128" s="118">
        <f t="shared" si="40"/>
        <v>0</v>
      </c>
      <c r="Q128" s="118">
        <f t="shared" si="59"/>
        <v>0</v>
      </c>
      <c r="R128" s="118">
        <f t="shared" si="60"/>
        <v>0</v>
      </c>
      <c r="S128" s="118">
        <f>N127*D127/365*(B128-B126)</f>
        <v>33.12328767123288</v>
      </c>
      <c r="T128" s="118">
        <f t="shared" si="45"/>
        <v>33.12328767123288</v>
      </c>
      <c r="U128" s="118">
        <f t="shared" si="61"/>
        <v>0</v>
      </c>
      <c r="V128" s="118">
        <f t="shared" si="62"/>
        <v>0</v>
      </c>
      <c r="W128" s="118">
        <f t="shared" si="53"/>
        <v>0</v>
      </c>
      <c r="X128" s="118">
        <f t="shared" si="49"/>
        <v>0</v>
      </c>
      <c r="Y128" s="119">
        <v>0.02</v>
      </c>
      <c r="Z128" s="118">
        <f t="shared" si="50"/>
        <v>0</v>
      </c>
      <c r="AA128" s="118">
        <f t="shared" si="51"/>
        <v>0</v>
      </c>
      <c r="AB128" s="119">
        <v>0</v>
      </c>
      <c r="AC128" s="118">
        <f t="shared" si="41"/>
        <v>0</v>
      </c>
      <c r="AD128" s="118">
        <f t="shared" si="42"/>
        <v>0</v>
      </c>
      <c r="AM128" s="118"/>
      <c r="AN128" s="118"/>
      <c r="AO128" s="118"/>
      <c r="AP128" s="118"/>
      <c r="AQ128" s="117">
        <v>0.05</v>
      </c>
      <c r="AR128" s="117">
        <v>0.1</v>
      </c>
    </row>
    <row r="129" spans="1:44" s="70" customFormat="1">
      <c r="A129" s="4" t="s">
        <v>15</v>
      </c>
      <c r="B129" s="125">
        <v>43432</v>
      </c>
      <c r="C129" s="131">
        <v>1</v>
      </c>
      <c r="D129" s="127">
        <v>5.5E-2</v>
      </c>
      <c r="E129" s="127">
        <v>0</v>
      </c>
      <c r="F129" s="127">
        <v>0</v>
      </c>
      <c r="G129" s="127"/>
      <c r="H129" s="128"/>
      <c r="M129" s="128">
        <v>-309900</v>
      </c>
      <c r="N129" s="128">
        <f>-M129</f>
        <v>309900</v>
      </c>
      <c r="O129" s="128">
        <f t="shared" si="39"/>
        <v>-309900</v>
      </c>
      <c r="P129" s="128">
        <f t="shared" si="40"/>
        <v>309900</v>
      </c>
      <c r="Q129" s="128"/>
      <c r="R129" s="128"/>
      <c r="S129" s="128">
        <v>0</v>
      </c>
      <c r="T129" s="128">
        <f t="shared" si="45"/>
        <v>0</v>
      </c>
      <c r="U129" s="128">
        <f t="shared" si="61"/>
        <v>0</v>
      </c>
      <c r="V129" s="128">
        <f t="shared" si="62"/>
        <v>0</v>
      </c>
      <c r="W129" s="128">
        <f t="shared" si="53"/>
        <v>0</v>
      </c>
      <c r="X129" s="128">
        <f t="shared" si="49"/>
        <v>0</v>
      </c>
      <c r="Y129" s="129">
        <v>0.02</v>
      </c>
      <c r="Z129" s="128">
        <f t="shared" si="50"/>
        <v>-6198</v>
      </c>
      <c r="AA129" s="128">
        <f t="shared" si="51"/>
        <v>-6198</v>
      </c>
      <c r="AB129" s="129">
        <v>0</v>
      </c>
      <c r="AC129" s="128">
        <f t="shared" si="41"/>
        <v>0</v>
      </c>
      <c r="AD129" s="128">
        <f t="shared" si="42"/>
        <v>0</v>
      </c>
      <c r="AM129" s="128"/>
      <c r="AN129" s="128"/>
      <c r="AO129" s="128"/>
      <c r="AP129" s="128"/>
      <c r="AQ129" s="127">
        <v>0.05</v>
      </c>
      <c r="AR129" s="127">
        <v>0.2</v>
      </c>
    </row>
    <row r="130" spans="1:44" s="70" customFormat="1">
      <c r="A130" s="4" t="s">
        <v>15</v>
      </c>
      <c r="B130" s="125">
        <v>43434</v>
      </c>
      <c r="C130" s="131">
        <v>1</v>
      </c>
      <c r="D130" s="127">
        <v>5.5E-2</v>
      </c>
      <c r="E130" s="127">
        <v>0</v>
      </c>
      <c r="F130" s="127">
        <v>0</v>
      </c>
      <c r="G130" s="127"/>
      <c r="H130" s="128"/>
      <c r="M130" s="128">
        <v>0</v>
      </c>
      <c r="N130" s="128">
        <f t="shared" ref="N130:N135" si="64">N129-M130</f>
        <v>309900</v>
      </c>
      <c r="O130" s="128">
        <f t="shared" si="39"/>
        <v>0</v>
      </c>
      <c r="P130" s="128">
        <f t="shared" si="40"/>
        <v>309900</v>
      </c>
      <c r="Q130" s="128">
        <f t="shared" ref="Q130:Q135" si="65">N129*D129/365*(B130-B129)+Q129-S130</f>
        <v>93.394520547945206</v>
      </c>
      <c r="R130" s="128">
        <f t="shared" ref="R130:R135" si="66">Q130*C130</f>
        <v>93.394520547945206</v>
      </c>
      <c r="S130" s="128"/>
      <c r="T130" s="128"/>
      <c r="U130" s="128">
        <f t="shared" ref="U130:U136" si="67">E130*N129</f>
        <v>0</v>
      </c>
      <c r="V130" s="128">
        <f t="shared" si="62"/>
        <v>0</v>
      </c>
      <c r="W130" s="128">
        <f t="shared" si="53"/>
        <v>0</v>
      </c>
      <c r="X130" s="128">
        <f t="shared" si="49"/>
        <v>0</v>
      </c>
      <c r="Y130" s="129">
        <v>0.02</v>
      </c>
      <c r="Z130" s="128">
        <f t="shared" si="50"/>
        <v>-6198</v>
      </c>
      <c r="AA130" s="128">
        <f t="shared" si="51"/>
        <v>-6198</v>
      </c>
      <c r="AB130" s="129">
        <v>0</v>
      </c>
      <c r="AC130" s="128">
        <f t="shared" si="41"/>
        <v>0</v>
      </c>
      <c r="AD130" s="128">
        <f t="shared" si="42"/>
        <v>0</v>
      </c>
      <c r="AM130" s="128"/>
      <c r="AN130" s="128"/>
      <c r="AO130" s="128"/>
      <c r="AP130" s="128"/>
      <c r="AQ130" s="127">
        <v>0.05</v>
      </c>
      <c r="AR130" s="127">
        <v>0.2</v>
      </c>
    </row>
    <row r="131" spans="1:44" s="70" customFormat="1">
      <c r="A131" s="4" t="s">
        <v>15</v>
      </c>
      <c r="B131" s="125">
        <v>43462</v>
      </c>
      <c r="C131" s="131">
        <v>1</v>
      </c>
      <c r="D131" s="127">
        <v>5.5E-2</v>
      </c>
      <c r="E131" s="127">
        <v>0</v>
      </c>
      <c r="F131" s="127">
        <v>0</v>
      </c>
      <c r="G131" s="127"/>
      <c r="H131" s="128"/>
      <c r="M131" s="128">
        <v>0</v>
      </c>
      <c r="N131" s="128">
        <f t="shared" si="64"/>
        <v>309900</v>
      </c>
      <c r="O131" s="128">
        <f t="shared" si="39"/>
        <v>0</v>
      </c>
      <c r="P131" s="128">
        <f t="shared" si="40"/>
        <v>309900</v>
      </c>
      <c r="Q131" s="128">
        <f t="shared" si="65"/>
        <v>0</v>
      </c>
      <c r="R131" s="128">
        <f t="shared" si="66"/>
        <v>0</v>
      </c>
      <c r="S131" s="128">
        <f>N130*D130/365*(B131-B129)</f>
        <v>1400.9178082191781</v>
      </c>
      <c r="T131" s="128"/>
      <c r="U131" s="128">
        <f t="shared" si="67"/>
        <v>0</v>
      </c>
      <c r="V131" s="128">
        <f t="shared" si="62"/>
        <v>0</v>
      </c>
      <c r="W131" s="128">
        <f t="shared" si="53"/>
        <v>0</v>
      </c>
      <c r="X131" s="128">
        <f t="shared" si="49"/>
        <v>0</v>
      </c>
      <c r="Y131" s="129">
        <v>0.02</v>
      </c>
      <c r="Z131" s="128">
        <f t="shared" si="50"/>
        <v>-6198</v>
      </c>
      <c r="AA131" s="128">
        <f t="shared" si="51"/>
        <v>-6198</v>
      </c>
      <c r="AB131" s="129">
        <v>0</v>
      </c>
      <c r="AC131" s="128">
        <f t="shared" si="41"/>
        <v>0</v>
      </c>
      <c r="AD131" s="128">
        <f t="shared" si="42"/>
        <v>0</v>
      </c>
      <c r="AM131" s="128"/>
      <c r="AN131" s="128"/>
      <c r="AO131" s="128"/>
      <c r="AP131" s="128"/>
      <c r="AQ131" s="127">
        <v>0.05</v>
      </c>
      <c r="AR131" s="127">
        <v>0.2</v>
      </c>
    </row>
    <row r="132" spans="1:44" s="70" customFormat="1">
      <c r="A132" s="4" t="s">
        <v>15</v>
      </c>
      <c r="B132" s="125">
        <v>43465</v>
      </c>
      <c r="C132" s="131">
        <v>1</v>
      </c>
      <c r="D132" s="127">
        <v>5.5E-2</v>
      </c>
      <c r="E132" s="127">
        <v>0</v>
      </c>
      <c r="F132" s="127">
        <v>0</v>
      </c>
      <c r="G132" s="127"/>
      <c r="H132" s="128"/>
      <c r="M132" s="128">
        <v>0</v>
      </c>
      <c r="N132" s="128">
        <f t="shared" si="64"/>
        <v>309900</v>
      </c>
      <c r="O132" s="128">
        <f t="shared" si="39"/>
        <v>0</v>
      </c>
      <c r="P132" s="128">
        <f t="shared" si="40"/>
        <v>309900</v>
      </c>
      <c r="Q132" s="128">
        <f t="shared" si="65"/>
        <v>140.09178082191781</v>
      </c>
      <c r="R132" s="128">
        <f t="shared" si="66"/>
        <v>140.09178082191781</v>
      </c>
      <c r="S132" s="128"/>
      <c r="T132" s="128"/>
      <c r="U132" s="128">
        <f t="shared" si="67"/>
        <v>0</v>
      </c>
      <c r="V132" s="128">
        <f t="shared" si="62"/>
        <v>0</v>
      </c>
      <c r="W132" s="128">
        <f t="shared" si="53"/>
        <v>0</v>
      </c>
      <c r="X132" s="128">
        <f t="shared" si="49"/>
        <v>0</v>
      </c>
      <c r="Y132" s="129">
        <v>0.02</v>
      </c>
      <c r="Z132" s="128">
        <f t="shared" si="50"/>
        <v>-6198</v>
      </c>
      <c r="AA132" s="128">
        <f t="shared" si="51"/>
        <v>-6198</v>
      </c>
      <c r="AB132" s="129">
        <v>0</v>
      </c>
      <c r="AC132" s="128">
        <f t="shared" si="41"/>
        <v>0</v>
      </c>
      <c r="AD132" s="128">
        <f t="shared" si="42"/>
        <v>0</v>
      </c>
      <c r="AM132" s="128"/>
      <c r="AN132" s="128"/>
      <c r="AO132" s="128"/>
      <c r="AP132" s="128"/>
      <c r="AQ132" s="127">
        <v>0.05</v>
      </c>
      <c r="AR132" s="127">
        <v>0.2</v>
      </c>
    </row>
    <row r="133" spans="1:44" s="70" customFormat="1">
      <c r="A133" s="4" t="s">
        <v>15</v>
      </c>
      <c r="B133" s="125">
        <v>43493</v>
      </c>
      <c r="C133" s="131">
        <v>1</v>
      </c>
      <c r="D133" s="127">
        <v>5.5E-2</v>
      </c>
      <c r="E133" s="127">
        <v>0</v>
      </c>
      <c r="F133" s="127">
        <v>0</v>
      </c>
      <c r="G133" s="127"/>
      <c r="H133" s="128"/>
      <c r="M133" s="128">
        <v>0</v>
      </c>
      <c r="N133" s="128">
        <f t="shared" si="64"/>
        <v>309900</v>
      </c>
      <c r="O133" s="128">
        <f t="shared" si="39"/>
        <v>0</v>
      </c>
      <c r="P133" s="128">
        <f t="shared" si="40"/>
        <v>309900</v>
      </c>
      <c r="Q133" s="128">
        <f t="shared" si="65"/>
        <v>0</v>
      </c>
      <c r="R133" s="128">
        <f t="shared" si="66"/>
        <v>0</v>
      </c>
      <c r="S133" s="128">
        <f>N132*D132/365*(B133-B131)</f>
        <v>1447.6150684931506</v>
      </c>
      <c r="T133" s="128"/>
      <c r="U133" s="128">
        <f t="shared" si="67"/>
        <v>0</v>
      </c>
      <c r="V133" s="128">
        <f t="shared" si="62"/>
        <v>0</v>
      </c>
      <c r="W133" s="128">
        <f t="shared" si="53"/>
        <v>0</v>
      </c>
      <c r="X133" s="128">
        <f t="shared" si="49"/>
        <v>0</v>
      </c>
      <c r="Y133" s="129">
        <v>0.02</v>
      </c>
      <c r="Z133" s="128">
        <f t="shared" si="50"/>
        <v>-6198</v>
      </c>
      <c r="AA133" s="128">
        <f t="shared" si="51"/>
        <v>-6198</v>
      </c>
      <c r="AB133" s="129">
        <v>0</v>
      </c>
      <c r="AC133" s="128">
        <f t="shared" ref="AC133:AC196" si="68">-AB133*N133</f>
        <v>0</v>
      </c>
      <c r="AD133" s="128">
        <f t="shared" ref="AD133:AD196" si="69">AC133*C133</f>
        <v>0</v>
      </c>
      <c r="AM133" s="128"/>
      <c r="AN133" s="128"/>
      <c r="AO133" s="128"/>
      <c r="AP133" s="128"/>
      <c r="AQ133" s="127">
        <v>0.05</v>
      </c>
      <c r="AR133" s="127">
        <v>0.2</v>
      </c>
    </row>
    <row r="134" spans="1:44" s="70" customFormat="1">
      <c r="A134" s="4" t="s">
        <v>15</v>
      </c>
      <c r="B134" s="125">
        <v>43496</v>
      </c>
      <c r="C134" s="131">
        <v>1</v>
      </c>
      <c r="D134" s="127">
        <v>5.5E-2</v>
      </c>
      <c r="E134" s="127">
        <v>0</v>
      </c>
      <c r="F134" s="127">
        <v>0</v>
      </c>
      <c r="G134" s="127"/>
      <c r="H134" s="128"/>
      <c r="M134" s="128">
        <v>0</v>
      </c>
      <c r="N134" s="128">
        <f t="shared" si="64"/>
        <v>309900</v>
      </c>
      <c r="O134" s="128">
        <f t="shared" si="39"/>
        <v>0</v>
      </c>
      <c r="P134" s="128">
        <f t="shared" si="40"/>
        <v>309900</v>
      </c>
      <c r="Q134" s="128">
        <f t="shared" si="65"/>
        <v>140.09178082191781</v>
      </c>
      <c r="R134" s="128">
        <f t="shared" si="66"/>
        <v>140.09178082191781</v>
      </c>
      <c r="S134" s="128"/>
      <c r="T134" s="128"/>
      <c r="U134" s="128">
        <f t="shared" si="67"/>
        <v>0</v>
      </c>
      <c r="V134" s="128">
        <f t="shared" si="62"/>
        <v>0</v>
      </c>
      <c r="W134" s="128">
        <f t="shared" si="53"/>
        <v>0</v>
      </c>
      <c r="X134" s="128">
        <f t="shared" si="49"/>
        <v>0</v>
      </c>
      <c r="Y134" s="129">
        <v>0.02</v>
      </c>
      <c r="Z134" s="128">
        <f t="shared" si="50"/>
        <v>-6198</v>
      </c>
      <c r="AA134" s="128">
        <f t="shared" si="51"/>
        <v>-6198</v>
      </c>
      <c r="AB134" s="129">
        <v>0</v>
      </c>
      <c r="AC134" s="128">
        <f t="shared" si="68"/>
        <v>0</v>
      </c>
      <c r="AD134" s="128">
        <f t="shared" si="69"/>
        <v>0</v>
      </c>
      <c r="AM134" s="128"/>
      <c r="AN134" s="128"/>
      <c r="AO134" s="128"/>
      <c r="AP134" s="128"/>
      <c r="AQ134" s="127">
        <v>0.05</v>
      </c>
      <c r="AR134" s="127">
        <v>0.2</v>
      </c>
    </row>
    <row r="135" spans="1:44" s="70" customFormat="1">
      <c r="A135" s="4" t="s">
        <v>15</v>
      </c>
      <c r="B135" s="125">
        <v>43524</v>
      </c>
      <c r="C135" s="131">
        <v>1</v>
      </c>
      <c r="D135" s="127">
        <v>5.5E-2</v>
      </c>
      <c r="E135" s="127">
        <v>0</v>
      </c>
      <c r="F135" s="127">
        <v>0</v>
      </c>
      <c r="G135" s="127"/>
      <c r="H135" s="128"/>
      <c r="M135" s="128">
        <v>309900</v>
      </c>
      <c r="N135" s="128">
        <f t="shared" si="64"/>
        <v>0</v>
      </c>
      <c r="O135" s="128">
        <f t="shared" si="39"/>
        <v>309900</v>
      </c>
      <c r="P135" s="128">
        <f t="shared" si="40"/>
        <v>0</v>
      </c>
      <c r="Q135" s="128">
        <f t="shared" si="65"/>
        <v>0</v>
      </c>
      <c r="R135" s="128">
        <f t="shared" si="66"/>
        <v>0</v>
      </c>
      <c r="S135" s="128">
        <f>N134*D134/365*(B135-B133)</f>
        <v>1447.6150684931506</v>
      </c>
      <c r="T135" s="128">
        <f>S135*C135</f>
        <v>1447.6150684931506</v>
      </c>
      <c r="U135" s="128">
        <f t="shared" si="67"/>
        <v>0</v>
      </c>
      <c r="V135" s="128">
        <f t="shared" si="62"/>
        <v>0</v>
      </c>
      <c r="W135" s="128">
        <f t="shared" si="53"/>
        <v>0</v>
      </c>
      <c r="X135" s="128">
        <f t="shared" si="49"/>
        <v>0</v>
      </c>
      <c r="Y135" s="129">
        <v>0.02</v>
      </c>
      <c r="Z135" s="128">
        <f t="shared" si="50"/>
        <v>0</v>
      </c>
      <c r="AA135" s="128">
        <f t="shared" si="51"/>
        <v>0</v>
      </c>
      <c r="AB135" s="129">
        <v>0</v>
      </c>
      <c r="AC135" s="128">
        <f t="shared" si="68"/>
        <v>0</v>
      </c>
      <c r="AD135" s="128">
        <f t="shared" si="69"/>
        <v>0</v>
      </c>
      <c r="AM135" s="128"/>
      <c r="AN135" s="128"/>
      <c r="AO135" s="128"/>
      <c r="AP135" s="128"/>
      <c r="AQ135" s="127">
        <v>0.05</v>
      </c>
      <c r="AR135" s="127">
        <v>0.2</v>
      </c>
    </row>
    <row r="136" spans="1:44" s="68" customFormat="1">
      <c r="A136" s="3" t="s">
        <v>16</v>
      </c>
      <c r="B136" s="130">
        <v>43428</v>
      </c>
      <c r="C136" s="132">
        <f>VLOOKUP(CF_ож!B136,USD!A:B,2,TRUE)</f>
        <v>65.666399999999996</v>
      </c>
      <c r="D136" s="117">
        <v>5.5E-2</v>
      </c>
      <c r="E136" s="117">
        <v>0</v>
      </c>
      <c r="F136" s="117">
        <v>0</v>
      </c>
      <c r="G136" s="117"/>
      <c r="H136" s="118"/>
      <c r="M136" s="118">
        <v>-10000</v>
      </c>
      <c r="N136" s="118">
        <f>-M136</f>
        <v>10000</v>
      </c>
      <c r="O136" s="118">
        <f t="shared" si="39"/>
        <v>-656664</v>
      </c>
      <c r="P136" s="118">
        <f t="shared" si="40"/>
        <v>656664</v>
      </c>
      <c r="Q136" s="118"/>
      <c r="R136" s="118"/>
      <c r="S136" s="118">
        <v>0</v>
      </c>
      <c r="T136" s="118">
        <f>S136*C136</f>
        <v>0</v>
      </c>
      <c r="U136" s="118">
        <f t="shared" si="67"/>
        <v>0</v>
      </c>
      <c r="V136" s="118"/>
      <c r="W136" s="118">
        <f t="shared" si="53"/>
        <v>0</v>
      </c>
      <c r="X136" s="118">
        <f t="shared" ref="X136:X199" si="70">W136*C136</f>
        <v>0</v>
      </c>
      <c r="Y136" s="119">
        <v>0.2</v>
      </c>
      <c r="Z136" s="118">
        <f t="shared" ref="Z136:Z199" si="71">-Y136*N136</f>
        <v>-2000</v>
      </c>
      <c r="AA136" s="118">
        <f t="shared" ref="AA136:AA199" si="72">Z136*C136</f>
        <v>-131332.79999999999</v>
      </c>
      <c r="AB136" s="119">
        <v>0</v>
      </c>
      <c r="AC136" s="118">
        <f t="shared" si="68"/>
        <v>0</v>
      </c>
      <c r="AD136" s="118">
        <f t="shared" si="69"/>
        <v>0</v>
      </c>
      <c r="AM136" s="118"/>
      <c r="AN136" s="118"/>
      <c r="AO136" s="118"/>
      <c r="AP136" s="118"/>
      <c r="AQ136" s="117">
        <v>0.5</v>
      </c>
      <c r="AR136" s="117">
        <v>1</v>
      </c>
    </row>
    <row r="137" spans="1:44" s="68" customFormat="1">
      <c r="A137" s="3" t="s">
        <v>16</v>
      </c>
      <c r="B137" s="130">
        <v>43465</v>
      </c>
      <c r="C137" s="132">
        <f>VLOOKUP(CF_ож!B137,USD!A:B,2,TRUE)</f>
        <v>69.470600000000005</v>
      </c>
      <c r="D137" s="117">
        <v>5.5E-2</v>
      </c>
      <c r="E137" s="117">
        <v>0</v>
      </c>
      <c r="F137" s="117">
        <v>0</v>
      </c>
      <c r="G137" s="117"/>
      <c r="H137" s="118"/>
      <c r="M137" s="118">
        <v>0</v>
      </c>
      <c r="N137" s="118">
        <f>N136-M137</f>
        <v>10000</v>
      </c>
      <c r="O137" s="118">
        <f t="shared" si="39"/>
        <v>0</v>
      </c>
      <c r="P137" s="118">
        <f t="shared" si="40"/>
        <v>694706</v>
      </c>
      <c r="Q137" s="118">
        <f t="shared" ref="Q137:Q147" si="73">N136*D136/365*(B137-B136)+Q136-S137</f>
        <v>55.753424657534246</v>
      </c>
      <c r="R137" s="118">
        <f t="shared" ref="R137:R147" si="74">Q137*C137</f>
        <v>3873.223863013699</v>
      </c>
      <c r="S137" s="118"/>
      <c r="T137" s="118"/>
      <c r="U137" s="118">
        <f t="shared" ref="U137:U148" si="75">E137*N137</f>
        <v>0</v>
      </c>
      <c r="V137" s="118">
        <f t="shared" ref="V137:V147" si="76">U137*C137</f>
        <v>0</v>
      </c>
      <c r="W137" s="118">
        <f t="shared" si="53"/>
        <v>0</v>
      </c>
      <c r="X137" s="118">
        <f t="shared" si="70"/>
        <v>0</v>
      </c>
      <c r="Y137" s="119">
        <v>0.2</v>
      </c>
      <c r="Z137" s="118">
        <f t="shared" si="71"/>
        <v>-2000</v>
      </c>
      <c r="AA137" s="118">
        <f t="shared" si="72"/>
        <v>-138941.20000000001</v>
      </c>
      <c r="AB137" s="119">
        <v>0</v>
      </c>
      <c r="AC137" s="118">
        <f t="shared" si="68"/>
        <v>0</v>
      </c>
      <c r="AD137" s="118">
        <f t="shared" si="69"/>
        <v>0</v>
      </c>
      <c r="AM137" s="118"/>
      <c r="AN137" s="118"/>
      <c r="AO137" s="118"/>
      <c r="AP137" s="118"/>
      <c r="AQ137" s="117">
        <v>0.5</v>
      </c>
      <c r="AR137" s="117">
        <v>1</v>
      </c>
    </row>
    <row r="138" spans="1:44" s="68" customFormat="1">
      <c r="A138" s="3" t="s">
        <v>16</v>
      </c>
      <c r="B138" s="130">
        <v>43830</v>
      </c>
      <c r="C138" s="132">
        <f>VLOOKUP(CF_ож!B138,USD!A:B,2,TRUE)</f>
        <v>61.905700000000003</v>
      </c>
      <c r="D138" s="117">
        <v>5.5E-2</v>
      </c>
      <c r="E138" s="117">
        <v>0</v>
      </c>
      <c r="F138" s="117">
        <v>0</v>
      </c>
      <c r="G138" s="117"/>
      <c r="H138" s="118"/>
      <c r="M138" s="118">
        <v>0</v>
      </c>
      <c r="N138" s="118">
        <f t="shared" ref="N138:N147" si="77">N137-M138</f>
        <v>10000</v>
      </c>
      <c r="O138" s="118">
        <f t="shared" si="39"/>
        <v>0</v>
      </c>
      <c r="P138" s="118">
        <f t="shared" si="40"/>
        <v>619057</v>
      </c>
      <c r="Q138" s="118">
        <f t="shared" si="73"/>
        <v>605.7534246575342</v>
      </c>
      <c r="R138" s="118">
        <f t="shared" si="74"/>
        <v>37499.589780821916</v>
      </c>
      <c r="S138" s="118"/>
      <c r="T138" s="118"/>
      <c r="U138" s="118">
        <f t="shared" si="75"/>
        <v>0</v>
      </c>
      <c r="V138" s="118">
        <f t="shared" si="76"/>
        <v>0</v>
      </c>
      <c r="W138" s="118">
        <f t="shared" si="53"/>
        <v>0</v>
      </c>
      <c r="X138" s="118">
        <f t="shared" si="70"/>
        <v>0</v>
      </c>
      <c r="Y138" s="119">
        <v>0.2</v>
      </c>
      <c r="Z138" s="118">
        <f t="shared" si="71"/>
        <v>-2000</v>
      </c>
      <c r="AA138" s="118">
        <f t="shared" si="72"/>
        <v>-123811.40000000001</v>
      </c>
      <c r="AB138" s="119">
        <v>0</v>
      </c>
      <c r="AC138" s="118">
        <f t="shared" si="68"/>
        <v>0</v>
      </c>
      <c r="AD138" s="118">
        <f t="shared" si="69"/>
        <v>0</v>
      </c>
      <c r="AM138" s="118"/>
      <c r="AN138" s="118"/>
      <c r="AO138" s="118"/>
      <c r="AP138" s="118"/>
      <c r="AQ138" s="117">
        <v>0.5</v>
      </c>
      <c r="AR138" s="117">
        <v>1</v>
      </c>
    </row>
    <row r="139" spans="1:44" s="68" customFormat="1">
      <c r="A139" s="3" t="s">
        <v>16</v>
      </c>
      <c r="B139" s="130">
        <v>44196</v>
      </c>
      <c r="C139" s="132">
        <f>VLOOKUP(CF_ож!B139,USD!A:B,2,TRUE)</f>
        <v>77</v>
      </c>
      <c r="D139" s="117">
        <v>5.5E-2</v>
      </c>
      <c r="E139" s="117">
        <v>0</v>
      </c>
      <c r="F139" s="117">
        <v>0</v>
      </c>
      <c r="G139" s="117"/>
      <c r="H139" s="118"/>
      <c r="M139" s="118">
        <v>0</v>
      </c>
      <c r="N139" s="118">
        <f t="shared" si="77"/>
        <v>10000</v>
      </c>
      <c r="O139" s="118">
        <f t="shared" si="39"/>
        <v>0</v>
      </c>
      <c r="P139" s="118">
        <f t="shared" si="40"/>
        <v>770000</v>
      </c>
      <c r="Q139" s="118">
        <f t="shared" si="73"/>
        <v>1157.2602739726026</v>
      </c>
      <c r="R139" s="118">
        <f t="shared" si="74"/>
        <v>89109.041095890396</v>
      </c>
      <c r="S139" s="118"/>
      <c r="T139" s="118"/>
      <c r="U139" s="118">
        <f t="shared" si="75"/>
        <v>0</v>
      </c>
      <c r="V139" s="118">
        <f t="shared" si="76"/>
        <v>0</v>
      </c>
      <c r="W139" s="118">
        <f t="shared" si="53"/>
        <v>0</v>
      </c>
      <c r="X139" s="118">
        <f t="shared" si="70"/>
        <v>0</v>
      </c>
      <c r="Y139" s="119">
        <v>0.2</v>
      </c>
      <c r="Z139" s="118">
        <f t="shared" si="71"/>
        <v>-2000</v>
      </c>
      <c r="AA139" s="118">
        <f t="shared" si="72"/>
        <v>-154000</v>
      </c>
      <c r="AB139" s="119">
        <v>0</v>
      </c>
      <c r="AC139" s="118">
        <f t="shared" si="68"/>
        <v>0</v>
      </c>
      <c r="AD139" s="118">
        <f t="shared" si="69"/>
        <v>0</v>
      </c>
      <c r="AM139" s="118"/>
      <c r="AN139" s="118"/>
      <c r="AO139" s="118"/>
      <c r="AP139" s="118"/>
      <c r="AQ139" s="117">
        <v>0.5</v>
      </c>
      <c r="AR139" s="117">
        <v>1</v>
      </c>
    </row>
    <row r="140" spans="1:44" s="68" customFormat="1">
      <c r="A140" s="3" t="s">
        <v>16</v>
      </c>
      <c r="B140" s="130">
        <v>44561</v>
      </c>
      <c r="C140" s="132">
        <f>VLOOKUP(CF_ож!B140,USD!A:B,2,TRUE)</f>
        <v>87</v>
      </c>
      <c r="D140" s="117">
        <v>5.5E-2</v>
      </c>
      <c r="E140" s="117">
        <v>0</v>
      </c>
      <c r="F140" s="117">
        <v>0</v>
      </c>
      <c r="G140" s="117"/>
      <c r="H140" s="118"/>
      <c r="M140" s="118">
        <v>0</v>
      </c>
      <c r="N140" s="118">
        <f t="shared" si="77"/>
        <v>10000</v>
      </c>
      <c r="O140" s="118">
        <f t="shared" si="39"/>
        <v>0</v>
      </c>
      <c r="P140" s="118">
        <f t="shared" si="40"/>
        <v>870000</v>
      </c>
      <c r="Q140" s="118">
        <f t="shared" si="73"/>
        <v>1707.2602739726026</v>
      </c>
      <c r="R140" s="118">
        <f t="shared" si="74"/>
        <v>148531.64383561641</v>
      </c>
      <c r="S140" s="118"/>
      <c r="T140" s="118"/>
      <c r="U140" s="118">
        <f t="shared" si="75"/>
        <v>0</v>
      </c>
      <c r="V140" s="118">
        <f t="shared" si="76"/>
        <v>0</v>
      </c>
      <c r="W140" s="118">
        <f t="shared" si="53"/>
        <v>0</v>
      </c>
      <c r="X140" s="118">
        <f t="shared" si="70"/>
        <v>0</v>
      </c>
      <c r="Y140" s="119">
        <v>0.2</v>
      </c>
      <c r="Z140" s="118">
        <f t="shared" si="71"/>
        <v>-2000</v>
      </c>
      <c r="AA140" s="118">
        <f t="shared" si="72"/>
        <v>-174000</v>
      </c>
      <c r="AB140" s="119">
        <v>0</v>
      </c>
      <c r="AC140" s="118">
        <f t="shared" si="68"/>
        <v>0</v>
      </c>
      <c r="AD140" s="118">
        <f t="shared" si="69"/>
        <v>0</v>
      </c>
      <c r="AM140" s="118"/>
      <c r="AN140" s="118"/>
      <c r="AO140" s="118"/>
      <c r="AP140" s="118"/>
      <c r="AQ140" s="117">
        <v>0.5</v>
      </c>
      <c r="AR140" s="117">
        <v>1</v>
      </c>
    </row>
    <row r="141" spans="1:44" s="68" customFormat="1">
      <c r="A141" s="3" t="s">
        <v>16</v>
      </c>
      <c r="B141" s="130">
        <v>44926</v>
      </c>
      <c r="C141" s="132">
        <f>VLOOKUP(CF_ож!B141,USD!A:B,2,TRUE)</f>
        <v>92</v>
      </c>
      <c r="D141" s="117">
        <v>5.5E-2</v>
      </c>
      <c r="E141" s="117">
        <v>0</v>
      </c>
      <c r="F141" s="117">
        <v>0</v>
      </c>
      <c r="G141" s="117"/>
      <c r="H141" s="118"/>
      <c r="M141" s="118">
        <v>0</v>
      </c>
      <c r="N141" s="118">
        <f t="shared" si="77"/>
        <v>10000</v>
      </c>
      <c r="O141" s="118">
        <f t="shared" si="39"/>
        <v>0</v>
      </c>
      <c r="P141" s="118">
        <f t="shared" si="40"/>
        <v>920000</v>
      </c>
      <c r="Q141" s="118">
        <f t="shared" si="73"/>
        <v>2257.2602739726026</v>
      </c>
      <c r="R141" s="118">
        <f t="shared" si="74"/>
        <v>207667.94520547945</v>
      </c>
      <c r="S141" s="118"/>
      <c r="T141" s="118"/>
      <c r="U141" s="118">
        <f t="shared" si="75"/>
        <v>0</v>
      </c>
      <c r="V141" s="118">
        <f t="shared" si="76"/>
        <v>0</v>
      </c>
      <c r="W141" s="118">
        <f t="shared" si="53"/>
        <v>0</v>
      </c>
      <c r="X141" s="118">
        <f t="shared" si="70"/>
        <v>0</v>
      </c>
      <c r="Y141" s="119">
        <v>0.2</v>
      </c>
      <c r="Z141" s="118">
        <f t="shared" si="71"/>
        <v>-2000</v>
      </c>
      <c r="AA141" s="118">
        <f t="shared" si="72"/>
        <v>-184000</v>
      </c>
      <c r="AB141" s="119">
        <v>0</v>
      </c>
      <c r="AC141" s="118">
        <f t="shared" si="68"/>
        <v>0</v>
      </c>
      <c r="AD141" s="118">
        <f t="shared" si="69"/>
        <v>0</v>
      </c>
      <c r="AM141" s="118"/>
      <c r="AN141" s="118"/>
      <c r="AO141" s="118"/>
      <c r="AP141" s="118"/>
      <c r="AQ141" s="117">
        <v>0.5</v>
      </c>
      <c r="AR141" s="117">
        <v>1</v>
      </c>
    </row>
    <row r="142" spans="1:44" s="68" customFormat="1">
      <c r="A142" s="3" t="s">
        <v>16</v>
      </c>
      <c r="B142" s="130">
        <v>45291</v>
      </c>
      <c r="C142" s="132">
        <f>VLOOKUP(CF_ож!B142,USD!A:B,2,TRUE)</f>
        <v>97</v>
      </c>
      <c r="D142" s="117">
        <v>5.5E-2</v>
      </c>
      <c r="E142" s="117">
        <v>0</v>
      </c>
      <c r="F142" s="117">
        <v>0</v>
      </c>
      <c r="G142" s="117"/>
      <c r="H142" s="118"/>
      <c r="M142" s="118">
        <v>0</v>
      </c>
      <c r="N142" s="118">
        <f t="shared" si="77"/>
        <v>10000</v>
      </c>
      <c r="O142" s="118">
        <f t="shared" si="39"/>
        <v>0</v>
      </c>
      <c r="P142" s="118">
        <f t="shared" si="40"/>
        <v>970000</v>
      </c>
      <c r="Q142" s="118">
        <f t="shared" si="73"/>
        <v>2807.2602739726026</v>
      </c>
      <c r="R142" s="118">
        <f t="shared" si="74"/>
        <v>272304.24657534243</v>
      </c>
      <c r="S142" s="118"/>
      <c r="T142" s="118"/>
      <c r="U142" s="118">
        <f t="shared" si="75"/>
        <v>0</v>
      </c>
      <c r="V142" s="118">
        <f t="shared" si="76"/>
        <v>0</v>
      </c>
      <c r="W142" s="118">
        <f t="shared" si="53"/>
        <v>0</v>
      </c>
      <c r="X142" s="118">
        <f t="shared" si="70"/>
        <v>0</v>
      </c>
      <c r="Y142" s="119">
        <v>0.2</v>
      </c>
      <c r="Z142" s="118">
        <f t="shared" si="71"/>
        <v>-2000</v>
      </c>
      <c r="AA142" s="118">
        <f t="shared" si="72"/>
        <v>-194000</v>
      </c>
      <c r="AB142" s="119">
        <v>0</v>
      </c>
      <c r="AC142" s="118">
        <f t="shared" si="68"/>
        <v>0</v>
      </c>
      <c r="AD142" s="118">
        <f t="shared" si="69"/>
        <v>0</v>
      </c>
      <c r="AM142" s="118"/>
      <c r="AN142" s="118"/>
      <c r="AO142" s="118"/>
      <c r="AP142" s="118"/>
      <c r="AQ142" s="117">
        <v>0.5</v>
      </c>
      <c r="AR142" s="117">
        <v>1</v>
      </c>
    </row>
    <row r="143" spans="1:44" s="68" customFormat="1">
      <c r="A143" s="3" t="s">
        <v>16</v>
      </c>
      <c r="B143" s="130">
        <v>45657</v>
      </c>
      <c r="C143" s="132">
        <f>VLOOKUP(CF_ож!B143,USD!A:B,2,TRUE)</f>
        <v>102</v>
      </c>
      <c r="D143" s="117">
        <v>5.5E-2</v>
      </c>
      <c r="E143" s="117">
        <v>0</v>
      </c>
      <c r="F143" s="117">
        <v>0</v>
      </c>
      <c r="G143" s="117"/>
      <c r="H143" s="118"/>
      <c r="M143" s="118">
        <v>0</v>
      </c>
      <c r="N143" s="118">
        <f t="shared" si="77"/>
        <v>10000</v>
      </c>
      <c r="O143" s="118">
        <f t="shared" si="39"/>
        <v>0</v>
      </c>
      <c r="P143" s="118">
        <f t="shared" si="40"/>
        <v>1020000</v>
      </c>
      <c r="Q143" s="118">
        <f t="shared" si="73"/>
        <v>3358.767123287671</v>
      </c>
      <c r="R143" s="118">
        <f t="shared" si="74"/>
        <v>342594.24657534243</v>
      </c>
      <c r="S143" s="118"/>
      <c r="T143" s="118"/>
      <c r="U143" s="118">
        <f t="shared" si="75"/>
        <v>0</v>
      </c>
      <c r="V143" s="118">
        <f t="shared" si="76"/>
        <v>0</v>
      </c>
      <c r="W143" s="118">
        <f t="shared" si="53"/>
        <v>0</v>
      </c>
      <c r="X143" s="118">
        <f t="shared" si="70"/>
        <v>0</v>
      </c>
      <c r="Y143" s="119">
        <v>0.2</v>
      </c>
      <c r="Z143" s="118">
        <f t="shared" si="71"/>
        <v>-2000</v>
      </c>
      <c r="AA143" s="118">
        <f t="shared" si="72"/>
        <v>-204000</v>
      </c>
      <c r="AB143" s="119">
        <v>0</v>
      </c>
      <c r="AC143" s="118">
        <f t="shared" si="68"/>
        <v>0</v>
      </c>
      <c r="AD143" s="118">
        <f t="shared" si="69"/>
        <v>0</v>
      </c>
      <c r="AM143" s="118"/>
      <c r="AN143" s="118"/>
      <c r="AO143" s="118"/>
      <c r="AP143" s="118"/>
      <c r="AQ143" s="117">
        <v>0.5</v>
      </c>
      <c r="AR143" s="117">
        <v>1</v>
      </c>
    </row>
    <row r="144" spans="1:44" s="68" customFormat="1">
      <c r="A144" s="3" t="s">
        <v>16</v>
      </c>
      <c r="B144" s="130">
        <v>46022</v>
      </c>
      <c r="C144" s="132">
        <f>VLOOKUP(CF_ож!B144,USD!A:B,2,TRUE)</f>
        <v>104</v>
      </c>
      <c r="D144" s="117">
        <v>5.5E-2</v>
      </c>
      <c r="E144" s="117">
        <v>0</v>
      </c>
      <c r="F144" s="117">
        <v>0</v>
      </c>
      <c r="G144" s="117"/>
      <c r="H144" s="118"/>
      <c r="M144" s="118">
        <v>0</v>
      </c>
      <c r="N144" s="118">
        <f t="shared" si="77"/>
        <v>10000</v>
      </c>
      <c r="O144" s="118">
        <f t="shared" ref="O144:O207" si="78">M144*C144</f>
        <v>0</v>
      </c>
      <c r="P144" s="118">
        <f t="shared" ref="P144:P207" si="79">N144*C144</f>
        <v>1040000</v>
      </c>
      <c r="Q144" s="118">
        <f t="shared" si="73"/>
        <v>3908.767123287671</v>
      </c>
      <c r="R144" s="118">
        <f t="shared" si="74"/>
        <v>406511.78082191781</v>
      </c>
      <c r="S144" s="118"/>
      <c r="T144" s="118"/>
      <c r="U144" s="118">
        <f t="shared" si="75"/>
        <v>0</v>
      </c>
      <c r="V144" s="118">
        <f t="shared" si="76"/>
        <v>0</v>
      </c>
      <c r="W144" s="118">
        <f t="shared" si="53"/>
        <v>0</v>
      </c>
      <c r="X144" s="118">
        <f t="shared" si="70"/>
        <v>0</v>
      </c>
      <c r="Y144" s="119">
        <v>0.2</v>
      </c>
      <c r="Z144" s="118">
        <f t="shared" si="71"/>
        <v>-2000</v>
      </c>
      <c r="AA144" s="118">
        <f t="shared" si="72"/>
        <v>-208000</v>
      </c>
      <c r="AB144" s="119">
        <v>0</v>
      </c>
      <c r="AC144" s="118">
        <f t="shared" si="68"/>
        <v>0</v>
      </c>
      <c r="AD144" s="118">
        <f t="shared" si="69"/>
        <v>0</v>
      </c>
      <c r="AM144" s="118"/>
      <c r="AN144" s="118"/>
      <c r="AO144" s="118"/>
      <c r="AP144" s="118"/>
      <c r="AQ144" s="117">
        <v>0.5</v>
      </c>
      <c r="AR144" s="117">
        <v>1</v>
      </c>
    </row>
    <row r="145" spans="1:44" s="68" customFormat="1">
      <c r="A145" s="3" t="s">
        <v>16</v>
      </c>
      <c r="B145" s="130">
        <v>46387</v>
      </c>
      <c r="C145" s="132">
        <f>VLOOKUP(CF_ож!B145,USD!A:B,2,TRUE)</f>
        <v>106</v>
      </c>
      <c r="D145" s="117">
        <v>5.5E-2</v>
      </c>
      <c r="E145" s="117">
        <v>0</v>
      </c>
      <c r="F145" s="117">
        <v>0</v>
      </c>
      <c r="G145" s="117"/>
      <c r="H145" s="118"/>
      <c r="M145" s="118">
        <v>0</v>
      </c>
      <c r="N145" s="118">
        <f t="shared" si="77"/>
        <v>10000</v>
      </c>
      <c r="O145" s="118">
        <f t="shared" si="78"/>
        <v>0</v>
      </c>
      <c r="P145" s="118">
        <f t="shared" si="79"/>
        <v>1060000</v>
      </c>
      <c r="Q145" s="118">
        <f t="shared" si="73"/>
        <v>4458.767123287671</v>
      </c>
      <c r="R145" s="118">
        <f t="shared" si="74"/>
        <v>472629.31506849313</v>
      </c>
      <c r="S145" s="118"/>
      <c r="T145" s="118"/>
      <c r="U145" s="118">
        <f t="shared" si="75"/>
        <v>0</v>
      </c>
      <c r="V145" s="118">
        <f t="shared" si="76"/>
        <v>0</v>
      </c>
      <c r="W145" s="118">
        <f t="shared" si="53"/>
        <v>0</v>
      </c>
      <c r="X145" s="118">
        <f t="shared" si="70"/>
        <v>0</v>
      </c>
      <c r="Y145" s="119">
        <v>0.2</v>
      </c>
      <c r="Z145" s="118">
        <f t="shared" si="71"/>
        <v>-2000</v>
      </c>
      <c r="AA145" s="118">
        <f t="shared" si="72"/>
        <v>-212000</v>
      </c>
      <c r="AB145" s="119">
        <v>0</v>
      </c>
      <c r="AC145" s="118">
        <f t="shared" si="68"/>
        <v>0</v>
      </c>
      <c r="AD145" s="118">
        <f t="shared" si="69"/>
        <v>0</v>
      </c>
      <c r="AM145" s="118"/>
      <c r="AN145" s="118"/>
      <c r="AO145" s="118"/>
      <c r="AP145" s="118"/>
      <c r="AQ145" s="117">
        <v>0.5</v>
      </c>
      <c r="AR145" s="117">
        <v>1</v>
      </c>
    </row>
    <row r="146" spans="1:44" s="68" customFormat="1">
      <c r="A146" s="3" t="s">
        <v>16</v>
      </c>
      <c r="B146" s="130">
        <v>46752</v>
      </c>
      <c r="C146" s="132">
        <f>VLOOKUP(CF_ож!B146,USD!A:B,2,TRUE)</f>
        <v>108</v>
      </c>
      <c r="D146" s="117">
        <v>5.5E-2</v>
      </c>
      <c r="E146" s="117">
        <v>0</v>
      </c>
      <c r="F146" s="117">
        <v>0</v>
      </c>
      <c r="G146" s="117"/>
      <c r="H146" s="118"/>
      <c r="M146" s="118">
        <v>0</v>
      </c>
      <c r="N146" s="118">
        <f t="shared" si="77"/>
        <v>10000</v>
      </c>
      <c r="O146" s="118">
        <f t="shared" si="78"/>
        <v>0</v>
      </c>
      <c r="P146" s="118">
        <f t="shared" si="79"/>
        <v>1080000</v>
      </c>
      <c r="Q146" s="118">
        <f t="shared" si="73"/>
        <v>5008.767123287671</v>
      </c>
      <c r="R146" s="118">
        <f t="shared" si="74"/>
        <v>540946.84931506845</v>
      </c>
      <c r="S146" s="118"/>
      <c r="T146" s="118"/>
      <c r="U146" s="118">
        <f t="shared" si="75"/>
        <v>0</v>
      </c>
      <c r="V146" s="118">
        <f t="shared" si="76"/>
        <v>0</v>
      </c>
      <c r="W146" s="118">
        <f t="shared" si="53"/>
        <v>0</v>
      </c>
      <c r="X146" s="118">
        <f t="shared" si="70"/>
        <v>0</v>
      </c>
      <c r="Y146" s="119">
        <v>0.2</v>
      </c>
      <c r="Z146" s="118">
        <f t="shared" si="71"/>
        <v>-2000</v>
      </c>
      <c r="AA146" s="118">
        <f t="shared" si="72"/>
        <v>-216000</v>
      </c>
      <c r="AB146" s="119">
        <v>0</v>
      </c>
      <c r="AC146" s="118">
        <f t="shared" si="68"/>
        <v>0</v>
      </c>
      <c r="AD146" s="118">
        <f t="shared" si="69"/>
        <v>0</v>
      </c>
      <c r="AM146" s="118"/>
      <c r="AN146" s="118"/>
      <c r="AO146" s="118"/>
      <c r="AP146" s="118"/>
      <c r="AQ146" s="117">
        <v>0.5</v>
      </c>
      <c r="AR146" s="117">
        <v>1</v>
      </c>
    </row>
    <row r="147" spans="1:44" s="68" customFormat="1">
      <c r="A147" s="3" t="s">
        <v>16</v>
      </c>
      <c r="B147" s="130">
        <v>47081</v>
      </c>
      <c r="C147" s="132">
        <f>VLOOKUP(CF_ож!B147,USD!A:B,2,TRUE)</f>
        <v>109.67123287671232</v>
      </c>
      <c r="D147" s="117">
        <v>5.5E-2</v>
      </c>
      <c r="E147" s="117">
        <v>0</v>
      </c>
      <c r="F147" s="117">
        <v>0</v>
      </c>
      <c r="G147" s="117"/>
      <c r="H147" s="118"/>
      <c r="M147" s="118"/>
      <c r="N147" s="118">
        <f t="shared" si="77"/>
        <v>10000</v>
      </c>
      <c r="O147" s="118">
        <f t="shared" si="78"/>
        <v>0</v>
      </c>
      <c r="P147" s="118">
        <f t="shared" si="79"/>
        <v>1096712.3287671232</v>
      </c>
      <c r="Q147" s="118">
        <f t="shared" si="73"/>
        <v>5504.5205479452052</v>
      </c>
      <c r="R147" s="118">
        <f t="shared" si="74"/>
        <v>603687.5548883467</v>
      </c>
      <c r="S147" s="118"/>
      <c r="T147" s="118"/>
      <c r="U147" s="118">
        <f t="shared" si="75"/>
        <v>0</v>
      </c>
      <c r="V147" s="118">
        <f t="shared" si="76"/>
        <v>0</v>
      </c>
      <c r="W147" s="118">
        <f t="shared" ref="W147:W210" si="80">-P147*F147</f>
        <v>0</v>
      </c>
      <c r="X147" s="118">
        <f t="shared" si="70"/>
        <v>0</v>
      </c>
      <c r="Y147" s="119">
        <v>0.2</v>
      </c>
      <c r="Z147" s="118">
        <f t="shared" si="71"/>
        <v>-2000</v>
      </c>
      <c r="AA147" s="118">
        <f t="shared" si="72"/>
        <v>-219342.46575342465</v>
      </c>
      <c r="AB147" s="119">
        <v>0</v>
      </c>
      <c r="AC147" s="118">
        <f t="shared" si="68"/>
        <v>0</v>
      </c>
      <c r="AD147" s="118">
        <f t="shared" si="69"/>
        <v>0</v>
      </c>
      <c r="AM147" s="118"/>
      <c r="AN147" s="118"/>
      <c r="AO147" s="118"/>
      <c r="AP147" s="118"/>
      <c r="AQ147" s="117">
        <v>0.5</v>
      </c>
      <c r="AR147" s="117">
        <v>1</v>
      </c>
    </row>
    <row r="148" spans="1:44" s="70" customFormat="1">
      <c r="A148" s="4" t="s">
        <v>17</v>
      </c>
      <c r="B148" s="133" t="s">
        <v>33</v>
      </c>
      <c r="C148" s="131">
        <v>1</v>
      </c>
      <c r="D148" s="127">
        <v>0.1</v>
      </c>
      <c r="E148" s="127">
        <v>0</v>
      </c>
      <c r="F148" s="127">
        <v>0</v>
      </c>
      <c r="G148" s="127"/>
      <c r="H148" s="128"/>
      <c r="M148" s="128">
        <v>-150000</v>
      </c>
      <c r="N148" s="128">
        <f>-M148</f>
        <v>150000</v>
      </c>
      <c r="O148" s="128">
        <f t="shared" si="78"/>
        <v>-150000</v>
      </c>
      <c r="P148" s="128">
        <f t="shared" si="79"/>
        <v>150000</v>
      </c>
      <c r="Q148" s="128"/>
      <c r="R148" s="128"/>
      <c r="S148" s="128">
        <v>0</v>
      </c>
      <c r="T148" s="128">
        <f>S148*C148</f>
        <v>0</v>
      </c>
      <c r="U148" s="128">
        <f t="shared" si="75"/>
        <v>0</v>
      </c>
      <c r="V148" s="128"/>
      <c r="W148" s="128">
        <f t="shared" si="80"/>
        <v>0</v>
      </c>
      <c r="X148" s="128">
        <f t="shared" si="70"/>
        <v>0</v>
      </c>
      <c r="Y148" s="129">
        <v>0.1</v>
      </c>
      <c r="Z148" s="128">
        <f t="shared" si="71"/>
        <v>-15000</v>
      </c>
      <c r="AA148" s="128">
        <f t="shared" si="72"/>
        <v>-15000</v>
      </c>
      <c r="AB148" s="129">
        <v>0.02</v>
      </c>
      <c r="AC148" s="128">
        <f t="shared" si="68"/>
        <v>-3000</v>
      </c>
      <c r="AD148" s="128">
        <f t="shared" si="69"/>
        <v>-3000</v>
      </c>
      <c r="AM148" s="128"/>
      <c r="AN148" s="128"/>
      <c r="AO148" s="128"/>
      <c r="AP148" s="128"/>
      <c r="AQ148" s="127">
        <v>0.15</v>
      </c>
      <c r="AR148" s="127">
        <v>0.3</v>
      </c>
    </row>
    <row r="149" spans="1:44" s="70" customFormat="1">
      <c r="A149" s="4" t="s">
        <v>17</v>
      </c>
      <c r="B149" s="133" t="s">
        <v>34</v>
      </c>
      <c r="C149" s="131">
        <v>1</v>
      </c>
      <c r="D149" s="127">
        <v>0.1</v>
      </c>
      <c r="E149" s="127">
        <v>0</v>
      </c>
      <c r="F149" s="127">
        <v>0</v>
      </c>
      <c r="G149" s="127"/>
      <c r="H149" s="128"/>
      <c r="M149" s="128">
        <v>0</v>
      </c>
      <c r="N149" s="128">
        <f>N148-M149</f>
        <v>150000</v>
      </c>
      <c r="O149" s="128">
        <f t="shared" si="78"/>
        <v>0</v>
      </c>
      <c r="P149" s="128">
        <f t="shared" si="79"/>
        <v>150000</v>
      </c>
      <c r="Q149" s="128">
        <f t="shared" ref="Q149:Q164" si="81">N148*D148/365*(B149-B148)+Q148-S149</f>
        <v>3041.0958904109589</v>
      </c>
      <c r="R149" s="128">
        <f t="shared" ref="R149:R164" si="82">Q149*C149</f>
        <v>3041.0958904109589</v>
      </c>
      <c r="S149" s="128"/>
      <c r="T149" s="128">
        <f>S149*C149</f>
        <v>0</v>
      </c>
      <c r="U149" s="128">
        <f t="shared" ref="U149:U164" si="83">E149*N148</f>
        <v>0</v>
      </c>
      <c r="V149" s="128">
        <f t="shared" ref="V149:V164" si="84">U149*C149</f>
        <v>0</v>
      </c>
      <c r="W149" s="128">
        <f t="shared" si="80"/>
        <v>0</v>
      </c>
      <c r="X149" s="128">
        <f t="shared" si="70"/>
        <v>0</v>
      </c>
      <c r="Y149" s="129">
        <v>0.1</v>
      </c>
      <c r="Z149" s="128">
        <f t="shared" si="71"/>
        <v>-15000</v>
      </c>
      <c r="AA149" s="128">
        <f t="shared" si="72"/>
        <v>-15000</v>
      </c>
      <c r="AB149" s="129">
        <v>0.02</v>
      </c>
      <c r="AC149" s="128">
        <f t="shared" si="68"/>
        <v>-3000</v>
      </c>
      <c r="AD149" s="128">
        <f t="shared" si="69"/>
        <v>-3000</v>
      </c>
      <c r="AM149" s="128"/>
      <c r="AN149" s="128"/>
      <c r="AO149" s="128"/>
      <c r="AP149" s="128"/>
      <c r="AQ149" s="127">
        <v>0.15</v>
      </c>
      <c r="AR149" s="127">
        <v>0.3</v>
      </c>
    </row>
    <row r="150" spans="1:44" s="70" customFormat="1">
      <c r="A150" s="4" t="s">
        <v>17</v>
      </c>
      <c r="B150" s="133">
        <v>43206</v>
      </c>
      <c r="C150" s="131">
        <v>1</v>
      </c>
      <c r="D150" s="127">
        <v>0.1</v>
      </c>
      <c r="E150" s="127">
        <v>0</v>
      </c>
      <c r="F150" s="127">
        <v>0</v>
      </c>
      <c r="G150" s="127"/>
      <c r="H150" s="128"/>
      <c r="M150" s="128">
        <f>150000/8</f>
        <v>18750</v>
      </c>
      <c r="N150" s="128">
        <f t="shared" ref="N150:N164" si="85">N149-M150</f>
        <v>131250</v>
      </c>
      <c r="O150" s="128">
        <f t="shared" si="78"/>
        <v>18750</v>
      </c>
      <c r="P150" s="128">
        <f t="shared" si="79"/>
        <v>131250</v>
      </c>
      <c r="Q150" s="128">
        <f t="shared" si="81"/>
        <v>0</v>
      </c>
      <c r="R150" s="128">
        <f t="shared" si="82"/>
        <v>0</v>
      </c>
      <c r="S150" s="128">
        <f>N149*D149/365*(B150-B148)</f>
        <v>3698.6301369863013</v>
      </c>
      <c r="T150" s="128">
        <f>S150*C150</f>
        <v>3698.6301369863013</v>
      </c>
      <c r="U150" s="128">
        <f t="shared" si="83"/>
        <v>0</v>
      </c>
      <c r="V150" s="128">
        <f t="shared" si="84"/>
        <v>0</v>
      </c>
      <c r="W150" s="128">
        <f t="shared" si="80"/>
        <v>0</v>
      </c>
      <c r="X150" s="128">
        <f t="shared" si="70"/>
        <v>0</v>
      </c>
      <c r="Y150" s="129">
        <v>0.1</v>
      </c>
      <c r="Z150" s="128">
        <f t="shared" si="71"/>
        <v>-13125</v>
      </c>
      <c r="AA150" s="128">
        <f t="shared" si="72"/>
        <v>-13125</v>
      </c>
      <c r="AB150" s="129">
        <v>0.02</v>
      </c>
      <c r="AC150" s="128">
        <f t="shared" si="68"/>
        <v>-2625</v>
      </c>
      <c r="AD150" s="128">
        <f t="shared" si="69"/>
        <v>-2625</v>
      </c>
      <c r="AM150" s="128"/>
      <c r="AN150" s="128"/>
      <c r="AO150" s="128"/>
      <c r="AP150" s="128"/>
      <c r="AQ150" s="127">
        <v>0.15</v>
      </c>
      <c r="AR150" s="127">
        <v>0.3</v>
      </c>
    </row>
    <row r="151" spans="1:44" s="70" customFormat="1">
      <c r="A151" s="4" t="s">
        <v>17</v>
      </c>
      <c r="B151" s="133" t="s">
        <v>35</v>
      </c>
      <c r="C151" s="131">
        <v>1</v>
      </c>
      <c r="D151" s="127">
        <v>0.1</v>
      </c>
      <c r="E151" s="127">
        <v>0</v>
      </c>
      <c r="F151" s="127">
        <v>0</v>
      </c>
      <c r="G151" s="127"/>
      <c r="H151" s="128"/>
      <c r="M151" s="128">
        <v>0</v>
      </c>
      <c r="N151" s="128">
        <f t="shared" si="85"/>
        <v>131250</v>
      </c>
      <c r="O151" s="128">
        <f t="shared" si="78"/>
        <v>0</v>
      </c>
      <c r="P151" s="128">
        <f t="shared" si="79"/>
        <v>131250</v>
      </c>
      <c r="Q151" s="128">
        <f t="shared" si="81"/>
        <v>2696.9178082191784</v>
      </c>
      <c r="R151" s="128">
        <f t="shared" si="82"/>
        <v>2696.9178082191784</v>
      </c>
      <c r="S151" s="128"/>
      <c r="T151" s="128"/>
      <c r="U151" s="128">
        <f t="shared" si="83"/>
        <v>0</v>
      </c>
      <c r="V151" s="128">
        <f t="shared" si="84"/>
        <v>0</v>
      </c>
      <c r="W151" s="128">
        <f t="shared" si="80"/>
        <v>0</v>
      </c>
      <c r="X151" s="128">
        <f t="shared" si="70"/>
        <v>0</v>
      </c>
      <c r="Y151" s="129">
        <v>0.1</v>
      </c>
      <c r="Z151" s="128">
        <f t="shared" si="71"/>
        <v>-13125</v>
      </c>
      <c r="AA151" s="128">
        <f t="shared" si="72"/>
        <v>-13125</v>
      </c>
      <c r="AB151" s="129">
        <v>0.02</v>
      </c>
      <c r="AC151" s="128">
        <f t="shared" si="68"/>
        <v>-2625</v>
      </c>
      <c r="AD151" s="128">
        <f t="shared" si="69"/>
        <v>-2625</v>
      </c>
      <c r="AM151" s="128"/>
      <c r="AN151" s="128"/>
      <c r="AO151" s="128"/>
      <c r="AP151" s="128"/>
      <c r="AQ151" s="127">
        <v>0.15</v>
      </c>
      <c r="AR151" s="127">
        <v>0.3</v>
      </c>
    </row>
    <row r="152" spans="1:44" s="70" customFormat="1">
      <c r="A152" s="4" t="s">
        <v>17</v>
      </c>
      <c r="B152" s="133">
        <v>43297</v>
      </c>
      <c r="C152" s="131">
        <v>1</v>
      </c>
      <c r="D152" s="127">
        <v>0.1</v>
      </c>
      <c r="E152" s="127">
        <v>0</v>
      </c>
      <c r="F152" s="127">
        <v>0</v>
      </c>
      <c r="G152" s="127"/>
      <c r="H152" s="128"/>
      <c r="M152" s="128">
        <f>150000/8</f>
        <v>18750</v>
      </c>
      <c r="N152" s="128">
        <f t="shared" si="85"/>
        <v>112500</v>
      </c>
      <c r="O152" s="128">
        <f t="shared" si="78"/>
        <v>18750</v>
      </c>
      <c r="P152" s="128">
        <f t="shared" si="79"/>
        <v>112500</v>
      </c>
      <c r="Q152" s="128">
        <f t="shared" si="81"/>
        <v>0</v>
      </c>
      <c r="R152" s="128">
        <f t="shared" si="82"/>
        <v>0</v>
      </c>
      <c r="S152" s="128">
        <f>N151*D151/365*(B152-B150)</f>
        <v>3272.260273972603</v>
      </c>
      <c r="T152" s="128">
        <f>S152*C152</f>
        <v>3272.260273972603</v>
      </c>
      <c r="U152" s="128">
        <f t="shared" si="83"/>
        <v>0</v>
      </c>
      <c r="V152" s="128">
        <f t="shared" si="84"/>
        <v>0</v>
      </c>
      <c r="W152" s="128">
        <f t="shared" si="80"/>
        <v>0</v>
      </c>
      <c r="X152" s="128">
        <f t="shared" si="70"/>
        <v>0</v>
      </c>
      <c r="Y152" s="129">
        <v>0.1</v>
      </c>
      <c r="Z152" s="128">
        <f t="shared" si="71"/>
        <v>-11250</v>
      </c>
      <c r="AA152" s="128">
        <f t="shared" si="72"/>
        <v>-11250</v>
      </c>
      <c r="AB152" s="129">
        <v>0.02</v>
      </c>
      <c r="AC152" s="128">
        <f t="shared" si="68"/>
        <v>-2250</v>
      </c>
      <c r="AD152" s="128">
        <f t="shared" si="69"/>
        <v>-2250</v>
      </c>
      <c r="AM152" s="128"/>
      <c r="AN152" s="128"/>
      <c r="AO152" s="128"/>
      <c r="AP152" s="128"/>
      <c r="AQ152" s="127">
        <v>0.15</v>
      </c>
      <c r="AR152" s="127">
        <v>0.3</v>
      </c>
    </row>
    <row r="153" spans="1:44" s="70" customFormat="1">
      <c r="A153" s="4" t="s">
        <v>17</v>
      </c>
      <c r="B153" s="133" t="s">
        <v>22</v>
      </c>
      <c r="C153" s="131">
        <v>1</v>
      </c>
      <c r="D153" s="127">
        <v>0.1</v>
      </c>
      <c r="E153" s="127">
        <v>0</v>
      </c>
      <c r="F153" s="127">
        <v>0</v>
      </c>
      <c r="G153" s="127"/>
      <c r="H153" s="128"/>
      <c r="M153" s="128">
        <v>0</v>
      </c>
      <c r="N153" s="128">
        <f t="shared" si="85"/>
        <v>112500</v>
      </c>
      <c r="O153" s="128">
        <f t="shared" si="78"/>
        <v>0</v>
      </c>
      <c r="P153" s="128">
        <f t="shared" si="79"/>
        <v>112500</v>
      </c>
      <c r="Q153" s="128">
        <f t="shared" si="81"/>
        <v>2342.4657534246576</v>
      </c>
      <c r="R153" s="128">
        <f t="shared" si="82"/>
        <v>2342.4657534246576</v>
      </c>
      <c r="S153" s="128"/>
      <c r="T153" s="128"/>
      <c r="U153" s="128">
        <f t="shared" si="83"/>
        <v>0</v>
      </c>
      <c r="V153" s="128">
        <f t="shared" si="84"/>
        <v>0</v>
      </c>
      <c r="W153" s="128">
        <f t="shared" si="80"/>
        <v>0</v>
      </c>
      <c r="X153" s="128">
        <f t="shared" si="70"/>
        <v>0</v>
      </c>
      <c r="Y153" s="129">
        <v>0.1</v>
      </c>
      <c r="Z153" s="128">
        <f t="shared" si="71"/>
        <v>-11250</v>
      </c>
      <c r="AA153" s="128">
        <f t="shared" si="72"/>
        <v>-11250</v>
      </c>
      <c r="AB153" s="129">
        <v>0.02</v>
      </c>
      <c r="AC153" s="128">
        <f t="shared" si="68"/>
        <v>-2250</v>
      </c>
      <c r="AD153" s="128">
        <f t="shared" si="69"/>
        <v>-2250</v>
      </c>
      <c r="AM153" s="128"/>
      <c r="AN153" s="128"/>
      <c r="AO153" s="128"/>
      <c r="AP153" s="128"/>
      <c r="AQ153" s="127">
        <v>0.15</v>
      </c>
      <c r="AR153" s="127">
        <v>0.3</v>
      </c>
    </row>
    <row r="154" spans="1:44" s="70" customFormat="1">
      <c r="A154" s="4" t="s">
        <v>17</v>
      </c>
      <c r="B154" s="133">
        <v>43389</v>
      </c>
      <c r="C154" s="131">
        <v>1</v>
      </c>
      <c r="D154" s="127">
        <v>0.1</v>
      </c>
      <c r="E154" s="127">
        <v>0</v>
      </c>
      <c r="F154" s="127">
        <v>0</v>
      </c>
      <c r="G154" s="127"/>
      <c r="H154" s="128"/>
      <c r="M154" s="128">
        <f>150000/8</f>
        <v>18750</v>
      </c>
      <c r="N154" s="128">
        <f t="shared" si="85"/>
        <v>93750</v>
      </c>
      <c r="O154" s="128">
        <f t="shared" si="78"/>
        <v>18750</v>
      </c>
      <c r="P154" s="128">
        <f t="shared" si="79"/>
        <v>93750</v>
      </c>
      <c r="Q154" s="128">
        <f t="shared" si="81"/>
        <v>0</v>
      </c>
      <c r="R154" s="128">
        <f t="shared" si="82"/>
        <v>0</v>
      </c>
      <c r="S154" s="128">
        <f>N153*D153/365*(B154-B152)</f>
        <v>2835.6164383561645</v>
      </c>
      <c r="T154" s="128">
        <f>S154*C154</f>
        <v>2835.6164383561645</v>
      </c>
      <c r="U154" s="128">
        <f t="shared" si="83"/>
        <v>0</v>
      </c>
      <c r="V154" s="128">
        <f t="shared" si="84"/>
        <v>0</v>
      </c>
      <c r="W154" s="128">
        <f t="shared" si="80"/>
        <v>0</v>
      </c>
      <c r="X154" s="128">
        <f t="shared" si="70"/>
        <v>0</v>
      </c>
      <c r="Y154" s="129">
        <v>0.1</v>
      </c>
      <c r="Z154" s="128">
        <f t="shared" si="71"/>
        <v>-9375</v>
      </c>
      <c r="AA154" s="128">
        <f t="shared" si="72"/>
        <v>-9375</v>
      </c>
      <c r="AB154" s="129">
        <v>0.02</v>
      </c>
      <c r="AC154" s="128">
        <f t="shared" si="68"/>
        <v>-1875</v>
      </c>
      <c r="AD154" s="128">
        <f t="shared" si="69"/>
        <v>-1875</v>
      </c>
      <c r="AM154" s="128"/>
      <c r="AN154" s="128"/>
      <c r="AO154" s="128"/>
      <c r="AP154" s="128"/>
      <c r="AQ154" s="127">
        <v>0.15</v>
      </c>
      <c r="AR154" s="127">
        <v>0.3</v>
      </c>
    </row>
    <row r="155" spans="1:44" s="70" customFormat="1">
      <c r="A155" s="4" t="s">
        <v>17</v>
      </c>
      <c r="B155" s="133" t="s">
        <v>19</v>
      </c>
      <c r="C155" s="131">
        <v>1</v>
      </c>
      <c r="D155" s="127">
        <v>0.1</v>
      </c>
      <c r="E155" s="127">
        <v>0</v>
      </c>
      <c r="F155" s="127">
        <v>0</v>
      </c>
      <c r="G155" s="127"/>
      <c r="H155" s="128"/>
      <c r="M155" s="128">
        <v>0</v>
      </c>
      <c r="N155" s="128">
        <f t="shared" si="85"/>
        <v>93750</v>
      </c>
      <c r="O155" s="128">
        <f t="shared" si="78"/>
        <v>0</v>
      </c>
      <c r="P155" s="128">
        <f t="shared" si="79"/>
        <v>93750</v>
      </c>
      <c r="Q155" s="128">
        <f t="shared" si="81"/>
        <v>1952.0547945205478</v>
      </c>
      <c r="R155" s="128">
        <f t="shared" si="82"/>
        <v>1952.0547945205478</v>
      </c>
      <c r="S155" s="128"/>
      <c r="T155" s="128"/>
      <c r="U155" s="128">
        <f t="shared" si="83"/>
        <v>0</v>
      </c>
      <c r="V155" s="128">
        <f t="shared" si="84"/>
        <v>0</v>
      </c>
      <c r="W155" s="128">
        <f t="shared" si="80"/>
        <v>0</v>
      </c>
      <c r="X155" s="128">
        <f t="shared" si="70"/>
        <v>0</v>
      </c>
      <c r="Y155" s="129">
        <v>0.1</v>
      </c>
      <c r="Z155" s="128">
        <f t="shared" si="71"/>
        <v>-9375</v>
      </c>
      <c r="AA155" s="128">
        <f t="shared" si="72"/>
        <v>-9375</v>
      </c>
      <c r="AB155" s="129">
        <v>0.02</v>
      </c>
      <c r="AC155" s="128">
        <f t="shared" si="68"/>
        <v>-1875</v>
      </c>
      <c r="AD155" s="128">
        <f t="shared" si="69"/>
        <v>-1875</v>
      </c>
      <c r="AM155" s="128"/>
      <c r="AN155" s="128"/>
      <c r="AO155" s="128"/>
      <c r="AP155" s="128"/>
      <c r="AQ155" s="127">
        <v>0.15</v>
      </c>
      <c r="AR155" s="127">
        <v>0.3</v>
      </c>
    </row>
    <row r="156" spans="1:44" s="70" customFormat="1">
      <c r="A156" s="4" t="s">
        <v>17</v>
      </c>
      <c r="B156" s="133">
        <v>43481</v>
      </c>
      <c r="C156" s="131">
        <v>1</v>
      </c>
      <c r="D156" s="127">
        <v>0.1</v>
      </c>
      <c r="E156" s="127">
        <v>0</v>
      </c>
      <c r="F156" s="127">
        <v>0</v>
      </c>
      <c r="G156" s="127"/>
      <c r="H156" s="128"/>
      <c r="M156" s="128">
        <f>150000/8</f>
        <v>18750</v>
      </c>
      <c r="N156" s="128">
        <f t="shared" si="85"/>
        <v>75000</v>
      </c>
      <c r="O156" s="128">
        <f t="shared" si="78"/>
        <v>18750</v>
      </c>
      <c r="P156" s="128">
        <f t="shared" si="79"/>
        <v>75000</v>
      </c>
      <c r="Q156" s="128">
        <f t="shared" si="81"/>
        <v>0</v>
      </c>
      <c r="R156" s="128">
        <f t="shared" si="82"/>
        <v>0</v>
      </c>
      <c r="S156" s="128">
        <f>N155*D155/365*(B156-B154)</f>
        <v>2363.0136986301368</v>
      </c>
      <c r="T156" s="128">
        <f>S156*C156</f>
        <v>2363.0136986301368</v>
      </c>
      <c r="U156" s="128">
        <f t="shared" si="83"/>
        <v>0</v>
      </c>
      <c r="V156" s="128">
        <f t="shared" si="84"/>
        <v>0</v>
      </c>
      <c r="W156" s="128">
        <f t="shared" si="80"/>
        <v>0</v>
      </c>
      <c r="X156" s="128">
        <f t="shared" si="70"/>
        <v>0</v>
      </c>
      <c r="Y156" s="129">
        <v>0.1</v>
      </c>
      <c r="Z156" s="128">
        <f t="shared" si="71"/>
        <v>-7500</v>
      </c>
      <c r="AA156" s="128">
        <f t="shared" si="72"/>
        <v>-7500</v>
      </c>
      <c r="AB156" s="129">
        <v>0.02</v>
      </c>
      <c r="AC156" s="128">
        <f t="shared" si="68"/>
        <v>-1500</v>
      </c>
      <c r="AD156" s="128">
        <f t="shared" si="69"/>
        <v>-1500</v>
      </c>
      <c r="AM156" s="128"/>
      <c r="AN156" s="128"/>
      <c r="AO156" s="128"/>
      <c r="AP156" s="128"/>
      <c r="AQ156" s="127">
        <v>0.15</v>
      </c>
      <c r="AR156" s="127">
        <v>0.3</v>
      </c>
    </row>
    <row r="157" spans="1:44" s="70" customFormat="1">
      <c r="A157" s="4" t="s">
        <v>17</v>
      </c>
      <c r="B157" s="133" t="s">
        <v>27</v>
      </c>
      <c r="C157" s="131">
        <v>1</v>
      </c>
      <c r="D157" s="127">
        <v>0.1</v>
      </c>
      <c r="E157" s="127">
        <v>0</v>
      </c>
      <c r="F157" s="127">
        <v>0</v>
      </c>
      <c r="G157" s="127"/>
      <c r="H157" s="128"/>
      <c r="M157" s="128">
        <v>0</v>
      </c>
      <c r="N157" s="128">
        <f t="shared" si="85"/>
        <v>75000</v>
      </c>
      <c r="O157" s="128">
        <f t="shared" si="78"/>
        <v>0</v>
      </c>
      <c r="P157" s="128">
        <f t="shared" si="79"/>
        <v>75000</v>
      </c>
      <c r="Q157" s="128">
        <f t="shared" si="81"/>
        <v>1520.5479452054794</v>
      </c>
      <c r="R157" s="128">
        <f t="shared" si="82"/>
        <v>1520.5479452054794</v>
      </c>
      <c r="S157" s="128"/>
      <c r="T157" s="128"/>
      <c r="U157" s="128">
        <f t="shared" si="83"/>
        <v>0</v>
      </c>
      <c r="V157" s="128">
        <f t="shared" si="84"/>
        <v>0</v>
      </c>
      <c r="W157" s="128">
        <f t="shared" si="80"/>
        <v>0</v>
      </c>
      <c r="X157" s="128">
        <f t="shared" si="70"/>
        <v>0</v>
      </c>
      <c r="Y157" s="129">
        <v>0.1</v>
      </c>
      <c r="Z157" s="128">
        <f t="shared" si="71"/>
        <v>-7500</v>
      </c>
      <c r="AA157" s="128">
        <f t="shared" si="72"/>
        <v>-7500</v>
      </c>
      <c r="AB157" s="129">
        <v>0.02</v>
      </c>
      <c r="AC157" s="128">
        <f t="shared" si="68"/>
        <v>-1500</v>
      </c>
      <c r="AD157" s="128">
        <f t="shared" si="69"/>
        <v>-1500</v>
      </c>
      <c r="AM157" s="128"/>
      <c r="AN157" s="128"/>
      <c r="AO157" s="128"/>
      <c r="AP157" s="128"/>
      <c r="AQ157" s="127">
        <v>0.15</v>
      </c>
      <c r="AR157" s="127">
        <v>0.3</v>
      </c>
    </row>
    <row r="158" spans="1:44" s="70" customFormat="1">
      <c r="A158" s="4" t="s">
        <v>17</v>
      </c>
      <c r="B158" s="133">
        <v>43571</v>
      </c>
      <c r="C158" s="131">
        <v>1</v>
      </c>
      <c r="D158" s="127">
        <v>0.1</v>
      </c>
      <c r="E158" s="127">
        <v>0</v>
      </c>
      <c r="F158" s="127">
        <v>0</v>
      </c>
      <c r="G158" s="127"/>
      <c r="H158" s="128"/>
      <c r="M158" s="128">
        <f>150000/8</f>
        <v>18750</v>
      </c>
      <c r="N158" s="128">
        <f t="shared" si="85"/>
        <v>56250</v>
      </c>
      <c r="O158" s="128">
        <f t="shared" si="78"/>
        <v>18750</v>
      </c>
      <c r="P158" s="128">
        <f t="shared" si="79"/>
        <v>56250</v>
      </c>
      <c r="Q158" s="128">
        <f t="shared" si="81"/>
        <v>0</v>
      </c>
      <c r="R158" s="128">
        <f t="shared" si="82"/>
        <v>0</v>
      </c>
      <c r="S158" s="128">
        <f>N157*D157/365*(B158-B156)</f>
        <v>1849.3150684931506</v>
      </c>
      <c r="T158" s="128">
        <f>S158*C158</f>
        <v>1849.3150684931506</v>
      </c>
      <c r="U158" s="128">
        <f t="shared" si="83"/>
        <v>0</v>
      </c>
      <c r="V158" s="128">
        <f t="shared" si="84"/>
        <v>0</v>
      </c>
      <c r="W158" s="128">
        <f t="shared" si="80"/>
        <v>0</v>
      </c>
      <c r="X158" s="128">
        <f t="shared" si="70"/>
        <v>0</v>
      </c>
      <c r="Y158" s="129">
        <v>0.1</v>
      </c>
      <c r="Z158" s="128">
        <f t="shared" si="71"/>
        <v>-5625</v>
      </c>
      <c r="AA158" s="128">
        <f t="shared" si="72"/>
        <v>-5625</v>
      </c>
      <c r="AB158" s="129">
        <v>0.02</v>
      </c>
      <c r="AC158" s="128">
        <f t="shared" si="68"/>
        <v>-1125</v>
      </c>
      <c r="AD158" s="128">
        <f t="shared" si="69"/>
        <v>-1125</v>
      </c>
      <c r="AM158" s="128"/>
      <c r="AN158" s="128"/>
      <c r="AO158" s="128"/>
      <c r="AP158" s="128"/>
      <c r="AQ158" s="127">
        <v>0.15</v>
      </c>
      <c r="AR158" s="127">
        <v>0.3</v>
      </c>
    </row>
    <row r="159" spans="1:44" s="70" customFormat="1">
      <c r="A159" s="4" t="s">
        <v>17</v>
      </c>
      <c r="B159" s="133" t="s">
        <v>30</v>
      </c>
      <c r="C159" s="131">
        <v>1</v>
      </c>
      <c r="D159" s="127">
        <v>0.1</v>
      </c>
      <c r="E159" s="127">
        <v>0</v>
      </c>
      <c r="F159" s="127">
        <v>0</v>
      </c>
      <c r="G159" s="127"/>
      <c r="H159" s="128"/>
      <c r="M159" s="128">
        <v>0</v>
      </c>
      <c r="N159" s="128">
        <f t="shared" si="85"/>
        <v>56250</v>
      </c>
      <c r="O159" s="128">
        <f t="shared" si="78"/>
        <v>0</v>
      </c>
      <c r="P159" s="128">
        <f t="shared" si="79"/>
        <v>56250</v>
      </c>
      <c r="Q159" s="128">
        <f t="shared" si="81"/>
        <v>1155.8219178082193</v>
      </c>
      <c r="R159" s="128">
        <f t="shared" si="82"/>
        <v>1155.8219178082193</v>
      </c>
      <c r="S159" s="128"/>
      <c r="T159" s="128"/>
      <c r="U159" s="128">
        <f t="shared" si="83"/>
        <v>0</v>
      </c>
      <c r="V159" s="128">
        <f t="shared" si="84"/>
        <v>0</v>
      </c>
      <c r="W159" s="128">
        <f t="shared" si="80"/>
        <v>0</v>
      </c>
      <c r="X159" s="128">
        <f t="shared" si="70"/>
        <v>0</v>
      </c>
      <c r="Y159" s="129">
        <v>0.1</v>
      </c>
      <c r="Z159" s="128">
        <f t="shared" si="71"/>
        <v>-5625</v>
      </c>
      <c r="AA159" s="128">
        <f t="shared" si="72"/>
        <v>-5625</v>
      </c>
      <c r="AB159" s="129">
        <v>0.02</v>
      </c>
      <c r="AC159" s="128">
        <f t="shared" si="68"/>
        <v>-1125</v>
      </c>
      <c r="AD159" s="128">
        <f t="shared" si="69"/>
        <v>-1125</v>
      </c>
      <c r="AM159" s="128"/>
      <c r="AN159" s="128"/>
      <c r="AO159" s="128"/>
      <c r="AP159" s="128"/>
      <c r="AQ159" s="127">
        <v>0.15</v>
      </c>
      <c r="AR159" s="127">
        <v>0.3</v>
      </c>
    </row>
    <row r="160" spans="1:44" s="70" customFormat="1">
      <c r="A160" s="4" t="s">
        <v>17</v>
      </c>
      <c r="B160" s="133">
        <v>43662</v>
      </c>
      <c r="C160" s="131">
        <v>1</v>
      </c>
      <c r="D160" s="127">
        <v>0.1</v>
      </c>
      <c r="E160" s="127">
        <v>0</v>
      </c>
      <c r="F160" s="127">
        <v>0</v>
      </c>
      <c r="G160" s="127"/>
      <c r="H160" s="128"/>
      <c r="M160" s="128">
        <f>150000/8</f>
        <v>18750</v>
      </c>
      <c r="N160" s="128">
        <f t="shared" si="85"/>
        <v>37500</v>
      </c>
      <c r="O160" s="128">
        <f t="shared" si="78"/>
        <v>18750</v>
      </c>
      <c r="P160" s="128">
        <f t="shared" si="79"/>
        <v>37500</v>
      </c>
      <c r="Q160" s="128">
        <f t="shared" si="81"/>
        <v>0</v>
      </c>
      <c r="R160" s="128">
        <f t="shared" si="82"/>
        <v>0</v>
      </c>
      <c r="S160" s="128">
        <f>N159*D159/365*(B160-B158)</f>
        <v>1402.3972602739727</v>
      </c>
      <c r="T160" s="128">
        <f>S160*C160</f>
        <v>1402.3972602739727</v>
      </c>
      <c r="U160" s="128">
        <f t="shared" si="83"/>
        <v>0</v>
      </c>
      <c r="V160" s="128">
        <f t="shared" si="84"/>
        <v>0</v>
      </c>
      <c r="W160" s="128">
        <f t="shared" si="80"/>
        <v>0</v>
      </c>
      <c r="X160" s="128">
        <f t="shared" si="70"/>
        <v>0</v>
      </c>
      <c r="Y160" s="129">
        <v>0.1</v>
      </c>
      <c r="Z160" s="128">
        <f t="shared" si="71"/>
        <v>-3750</v>
      </c>
      <c r="AA160" s="128">
        <f t="shared" si="72"/>
        <v>-3750</v>
      </c>
      <c r="AB160" s="129">
        <v>0.02</v>
      </c>
      <c r="AC160" s="128">
        <f t="shared" si="68"/>
        <v>-750</v>
      </c>
      <c r="AD160" s="128">
        <f t="shared" si="69"/>
        <v>-750</v>
      </c>
      <c r="AM160" s="128"/>
      <c r="AN160" s="128"/>
      <c r="AO160" s="128"/>
      <c r="AP160" s="128"/>
      <c r="AQ160" s="127">
        <v>0.15</v>
      </c>
      <c r="AR160" s="127">
        <v>0.3</v>
      </c>
    </row>
    <row r="161" spans="1:44" s="70" customFormat="1">
      <c r="A161" s="4" t="s">
        <v>17</v>
      </c>
      <c r="B161" s="133" t="s">
        <v>36</v>
      </c>
      <c r="C161" s="131">
        <v>1</v>
      </c>
      <c r="D161" s="127">
        <v>0.1</v>
      </c>
      <c r="E161" s="127">
        <v>0</v>
      </c>
      <c r="F161" s="127">
        <v>0</v>
      </c>
      <c r="G161" s="127"/>
      <c r="H161" s="128"/>
      <c r="M161" s="128">
        <v>0</v>
      </c>
      <c r="N161" s="128">
        <f t="shared" si="85"/>
        <v>37500</v>
      </c>
      <c r="O161" s="128">
        <f t="shared" si="78"/>
        <v>0</v>
      </c>
      <c r="P161" s="128">
        <f t="shared" si="79"/>
        <v>37500</v>
      </c>
      <c r="Q161" s="128">
        <f t="shared" si="81"/>
        <v>780.82191780821915</v>
      </c>
      <c r="R161" s="128">
        <f t="shared" si="82"/>
        <v>780.82191780821915</v>
      </c>
      <c r="S161" s="128"/>
      <c r="T161" s="128"/>
      <c r="U161" s="128">
        <f t="shared" si="83"/>
        <v>0</v>
      </c>
      <c r="V161" s="128">
        <f t="shared" si="84"/>
        <v>0</v>
      </c>
      <c r="W161" s="128">
        <f t="shared" si="80"/>
        <v>0</v>
      </c>
      <c r="X161" s="128">
        <f t="shared" si="70"/>
        <v>0</v>
      </c>
      <c r="Y161" s="129">
        <v>0.1</v>
      </c>
      <c r="Z161" s="128">
        <f t="shared" si="71"/>
        <v>-3750</v>
      </c>
      <c r="AA161" s="128">
        <f t="shared" si="72"/>
        <v>-3750</v>
      </c>
      <c r="AB161" s="129">
        <v>0.02</v>
      </c>
      <c r="AC161" s="128">
        <f t="shared" si="68"/>
        <v>-750</v>
      </c>
      <c r="AD161" s="128">
        <f t="shared" si="69"/>
        <v>-750</v>
      </c>
      <c r="AM161" s="128"/>
      <c r="AN161" s="128"/>
      <c r="AO161" s="128"/>
      <c r="AP161" s="128"/>
      <c r="AQ161" s="127">
        <v>0.15</v>
      </c>
      <c r="AR161" s="127">
        <v>0.3</v>
      </c>
    </row>
    <row r="162" spans="1:44" s="70" customFormat="1">
      <c r="A162" s="4" t="s">
        <v>17</v>
      </c>
      <c r="B162" s="133">
        <v>43754</v>
      </c>
      <c r="C162" s="131">
        <v>1</v>
      </c>
      <c r="D162" s="127">
        <v>0.1</v>
      </c>
      <c r="E162" s="127">
        <v>0</v>
      </c>
      <c r="F162" s="127">
        <v>0</v>
      </c>
      <c r="G162" s="127"/>
      <c r="H162" s="128"/>
      <c r="M162" s="128">
        <f>150000/8</f>
        <v>18750</v>
      </c>
      <c r="N162" s="128">
        <f t="shared" si="85"/>
        <v>18750</v>
      </c>
      <c r="O162" s="128">
        <f t="shared" si="78"/>
        <v>18750</v>
      </c>
      <c r="P162" s="128">
        <f t="shared" si="79"/>
        <v>18750</v>
      </c>
      <c r="Q162" s="128">
        <f t="shared" si="81"/>
        <v>0</v>
      </c>
      <c r="R162" s="128">
        <f t="shared" si="82"/>
        <v>0</v>
      </c>
      <c r="S162" s="128">
        <f>N161*D161/365*(B162-B160)</f>
        <v>945.20547945205476</v>
      </c>
      <c r="T162" s="128">
        <f>S162*C162</f>
        <v>945.20547945205476</v>
      </c>
      <c r="U162" s="128">
        <f t="shared" si="83"/>
        <v>0</v>
      </c>
      <c r="V162" s="128">
        <f t="shared" si="84"/>
        <v>0</v>
      </c>
      <c r="W162" s="128">
        <f t="shared" si="80"/>
        <v>0</v>
      </c>
      <c r="X162" s="128">
        <f t="shared" si="70"/>
        <v>0</v>
      </c>
      <c r="Y162" s="129">
        <v>0.1</v>
      </c>
      <c r="Z162" s="128">
        <f t="shared" si="71"/>
        <v>-1875</v>
      </c>
      <c r="AA162" s="128">
        <f t="shared" si="72"/>
        <v>-1875</v>
      </c>
      <c r="AB162" s="129">
        <v>0.02</v>
      </c>
      <c r="AC162" s="128">
        <f t="shared" si="68"/>
        <v>-375</v>
      </c>
      <c r="AD162" s="128">
        <f t="shared" si="69"/>
        <v>-375</v>
      </c>
      <c r="AM162" s="128"/>
      <c r="AN162" s="128"/>
      <c r="AO162" s="128"/>
      <c r="AP162" s="128"/>
      <c r="AQ162" s="127">
        <v>0.15</v>
      </c>
      <c r="AR162" s="127">
        <v>0.3</v>
      </c>
    </row>
    <row r="163" spans="1:44" s="70" customFormat="1">
      <c r="A163" s="4" t="s">
        <v>17</v>
      </c>
      <c r="B163" s="133" t="s">
        <v>18</v>
      </c>
      <c r="C163" s="131">
        <v>1</v>
      </c>
      <c r="D163" s="127">
        <v>0.1</v>
      </c>
      <c r="E163" s="127">
        <v>0</v>
      </c>
      <c r="F163" s="127">
        <v>0</v>
      </c>
      <c r="G163" s="127"/>
      <c r="H163" s="128"/>
      <c r="M163" s="128">
        <v>0</v>
      </c>
      <c r="N163" s="128">
        <f t="shared" si="85"/>
        <v>18750</v>
      </c>
      <c r="O163" s="128">
        <f t="shared" si="78"/>
        <v>0</v>
      </c>
      <c r="P163" s="128">
        <f t="shared" si="79"/>
        <v>18750</v>
      </c>
      <c r="Q163" s="128">
        <f t="shared" si="81"/>
        <v>390.41095890410958</v>
      </c>
      <c r="R163" s="128">
        <f t="shared" si="82"/>
        <v>390.41095890410958</v>
      </c>
      <c r="S163" s="128"/>
      <c r="T163" s="128"/>
      <c r="U163" s="128">
        <f t="shared" si="83"/>
        <v>0</v>
      </c>
      <c r="V163" s="128">
        <f t="shared" si="84"/>
        <v>0</v>
      </c>
      <c r="W163" s="128">
        <f t="shared" si="80"/>
        <v>0</v>
      </c>
      <c r="X163" s="128">
        <f t="shared" si="70"/>
        <v>0</v>
      </c>
      <c r="Y163" s="129">
        <v>0.1</v>
      </c>
      <c r="Z163" s="128">
        <f t="shared" si="71"/>
        <v>-1875</v>
      </c>
      <c r="AA163" s="128">
        <f t="shared" si="72"/>
        <v>-1875</v>
      </c>
      <c r="AB163" s="129">
        <v>0.02</v>
      </c>
      <c r="AC163" s="128">
        <f t="shared" si="68"/>
        <v>-375</v>
      </c>
      <c r="AD163" s="128">
        <f t="shared" si="69"/>
        <v>-375</v>
      </c>
      <c r="AM163" s="128"/>
      <c r="AN163" s="128"/>
      <c r="AO163" s="128"/>
      <c r="AP163" s="128"/>
      <c r="AQ163" s="127">
        <v>0.15</v>
      </c>
      <c r="AR163" s="127">
        <v>0.3</v>
      </c>
    </row>
    <row r="164" spans="1:44" s="70" customFormat="1">
      <c r="A164" s="4" t="s">
        <v>17</v>
      </c>
      <c r="B164" s="133" t="s">
        <v>37</v>
      </c>
      <c r="C164" s="131">
        <v>1</v>
      </c>
      <c r="D164" s="127">
        <v>0.1</v>
      </c>
      <c r="E164" s="127">
        <v>0</v>
      </c>
      <c r="F164" s="127">
        <v>0</v>
      </c>
      <c r="G164" s="127"/>
      <c r="H164" s="128"/>
      <c r="M164" s="128">
        <f>150000/8</f>
        <v>18750</v>
      </c>
      <c r="N164" s="128">
        <f t="shared" si="85"/>
        <v>0</v>
      </c>
      <c r="O164" s="128">
        <f t="shared" si="78"/>
        <v>18750</v>
      </c>
      <c r="P164" s="128">
        <f t="shared" si="79"/>
        <v>0</v>
      </c>
      <c r="Q164" s="128">
        <f t="shared" si="81"/>
        <v>0</v>
      </c>
      <c r="R164" s="128">
        <f t="shared" si="82"/>
        <v>0</v>
      </c>
      <c r="S164" s="128">
        <f>N163*D163/365*(B164-B162)</f>
        <v>472.60273972602738</v>
      </c>
      <c r="T164" s="128">
        <f t="shared" ref="T164:T227" si="86">S164*C164</f>
        <v>472.60273972602738</v>
      </c>
      <c r="U164" s="128">
        <f t="shared" si="83"/>
        <v>0</v>
      </c>
      <c r="V164" s="128">
        <f t="shared" si="84"/>
        <v>0</v>
      </c>
      <c r="W164" s="128">
        <f t="shared" si="80"/>
        <v>0</v>
      </c>
      <c r="X164" s="128">
        <f t="shared" si="70"/>
        <v>0</v>
      </c>
      <c r="Y164" s="129">
        <v>0.1</v>
      </c>
      <c r="Z164" s="128">
        <f t="shared" si="71"/>
        <v>0</v>
      </c>
      <c r="AA164" s="128">
        <f t="shared" si="72"/>
        <v>0</v>
      </c>
      <c r="AB164" s="129">
        <v>0.02</v>
      </c>
      <c r="AC164" s="128">
        <f t="shared" si="68"/>
        <v>0</v>
      </c>
      <c r="AD164" s="128">
        <f t="shared" si="69"/>
        <v>0</v>
      </c>
      <c r="AM164" s="128"/>
      <c r="AN164" s="128"/>
      <c r="AO164" s="128"/>
      <c r="AP164" s="128"/>
      <c r="AQ164" s="127">
        <v>0.15</v>
      </c>
      <c r="AR164" s="127">
        <v>0.3</v>
      </c>
    </row>
    <row r="165" spans="1:44" s="68" customFormat="1">
      <c r="A165" s="3" t="s">
        <v>1454</v>
      </c>
      <c r="B165" s="130">
        <v>43281</v>
      </c>
      <c r="C165" s="116">
        <v>1</v>
      </c>
      <c r="D165" s="117">
        <v>0.22</v>
      </c>
      <c r="E165" s="117">
        <v>5.0000000000000001E-3</v>
      </c>
      <c r="F165" s="117">
        <v>0</v>
      </c>
      <c r="G165" s="117"/>
      <c r="H165" s="118"/>
      <c r="M165" s="118">
        <v>-5000</v>
      </c>
      <c r="N165" s="118">
        <f>-M165</f>
        <v>5000</v>
      </c>
      <c r="O165" s="118">
        <f t="shared" si="78"/>
        <v>-5000</v>
      </c>
      <c r="P165" s="118">
        <f t="shared" si="79"/>
        <v>5000</v>
      </c>
      <c r="Q165" s="118"/>
      <c r="R165" s="118"/>
      <c r="S165" s="118">
        <v>0</v>
      </c>
      <c r="T165" s="118">
        <f t="shared" si="86"/>
        <v>0</v>
      </c>
      <c r="U165" s="118"/>
      <c r="V165" s="118"/>
      <c r="W165" s="118">
        <f t="shared" si="80"/>
        <v>0</v>
      </c>
      <c r="X165" s="118">
        <f t="shared" si="70"/>
        <v>0</v>
      </c>
      <c r="Y165" s="119">
        <v>0.05</v>
      </c>
      <c r="Z165" s="118">
        <f t="shared" si="71"/>
        <v>-250</v>
      </c>
      <c r="AA165" s="118">
        <f t="shared" si="72"/>
        <v>-250</v>
      </c>
      <c r="AB165" s="119">
        <v>0.02</v>
      </c>
      <c r="AC165" s="118">
        <f t="shared" si="68"/>
        <v>-100</v>
      </c>
      <c r="AD165" s="118">
        <f t="shared" si="69"/>
        <v>-100</v>
      </c>
      <c r="AM165" s="118"/>
      <c r="AN165" s="118"/>
      <c r="AO165" s="118"/>
      <c r="AP165" s="118"/>
      <c r="AQ165" s="117">
        <v>0.1</v>
      </c>
      <c r="AR165" s="117">
        <v>0.4</v>
      </c>
    </row>
    <row r="166" spans="1:44" s="68" customFormat="1">
      <c r="A166" s="3" t="s">
        <v>1454</v>
      </c>
      <c r="B166" s="130">
        <f>B165+31</f>
        <v>43312</v>
      </c>
      <c r="C166" s="116">
        <v>1</v>
      </c>
      <c r="D166" s="117">
        <v>0.22</v>
      </c>
      <c r="E166" s="117">
        <v>5.0000000000000001E-3</v>
      </c>
      <c r="F166" s="117">
        <v>0</v>
      </c>
      <c r="G166" s="117"/>
      <c r="H166" s="118"/>
      <c r="M166" s="118">
        <v>-5000</v>
      </c>
      <c r="N166" s="118">
        <f>N165-M166</f>
        <v>10000</v>
      </c>
      <c r="O166" s="118">
        <f t="shared" si="78"/>
        <v>-5000</v>
      </c>
      <c r="P166" s="118">
        <f t="shared" si="79"/>
        <v>10000</v>
      </c>
      <c r="Q166" s="118">
        <f t="shared" ref="Q166:Q229" si="87">N165*D165/365*(B166-B165)+Q165-S166</f>
        <v>14.013698630136986</v>
      </c>
      <c r="R166" s="118">
        <f t="shared" ref="R166:R229" si="88">Q166*C166</f>
        <v>14.013698630136986</v>
      </c>
      <c r="S166" s="118">
        <f>N165*D165/365*(B166-B165)*0.85</f>
        <v>79.410958904109592</v>
      </c>
      <c r="T166" s="118">
        <f t="shared" si="86"/>
        <v>79.410958904109592</v>
      </c>
      <c r="U166" s="134">
        <f>E166*N166</f>
        <v>50</v>
      </c>
      <c r="V166" s="118">
        <f t="shared" ref="V166:V229" si="89">U166*C166</f>
        <v>50</v>
      </c>
      <c r="W166" s="118">
        <f t="shared" si="80"/>
        <v>0</v>
      </c>
      <c r="X166" s="118">
        <f t="shared" si="70"/>
        <v>0</v>
      </c>
      <c r="Y166" s="119">
        <v>0.05</v>
      </c>
      <c r="Z166" s="118">
        <f t="shared" si="71"/>
        <v>-500</v>
      </c>
      <c r="AA166" s="118">
        <f t="shared" si="72"/>
        <v>-500</v>
      </c>
      <c r="AB166" s="119">
        <v>0.02</v>
      </c>
      <c r="AC166" s="118">
        <f t="shared" si="68"/>
        <v>-200</v>
      </c>
      <c r="AD166" s="118">
        <f t="shared" si="69"/>
        <v>-200</v>
      </c>
      <c r="AM166" s="134"/>
      <c r="AN166" s="118"/>
      <c r="AO166" s="118"/>
      <c r="AP166" s="118"/>
      <c r="AQ166" s="117">
        <v>0.1</v>
      </c>
      <c r="AR166" s="117">
        <v>0.4</v>
      </c>
    </row>
    <row r="167" spans="1:44" s="68" customFormat="1">
      <c r="A167" s="3" t="s">
        <v>1454</v>
      </c>
      <c r="B167" s="130">
        <f>B166+31</f>
        <v>43343</v>
      </c>
      <c r="C167" s="116">
        <v>1</v>
      </c>
      <c r="D167" s="117">
        <v>0.22</v>
      </c>
      <c r="E167" s="117">
        <v>5.0000000000000001E-3</v>
      </c>
      <c r="F167" s="117">
        <v>0</v>
      </c>
      <c r="G167" s="117"/>
      <c r="H167" s="118"/>
      <c r="M167" s="118">
        <v>-5000</v>
      </c>
      <c r="N167" s="118">
        <f t="shared" ref="N167:N230" si="90">N166-M167</f>
        <v>15000</v>
      </c>
      <c r="O167" s="118">
        <f t="shared" si="78"/>
        <v>-5000</v>
      </c>
      <c r="P167" s="118">
        <f t="shared" si="79"/>
        <v>15000</v>
      </c>
      <c r="Q167" s="118">
        <f t="shared" si="87"/>
        <v>14.013698630136986</v>
      </c>
      <c r="R167" s="118">
        <f t="shared" si="88"/>
        <v>14.013698630136986</v>
      </c>
      <c r="S167" s="118">
        <f t="shared" ref="S167:S230" si="91">N166*D166/365*(B167-B166)</f>
        <v>186.84931506849315</v>
      </c>
      <c r="T167" s="118">
        <f t="shared" si="86"/>
        <v>186.84931506849315</v>
      </c>
      <c r="U167" s="118">
        <f t="shared" ref="U167:U230" si="92">E167*N167</f>
        <v>75</v>
      </c>
      <c r="V167" s="118">
        <f t="shared" si="89"/>
        <v>75</v>
      </c>
      <c r="W167" s="118">
        <f t="shared" si="80"/>
        <v>0</v>
      </c>
      <c r="X167" s="118">
        <f t="shared" si="70"/>
        <v>0</v>
      </c>
      <c r="Y167" s="119">
        <v>0.05</v>
      </c>
      <c r="Z167" s="118">
        <f t="shared" si="71"/>
        <v>-750</v>
      </c>
      <c r="AA167" s="118">
        <f t="shared" si="72"/>
        <v>-750</v>
      </c>
      <c r="AB167" s="119">
        <v>0.02</v>
      </c>
      <c r="AC167" s="118">
        <f t="shared" si="68"/>
        <v>-300</v>
      </c>
      <c r="AD167" s="118">
        <f t="shared" si="69"/>
        <v>-300</v>
      </c>
      <c r="AM167" s="118"/>
      <c r="AN167" s="118"/>
      <c r="AO167" s="118"/>
      <c r="AP167" s="118"/>
      <c r="AQ167" s="117">
        <v>0.1</v>
      </c>
      <c r="AR167" s="117">
        <v>0.4</v>
      </c>
    </row>
    <row r="168" spans="1:44" s="68" customFormat="1">
      <c r="A168" s="3" t="s">
        <v>1454</v>
      </c>
      <c r="B168" s="130">
        <f>B167+30</f>
        <v>43373</v>
      </c>
      <c r="C168" s="116">
        <v>1</v>
      </c>
      <c r="D168" s="117">
        <v>0.22</v>
      </c>
      <c r="E168" s="117">
        <v>5.0000000000000001E-3</v>
      </c>
      <c r="F168" s="117">
        <v>0</v>
      </c>
      <c r="G168" s="117"/>
      <c r="H168" s="118"/>
      <c r="M168" s="118">
        <v>-5000</v>
      </c>
      <c r="N168" s="118">
        <f t="shared" si="90"/>
        <v>20000</v>
      </c>
      <c r="O168" s="118">
        <f t="shared" si="78"/>
        <v>-5000</v>
      </c>
      <c r="P168" s="118">
        <f t="shared" si="79"/>
        <v>20000</v>
      </c>
      <c r="Q168" s="118">
        <f t="shared" si="87"/>
        <v>14.013698630137014</v>
      </c>
      <c r="R168" s="118">
        <f t="shared" si="88"/>
        <v>14.013698630137014</v>
      </c>
      <c r="S168" s="118">
        <f t="shared" si="91"/>
        <v>271.23287671232879</v>
      </c>
      <c r="T168" s="118">
        <f t="shared" si="86"/>
        <v>271.23287671232879</v>
      </c>
      <c r="U168" s="118">
        <f t="shared" si="92"/>
        <v>100</v>
      </c>
      <c r="V168" s="118">
        <f t="shared" si="89"/>
        <v>100</v>
      </c>
      <c r="W168" s="118">
        <f t="shared" si="80"/>
        <v>0</v>
      </c>
      <c r="X168" s="118">
        <f t="shared" si="70"/>
        <v>0</v>
      </c>
      <c r="Y168" s="119">
        <v>0.05</v>
      </c>
      <c r="Z168" s="118">
        <f t="shared" si="71"/>
        <v>-1000</v>
      </c>
      <c r="AA168" s="118">
        <f t="shared" si="72"/>
        <v>-1000</v>
      </c>
      <c r="AB168" s="119">
        <v>0.02</v>
      </c>
      <c r="AC168" s="118">
        <f t="shared" si="68"/>
        <v>-400</v>
      </c>
      <c r="AD168" s="118">
        <f t="shared" si="69"/>
        <v>-400</v>
      </c>
      <c r="AM168" s="118"/>
      <c r="AN168" s="118"/>
      <c r="AO168" s="118"/>
      <c r="AP168" s="118"/>
      <c r="AQ168" s="117">
        <v>0.1</v>
      </c>
      <c r="AR168" s="117">
        <v>0.4</v>
      </c>
    </row>
    <row r="169" spans="1:44" s="68" customFormat="1">
      <c r="A169" s="3" t="s">
        <v>1454</v>
      </c>
      <c r="B169" s="130">
        <f>B168+31</f>
        <v>43404</v>
      </c>
      <c r="C169" s="116">
        <v>1</v>
      </c>
      <c r="D169" s="117">
        <v>0.22</v>
      </c>
      <c r="E169" s="117">
        <v>5.0000000000000001E-3</v>
      </c>
      <c r="F169" s="117">
        <v>0</v>
      </c>
      <c r="G169" s="117"/>
      <c r="H169" s="118"/>
      <c r="M169" s="118">
        <v>-5000</v>
      </c>
      <c r="N169" s="118">
        <f t="shared" si="90"/>
        <v>25000</v>
      </c>
      <c r="O169" s="118">
        <f t="shared" si="78"/>
        <v>-5000</v>
      </c>
      <c r="P169" s="118">
        <f t="shared" si="79"/>
        <v>25000</v>
      </c>
      <c r="Q169" s="118">
        <f t="shared" si="87"/>
        <v>14.013698630137014</v>
      </c>
      <c r="R169" s="118">
        <f t="shared" si="88"/>
        <v>14.013698630137014</v>
      </c>
      <c r="S169" s="118">
        <f t="shared" si="91"/>
        <v>373.69863013698631</v>
      </c>
      <c r="T169" s="118">
        <f t="shared" si="86"/>
        <v>373.69863013698631</v>
      </c>
      <c r="U169" s="118">
        <f t="shared" si="92"/>
        <v>125</v>
      </c>
      <c r="V169" s="118">
        <f t="shared" si="89"/>
        <v>125</v>
      </c>
      <c r="W169" s="118">
        <f t="shared" si="80"/>
        <v>0</v>
      </c>
      <c r="X169" s="118">
        <f t="shared" si="70"/>
        <v>0</v>
      </c>
      <c r="Y169" s="119">
        <v>0.05</v>
      </c>
      <c r="Z169" s="118">
        <f t="shared" si="71"/>
        <v>-1250</v>
      </c>
      <c r="AA169" s="118">
        <f t="shared" si="72"/>
        <v>-1250</v>
      </c>
      <c r="AB169" s="119">
        <v>0.02</v>
      </c>
      <c r="AC169" s="118">
        <f t="shared" si="68"/>
        <v>-500</v>
      </c>
      <c r="AD169" s="118">
        <f t="shared" si="69"/>
        <v>-500</v>
      </c>
      <c r="AM169" s="118"/>
      <c r="AN169" s="118"/>
      <c r="AO169" s="118"/>
      <c r="AP169" s="118"/>
      <c r="AQ169" s="117">
        <v>0.1</v>
      </c>
      <c r="AR169" s="117">
        <v>0.4</v>
      </c>
    </row>
    <row r="170" spans="1:44" s="68" customFormat="1">
      <c r="A170" s="3" t="s">
        <v>1454</v>
      </c>
      <c r="B170" s="130">
        <f>B169+30</f>
        <v>43434</v>
      </c>
      <c r="C170" s="116">
        <v>1</v>
      </c>
      <c r="D170" s="117">
        <v>0.2</v>
      </c>
      <c r="E170" s="117">
        <v>5.0000000000000001E-3</v>
      </c>
      <c r="F170" s="117">
        <v>0</v>
      </c>
      <c r="G170" s="117"/>
      <c r="H170" s="118"/>
      <c r="M170" s="118">
        <v>-5000</v>
      </c>
      <c r="N170" s="118">
        <f t="shared" si="90"/>
        <v>30000</v>
      </c>
      <c r="O170" s="118">
        <f t="shared" si="78"/>
        <v>-5000</v>
      </c>
      <c r="P170" s="118">
        <f t="shared" si="79"/>
        <v>30000</v>
      </c>
      <c r="Q170" s="118">
        <f t="shared" si="87"/>
        <v>14.013698630137014</v>
      </c>
      <c r="R170" s="118">
        <f t="shared" si="88"/>
        <v>14.013698630137014</v>
      </c>
      <c r="S170" s="118">
        <f t="shared" si="91"/>
        <v>452.05479452054794</v>
      </c>
      <c r="T170" s="118">
        <f t="shared" si="86"/>
        <v>452.05479452054794</v>
      </c>
      <c r="U170" s="118">
        <f t="shared" si="92"/>
        <v>150</v>
      </c>
      <c r="V170" s="118">
        <f t="shared" si="89"/>
        <v>150</v>
      </c>
      <c r="W170" s="118">
        <f t="shared" si="80"/>
        <v>0</v>
      </c>
      <c r="X170" s="118">
        <f t="shared" si="70"/>
        <v>0</v>
      </c>
      <c r="Y170" s="119">
        <v>0.05</v>
      </c>
      <c r="Z170" s="118">
        <f t="shared" si="71"/>
        <v>-1500</v>
      </c>
      <c r="AA170" s="118">
        <f t="shared" si="72"/>
        <v>-1500</v>
      </c>
      <c r="AB170" s="119">
        <v>0.02</v>
      </c>
      <c r="AC170" s="118">
        <f t="shared" si="68"/>
        <v>-600</v>
      </c>
      <c r="AD170" s="118">
        <f t="shared" si="69"/>
        <v>-600</v>
      </c>
      <c r="AM170" s="118"/>
      <c r="AN170" s="118"/>
      <c r="AO170" s="118"/>
      <c r="AP170" s="118"/>
      <c r="AQ170" s="117">
        <v>0.1</v>
      </c>
      <c r="AR170" s="117">
        <v>0.4</v>
      </c>
    </row>
    <row r="171" spans="1:44" s="68" customFormat="1">
      <c r="A171" s="3" t="s">
        <v>1454</v>
      </c>
      <c r="B171" s="130">
        <f>B170+31</f>
        <v>43465</v>
      </c>
      <c r="C171" s="116">
        <v>1</v>
      </c>
      <c r="D171" s="117">
        <v>0.2</v>
      </c>
      <c r="E171" s="117">
        <v>5.0000000000000001E-3</v>
      </c>
      <c r="F171" s="117">
        <v>0</v>
      </c>
      <c r="G171" s="117"/>
      <c r="H171" s="118"/>
      <c r="M171" s="118">
        <v>-5000</v>
      </c>
      <c r="N171" s="118">
        <f t="shared" si="90"/>
        <v>35000</v>
      </c>
      <c r="O171" s="118">
        <f t="shared" si="78"/>
        <v>-5000</v>
      </c>
      <c r="P171" s="118">
        <f t="shared" si="79"/>
        <v>35000</v>
      </c>
      <c r="Q171" s="118">
        <f t="shared" si="87"/>
        <v>14.013698630137014</v>
      </c>
      <c r="R171" s="118">
        <f t="shared" si="88"/>
        <v>14.013698630137014</v>
      </c>
      <c r="S171" s="118">
        <f t="shared" si="91"/>
        <v>509.58904109589048</v>
      </c>
      <c r="T171" s="118">
        <f t="shared" si="86"/>
        <v>509.58904109589048</v>
      </c>
      <c r="U171" s="118">
        <f t="shared" si="92"/>
        <v>175</v>
      </c>
      <c r="V171" s="118">
        <f t="shared" si="89"/>
        <v>175</v>
      </c>
      <c r="W171" s="118">
        <f t="shared" si="80"/>
        <v>0</v>
      </c>
      <c r="X171" s="118">
        <f t="shared" si="70"/>
        <v>0</v>
      </c>
      <c r="Y171" s="119">
        <v>0.05</v>
      </c>
      <c r="Z171" s="118">
        <f t="shared" si="71"/>
        <v>-1750</v>
      </c>
      <c r="AA171" s="118">
        <f t="shared" si="72"/>
        <v>-1750</v>
      </c>
      <c r="AB171" s="119">
        <v>0.02</v>
      </c>
      <c r="AC171" s="118">
        <f t="shared" si="68"/>
        <v>-700</v>
      </c>
      <c r="AD171" s="118">
        <f t="shared" si="69"/>
        <v>-700</v>
      </c>
      <c r="AM171" s="118"/>
      <c r="AN171" s="118"/>
      <c r="AO171" s="118"/>
      <c r="AP171" s="118"/>
      <c r="AQ171" s="117">
        <v>0.1</v>
      </c>
      <c r="AR171" s="117">
        <v>0.4</v>
      </c>
    </row>
    <row r="172" spans="1:44" s="68" customFormat="1">
      <c r="A172" s="3" t="s">
        <v>1454</v>
      </c>
      <c r="B172" s="130">
        <f>B171+31</f>
        <v>43496</v>
      </c>
      <c r="C172" s="116">
        <v>1</v>
      </c>
      <c r="D172" s="117">
        <v>0.18</v>
      </c>
      <c r="E172" s="117">
        <v>5.0000000000000001E-3</v>
      </c>
      <c r="F172" s="117">
        <v>0</v>
      </c>
      <c r="G172" s="117"/>
      <c r="H172" s="118"/>
      <c r="M172" s="118">
        <v>-2000</v>
      </c>
      <c r="N172" s="118">
        <f t="shared" si="90"/>
        <v>37000</v>
      </c>
      <c r="O172" s="118">
        <f t="shared" si="78"/>
        <v>-2000</v>
      </c>
      <c r="P172" s="118">
        <f t="shared" si="79"/>
        <v>37000</v>
      </c>
      <c r="Q172" s="118">
        <f t="shared" si="87"/>
        <v>14.013698630137014</v>
      </c>
      <c r="R172" s="118">
        <f t="shared" si="88"/>
        <v>14.013698630137014</v>
      </c>
      <c r="S172" s="118">
        <f t="shared" si="91"/>
        <v>594.52054794520541</v>
      </c>
      <c r="T172" s="118">
        <f t="shared" si="86"/>
        <v>594.52054794520541</v>
      </c>
      <c r="U172" s="118">
        <f t="shared" si="92"/>
        <v>185</v>
      </c>
      <c r="V172" s="118">
        <f t="shared" si="89"/>
        <v>185</v>
      </c>
      <c r="W172" s="118">
        <f t="shared" si="80"/>
        <v>0</v>
      </c>
      <c r="X172" s="118">
        <f t="shared" si="70"/>
        <v>0</v>
      </c>
      <c r="Y172" s="119">
        <v>0.05</v>
      </c>
      <c r="Z172" s="118">
        <f t="shared" si="71"/>
        <v>-1850</v>
      </c>
      <c r="AA172" s="118">
        <f t="shared" si="72"/>
        <v>-1850</v>
      </c>
      <c r="AB172" s="119">
        <v>0.02</v>
      </c>
      <c r="AC172" s="118">
        <f t="shared" si="68"/>
        <v>-740</v>
      </c>
      <c r="AD172" s="118">
        <f t="shared" si="69"/>
        <v>-740</v>
      </c>
      <c r="AM172" s="118"/>
      <c r="AN172" s="118"/>
      <c r="AO172" s="118"/>
      <c r="AP172" s="118"/>
      <c r="AQ172" s="117">
        <v>0.1</v>
      </c>
      <c r="AR172" s="117">
        <v>0.4</v>
      </c>
    </row>
    <row r="173" spans="1:44" s="68" customFormat="1">
      <c r="A173" s="3" t="s">
        <v>1454</v>
      </c>
      <c r="B173" s="130">
        <f>B172+28</f>
        <v>43524</v>
      </c>
      <c r="C173" s="116">
        <v>1</v>
      </c>
      <c r="D173" s="117">
        <v>0.18</v>
      </c>
      <c r="E173" s="117">
        <v>5.0000000000000001E-3</v>
      </c>
      <c r="F173" s="117">
        <v>0</v>
      </c>
      <c r="G173" s="117"/>
      <c r="H173" s="118"/>
      <c r="M173" s="118">
        <v>-2000</v>
      </c>
      <c r="N173" s="118">
        <f t="shared" si="90"/>
        <v>39000</v>
      </c>
      <c r="O173" s="118">
        <f t="shared" si="78"/>
        <v>-2000</v>
      </c>
      <c r="P173" s="118">
        <f t="shared" si="79"/>
        <v>39000</v>
      </c>
      <c r="Q173" s="118">
        <f t="shared" si="87"/>
        <v>14.013698630137014</v>
      </c>
      <c r="R173" s="118">
        <f t="shared" si="88"/>
        <v>14.013698630137014</v>
      </c>
      <c r="S173" s="118">
        <f t="shared" si="91"/>
        <v>510.90410958904113</v>
      </c>
      <c r="T173" s="118">
        <f t="shared" si="86"/>
        <v>510.90410958904113</v>
      </c>
      <c r="U173" s="118">
        <f t="shared" si="92"/>
        <v>195</v>
      </c>
      <c r="V173" s="118">
        <f t="shared" si="89"/>
        <v>195</v>
      </c>
      <c r="W173" s="118">
        <f t="shared" si="80"/>
        <v>0</v>
      </c>
      <c r="X173" s="118">
        <f t="shared" si="70"/>
        <v>0</v>
      </c>
      <c r="Y173" s="119">
        <v>0.05</v>
      </c>
      <c r="Z173" s="118">
        <f t="shared" si="71"/>
        <v>-1950</v>
      </c>
      <c r="AA173" s="118">
        <f t="shared" si="72"/>
        <v>-1950</v>
      </c>
      <c r="AB173" s="119">
        <v>0.02</v>
      </c>
      <c r="AC173" s="118">
        <f t="shared" si="68"/>
        <v>-780</v>
      </c>
      <c r="AD173" s="118">
        <f t="shared" si="69"/>
        <v>-780</v>
      </c>
      <c r="AM173" s="118"/>
      <c r="AN173" s="118"/>
      <c r="AO173" s="118"/>
      <c r="AP173" s="118"/>
      <c r="AQ173" s="117">
        <v>0.1</v>
      </c>
      <c r="AR173" s="117">
        <v>0.4</v>
      </c>
    </row>
    <row r="174" spans="1:44" s="68" customFormat="1">
      <c r="A174" s="3" t="s">
        <v>1454</v>
      </c>
      <c r="B174" s="130">
        <f>B173+31</f>
        <v>43555</v>
      </c>
      <c r="C174" s="116">
        <v>1</v>
      </c>
      <c r="D174" s="117">
        <v>0.18</v>
      </c>
      <c r="E174" s="117">
        <v>5.0000000000000001E-3</v>
      </c>
      <c r="F174" s="117">
        <v>0</v>
      </c>
      <c r="G174" s="117"/>
      <c r="H174" s="118"/>
      <c r="M174" s="118">
        <v>-2000</v>
      </c>
      <c r="N174" s="118">
        <f t="shared" si="90"/>
        <v>41000</v>
      </c>
      <c r="O174" s="118">
        <f t="shared" si="78"/>
        <v>-2000</v>
      </c>
      <c r="P174" s="118">
        <f t="shared" si="79"/>
        <v>41000</v>
      </c>
      <c r="Q174" s="118">
        <f t="shared" si="87"/>
        <v>14.013698630137014</v>
      </c>
      <c r="R174" s="118">
        <f t="shared" si="88"/>
        <v>14.013698630137014</v>
      </c>
      <c r="S174" s="118">
        <f t="shared" si="91"/>
        <v>596.21917808219177</v>
      </c>
      <c r="T174" s="118">
        <f t="shared" si="86"/>
        <v>596.21917808219177</v>
      </c>
      <c r="U174" s="118">
        <f t="shared" si="92"/>
        <v>205</v>
      </c>
      <c r="V174" s="118">
        <f t="shared" si="89"/>
        <v>205</v>
      </c>
      <c r="W174" s="118">
        <f t="shared" si="80"/>
        <v>0</v>
      </c>
      <c r="X174" s="118">
        <f t="shared" si="70"/>
        <v>0</v>
      </c>
      <c r="Y174" s="119">
        <v>0.05</v>
      </c>
      <c r="Z174" s="118">
        <f t="shared" si="71"/>
        <v>-2050</v>
      </c>
      <c r="AA174" s="118">
        <f t="shared" si="72"/>
        <v>-2050</v>
      </c>
      <c r="AB174" s="119">
        <v>0.02</v>
      </c>
      <c r="AC174" s="118">
        <f t="shared" si="68"/>
        <v>-820</v>
      </c>
      <c r="AD174" s="118">
        <f t="shared" si="69"/>
        <v>-820</v>
      </c>
      <c r="AM174" s="118"/>
      <c r="AN174" s="118"/>
      <c r="AO174" s="118"/>
      <c r="AP174" s="118"/>
      <c r="AQ174" s="117">
        <v>0.1</v>
      </c>
      <c r="AR174" s="117">
        <v>0.4</v>
      </c>
    </row>
    <row r="175" spans="1:44" s="68" customFormat="1">
      <c r="A175" s="3" t="s">
        <v>1454</v>
      </c>
      <c r="B175" s="130">
        <f>B174+30</f>
        <v>43585</v>
      </c>
      <c r="C175" s="116">
        <v>1</v>
      </c>
      <c r="D175" s="117">
        <v>0.18</v>
      </c>
      <c r="E175" s="117">
        <v>5.0000000000000001E-3</v>
      </c>
      <c r="F175" s="117">
        <v>0</v>
      </c>
      <c r="G175" s="117"/>
      <c r="H175" s="118"/>
      <c r="M175" s="118">
        <v>-2000</v>
      </c>
      <c r="N175" s="118">
        <f t="shared" si="90"/>
        <v>43000</v>
      </c>
      <c r="O175" s="118">
        <f t="shared" si="78"/>
        <v>-2000</v>
      </c>
      <c r="P175" s="118">
        <f t="shared" si="79"/>
        <v>43000</v>
      </c>
      <c r="Q175" s="118">
        <f t="shared" si="87"/>
        <v>14.013698630137014</v>
      </c>
      <c r="R175" s="118">
        <f t="shared" si="88"/>
        <v>14.013698630137014</v>
      </c>
      <c r="S175" s="118">
        <f t="shared" si="91"/>
        <v>606.57534246575347</v>
      </c>
      <c r="T175" s="118">
        <f t="shared" si="86"/>
        <v>606.57534246575347</v>
      </c>
      <c r="U175" s="118">
        <f t="shared" si="92"/>
        <v>215</v>
      </c>
      <c r="V175" s="118">
        <f t="shared" si="89"/>
        <v>215</v>
      </c>
      <c r="W175" s="118">
        <f t="shared" si="80"/>
        <v>0</v>
      </c>
      <c r="X175" s="118">
        <f t="shared" si="70"/>
        <v>0</v>
      </c>
      <c r="Y175" s="119">
        <v>0.05</v>
      </c>
      <c r="Z175" s="118">
        <f t="shared" si="71"/>
        <v>-2150</v>
      </c>
      <c r="AA175" s="118">
        <f t="shared" si="72"/>
        <v>-2150</v>
      </c>
      <c r="AB175" s="119">
        <v>0.02</v>
      </c>
      <c r="AC175" s="118">
        <f t="shared" si="68"/>
        <v>-860</v>
      </c>
      <c r="AD175" s="118">
        <f t="shared" si="69"/>
        <v>-860</v>
      </c>
      <c r="AM175" s="118"/>
      <c r="AN175" s="118"/>
      <c r="AO175" s="118"/>
      <c r="AP175" s="118"/>
      <c r="AQ175" s="117">
        <v>0.1</v>
      </c>
      <c r="AR175" s="117">
        <v>0.4</v>
      </c>
    </row>
    <row r="176" spans="1:44" s="68" customFormat="1">
      <c r="A176" s="3" t="s">
        <v>1454</v>
      </c>
      <c r="B176" s="130">
        <f>B175+31</f>
        <v>43616</v>
      </c>
      <c r="C176" s="116">
        <v>1</v>
      </c>
      <c r="D176" s="117">
        <v>0.16</v>
      </c>
      <c r="E176" s="117">
        <v>5.0000000000000001E-3</v>
      </c>
      <c r="F176" s="117">
        <v>0</v>
      </c>
      <c r="G176" s="117"/>
      <c r="H176" s="118"/>
      <c r="M176" s="118">
        <v>-2000</v>
      </c>
      <c r="N176" s="118">
        <f t="shared" si="90"/>
        <v>45000</v>
      </c>
      <c r="O176" s="118">
        <f t="shared" si="78"/>
        <v>-2000</v>
      </c>
      <c r="P176" s="118">
        <f t="shared" si="79"/>
        <v>45000</v>
      </c>
      <c r="Q176" s="118">
        <f t="shared" si="87"/>
        <v>14.013698630137014</v>
      </c>
      <c r="R176" s="118">
        <f t="shared" si="88"/>
        <v>14.013698630137014</v>
      </c>
      <c r="S176" s="118">
        <f t="shared" si="91"/>
        <v>657.3698630136987</v>
      </c>
      <c r="T176" s="118">
        <f t="shared" si="86"/>
        <v>657.3698630136987</v>
      </c>
      <c r="U176" s="118">
        <f t="shared" si="92"/>
        <v>225</v>
      </c>
      <c r="V176" s="118">
        <f t="shared" si="89"/>
        <v>225</v>
      </c>
      <c r="W176" s="118">
        <f t="shared" si="80"/>
        <v>0</v>
      </c>
      <c r="X176" s="118">
        <f t="shared" si="70"/>
        <v>0</v>
      </c>
      <c r="Y176" s="119">
        <v>0.05</v>
      </c>
      <c r="Z176" s="118">
        <f t="shared" si="71"/>
        <v>-2250</v>
      </c>
      <c r="AA176" s="118">
        <f t="shared" si="72"/>
        <v>-2250</v>
      </c>
      <c r="AB176" s="119">
        <v>0.02</v>
      </c>
      <c r="AC176" s="118">
        <f t="shared" si="68"/>
        <v>-900</v>
      </c>
      <c r="AD176" s="118">
        <f t="shared" si="69"/>
        <v>-900</v>
      </c>
      <c r="AM176" s="118"/>
      <c r="AN176" s="118"/>
      <c r="AO176" s="118"/>
      <c r="AP176" s="118"/>
      <c r="AQ176" s="117">
        <v>0.1</v>
      </c>
      <c r="AR176" s="117">
        <v>0.4</v>
      </c>
    </row>
    <row r="177" spans="1:44" s="68" customFormat="1">
      <c r="A177" s="3" t="s">
        <v>1454</v>
      </c>
      <c r="B177" s="130">
        <f>B176+30</f>
        <v>43646</v>
      </c>
      <c r="C177" s="116">
        <v>1</v>
      </c>
      <c r="D177" s="117">
        <v>0.16</v>
      </c>
      <c r="E177" s="117">
        <v>5.0000000000000001E-3</v>
      </c>
      <c r="F177" s="117">
        <v>0</v>
      </c>
      <c r="G177" s="117"/>
      <c r="H177" s="118"/>
      <c r="M177" s="118">
        <v>-2000</v>
      </c>
      <c r="N177" s="118">
        <f t="shared" si="90"/>
        <v>47000</v>
      </c>
      <c r="O177" s="118">
        <f t="shared" si="78"/>
        <v>-2000</v>
      </c>
      <c r="P177" s="118">
        <f t="shared" si="79"/>
        <v>47000</v>
      </c>
      <c r="Q177" s="118">
        <f t="shared" si="87"/>
        <v>14.013698630137014</v>
      </c>
      <c r="R177" s="118">
        <f t="shared" si="88"/>
        <v>14.013698630137014</v>
      </c>
      <c r="S177" s="118">
        <f t="shared" si="91"/>
        <v>591.78082191780823</v>
      </c>
      <c r="T177" s="118">
        <f t="shared" si="86"/>
        <v>591.78082191780823</v>
      </c>
      <c r="U177" s="118">
        <f t="shared" si="92"/>
        <v>235</v>
      </c>
      <c r="V177" s="118">
        <f t="shared" si="89"/>
        <v>235</v>
      </c>
      <c r="W177" s="118">
        <f t="shared" si="80"/>
        <v>0</v>
      </c>
      <c r="X177" s="118">
        <f t="shared" si="70"/>
        <v>0</v>
      </c>
      <c r="Y177" s="119">
        <v>0.05</v>
      </c>
      <c r="Z177" s="118">
        <f t="shared" si="71"/>
        <v>-2350</v>
      </c>
      <c r="AA177" s="118">
        <f t="shared" si="72"/>
        <v>-2350</v>
      </c>
      <c r="AB177" s="119">
        <v>0.02</v>
      </c>
      <c r="AC177" s="118">
        <f t="shared" si="68"/>
        <v>-940</v>
      </c>
      <c r="AD177" s="118">
        <f t="shared" si="69"/>
        <v>-940</v>
      </c>
      <c r="AM177" s="118"/>
      <c r="AN177" s="118"/>
      <c r="AO177" s="118"/>
      <c r="AP177" s="118"/>
      <c r="AQ177" s="117">
        <v>0.1</v>
      </c>
      <c r="AR177" s="117">
        <v>0.4</v>
      </c>
    </row>
    <row r="178" spans="1:44" s="68" customFormat="1">
      <c r="A178" s="3" t="s">
        <v>1454</v>
      </c>
      <c r="B178" s="130">
        <f>B177+31</f>
        <v>43677</v>
      </c>
      <c r="C178" s="116">
        <v>1</v>
      </c>
      <c r="D178" s="117">
        <v>0.16</v>
      </c>
      <c r="E178" s="117">
        <v>5.0000000000000001E-3</v>
      </c>
      <c r="F178" s="117">
        <v>0</v>
      </c>
      <c r="G178" s="117"/>
      <c r="H178" s="118"/>
      <c r="M178" s="118">
        <v>-2000</v>
      </c>
      <c r="N178" s="118">
        <f t="shared" si="90"/>
        <v>49000</v>
      </c>
      <c r="O178" s="118">
        <f t="shared" si="78"/>
        <v>-2000</v>
      </c>
      <c r="P178" s="118">
        <f t="shared" si="79"/>
        <v>49000</v>
      </c>
      <c r="Q178" s="118">
        <f t="shared" si="87"/>
        <v>14.013698630137014</v>
      </c>
      <c r="R178" s="118">
        <f t="shared" si="88"/>
        <v>14.013698630137014</v>
      </c>
      <c r="S178" s="118">
        <f t="shared" si="91"/>
        <v>638.68493150684935</v>
      </c>
      <c r="T178" s="118">
        <f t="shared" si="86"/>
        <v>638.68493150684935</v>
      </c>
      <c r="U178" s="118">
        <f t="shared" si="92"/>
        <v>245</v>
      </c>
      <c r="V178" s="118">
        <f t="shared" si="89"/>
        <v>245</v>
      </c>
      <c r="W178" s="118">
        <f t="shared" si="80"/>
        <v>0</v>
      </c>
      <c r="X178" s="118">
        <f t="shared" si="70"/>
        <v>0</v>
      </c>
      <c r="Y178" s="119">
        <v>0.05</v>
      </c>
      <c r="Z178" s="118">
        <f t="shared" si="71"/>
        <v>-2450</v>
      </c>
      <c r="AA178" s="118">
        <f t="shared" si="72"/>
        <v>-2450</v>
      </c>
      <c r="AB178" s="119">
        <v>0.02</v>
      </c>
      <c r="AC178" s="118">
        <f t="shared" si="68"/>
        <v>-980</v>
      </c>
      <c r="AD178" s="118">
        <f t="shared" si="69"/>
        <v>-980</v>
      </c>
      <c r="AM178" s="118"/>
      <c r="AN178" s="118"/>
      <c r="AO178" s="118"/>
      <c r="AP178" s="118"/>
      <c r="AQ178" s="117">
        <v>0.1</v>
      </c>
      <c r="AR178" s="117">
        <v>0.4</v>
      </c>
    </row>
    <row r="179" spans="1:44" s="68" customFormat="1">
      <c r="A179" s="3" t="s">
        <v>1454</v>
      </c>
      <c r="B179" s="130">
        <f>B178+31</f>
        <v>43708</v>
      </c>
      <c r="C179" s="116">
        <v>1</v>
      </c>
      <c r="D179" s="117">
        <v>0.16</v>
      </c>
      <c r="E179" s="117">
        <v>5.0000000000000001E-3</v>
      </c>
      <c r="F179" s="117">
        <v>0</v>
      </c>
      <c r="G179" s="117"/>
      <c r="H179" s="118"/>
      <c r="M179" s="118">
        <v>-2000</v>
      </c>
      <c r="N179" s="118">
        <f t="shared" si="90"/>
        <v>51000</v>
      </c>
      <c r="O179" s="118">
        <f t="shared" si="78"/>
        <v>-2000</v>
      </c>
      <c r="P179" s="118">
        <f t="shared" si="79"/>
        <v>51000</v>
      </c>
      <c r="Q179" s="118">
        <f t="shared" si="87"/>
        <v>14.013698630137014</v>
      </c>
      <c r="R179" s="118">
        <f t="shared" si="88"/>
        <v>14.013698630137014</v>
      </c>
      <c r="S179" s="118">
        <f t="shared" si="91"/>
        <v>665.8630136986302</v>
      </c>
      <c r="T179" s="118">
        <f t="shared" si="86"/>
        <v>665.8630136986302</v>
      </c>
      <c r="U179" s="118">
        <f t="shared" si="92"/>
        <v>255</v>
      </c>
      <c r="V179" s="118">
        <f t="shared" si="89"/>
        <v>255</v>
      </c>
      <c r="W179" s="118">
        <f t="shared" si="80"/>
        <v>0</v>
      </c>
      <c r="X179" s="118">
        <f t="shared" si="70"/>
        <v>0</v>
      </c>
      <c r="Y179" s="119">
        <v>0.05</v>
      </c>
      <c r="Z179" s="118">
        <f t="shared" si="71"/>
        <v>-2550</v>
      </c>
      <c r="AA179" s="118">
        <f t="shared" si="72"/>
        <v>-2550</v>
      </c>
      <c r="AB179" s="119">
        <v>0.02</v>
      </c>
      <c r="AC179" s="118">
        <f t="shared" si="68"/>
        <v>-1020</v>
      </c>
      <c r="AD179" s="118">
        <f t="shared" si="69"/>
        <v>-1020</v>
      </c>
      <c r="AM179" s="118"/>
      <c r="AN179" s="118"/>
      <c r="AO179" s="118"/>
      <c r="AP179" s="118"/>
      <c r="AQ179" s="117">
        <v>0.1</v>
      </c>
      <c r="AR179" s="117">
        <v>0.4</v>
      </c>
    </row>
    <row r="180" spans="1:44" s="68" customFormat="1">
      <c r="A180" s="3" t="s">
        <v>1454</v>
      </c>
      <c r="B180" s="130">
        <f>B179+30</f>
        <v>43738</v>
      </c>
      <c r="C180" s="116">
        <v>1</v>
      </c>
      <c r="D180" s="117">
        <v>0.15</v>
      </c>
      <c r="E180" s="117">
        <v>5.0000000000000001E-3</v>
      </c>
      <c r="F180" s="117">
        <v>0</v>
      </c>
      <c r="G180" s="117"/>
      <c r="H180" s="118"/>
      <c r="M180" s="118">
        <v>-2000</v>
      </c>
      <c r="N180" s="118">
        <f t="shared" si="90"/>
        <v>53000</v>
      </c>
      <c r="O180" s="118">
        <f t="shared" si="78"/>
        <v>-2000</v>
      </c>
      <c r="P180" s="118">
        <f t="shared" si="79"/>
        <v>53000</v>
      </c>
      <c r="Q180" s="118">
        <f t="shared" si="87"/>
        <v>14.013698630137014</v>
      </c>
      <c r="R180" s="118">
        <f t="shared" si="88"/>
        <v>14.013698630137014</v>
      </c>
      <c r="S180" s="118">
        <f t="shared" si="91"/>
        <v>670.68493150684935</v>
      </c>
      <c r="T180" s="118">
        <f t="shared" si="86"/>
        <v>670.68493150684935</v>
      </c>
      <c r="U180" s="118">
        <f t="shared" si="92"/>
        <v>265</v>
      </c>
      <c r="V180" s="118">
        <f t="shared" si="89"/>
        <v>265</v>
      </c>
      <c r="W180" s="118">
        <f t="shared" si="80"/>
        <v>0</v>
      </c>
      <c r="X180" s="118">
        <f t="shared" si="70"/>
        <v>0</v>
      </c>
      <c r="Y180" s="119">
        <v>0.05</v>
      </c>
      <c r="Z180" s="118">
        <f t="shared" si="71"/>
        <v>-2650</v>
      </c>
      <c r="AA180" s="118">
        <f t="shared" si="72"/>
        <v>-2650</v>
      </c>
      <c r="AB180" s="119">
        <v>0.02</v>
      </c>
      <c r="AC180" s="118">
        <f t="shared" si="68"/>
        <v>-1060</v>
      </c>
      <c r="AD180" s="118">
        <f t="shared" si="69"/>
        <v>-1060</v>
      </c>
      <c r="AM180" s="118"/>
      <c r="AN180" s="118"/>
      <c r="AO180" s="118"/>
      <c r="AP180" s="118"/>
      <c r="AQ180" s="117">
        <v>0.1</v>
      </c>
      <c r="AR180" s="117">
        <v>0.4</v>
      </c>
    </row>
    <row r="181" spans="1:44" s="68" customFormat="1">
      <c r="A181" s="3" t="s">
        <v>1454</v>
      </c>
      <c r="B181" s="130">
        <f>B180+31</f>
        <v>43769</v>
      </c>
      <c r="C181" s="116">
        <v>1</v>
      </c>
      <c r="D181" s="117">
        <v>0.15</v>
      </c>
      <c r="E181" s="117">
        <v>5.0000000000000001E-3</v>
      </c>
      <c r="F181" s="117">
        <v>0</v>
      </c>
      <c r="G181" s="117"/>
      <c r="H181" s="118"/>
      <c r="M181" s="118">
        <v>-2000</v>
      </c>
      <c r="N181" s="118">
        <f t="shared" si="90"/>
        <v>55000</v>
      </c>
      <c r="O181" s="118">
        <f t="shared" si="78"/>
        <v>-2000</v>
      </c>
      <c r="P181" s="118">
        <f t="shared" si="79"/>
        <v>55000</v>
      </c>
      <c r="Q181" s="118">
        <f t="shared" si="87"/>
        <v>14.013698630137014</v>
      </c>
      <c r="R181" s="118">
        <f t="shared" si="88"/>
        <v>14.013698630137014</v>
      </c>
      <c r="S181" s="118">
        <f t="shared" si="91"/>
        <v>675.20547945205476</v>
      </c>
      <c r="T181" s="118">
        <f t="shared" si="86"/>
        <v>675.20547945205476</v>
      </c>
      <c r="U181" s="118">
        <f t="shared" si="92"/>
        <v>275</v>
      </c>
      <c r="V181" s="118">
        <f t="shared" si="89"/>
        <v>275</v>
      </c>
      <c r="W181" s="118">
        <f t="shared" si="80"/>
        <v>0</v>
      </c>
      <c r="X181" s="118">
        <f t="shared" si="70"/>
        <v>0</v>
      </c>
      <c r="Y181" s="119">
        <v>0.05</v>
      </c>
      <c r="Z181" s="118">
        <f t="shared" si="71"/>
        <v>-2750</v>
      </c>
      <c r="AA181" s="118">
        <f t="shared" si="72"/>
        <v>-2750</v>
      </c>
      <c r="AB181" s="119">
        <v>0.02</v>
      </c>
      <c r="AC181" s="118">
        <f t="shared" si="68"/>
        <v>-1100</v>
      </c>
      <c r="AD181" s="118">
        <f t="shared" si="69"/>
        <v>-1100</v>
      </c>
      <c r="AM181" s="118"/>
      <c r="AN181" s="118"/>
      <c r="AO181" s="118"/>
      <c r="AP181" s="118"/>
      <c r="AQ181" s="117">
        <v>0.1</v>
      </c>
      <c r="AR181" s="117">
        <v>0.4</v>
      </c>
    </row>
    <row r="182" spans="1:44" s="68" customFormat="1">
      <c r="A182" s="3" t="s">
        <v>1454</v>
      </c>
      <c r="B182" s="130">
        <f>B181+30</f>
        <v>43799</v>
      </c>
      <c r="C182" s="116">
        <v>1</v>
      </c>
      <c r="D182" s="117">
        <v>0.15</v>
      </c>
      <c r="E182" s="117">
        <v>5.0000000000000001E-3</v>
      </c>
      <c r="F182" s="117">
        <v>0</v>
      </c>
      <c r="G182" s="117"/>
      <c r="H182" s="118"/>
      <c r="M182" s="118">
        <v>-2000</v>
      </c>
      <c r="N182" s="118">
        <f t="shared" si="90"/>
        <v>57000</v>
      </c>
      <c r="O182" s="118">
        <f t="shared" si="78"/>
        <v>-2000</v>
      </c>
      <c r="P182" s="118">
        <f t="shared" si="79"/>
        <v>57000</v>
      </c>
      <c r="Q182" s="118">
        <f t="shared" si="87"/>
        <v>14.013698630137014</v>
      </c>
      <c r="R182" s="118">
        <f t="shared" si="88"/>
        <v>14.013698630137014</v>
      </c>
      <c r="S182" s="118">
        <f t="shared" si="91"/>
        <v>678.08219178082197</v>
      </c>
      <c r="T182" s="118">
        <f t="shared" si="86"/>
        <v>678.08219178082197</v>
      </c>
      <c r="U182" s="118">
        <f t="shared" si="92"/>
        <v>285</v>
      </c>
      <c r="V182" s="118">
        <f t="shared" si="89"/>
        <v>285</v>
      </c>
      <c r="W182" s="118">
        <f t="shared" si="80"/>
        <v>0</v>
      </c>
      <c r="X182" s="118">
        <f t="shared" si="70"/>
        <v>0</v>
      </c>
      <c r="Y182" s="119">
        <v>0.05</v>
      </c>
      <c r="Z182" s="118">
        <f t="shared" si="71"/>
        <v>-2850</v>
      </c>
      <c r="AA182" s="118">
        <f t="shared" si="72"/>
        <v>-2850</v>
      </c>
      <c r="AB182" s="119">
        <v>0.02</v>
      </c>
      <c r="AC182" s="118">
        <f t="shared" si="68"/>
        <v>-1140</v>
      </c>
      <c r="AD182" s="118">
        <f t="shared" si="69"/>
        <v>-1140</v>
      </c>
      <c r="AM182" s="118"/>
      <c r="AN182" s="118"/>
      <c r="AO182" s="118"/>
      <c r="AP182" s="118"/>
      <c r="AQ182" s="117">
        <v>0.1</v>
      </c>
      <c r="AR182" s="117">
        <v>0.4</v>
      </c>
    </row>
    <row r="183" spans="1:44" s="68" customFormat="1">
      <c r="A183" s="3" t="s">
        <v>1454</v>
      </c>
      <c r="B183" s="130">
        <f>B182+31</f>
        <v>43830</v>
      </c>
      <c r="C183" s="116">
        <v>1</v>
      </c>
      <c r="D183" s="117">
        <v>0.15</v>
      </c>
      <c r="E183" s="117">
        <v>5.0000000000000001E-3</v>
      </c>
      <c r="F183" s="117">
        <v>0</v>
      </c>
      <c r="G183" s="117"/>
      <c r="H183" s="118"/>
      <c r="M183" s="118">
        <v>-2000</v>
      </c>
      <c r="N183" s="118">
        <f t="shared" si="90"/>
        <v>59000</v>
      </c>
      <c r="O183" s="118">
        <f t="shared" si="78"/>
        <v>-2000</v>
      </c>
      <c r="P183" s="118">
        <f t="shared" si="79"/>
        <v>59000</v>
      </c>
      <c r="Q183" s="118">
        <f t="shared" si="87"/>
        <v>14.013698630137014</v>
      </c>
      <c r="R183" s="118">
        <f t="shared" si="88"/>
        <v>14.013698630137014</v>
      </c>
      <c r="S183" s="118">
        <f t="shared" si="91"/>
        <v>726.16438356164383</v>
      </c>
      <c r="T183" s="118">
        <f t="shared" si="86"/>
        <v>726.16438356164383</v>
      </c>
      <c r="U183" s="118">
        <f t="shared" si="92"/>
        <v>295</v>
      </c>
      <c r="V183" s="118">
        <f t="shared" si="89"/>
        <v>295</v>
      </c>
      <c r="W183" s="118">
        <f t="shared" si="80"/>
        <v>0</v>
      </c>
      <c r="X183" s="118">
        <f t="shared" si="70"/>
        <v>0</v>
      </c>
      <c r="Y183" s="119">
        <v>0.05</v>
      </c>
      <c r="Z183" s="118">
        <f t="shared" si="71"/>
        <v>-2950</v>
      </c>
      <c r="AA183" s="118">
        <f t="shared" si="72"/>
        <v>-2950</v>
      </c>
      <c r="AB183" s="119">
        <v>0.02</v>
      </c>
      <c r="AC183" s="118">
        <f t="shared" si="68"/>
        <v>-1180</v>
      </c>
      <c r="AD183" s="118">
        <f t="shared" si="69"/>
        <v>-1180</v>
      </c>
      <c r="AM183" s="118"/>
      <c r="AN183" s="118"/>
      <c r="AO183" s="118"/>
      <c r="AP183" s="118"/>
      <c r="AQ183" s="117">
        <v>0.1</v>
      </c>
      <c r="AR183" s="117">
        <v>0.4</v>
      </c>
    </row>
    <row r="184" spans="1:44" s="68" customFormat="1">
      <c r="A184" s="3" t="s">
        <v>1454</v>
      </c>
      <c r="B184" s="130">
        <f>B183+31</f>
        <v>43861</v>
      </c>
      <c r="C184" s="116">
        <v>1</v>
      </c>
      <c r="D184" s="117">
        <v>0.14000000000000001</v>
      </c>
      <c r="E184" s="117">
        <v>5.0000000000000001E-3</v>
      </c>
      <c r="F184" s="117">
        <v>0</v>
      </c>
      <c r="G184" s="117"/>
      <c r="H184" s="118"/>
      <c r="M184" s="118">
        <v>1000</v>
      </c>
      <c r="N184" s="118">
        <f t="shared" si="90"/>
        <v>58000</v>
      </c>
      <c r="O184" s="118">
        <f t="shared" si="78"/>
        <v>1000</v>
      </c>
      <c r="P184" s="118">
        <f t="shared" si="79"/>
        <v>58000</v>
      </c>
      <c r="Q184" s="118">
        <f t="shared" si="87"/>
        <v>14.013698630137014</v>
      </c>
      <c r="R184" s="118">
        <f t="shared" si="88"/>
        <v>14.013698630137014</v>
      </c>
      <c r="S184" s="118">
        <f t="shared" si="91"/>
        <v>751.64383561643831</v>
      </c>
      <c r="T184" s="118">
        <f t="shared" si="86"/>
        <v>751.64383561643831</v>
      </c>
      <c r="U184" s="118">
        <f t="shared" si="92"/>
        <v>290</v>
      </c>
      <c r="V184" s="118">
        <f t="shared" si="89"/>
        <v>290</v>
      </c>
      <c r="W184" s="118">
        <f t="shared" si="80"/>
        <v>0</v>
      </c>
      <c r="X184" s="118">
        <f t="shared" si="70"/>
        <v>0</v>
      </c>
      <c r="Y184" s="119">
        <v>0.05</v>
      </c>
      <c r="Z184" s="118">
        <f t="shared" si="71"/>
        <v>-2900</v>
      </c>
      <c r="AA184" s="118">
        <f t="shared" si="72"/>
        <v>-2900</v>
      </c>
      <c r="AB184" s="119">
        <v>0.02</v>
      </c>
      <c r="AC184" s="118">
        <f t="shared" si="68"/>
        <v>-1160</v>
      </c>
      <c r="AD184" s="118">
        <f t="shared" si="69"/>
        <v>-1160</v>
      </c>
      <c r="AM184" s="118"/>
      <c r="AN184" s="118"/>
      <c r="AO184" s="118"/>
      <c r="AP184" s="118"/>
      <c r="AQ184" s="117">
        <v>0.1</v>
      </c>
      <c r="AR184" s="117">
        <v>0.4</v>
      </c>
    </row>
    <row r="185" spans="1:44" s="68" customFormat="1">
      <c r="A185" s="3" t="s">
        <v>1454</v>
      </c>
      <c r="B185" s="130">
        <f>B184+29</f>
        <v>43890</v>
      </c>
      <c r="C185" s="116">
        <v>1</v>
      </c>
      <c r="D185" s="117">
        <v>0.14000000000000001</v>
      </c>
      <c r="E185" s="117">
        <v>5.0000000000000001E-3</v>
      </c>
      <c r="F185" s="117">
        <v>0</v>
      </c>
      <c r="G185" s="117"/>
      <c r="H185" s="118"/>
      <c r="M185" s="118">
        <v>1000</v>
      </c>
      <c r="N185" s="118">
        <f t="shared" si="90"/>
        <v>57000</v>
      </c>
      <c r="O185" s="118">
        <f t="shared" si="78"/>
        <v>1000</v>
      </c>
      <c r="P185" s="118">
        <f t="shared" si="79"/>
        <v>57000</v>
      </c>
      <c r="Q185" s="118">
        <f t="shared" si="87"/>
        <v>14.013698630137014</v>
      </c>
      <c r="R185" s="118">
        <f t="shared" si="88"/>
        <v>14.013698630137014</v>
      </c>
      <c r="S185" s="118">
        <f t="shared" si="91"/>
        <v>645.15068493150693</v>
      </c>
      <c r="T185" s="118">
        <f t="shared" si="86"/>
        <v>645.15068493150693</v>
      </c>
      <c r="U185" s="118">
        <f t="shared" si="92"/>
        <v>285</v>
      </c>
      <c r="V185" s="118">
        <f t="shared" si="89"/>
        <v>285</v>
      </c>
      <c r="W185" s="118">
        <f t="shared" si="80"/>
        <v>0</v>
      </c>
      <c r="X185" s="118">
        <f t="shared" si="70"/>
        <v>0</v>
      </c>
      <c r="Y185" s="119">
        <v>0.05</v>
      </c>
      <c r="Z185" s="118">
        <f t="shared" si="71"/>
        <v>-2850</v>
      </c>
      <c r="AA185" s="118">
        <f t="shared" si="72"/>
        <v>-2850</v>
      </c>
      <c r="AB185" s="119">
        <v>0.02</v>
      </c>
      <c r="AC185" s="118">
        <f t="shared" si="68"/>
        <v>-1140</v>
      </c>
      <c r="AD185" s="118">
        <f t="shared" si="69"/>
        <v>-1140</v>
      </c>
      <c r="AM185" s="118"/>
      <c r="AN185" s="118"/>
      <c r="AO185" s="118"/>
      <c r="AP185" s="118"/>
      <c r="AQ185" s="117">
        <v>0.1</v>
      </c>
      <c r="AR185" s="117">
        <v>0.4</v>
      </c>
    </row>
    <row r="186" spans="1:44" s="68" customFormat="1">
      <c r="A186" s="3" t="s">
        <v>1454</v>
      </c>
      <c r="B186" s="130">
        <f>B185+31</f>
        <v>43921</v>
      </c>
      <c r="C186" s="116">
        <v>1</v>
      </c>
      <c r="D186" s="117">
        <v>0.14000000000000001</v>
      </c>
      <c r="E186" s="117">
        <v>5.0000000000000001E-3</v>
      </c>
      <c r="F186" s="117">
        <v>0</v>
      </c>
      <c r="G186" s="117"/>
      <c r="H186" s="118"/>
      <c r="M186" s="118"/>
      <c r="N186" s="118">
        <f t="shared" si="90"/>
        <v>57000</v>
      </c>
      <c r="O186" s="118">
        <f t="shared" si="78"/>
        <v>0</v>
      </c>
      <c r="P186" s="118">
        <f t="shared" si="79"/>
        <v>57000</v>
      </c>
      <c r="Q186" s="118">
        <f t="shared" si="87"/>
        <v>14.013698630137014</v>
      </c>
      <c r="R186" s="118">
        <f t="shared" si="88"/>
        <v>14.013698630137014</v>
      </c>
      <c r="S186" s="118">
        <f t="shared" si="91"/>
        <v>677.75342465753442</v>
      </c>
      <c r="T186" s="118">
        <f t="shared" si="86"/>
        <v>677.75342465753442</v>
      </c>
      <c r="U186" s="118">
        <f t="shared" si="92"/>
        <v>285</v>
      </c>
      <c r="V186" s="118">
        <f t="shared" si="89"/>
        <v>285</v>
      </c>
      <c r="W186" s="118">
        <f t="shared" si="80"/>
        <v>0</v>
      </c>
      <c r="X186" s="118">
        <f t="shared" si="70"/>
        <v>0</v>
      </c>
      <c r="Y186" s="119">
        <v>0.05</v>
      </c>
      <c r="Z186" s="118">
        <f t="shared" si="71"/>
        <v>-2850</v>
      </c>
      <c r="AA186" s="118">
        <f t="shared" si="72"/>
        <v>-2850</v>
      </c>
      <c r="AB186" s="119">
        <v>0.02</v>
      </c>
      <c r="AC186" s="118">
        <f t="shared" si="68"/>
        <v>-1140</v>
      </c>
      <c r="AD186" s="118">
        <f t="shared" si="69"/>
        <v>-1140</v>
      </c>
      <c r="AM186" s="118"/>
      <c r="AN186" s="118"/>
      <c r="AO186" s="118"/>
      <c r="AP186" s="118"/>
      <c r="AQ186" s="117">
        <v>0.1</v>
      </c>
      <c r="AR186" s="117">
        <v>0.4</v>
      </c>
    </row>
    <row r="187" spans="1:44" s="68" customFormat="1">
      <c r="A187" s="3" t="s">
        <v>1454</v>
      </c>
      <c r="B187" s="130">
        <f>B186+30</f>
        <v>43951</v>
      </c>
      <c r="C187" s="116">
        <v>1</v>
      </c>
      <c r="D187" s="117">
        <v>0.14000000000000001</v>
      </c>
      <c r="E187" s="117">
        <v>5.0000000000000001E-3</v>
      </c>
      <c r="F187" s="117">
        <v>0</v>
      </c>
      <c r="G187" s="117"/>
      <c r="H187" s="118"/>
      <c r="M187" s="118"/>
      <c r="N187" s="118">
        <f t="shared" si="90"/>
        <v>57000</v>
      </c>
      <c r="O187" s="118">
        <f t="shared" si="78"/>
        <v>0</v>
      </c>
      <c r="P187" s="118">
        <f t="shared" si="79"/>
        <v>57000</v>
      </c>
      <c r="Q187" s="118">
        <f t="shared" si="87"/>
        <v>14.013698630137014</v>
      </c>
      <c r="R187" s="118">
        <f t="shared" si="88"/>
        <v>14.013698630137014</v>
      </c>
      <c r="S187" s="118">
        <f t="shared" si="91"/>
        <v>655.89041095890423</v>
      </c>
      <c r="T187" s="118">
        <f t="shared" si="86"/>
        <v>655.89041095890423</v>
      </c>
      <c r="U187" s="118">
        <f t="shared" si="92"/>
        <v>285</v>
      </c>
      <c r="V187" s="118">
        <f t="shared" si="89"/>
        <v>285</v>
      </c>
      <c r="W187" s="118">
        <f t="shared" si="80"/>
        <v>0</v>
      </c>
      <c r="X187" s="118">
        <f t="shared" si="70"/>
        <v>0</v>
      </c>
      <c r="Y187" s="119">
        <v>0.05</v>
      </c>
      <c r="Z187" s="118">
        <f t="shared" si="71"/>
        <v>-2850</v>
      </c>
      <c r="AA187" s="118">
        <f t="shared" si="72"/>
        <v>-2850</v>
      </c>
      <c r="AB187" s="119">
        <v>0.02</v>
      </c>
      <c r="AC187" s="118">
        <f t="shared" si="68"/>
        <v>-1140</v>
      </c>
      <c r="AD187" s="118">
        <f t="shared" si="69"/>
        <v>-1140</v>
      </c>
      <c r="AM187" s="118"/>
      <c r="AN187" s="118"/>
      <c r="AO187" s="118"/>
      <c r="AP187" s="118"/>
      <c r="AQ187" s="117">
        <v>0.1</v>
      </c>
      <c r="AR187" s="117">
        <v>0.4</v>
      </c>
    </row>
    <row r="188" spans="1:44" s="68" customFormat="1">
      <c r="A188" s="3" t="s">
        <v>1454</v>
      </c>
      <c r="B188" s="130">
        <f>B187+31</f>
        <v>43982</v>
      </c>
      <c r="C188" s="116">
        <v>1</v>
      </c>
      <c r="D188" s="117">
        <v>0.14000000000000001</v>
      </c>
      <c r="E188" s="117">
        <v>5.0000000000000001E-3</v>
      </c>
      <c r="F188" s="117">
        <v>0</v>
      </c>
      <c r="G188" s="117"/>
      <c r="H188" s="118"/>
      <c r="M188" s="118"/>
      <c r="N188" s="118">
        <f t="shared" si="90"/>
        <v>57000</v>
      </c>
      <c r="O188" s="118">
        <f t="shared" si="78"/>
        <v>0</v>
      </c>
      <c r="P188" s="118">
        <f t="shared" si="79"/>
        <v>57000</v>
      </c>
      <c r="Q188" s="118">
        <f t="shared" si="87"/>
        <v>14.013698630137014</v>
      </c>
      <c r="R188" s="118">
        <f t="shared" si="88"/>
        <v>14.013698630137014</v>
      </c>
      <c r="S188" s="118">
        <f t="shared" si="91"/>
        <v>677.75342465753442</v>
      </c>
      <c r="T188" s="118">
        <f t="shared" si="86"/>
        <v>677.75342465753442</v>
      </c>
      <c r="U188" s="118">
        <f t="shared" si="92"/>
        <v>285</v>
      </c>
      <c r="V188" s="118">
        <f t="shared" si="89"/>
        <v>285</v>
      </c>
      <c r="W188" s="118">
        <f t="shared" si="80"/>
        <v>0</v>
      </c>
      <c r="X188" s="118">
        <f t="shared" si="70"/>
        <v>0</v>
      </c>
      <c r="Y188" s="119">
        <v>0.05</v>
      </c>
      <c r="Z188" s="118">
        <f t="shared" si="71"/>
        <v>-2850</v>
      </c>
      <c r="AA188" s="118">
        <f t="shared" si="72"/>
        <v>-2850</v>
      </c>
      <c r="AB188" s="119">
        <v>0.02</v>
      </c>
      <c r="AC188" s="118">
        <f t="shared" si="68"/>
        <v>-1140</v>
      </c>
      <c r="AD188" s="118">
        <f t="shared" si="69"/>
        <v>-1140</v>
      </c>
      <c r="AM188" s="118"/>
      <c r="AN188" s="118"/>
      <c r="AO188" s="118"/>
      <c r="AP188" s="118"/>
      <c r="AQ188" s="117">
        <v>0.1</v>
      </c>
      <c r="AR188" s="117">
        <v>0.4</v>
      </c>
    </row>
    <row r="189" spans="1:44" s="68" customFormat="1">
      <c r="A189" s="3" t="s">
        <v>1454</v>
      </c>
      <c r="B189" s="130">
        <f>B188+30</f>
        <v>44012</v>
      </c>
      <c r="C189" s="116">
        <v>1</v>
      </c>
      <c r="D189" s="117">
        <v>0.14000000000000001</v>
      </c>
      <c r="E189" s="117">
        <v>5.0000000000000001E-3</v>
      </c>
      <c r="F189" s="117">
        <v>0</v>
      </c>
      <c r="G189" s="117"/>
      <c r="H189" s="118"/>
      <c r="M189" s="118"/>
      <c r="N189" s="118">
        <f t="shared" si="90"/>
        <v>57000</v>
      </c>
      <c r="O189" s="118">
        <f t="shared" si="78"/>
        <v>0</v>
      </c>
      <c r="P189" s="118">
        <f t="shared" si="79"/>
        <v>57000</v>
      </c>
      <c r="Q189" s="118">
        <f t="shared" si="87"/>
        <v>14.013698630137014</v>
      </c>
      <c r="R189" s="118">
        <f t="shared" si="88"/>
        <v>14.013698630137014</v>
      </c>
      <c r="S189" s="118">
        <f t="shared" si="91"/>
        <v>655.89041095890423</v>
      </c>
      <c r="T189" s="118">
        <f t="shared" si="86"/>
        <v>655.89041095890423</v>
      </c>
      <c r="U189" s="118">
        <f t="shared" si="92"/>
        <v>285</v>
      </c>
      <c r="V189" s="118">
        <f t="shared" si="89"/>
        <v>285</v>
      </c>
      <c r="W189" s="118">
        <f t="shared" si="80"/>
        <v>0</v>
      </c>
      <c r="X189" s="118">
        <f t="shared" si="70"/>
        <v>0</v>
      </c>
      <c r="Y189" s="119">
        <v>0.05</v>
      </c>
      <c r="Z189" s="118">
        <f t="shared" si="71"/>
        <v>-2850</v>
      </c>
      <c r="AA189" s="118">
        <f t="shared" si="72"/>
        <v>-2850</v>
      </c>
      <c r="AB189" s="119">
        <v>0.02</v>
      </c>
      <c r="AC189" s="118">
        <f t="shared" si="68"/>
        <v>-1140</v>
      </c>
      <c r="AD189" s="118">
        <f t="shared" si="69"/>
        <v>-1140</v>
      </c>
      <c r="AM189" s="118"/>
      <c r="AN189" s="118"/>
      <c r="AO189" s="118"/>
      <c r="AP189" s="118"/>
      <c r="AQ189" s="117">
        <v>0.1</v>
      </c>
      <c r="AR189" s="117">
        <v>0.4</v>
      </c>
    </row>
    <row r="190" spans="1:44" s="68" customFormat="1">
      <c r="A190" s="3" t="s">
        <v>1454</v>
      </c>
      <c r="B190" s="130">
        <f>B189+31</f>
        <v>44043</v>
      </c>
      <c r="C190" s="116">
        <v>1</v>
      </c>
      <c r="D190" s="117">
        <v>0.14000000000000001</v>
      </c>
      <c r="E190" s="117">
        <v>5.0000000000000001E-3</v>
      </c>
      <c r="F190" s="117">
        <v>0</v>
      </c>
      <c r="G190" s="117"/>
      <c r="H190" s="118"/>
      <c r="M190" s="118"/>
      <c r="N190" s="118">
        <f t="shared" si="90"/>
        <v>57000</v>
      </c>
      <c r="O190" s="118">
        <f t="shared" si="78"/>
        <v>0</v>
      </c>
      <c r="P190" s="118">
        <f t="shared" si="79"/>
        <v>57000</v>
      </c>
      <c r="Q190" s="118">
        <f t="shared" si="87"/>
        <v>14.013698630137014</v>
      </c>
      <c r="R190" s="118">
        <f t="shared" si="88"/>
        <v>14.013698630137014</v>
      </c>
      <c r="S190" s="118">
        <f t="shared" si="91"/>
        <v>677.75342465753442</v>
      </c>
      <c r="T190" s="118">
        <f t="shared" si="86"/>
        <v>677.75342465753442</v>
      </c>
      <c r="U190" s="118">
        <f t="shared" si="92"/>
        <v>285</v>
      </c>
      <c r="V190" s="118">
        <f t="shared" si="89"/>
        <v>285</v>
      </c>
      <c r="W190" s="118">
        <f t="shared" si="80"/>
        <v>0</v>
      </c>
      <c r="X190" s="118">
        <f t="shared" si="70"/>
        <v>0</v>
      </c>
      <c r="Y190" s="119">
        <v>0.05</v>
      </c>
      <c r="Z190" s="118">
        <f t="shared" si="71"/>
        <v>-2850</v>
      </c>
      <c r="AA190" s="118">
        <f t="shared" si="72"/>
        <v>-2850</v>
      </c>
      <c r="AB190" s="119">
        <v>0.02</v>
      </c>
      <c r="AC190" s="118">
        <f t="shared" si="68"/>
        <v>-1140</v>
      </c>
      <c r="AD190" s="118">
        <f t="shared" si="69"/>
        <v>-1140</v>
      </c>
      <c r="AM190" s="118"/>
      <c r="AN190" s="118"/>
      <c r="AO190" s="118"/>
      <c r="AP190" s="118"/>
      <c r="AQ190" s="117">
        <v>0.1</v>
      </c>
      <c r="AR190" s="117">
        <v>0.4</v>
      </c>
    </row>
    <row r="191" spans="1:44" s="68" customFormat="1">
      <c r="A191" s="3" t="s">
        <v>1454</v>
      </c>
      <c r="B191" s="130">
        <f>B190+31</f>
        <v>44074</v>
      </c>
      <c r="C191" s="116">
        <v>1</v>
      </c>
      <c r="D191" s="117">
        <v>0.14000000000000001</v>
      </c>
      <c r="E191" s="117">
        <v>5.0000000000000001E-3</v>
      </c>
      <c r="F191" s="117">
        <v>0</v>
      </c>
      <c r="G191" s="117"/>
      <c r="H191" s="118"/>
      <c r="M191" s="118"/>
      <c r="N191" s="118">
        <f t="shared" si="90"/>
        <v>57000</v>
      </c>
      <c r="O191" s="118">
        <f t="shared" si="78"/>
        <v>0</v>
      </c>
      <c r="P191" s="118">
        <f t="shared" si="79"/>
        <v>57000</v>
      </c>
      <c r="Q191" s="118">
        <f t="shared" si="87"/>
        <v>14.013698630137014</v>
      </c>
      <c r="R191" s="118">
        <f t="shared" si="88"/>
        <v>14.013698630137014</v>
      </c>
      <c r="S191" s="118">
        <f t="shared" si="91"/>
        <v>677.75342465753442</v>
      </c>
      <c r="T191" s="118">
        <f t="shared" si="86"/>
        <v>677.75342465753442</v>
      </c>
      <c r="U191" s="118">
        <f t="shared" si="92"/>
        <v>285</v>
      </c>
      <c r="V191" s="118">
        <f t="shared" si="89"/>
        <v>285</v>
      </c>
      <c r="W191" s="118">
        <f t="shared" si="80"/>
        <v>0</v>
      </c>
      <c r="X191" s="118">
        <f t="shared" si="70"/>
        <v>0</v>
      </c>
      <c r="Y191" s="119">
        <v>0.05</v>
      </c>
      <c r="Z191" s="118">
        <f t="shared" si="71"/>
        <v>-2850</v>
      </c>
      <c r="AA191" s="118">
        <f t="shared" si="72"/>
        <v>-2850</v>
      </c>
      <c r="AB191" s="119">
        <v>0.02</v>
      </c>
      <c r="AC191" s="118">
        <f t="shared" si="68"/>
        <v>-1140</v>
      </c>
      <c r="AD191" s="118">
        <f t="shared" si="69"/>
        <v>-1140</v>
      </c>
      <c r="AM191" s="118"/>
      <c r="AN191" s="118"/>
      <c r="AO191" s="118"/>
      <c r="AP191" s="118"/>
      <c r="AQ191" s="117">
        <v>0.1</v>
      </c>
      <c r="AR191" s="117">
        <v>0.4</v>
      </c>
    </row>
    <row r="192" spans="1:44" s="68" customFormat="1">
      <c r="A192" s="3" t="s">
        <v>1454</v>
      </c>
      <c r="B192" s="130">
        <f>B191+30</f>
        <v>44104</v>
      </c>
      <c r="C192" s="116">
        <v>1</v>
      </c>
      <c r="D192" s="117">
        <v>0.14000000000000001</v>
      </c>
      <c r="E192" s="117">
        <v>5.0000000000000001E-3</v>
      </c>
      <c r="F192" s="117">
        <v>0</v>
      </c>
      <c r="G192" s="117"/>
      <c r="H192" s="118"/>
      <c r="M192" s="118"/>
      <c r="N192" s="118">
        <f t="shared" si="90"/>
        <v>57000</v>
      </c>
      <c r="O192" s="118">
        <f t="shared" si="78"/>
        <v>0</v>
      </c>
      <c r="P192" s="118">
        <f t="shared" si="79"/>
        <v>57000</v>
      </c>
      <c r="Q192" s="118">
        <f t="shared" si="87"/>
        <v>14.013698630137014</v>
      </c>
      <c r="R192" s="118">
        <f t="shared" si="88"/>
        <v>14.013698630137014</v>
      </c>
      <c r="S192" s="118">
        <f t="shared" si="91"/>
        <v>655.89041095890423</v>
      </c>
      <c r="T192" s="118">
        <f t="shared" si="86"/>
        <v>655.89041095890423</v>
      </c>
      <c r="U192" s="118">
        <f t="shared" si="92"/>
        <v>285</v>
      </c>
      <c r="V192" s="118">
        <f t="shared" si="89"/>
        <v>285</v>
      </c>
      <c r="W192" s="118">
        <f t="shared" si="80"/>
        <v>0</v>
      </c>
      <c r="X192" s="118">
        <f t="shared" si="70"/>
        <v>0</v>
      </c>
      <c r="Y192" s="119">
        <v>0.05</v>
      </c>
      <c r="Z192" s="118">
        <f t="shared" si="71"/>
        <v>-2850</v>
      </c>
      <c r="AA192" s="118">
        <f t="shared" si="72"/>
        <v>-2850</v>
      </c>
      <c r="AB192" s="119">
        <v>0.02</v>
      </c>
      <c r="AC192" s="118">
        <f t="shared" si="68"/>
        <v>-1140</v>
      </c>
      <c r="AD192" s="118">
        <f t="shared" si="69"/>
        <v>-1140</v>
      </c>
      <c r="AM192" s="118"/>
      <c r="AN192" s="118"/>
      <c r="AO192" s="118"/>
      <c r="AP192" s="118"/>
      <c r="AQ192" s="117">
        <v>0.1</v>
      </c>
      <c r="AR192" s="117">
        <v>0.4</v>
      </c>
    </row>
    <row r="193" spans="1:44" s="68" customFormat="1">
      <c r="A193" s="3" t="s">
        <v>1454</v>
      </c>
      <c r="B193" s="130">
        <f>B192+31</f>
        <v>44135</v>
      </c>
      <c r="C193" s="116">
        <v>1</v>
      </c>
      <c r="D193" s="117">
        <v>0.14000000000000001</v>
      </c>
      <c r="E193" s="117">
        <v>5.0000000000000001E-3</v>
      </c>
      <c r="F193" s="117">
        <v>0</v>
      </c>
      <c r="G193" s="117"/>
      <c r="H193" s="118"/>
      <c r="M193" s="118"/>
      <c r="N193" s="118">
        <f t="shared" si="90"/>
        <v>57000</v>
      </c>
      <c r="O193" s="118">
        <f t="shared" si="78"/>
        <v>0</v>
      </c>
      <c r="P193" s="118">
        <f t="shared" si="79"/>
        <v>57000</v>
      </c>
      <c r="Q193" s="118">
        <f t="shared" si="87"/>
        <v>14.013698630137014</v>
      </c>
      <c r="R193" s="118">
        <f t="shared" si="88"/>
        <v>14.013698630137014</v>
      </c>
      <c r="S193" s="118">
        <f t="shared" si="91"/>
        <v>677.75342465753442</v>
      </c>
      <c r="T193" s="118">
        <f t="shared" si="86"/>
        <v>677.75342465753442</v>
      </c>
      <c r="U193" s="118">
        <f t="shared" si="92"/>
        <v>285</v>
      </c>
      <c r="V193" s="118">
        <f t="shared" si="89"/>
        <v>285</v>
      </c>
      <c r="W193" s="118">
        <f t="shared" si="80"/>
        <v>0</v>
      </c>
      <c r="X193" s="118">
        <f t="shared" si="70"/>
        <v>0</v>
      </c>
      <c r="Y193" s="119">
        <v>0.05</v>
      </c>
      <c r="Z193" s="118">
        <f t="shared" si="71"/>
        <v>-2850</v>
      </c>
      <c r="AA193" s="118">
        <f t="shared" si="72"/>
        <v>-2850</v>
      </c>
      <c r="AB193" s="119">
        <v>0.02</v>
      </c>
      <c r="AC193" s="118">
        <f t="shared" si="68"/>
        <v>-1140</v>
      </c>
      <c r="AD193" s="118">
        <f t="shared" si="69"/>
        <v>-1140</v>
      </c>
      <c r="AM193" s="118"/>
      <c r="AN193" s="118"/>
      <c r="AO193" s="118"/>
      <c r="AP193" s="118"/>
      <c r="AQ193" s="117">
        <v>0.1</v>
      </c>
      <c r="AR193" s="117">
        <v>0.4</v>
      </c>
    </row>
    <row r="194" spans="1:44" s="68" customFormat="1">
      <c r="A194" s="3" t="s">
        <v>1454</v>
      </c>
      <c r="B194" s="130">
        <f>B193+30</f>
        <v>44165</v>
      </c>
      <c r="C194" s="116">
        <v>1</v>
      </c>
      <c r="D194" s="117">
        <v>0.14000000000000001</v>
      </c>
      <c r="E194" s="117">
        <v>5.0000000000000001E-3</v>
      </c>
      <c r="F194" s="117">
        <v>0</v>
      </c>
      <c r="G194" s="117"/>
      <c r="H194" s="118"/>
      <c r="M194" s="118"/>
      <c r="N194" s="118">
        <f t="shared" si="90"/>
        <v>57000</v>
      </c>
      <c r="O194" s="118">
        <f t="shared" si="78"/>
        <v>0</v>
      </c>
      <c r="P194" s="118">
        <f t="shared" si="79"/>
        <v>57000</v>
      </c>
      <c r="Q194" s="118">
        <f t="shared" si="87"/>
        <v>14.013698630137014</v>
      </c>
      <c r="R194" s="118">
        <f t="shared" si="88"/>
        <v>14.013698630137014</v>
      </c>
      <c r="S194" s="118">
        <f t="shared" si="91"/>
        <v>655.89041095890423</v>
      </c>
      <c r="T194" s="118">
        <f t="shared" si="86"/>
        <v>655.89041095890423</v>
      </c>
      <c r="U194" s="118">
        <f t="shared" si="92"/>
        <v>285</v>
      </c>
      <c r="V194" s="118">
        <f t="shared" si="89"/>
        <v>285</v>
      </c>
      <c r="W194" s="118">
        <f t="shared" si="80"/>
        <v>0</v>
      </c>
      <c r="X194" s="118">
        <f t="shared" si="70"/>
        <v>0</v>
      </c>
      <c r="Y194" s="119">
        <v>0.05</v>
      </c>
      <c r="Z194" s="118">
        <f t="shared" si="71"/>
        <v>-2850</v>
      </c>
      <c r="AA194" s="118">
        <f t="shared" si="72"/>
        <v>-2850</v>
      </c>
      <c r="AB194" s="119">
        <v>0.02</v>
      </c>
      <c r="AC194" s="118">
        <f t="shared" si="68"/>
        <v>-1140</v>
      </c>
      <c r="AD194" s="118">
        <f t="shared" si="69"/>
        <v>-1140</v>
      </c>
      <c r="AM194" s="118"/>
      <c r="AN194" s="118"/>
      <c r="AO194" s="118"/>
      <c r="AP194" s="118"/>
      <c r="AQ194" s="117">
        <v>0.1</v>
      </c>
      <c r="AR194" s="117">
        <v>0.4</v>
      </c>
    </row>
    <row r="195" spans="1:44" s="68" customFormat="1">
      <c r="A195" s="3" t="s">
        <v>1454</v>
      </c>
      <c r="B195" s="130">
        <f>B194+31</f>
        <v>44196</v>
      </c>
      <c r="C195" s="116">
        <v>1</v>
      </c>
      <c r="D195" s="117">
        <v>0.14000000000000001</v>
      </c>
      <c r="E195" s="117">
        <v>5.0000000000000001E-3</v>
      </c>
      <c r="F195" s="117">
        <v>0</v>
      </c>
      <c r="G195" s="117"/>
      <c r="H195" s="118"/>
      <c r="M195" s="118"/>
      <c r="N195" s="118">
        <f t="shared" si="90"/>
        <v>57000</v>
      </c>
      <c r="O195" s="118">
        <f t="shared" si="78"/>
        <v>0</v>
      </c>
      <c r="P195" s="118">
        <f t="shared" si="79"/>
        <v>57000</v>
      </c>
      <c r="Q195" s="118">
        <f t="shared" si="87"/>
        <v>14.013698630137014</v>
      </c>
      <c r="R195" s="118">
        <f t="shared" si="88"/>
        <v>14.013698630137014</v>
      </c>
      <c r="S195" s="118">
        <f t="shared" si="91"/>
        <v>677.75342465753442</v>
      </c>
      <c r="T195" s="118">
        <f t="shared" si="86"/>
        <v>677.75342465753442</v>
      </c>
      <c r="U195" s="118">
        <f t="shared" si="92"/>
        <v>285</v>
      </c>
      <c r="V195" s="118">
        <f t="shared" si="89"/>
        <v>285</v>
      </c>
      <c r="W195" s="118">
        <f t="shared" si="80"/>
        <v>0</v>
      </c>
      <c r="X195" s="118">
        <f t="shared" si="70"/>
        <v>0</v>
      </c>
      <c r="Y195" s="119">
        <v>0.05</v>
      </c>
      <c r="Z195" s="118">
        <f t="shared" si="71"/>
        <v>-2850</v>
      </c>
      <c r="AA195" s="118">
        <f t="shared" si="72"/>
        <v>-2850</v>
      </c>
      <c r="AB195" s="119">
        <v>0.02</v>
      </c>
      <c r="AC195" s="118">
        <f t="shared" si="68"/>
        <v>-1140</v>
      </c>
      <c r="AD195" s="118">
        <f t="shared" si="69"/>
        <v>-1140</v>
      </c>
      <c r="AM195" s="118"/>
      <c r="AN195" s="118"/>
      <c r="AO195" s="118"/>
      <c r="AP195" s="118"/>
      <c r="AQ195" s="117">
        <v>0.1</v>
      </c>
      <c r="AR195" s="117">
        <v>0.4</v>
      </c>
    </row>
    <row r="196" spans="1:44" s="68" customFormat="1">
      <c r="A196" s="3" t="s">
        <v>1454</v>
      </c>
      <c r="B196" s="130">
        <f>B195+31</f>
        <v>44227</v>
      </c>
      <c r="C196" s="116">
        <v>1</v>
      </c>
      <c r="D196" s="117">
        <v>0.13</v>
      </c>
      <c r="E196" s="117">
        <v>5.0000000000000001E-3</v>
      </c>
      <c r="F196" s="117">
        <v>0</v>
      </c>
      <c r="G196" s="117"/>
      <c r="H196" s="118"/>
      <c r="M196" s="118"/>
      <c r="N196" s="118">
        <f t="shared" si="90"/>
        <v>57000</v>
      </c>
      <c r="O196" s="118">
        <f t="shared" si="78"/>
        <v>0</v>
      </c>
      <c r="P196" s="118">
        <f t="shared" si="79"/>
        <v>57000</v>
      </c>
      <c r="Q196" s="118">
        <f t="shared" si="87"/>
        <v>14.013698630137014</v>
      </c>
      <c r="R196" s="118">
        <f t="shared" si="88"/>
        <v>14.013698630137014</v>
      </c>
      <c r="S196" s="118">
        <f t="shared" si="91"/>
        <v>677.75342465753442</v>
      </c>
      <c r="T196" s="118">
        <f t="shared" si="86"/>
        <v>677.75342465753442</v>
      </c>
      <c r="U196" s="118">
        <f t="shared" si="92"/>
        <v>285</v>
      </c>
      <c r="V196" s="118">
        <f t="shared" si="89"/>
        <v>285</v>
      </c>
      <c r="W196" s="118">
        <f t="shared" si="80"/>
        <v>0</v>
      </c>
      <c r="X196" s="118">
        <f t="shared" si="70"/>
        <v>0</v>
      </c>
      <c r="Y196" s="119">
        <v>0.05</v>
      </c>
      <c r="Z196" s="118">
        <f t="shared" si="71"/>
        <v>-2850</v>
      </c>
      <c r="AA196" s="118">
        <f t="shared" si="72"/>
        <v>-2850</v>
      </c>
      <c r="AB196" s="119">
        <v>0.02</v>
      </c>
      <c r="AC196" s="118">
        <f t="shared" si="68"/>
        <v>-1140</v>
      </c>
      <c r="AD196" s="118">
        <f t="shared" si="69"/>
        <v>-1140</v>
      </c>
      <c r="AM196" s="118"/>
      <c r="AN196" s="118"/>
      <c r="AO196" s="118"/>
      <c r="AP196" s="118"/>
      <c r="AQ196" s="117">
        <v>0.1</v>
      </c>
      <c r="AR196" s="117">
        <v>0.4</v>
      </c>
    </row>
    <row r="197" spans="1:44" s="68" customFormat="1">
      <c r="A197" s="3" t="s">
        <v>1454</v>
      </c>
      <c r="B197" s="130">
        <f>B196+28</f>
        <v>44255</v>
      </c>
      <c r="C197" s="116">
        <v>1</v>
      </c>
      <c r="D197" s="117">
        <v>0.13</v>
      </c>
      <c r="E197" s="117">
        <v>5.0000000000000001E-3</v>
      </c>
      <c r="F197" s="117">
        <v>0</v>
      </c>
      <c r="G197" s="117"/>
      <c r="H197" s="118"/>
      <c r="M197" s="118"/>
      <c r="N197" s="118">
        <f t="shared" si="90"/>
        <v>57000</v>
      </c>
      <c r="O197" s="118">
        <f t="shared" si="78"/>
        <v>0</v>
      </c>
      <c r="P197" s="118">
        <f t="shared" si="79"/>
        <v>57000</v>
      </c>
      <c r="Q197" s="118">
        <f t="shared" si="87"/>
        <v>14.013698630137014</v>
      </c>
      <c r="R197" s="118">
        <f t="shared" si="88"/>
        <v>14.013698630137014</v>
      </c>
      <c r="S197" s="118">
        <f t="shared" si="91"/>
        <v>568.43835616438355</v>
      </c>
      <c r="T197" s="118">
        <f t="shared" si="86"/>
        <v>568.43835616438355</v>
      </c>
      <c r="U197" s="118">
        <f t="shared" si="92"/>
        <v>285</v>
      </c>
      <c r="V197" s="118">
        <f t="shared" si="89"/>
        <v>285</v>
      </c>
      <c r="W197" s="118">
        <f t="shared" si="80"/>
        <v>0</v>
      </c>
      <c r="X197" s="118">
        <f t="shared" si="70"/>
        <v>0</v>
      </c>
      <c r="Y197" s="119">
        <v>0.05</v>
      </c>
      <c r="Z197" s="118">
        <f t="shared" si="71"/>
        <v>-2850</v>
      </c>
      <c r="AA197" s="118">
        <f t="shared" si="72"/>
        <v>-2850</v>
      </c>
      <c r="AB197" s="119">
        <v>0.02</v>
      </c>
      <c r="AC197" s="118">
        <f t="shared" ref="AC197:AC260" si="93">-AB197*N197</f>
        <v>-1140</v>
      </c>
      <c r="AD197" s="118">
        <f t="shared" ref="AD197:AD260" si="94">AC197*C197</f>
        <v>-1140</v>
      </c>
      <c r="AM197" s="118"/>
      <c r="AN197" s="118"/>
      <c r="AO197" s="118"/>
      <c r="AP197" s="118"/>
      <c r="AQ197" s="117">
        <v>0.1</v>
      </c>
      <c r="AR197" s="117">
        <v>0.4</v>
      </c>
    </row>
    <row r="198" spans="1:44" s="68" customFormat="1">
      <c r="A198" s="3" t="s">
        <v>1454</v>
      </c>
      <c r="B198" s="130">
        <f>B197+31</f>
        <v>44286</v>
      </c>
      <c r="C198" s="116">
        <v>1</v>
      </c>
      <c r="D198" s="117">
        <v>0.13</v>
      </c>
      <c r="E198" s="117">
        <v>5.0000000000000001E-3</v>
      </c>
      <c r="F198" s="117">
        <v>0</v>
      </c>
      <c r="G198" s="117"/>
      <c r="H198" s="118"/>
      <c r="M198" s="118"/>
      <c r="N198" s="118">
        <f t="shared" si="90"/>
        <v>57000</v>
      </c>
      <c r="O198" s="118">
        <f t="shared" si="78"/>
        <v>0</v>
      </c>
      <c r="P198" s="118">
        <f t="shared" si="79"/>
        <v>57000</v>
      </c>
      <c r="Q198" s="118">
        <f t="shared" si="87"/>
        <v>14.013698630137014</v>
      </c>
      <c r="R198" s="118">
        <f t="shared" si="88"/>
        <v>14.013698630137014</v>
      </c>
      <c r="S198" s="118">
        <f t="shared" si="91"/>
        <v>629.34246575342456</v>
      </c>
      <c r="T198" s="118">
        <f t="shared" si="86"/>
        <v>629.34246575342456</v>
      </c>
      <c r="U198" s="118">
        <f t="shared" si="92"/>
        <v>285</v>
      </c>
      <c r="V198" s="118">
        <f t="shared" si="89"/>
        <v>285</v>
      </c>
      <c r="W198" s="118">
        <f t="shared" si="80"/>
        <v>0</v>
      </c>
      <c r="X198" s="118">
        <f t="shared" si="70"/>
        <v>0</v>
      </c>
      <c r="Y198" s="119">
        <v>0.05</v>
      </c>
      <c r="Z198" s="118">
        <f t="shared" si="71"/>
        <v>-2850</v>
      </c>
      <c r="AA198" s="118">
        <f t="shared" si="72"/>
        <v>-2850</v>
      </c>
      <c r="AB198" s="119">
        <v>0.02</v>
      </c>
      <c r="AC198" s="118">
        <f t="shared" si="93"/>
        <v>-1140</v>
      </c>
      <c r="AD198" s="118">
        <f t="shared" si="94"/>
        <v>-1140</v>
      </c>
      <c r="AM198" s="118"/>
      <c r="AN198" s="118"/>
      <c r="AO198" s="118"/>
      <c r="AP198" s="118"/>
      <c r="AQ198" s="117">
        <v>0.1</v>
      </c>
      <c r="AR198" s="117">
        <v>0.4</v>
      </c>
    </row>
    <row r="199" spans="1:44" s="68" customFormat="1">
      <c r="A199" s="3" t="s">
        <v>1454</v>
      </c>
      <c r="B199" s="130">
        <f>B198+30</f>
        <v>44316</v>
      </c>
      <c r="C199" s="116">
        <v>1</v>
      </c>
      <c r="D199" s="117">
        <v>0.13</v>
      </c>
      <c r="E199" s="117">
        <v>5.0000000000000001E-3</v>
      </c>
      <c r="F199" s="117">
        <v>0</v>
      </c>
      <c r="G199" s="117"/>
      <c r="H199" s="118"/>
      <c r="M199" s="118"/>
      <c r="N199" s="118">
        <f t="shared" si="90"/>
        <v>57000</v>
      </c>
      <c r="O199" s="118">
        <f t="shared" si="78"/>
        <v>0</v>
      </c>
      <c r="P199" s="118">
        <f t="shared" si="79"/>
        <v>57000</v>
      </c>
      <c r="Q199" s="118">
        <f t="shared" si="87"/>
        <v>14.013698630137014</v>
      </c>
      <c r="R199" s="118">
        <f t="shared" si="88"/>
        <v>14.013698630137014</v>
      </c>
      <c r="S199" s="118">
        <f t="shared" si="91"/>
        <v>609.04109589041093</v>
      </c>
      <c r="T199" s="118">
        <f t="shared" si="86"/>
        <v>609.04109589041093</v>
      </c>
      <c r="U199" s="118">
        <f t="shared" si="92"/>
        <v>285</v>
      </c>
      <c r="V199" s="118">
        <f t="shared" si="89"/>
        <v>285</v>
      </c>
      <c r="W199" s="118">
        <f t="shared" si="80"/>
        <v>0</v>
      </c>
      <c r="X199" s="118">
        <f t="shared" si="70"/>
        <v>0</v>
      </c>
      <c r="Y199" s="119">
        <v>0.05</v>
      </c>
      <c r="Z199" s="118">
        <f t="shared" si="71"/>
        <v>-2850</v>
      </c>
      <c r="AA199" s="118">
        <f t="shared" si="72"/>
        <v>-2850</v>
      </c>
      <c r="AB199" s="119">
        <v>0.02</v>
      </c>
      <c r="AC199" s="118">
        <f t="shared" si="93"/>
        <v>-1140</v>
      </c>
      <c r="AD199" s="118">
        <f t="shared" si="94"/>
        <v>-1140</v>
      </c>
      <c r="AM199" s="118"/>
      <c r="AN199" s="118"/>
      <c r="AO199" s="118"/>
      <c r="AP199" s="118"/>
      <c r="AQ199" s="117">
        <v>0.1</v>
      </c>
      <c r="AR199" s="117">
        <v>0.4</v>
      </c>
    </row>
    <row r="200" spans="1:44" s="68" customFormat="1">
      <c r="A200" s="3" t="s">
        <v>1454</v>
      </c>
      <c r="B200" s="130">
        <f>B199+31</f>
        <v>44347</v>
      </c>
      <c r="C200" s="116">
        <v>1</v>
      </c>
      <c r="D200" s="117">
        <v>0.13</v>
      </c>
      <c r="E200" s="117">
        <v>5.0000000000000001E-3</v>
      </c>
      <c r="F200" s="117">
        <v>0</v>
      </c>
      <c r="G200" s="117"/>
      <c r="H200" s="118"/>
      <c r="M200" s="118"/>
      <c r="N200" s="118">
        <f t="shared" si="90"/>
        <v>57000</v>
      </c>
      <c r="O200" s="118">
        <f t="shared" si="78"/>
        <v>0</v>
      </c>
      <c r="P200" s="118">
        <f t="shared" si="79"/>
        <v>57000</v>
      </c>
      <c r="Q200" s="118">
        <f t="shared" si="87"/>
        <v>14.013698630137014</v>
      </c>
      <c r="R200" s="118">
        <f t="shared" si="88"/>
        <v>14.013698630137014</v>
      </c>
      <c r="S200" s="118">
        <f t="shared" si="91"/>
        <v>629.34246575342456</v>
      </c>
      <c r="T200" s="118">
        <f t="shared" si="86"/>
        <v>629.34246575342456</v>
      </c>
      <c r="U200" s="118">
        <f t="shared" si="92"/>
        <v>285</v>
      </c>
      <c r="V200" s="118">
        <f t="shared" si="89"/>
        <v>285</v>
      </c>
      <c r="W200" s="118">
        <f t="shared" si="80"/>
        <v>0</v>
      </c>
      <c r="X200" s="118">
        <f t="shared" ref="X200:X263" si="95">W200*C200</f>
        <v>0</v>
      </c>
      <c r="Y200" s="119">
        <v>0.05</v>
      </c>
      <c r="Z200" s="118">
        <f t="shared" ref="Z200:Z263" si="96">-Y200*N200</f>
        <v>-2850</v>
      </c>
      <c r="AA200" s="118">
        <f t="shared" ref="AA200:AA263" si="97">Z200*C200</f>
        <v>-2850</v>
      </c>
      <c r="AB200" s="119">
        <v>0.02</v>
      </c>
      <c r="AC200" s="118">
        <f t="shared" si="93"/>
        <v>-1140</v>
      </c>
      <c r="AD200" s="118">
        <f t="shared" si="94"/>
        <v>-1140</v>
      </c>
      <c r="AM200" s="118"/>
      <c r="AN200" s="118"/>
      <c r="AO200" s="118"/>
      <c r="AP200" s="118"/>
      <c r="AQ200" s="117">
        <v>0.1</v>
      </c>
      <c r="AR200" s="117">
        <v>0.4</v>
      </c>
    </row>
    <row r="201" spans="1:44" s="68" customFormat="1">
      <c r="A201" s="3" t="s">
        <v>1454</v>
      </c>
      <c r="B201" s="130">
        <f>B200+30</f>
        <v>44377</v>
      </c>
      <c r="C201" s="116">
        <v>1</v>
      </c>
      <c r="D201" s="117">
        <v>0.13</v>
      </c>
      <c r="E201" s="117">
        <v>5.0000000000000001E-3</v>
      </c>
      <c r="F201" s="117">
        <v>0</v>
      </c>
      <c r="G201" s="117"/>
      <c r="H201" s="118"/>
      <c r="M201" s="118"/>
      <c r="N201" s="118">
        <f t="shared" si="90"/>
        <v>57000</v>
      </c>
      <c r="O201" s="118">
        <f t="shared" si="78"/>
        <v>0</v>
      </c>
      <c r="P201" s="118">
        <f t="shared" si="79"/>
        <v>57000</v>
      </c>
      <c r="Q201" s="118">
        <f t="shared" si="87"/>
        <v>14.013698630137014</v>
      </c>
      <c r="R201" s="118">
        <f t="shared" si="88"/>
        <v>14.013698630137014</v>
      </c>
      <c r="S201" s="118">
        <f t="shared" si="91"/>
        <v>609.04109589041093</v>
      </c>
      <c r="T201" s="118">
        <f t="shared" si="86"/>
        <v>609.04109589041093</v>
      </c>
      <c r="U201" s="118">
        <f t="shared" si="92"/>
        <v>285</v>
      </c>
      <c r="V201" s="118">
        <f t="shared" si="89"/>
        <v>285</v>
      </c>
      <c r="W201" s="118">
        <f t="shared" si="80"/>
        <v>0</v>
      </c>
      <c r="X201" s="118">
        <f t="shared" si="95"/>
        <v>0</v>
      </c>
      <c r="Y201" s="119">
        <v>0.05</v>
      </c>
      <c r="Z201" s="118">
        <f t="shared" si="96"/>
        <v>-2850</v>
      </c>
      <c r="AA201" s="118">
        <f t="shared" si="97"/>
        <v>-2850</v>
      </c>
      <c r="AB201" s="119">
        <v>0.02</v>
      </c>
      <c r="AC201" s="118">
        <f t="shared" si="93"/>
        <v>-1140</v>
      </c>
      <c r="AD201" s="118">
        <f t="shared" si="94"/>
        <v>-1140</v>
      </c>
      <c r="AM201" s="118"/>
      <c r="AN201" s="118"/>
      <c r="AO201" s="118"/>
      <c r="AP201" s="118"/>
      <c r="AQ201" s="117">
        <v>0.1</v>
      </c>
      <c r="AR201" s="117">
        <v>0.4</v>
      </c>
    </row>
    <row r="202" spans="1:44" s="68" customFormat="1">
      <c r="A202" s="3" t="s">
        <v>1454</v>
      </c>
      <c r="B202" s="130">
        <f>B201+31</f>
        <v>44408</v>
      </c>
      <c r="C202" s="116">
        <v>1</v>
      </c>
      <c r="D202" s="117">
        <v>0.13</v>
      </c>
      <c r="E202" s="117">
        <v>5.0000000000000001E-3</v>
      </c>
      <c r="F202" s="117">
        <v>0</v>
      </c>
      <c r="G202" s="117"/>
      <c r="H202" s="118"/>
      <c r="M202" s="118"/>
      <c r="N202" s="118">
        <f t="shared" si="90"/>
        <v>57000</v>
      </c>
      <c r="O202" s="118">
        <f t="shared" si="78"/>
        <v>0</v>
      </c>
      <c r="P202" s="118">
        <f t="shared" si="79"/>
        <v>57000</v>
      </c>
      <c r="Q202" s="118">
        <f t="shared" si="87"/>
        <v>14.013698630137014</v>
      </c>
      <c r="R202" s="118">
        <f t="shared" si="88"/>
        <v>14.013698630137014</v>
      </c>
      <c r="S202" s="118">
        <f t="shared" si="91"/>
        <v>629.34246575342456</v>
      </c>
      <c r="T202" s="118">
        <f t="shared" si="86"/>
        <v>629.34246575342456</v>
      </c>
      <c r="U202" s="118">
        <f t="shared" si="92"/>
        <v>285</v>
      </c>
      <c r="V202" s="118">
        <f t="shared" si="89"/>
        <v>285</v>
      </c>
      <c r="W202" s="118">
        <f t="shared" si="80"/>
        <v>0</v>
      </c>
      <c r="X202" s="118">
        <f t="shared" si="95"/>
        <v>0</v>
      </c>
      <c r="Y202" s="119">
        <v>0.05</v>
      </c>
      <c r="Z202" s="118">
        <f t="shared" si="96"/>
        <v>-2850</v>
      </c>
      <c r="AA202" s="118">
        <f t="shared" si="97"/>
        <v>-2850</v>
      </c>
      <c r="AB202" s="119">
        <v>0.02</v>
      </c>
      <c r="AC202" s="118">
        <f t="shared" si="93"/>
        <v>-1140</v>
      </c>
      <c r="AD202" s="118">
        <f t="shared" si="94"/>
        <v>-1140</v>
      </c>
      <c r="AM202" s="118"/>
      <c r="AN202" s="118"/>
      <c r="AO202" s="118"/>
      <c r="AP202" s="118"/>
      <c r="AQ202" s="117">
        <v>0.1</v>
      </c>
      <c r="AR202" s="117">
        <v>0.4</v>
      </c>
    </row>
    <row r="203" spans="1:44" s="68" customFormat="1">
      <c r="A203" s="3" t="s">
        <v>1454</v>
      </c>
      <c r="B203" s="130">
        <f>B202+31</f>
        <v>44439</v>
      </c>
      <c r="C203" s="116">
        <v>1</v>
      </c>
      <c r="D203" s="117">
        <v>0.13</v>
      </c>
      <c r="E203" s="117">
        <v>5.0000000000000001E-3</v>
      </c>
      <c r="F203" s="117">
        <v>0</v>
      </c>
      <c r="G203" s="117"/>
      <c r="H203" s="118"/>
      <c r="M203" s="118"/>
      <c r="N203" s="118">
        <f t="shared" si="90"/>
        <v>57000</v>
      </c>
      <c r="O203" s="118">
        <f t="shared" si="78"/>
        <v>0</v>
      </c>
      <c r="P203" s="118">
        <f t="shared" si="79"/>
        <v>57000</v>
      </c>
      <c r="Q203" s="118">
        <f t="shared" si="87"/>
        <v>14.013698630137014</v>
      </c>
      <c r="R203" s="118">
        <f t="shared" si="88"/>
        <v>14.013698630137014</v>
      </c>
      <c r="S203" s="118">
        <f t="shared" si="91"/>
        <v>629.34246575342456</v>
      </c>
      <c r="T203" s="118">
        <f t="shared" si="86"/>
        <v>629.34246575342456</v>
      </c>
      <c r="U203" s="118">
        <f t="shared" si="92"/>
        <v>285</v>
      </c>
      <c r="V203" s="118">
        <f t="shared" si="89"/>
        <v>285</v>
      </c>
      <c r="W203" s="118">
        <f t="shared" si="80"/>
        <v>0</v>
      </c>
      <c r="X203" s="118">
        <f t="shared" si="95"/>
        <v>0</v>
      </c>
      <c r="Y203" s="119">
        <v>0.05</v>
      </c>
      <c r="Z203" s="118">
        <f t="shared" si="96"/>
        <v>-2850</v>
      </c>
      <c r="AA203" s="118">
        <f t="shared" si="97"/>
        <v>-2850</v>
      </c>
      <c r="AB203" s="119">
        <v>0.02</v>
      </c>
      <c r="AC203" s="118">
        <f t="shared" si="93"/>
        <v>-1140</v>
      </c>
      <c r="AD203" s="118">
        <f t="shared" si="94"/>
        <v>-1140</v>
      </c>
      <c r="AM203" s="118"/>
      <c r="AN203" s="118"/>
      <c r="AO203" s="118"/>
      <c r="AP203" s="118"/>
      <c r="AQ203" s="117">
        <v>0.1</v>
      </c>
      <c r="AR203" s="117">
        <v>0.4</v>
      </c>
    </row>
    <row r="204" spans="1:44" s="68" customFormat="1">
      <c r="A204" s="3" t="s">
        <v>1454</v>
      </c>
      <c r="B204" s="130">
        <f>B203+30</f>
        <v>44469</v>
      </c>
      <c r="C204" s="116">
        <v>1</v>
      </c>
      <c r="D204" s="117">
        <v>0.13</v>
      </c>
      <c r="E204" s="117">
        <v>5.0000000000000001E-3</v>
      </c>
      <c r="F204" s="117">
        <v>0</v>
      </c>
      <c r="G204" s="117"/>
      <c r="H204" s="118"/>
      <c r="M204" s="118"/>
      <c r="N204" s="118">
        <f t="shared" si="90"/>
        <v>57000</v>
      </c>
      <c r="O204" s="118">
        <f t="shared" si="78"/>
        <v>0</v>
      </c>
      <c r="P204" s="118">
        <f t="shared" si="79"/>
        <v>57000</v>
      </c>
      <c r="Q204" s="118">
        <f t="shared" si="87"/>
        <v>14.013698630137014</v>
      </c>
      <c r="R204" s="118">
        <f t="shared" si="88"/>
        <v>14.013698630137014</v>
      </c>
      <c r="S204" s="118">
        <f t="shared" si="91"/>
        <v>609.04109589041093</v>
      </c>
      <c r="T204" s="118">
        <f t="shared" si="86"/>
        <v>609.04109589041093</v>
      </c>
      <c r="U204" s="118">
        <f t="shared" si="92"/>
        <v>285</v>
      </c>
      <c r="V204" s="118">
        <f t="shared" si="89"/>
        <v>285</v>
      </c>
      <c r="W204" s="118">
        <f t="shared" si="80"/>
        <v>0</v>
      </c>
      <c r="X204" s="118">
        <f t="shared" si="95"/>
        <v>0</v>
      </c>
      <c r="Y204" s="119">
        <v>0.05</v>
      </c>
      <c r="Z204" s="118">
        <f t="shared" si="96"/>
        <v>-2850</v>
      </c>
      <c r="AA204" s="118">
        <f t="shared" si="97"/>
        <v>-2850</v>
      </c>
      <c r="AB204" s="119">
        <v>0.02</v>
      </c>
      <c r="AC204" s="118">
        <f t="shared" si="93"/>
        <v>-1140</v>
      </c>
      <c r="AD204" s="118">
        <f t="shared" si="94"/>
        <v>-1140</v>
      </c>
      <c r="AM204" s="118"/>
      <c r="AN204" s="118"/>
      <c r="AO204" s="118"/>
      <c r="AP204" s="118"/>
      <c r="AQ204" s="117">
        <v>0.1</v>
      </c>
      <c r="AR204" s="117">
        <v>0.4</v>
      </c>
    </row>
    <row r="205" spans="1:44" s="68" customFormat="1">
      <c r="A205" s="3" t="s">
        <v>1454</v>
      </c>
      <c r="B205" s="130">
        <f>B204+31</f>
        <v>44500</v>
      </c>
      <c r="C205" s="116">
        <v>1</v>
      </c>
      <c r="D205" s="117">
        <v>0.13</v>
      </c>
      <c r="E205" s="117">
        <v>5.0000000000000001E-3</v>
      </c>
      <c r="F205" s="117">
        <v>0</v>
      </c>
      <c r="G205" s="117"/>
      <c r="H205" s="118"/>
      <c r="M205" s="118"/>
      <c r="N205" s="118">
        <f t="shared" si="90"/>
        <v>57000</v>
      </c>
      <c r="O205" s="118">
        <f t="shared" si="78"/>
        <v>0</v>
      </c>
      <c r="P205" s="118">
        <f t="shared" si="79"/>
        <v>57000</v>
      </c>
      <c r="Q205" s="118">
        <f t="shared" si="87"/>
        <v>14.013698630137014</v>
      </c>
      <c r="R205" s="118">
        <f t="shared" si="88"/>
        <v>14.013698630137014</v>
      </c>
      <c r="S205" s="118">
        <f t="shared" si="91"/>
        <v>629.34246575342456</v>
      </c>
      <c r="T205" s="118">
        <f t="shared" si="86"/>
        <v>629.34246575342456</v>
      </c>
      <c r="U205" s="118">
        <f t="shared" si="92"/>
        <v>285</v>
      </c>
      <c r="V205" s="118">
        <f t="shared" si="89"/>
        <v>285</v>
      </c>
      <c r="W205" s="118">
        <f t="shared" si="80"/>
        <v>0</v>
      </c>
      <c r="X205" s="118">
        <f t="shared" si="95"/>
        <v>0</v>
      </c>
      <c r="Y205" s="119">
        <v>0.05</v>
      </c>
      <c r="Z205" s="118">
        <f t="shared" si="96"/>
        <v>-2850</v>
      </c>
      <c r="AA205" s="118">
        <f t="shared" si="97"/>
        <v>-2850</v>
      </c>
      <c r="AB205" s="119">
        <v>0.02</v>
      </c>
      <c r="AC205" s="118">
        <f t="shared" si="93"/>
        <v>-1140</v>
      </c>
      <c r="AD205" s="118">
        <f t="shared" si="94"/>
        <v>-1140</v>
      </c>
      <c r="AM205" s="118"/>
      <c r="AN205" s="118"/>
      <c r="AO205" s="118"/>
      <c r="AP205" s="118"/>
      <c r="AQ205" s="117">
        <v>0.1</v>
      </c>
      <c r="AR205" s="117">
        <v>0.4</v>
      </c>
    </row>
    <row r="206" spans="1:44" s="68" customFormat="1">
      <c r="A206" s="3" t="s">
        <v>1454</v>
      </c>
      <c r="B206" s="130">
        <f>B205+30</f>
        <v>44530</v>
      </c>
      <c r="C206" s="116">
        <v>1</v>
      </c>
      <c r="D206" s="117">
        <v>0.13</v>
      </c>
      <c r="E206" s="117">
        <v>5.0000000000000001E-3</v>
      </c>
      <c r="F206" s="117">
        <v>0</v>
      </c>
      <c r="G206" s="117"/>
      <c r="H206" s="118"/>
      <c r="M206" s="118"/>
      <c r="N206" s="118">
        <f t="shared" si="90"/>
        <v>57000</v>
      </c>
      <c r="O206" s="118">
        <f t="shared" si="78"/>
        <v>0</v>
      </c>
      <c r="P206" s="118">
        <f t="shared" si="79"/>
        <v>57000</v>
      </c>
      <c r="Q206" s="118">
        <f t="shared" si="87"/>
        <v>14.013698630137014</v>
      </c>
      <c r="R206" s="118">
        <f t="shared" si="88"/>
        <v>14.013698630137014</v>
      </c>
      <c r="S206" s="118">
        <f t="shared" si="91"/>
        <v>609.04109589041093</v>
      </c>
      <c r="T206" s="118">
        <f t="shared" si="86"/>
        <v>609.04109589041093</v>
      </c>
      <c r="U206" s="118">
        <f t="shared" si="92"/>
        <v>285</v>
      </c>
      <c r="V206" s="118">
        <f t="shared" si="89"/>
        <v>285</v>
      </c>
      <c r="W206" s="118">
        <f t="shared" si="80"/>
        <v>0</v>
      </c>
      <c r="X206" s="118">
        <f t="shared" si="95"/>
        <v>0</v>
      </c>
      <c r="Y206" s="119">
        <v>0.05</v>
      </c>
      <c r="Z206" s="118">
        <f t="shared" si="96"/>
        <v>-2850</v>
      </c>
      <c r="AA206" s="118">
        <f t="shared" si="97"/>
        <v>-2850</v>
      </c>
      <c r="AB206" s="119">
        <v>0.02</v>
      </c>
      <c r="AC206" s="118">
        <f t="shared" si="93"/>
        <v>-1140</v>
      </c>
      <c r="AD206" s="118">
        <f t="shared" si="94"/>
        <v>-1140</v>
      </c>
      <c r="AM206" s="118"/>
      <c r="AN206" s="118"/>
      <c r="AO206" s="118"/>
      <c r="AP206" s="118"/>
      <c r="AQ206" s="117">
        <v>0.1</v>
      </c>
      <c r="AR206" s="117">
        <v>0.4</v>
      </c>
    </row>
    <row r="207" spans="1:44" s="68" customFormat="1">
      <c r="A207" s="3" t="s">
        <v>1454</v>
      </c>
      <c r="B207" s="130">
        <f>B206+31</f>
        <v>44561</v>
      </c>
      <c r="C207" s="116">
        <v>1</v>
      </c>
      <c r="D207" s="117">
        <v>0.13</v>
      </c>
      <c r="E207" s="117">
        <v>5.0000000000000001E-3</v>
      </c>
      <c r="F207" s="117">
        <v>0</v>
      </c>
      <c r="G207" s="117"/>
      <c r="H207" s="118"/>
      <c r="M207" s="118"/>
      <c r="N207" s="118">
        <f t="shared" si="90"/>
        <v>57000</v>
      </c>
      <c r="O207" s="118">
        <f t="shared" si="78"/>
        <v>0</v>
      </c>
      <c r="P207" s="118">
        <f t="shared" si="79"/>
        <v>57000</v>
      </c>
      <c r="Q207" s="118">
        <f t="shared" si="87"/>
        <v>14.013698630137014</v>
      </c>
      <c r="R207" s="118">
        <f t="shared" si="88"/>
        <v>14.013698630137014</v>
      </c>
      <c r="S207" s="118">
        <f t="shared" si="91"/>
        <v>629.34246575342456</v>
      </c>
      <c r="T207" s="118">
        <f t="shared" si="86"/>
        <v>629.34246575342456</v>
      </c>
      <c r="U207" s="118">
        <f t="shared" si="92"/>
        <v>285</v>
      </c>
      <c r="V207" s="118">
        <f t="shared" si="89"/>
        <v>285</v>
      </c>
      <c r="W207" s="118">
        <f t="shared" si="80"/>
        <v>0</v>
      </c>
      <c r="X207" s="118">
        <f t="shared" si="95"/>
        <v>0</v>
      </c>
      <c r="Y207" s="119">
        <v>0.05</v>
      </c>
      <c r="Z207" s="118">
        <f t="shared" si="96"/>
        <v>-2850</v>
      </c>
      <c r="AA207" s="118">
        <f t="shared" si="97"/>
        <v>-2850</v>
      </c>
      <c r="AB207" s="119">
        <v>0.02</v>
      </c>
      <c r="AC207" s="118">
        <f t="shared" si="93"/>
        <v>-1140</v>
      </c>
      <c r="AD207" s="118">
        <f t="shared" si="94"/>
        <v>-1140</v>
      </c>
      <c r="AM207" s="118"/>
      <c r="AN207" s="118"/>
      <c r="AO207" s="118"/>
      <c r="AP207" s="118"/>
      <c r="AQ207" s="117">
        <v>0.1</v>
      </c>
      <c r="AR207" s="117">
        <v>0.4</v>
      </c>
    </row>
    <row r="208" spans="1:44" s="68" customFormat="1">
      <c r="A208" s="3" t="s">
        <v>1454</v>
      </c>
      <c r="B208" s="130">
        <f>B207+31</f>
        <v>44592</v>
      </c>
      <c r="C208" s="116">
        <v>1</v>
      </c>
      <c r="D208" s="117">
        <v>0.12</v>
      </c>
      <c r="E208" s="117">
        <v>5.0000000000000001E-3</v>
      </c>
      <c r="F208" s="117">
        <v>0</v>
      </c>
      <c r="G208" s="117"/>
      <c r="H208" s="118"/>
      <c r="M208" s="118">
        <v>1000</v>
      </c>
      <c r="N208" s="118">
        <f t="shared" si="90"/>
        <v>56000</v>
      </c>
      <c r="O208" s="118">
        <f t="shared" ref="O208:O271" si="98">M208*C208</f>
        <v>1000</v>
      </c>
      <c r="P208" s="118">
        <f t="shared" ref="P208:P271" si="99">N208*C208</f>
        <v>56000</v>
      </c>
      <c r="Q208" s="118">
        <f t="shared" si="87"/>
        <v>14.013698630137014</v>
      </c>
      <c r="R208" s="118">
        <f t="shared" si="88"/>
        <v>14.013698630137014</v>
      </c>
      <c r="S208" s="118">
        <f t="shared" si="91"/>
        <v>629.34246575342456</v>
      </c>
      <c r="T208" s="118">
        <f t="shared" si="86"/>
        <v>629.34246575342456</v>
      </c>
      <c r="U208" s="118">
        <f t="shared" si="92"/>
        <v>280</v>
      </c>
      <c r="V208" s="118">
        <f t="shared" si="89"/>
        <v>280</v>
      </c>
      <c r="W208" s="118">
        <f t="shared" si="80"/>
        <v>0</v>
      </c>
      <c r="X208" s="118">
        <f t="shared" si="95"/>
        <v>0</v>
      </c>
      <c r="Y208" s="119">
        <v>0.05</v>
      </c>
      <c r="Z208" s="118">
        <f t="shared" si="96"/>
        <v>-2800</v>
      </c>
      <c r="AA208" s="118">
        <f t="shared" si="97"/>
        <v>-2800</v>
      </c>
      <c r="AB208" s="119">
        <v>0.02</v>
      </c>
      <c r="AC208" s="118">
        <f t="shared" si="93"/>
        <v>-1120</v>
      </c>
      <c r="AD208" s="118">
        <f t="shared" si="94"/>
        <v>-1120</v>
      </c>
      <c r="AM208" s="118"/>
      <c r="AN208" s="118"/>
      <c r="AO208" s="118"/>
      <c r="AP208" s="118"/>
      <c r="AQ208" s="117">
        <v>0.1</v>
      </c>
      <c r="AR208" s="117">
        <v>0.4</v>
      </c>
    </row>
    <row r="209" spans="1:44" s="68" customFormat="1">
      <c r="A209" s="3" t="s">
        <v>1454</v>
      </c>
      <c r="B209" s="130">
        <f>B208+28</f>
        <v>44620</v>
      </c>
      <c r="C209" s="116">
        <v>1</v>
      </c>
      <c r="D209" s="117">
        <v>0.12</v>
      </c>
      <c r="E209" s="117">
        <v>5.0000000000000001E-3</v>
      </c>
      <c r="F209" s="117">
        <v>0</v>
      </c>
      <c r="G209" s="117"/>
      <c r="H209" s="118"/>
      <c r="M209" s="118">
        <v>2000</v>
      </c>
      <c r="N209" s="118">
        <f t="shared" si="90"/>
        <v>54000</v>
      </c>
      <c r="O209" s="118">
        <f t="shared" si="98"/>
        <v>2000</v>
      </c>
      <c r="P209" s="118">
        <f t="shared" si="99"/>
        <v>54000</v>
      </c>
      <c r="Q209" s="118">
        <f t="shared" si="87"/>
        <v>14.013698630137014</v>
      </c>
      <c r="R209" s="118">
        <f t="shared" si="88"/>
        <v>14.013698630137014</v>
      </c>
      <c r="S209" s="118">
        <f t="shared" si="91"/>
        <v>515.50684931506851</v>
      </c>
      <c r="T209" s="118">
        <f t="shared" si="86"/>
        <v>515.50684931506851</v>
      </c>
      <c r="U209" s="118">
        <f t="shared" si="92"/>
        <v>270</v>
      </c>
      <c r="V209" s="118">
        <f t="shared" si="89"/>
        <v>270</v>
      </c>
      <c r="W209" s="118">
        <f t="shared" si="80"/>
        <v>0</v>
      </c>
      <c r="X209" s="118">
        <f t="shared" si="95"/>
        <v>0</v>
      </c>
      <c r="Y209" s="119">
        <v>0.05</v>
      </c>
      <c r="Z209" s="118">
        <f t="shared" si="96"/>
        <v>-2700</v>
      </c>
      <c r="AA209" s="118">
        <f t="shared" si="97"/>
        <v>-2700</v>
      </c>
      <c r="AB209" s="119">
        <v>0.02</v>
      </c>
      <c r="AC209" s="118">
        <f t="shared" si="93"/>
        <v>-1080</v>
      </c>
      <c r="AD209" s="118">
        <f t="shared" si="94"/>
        <v>-1080</v>
      </c>
      <c r="AM209" s="118"/>
      <c r="AN209" s="118"/>
      <c r="AO209" s="118"/>
      <c r="AP209" s="118"/>
      <c r="AQ209" s="117">
        <v>0.1</v>
      </c>
      <c r="AR209" s="117">
        <v>0.4</v>
      </c>
    </row>
    <row r="210" spans="1:44" s="68" customFormat="1">
      <c r="A210" s="3" t="s">
        <v>1454</v>
      </c>
      <c r="B210" s="130">
        <f>B209+31</f>
        <v>44651</v>
      </c>
      <c r="C210" s="116">
        <v>1</v>
      </c>
      <c r="D210" s="117">
        <v>0.12</v>
      </c>
      <c r="E210" s="117">
        <v>5.0000000000000001E-3</v>
      </c>
      <c r="F210" s="117">
        <v>0</v>
      </c>
      <c r="G210" s="117"/>
      <c r="H210" s="118"/>
      <c r="M210" s="118">
        <v>2000</v>
      </c>
      <c r="N210" s="118">
        <f t="shared" si="90"/>
        <v>52000</v>
      </c>
      <c r="O210" s="118">
        <f t="shared" si="98"/>
        <v>2000</v>
      </c>
      <c r="P210" s="118">
        <f t="shared" si="99"/>
        <v>52000</v>
      </c>
      <c r="Q210" s="118">
        <f t="shared" si="87"/>
        <v>14.013698630137014</v>
      </c>
      <c r="R210" s="118">
        <f t="shared" si="88"/>
        <v>14.013698630137014</v>
      </c>
      <c r="S210" s="118">
        <f t="shared" si="91"/>
        <v>550.35616438356169</v>
      </c>
      <c r="T210" s="118">
        <f t="shared" si="86"/>
        <v>550.35616438356169</v>
      </c>
      <c r="U210" s="118">
        <f t="shared" si="92"/>
        <v>260</v>
      </c>
      <c r="V210" s="118">
        <f t="shared" si="89"/>
        <v>260</v>
      </c>
      <c r="W210" s="118">
        <f t="shared" si="80"/>
        <v>0</v>
      </c>
      <c r="X210" s="118">
        <f t="shared" si="95"/>
        <v>0</v>
      </c>
      <c r="Y210" s="119">
        <v>0.05</v>
      </c>
      <c r="Z210" s="118">
        <f t="shared" si="96"/>
        <v>-2600</v>
      </c>
      <c r="AA210" s="118">
        <f t="shared" si="97"/>
        <v>-2600</v>
      </c>
      <c r="AB210" s="119">
        <v>0.02</v>
      </c>
      <c r="AC210" s="118">
        <f t="shared" si="93"/>
        <v>-1040</v>
      </c>
      <c r="AD210" s="118">
        <f t="shared" si="94"/>
        <v>-1040</v>
      </c>
      <c r="AM210" s="118"/>
      <c r="AN210" s="118"/>
      <c r="AO210" s="118"/>
      <c r="AP210" s="118"/>
      <c r="AQ210" s="117">
        <v>0.1</v>
      </c>
      <c r="AR210" s="117">
        <v>0.4</v>
      </c>
    </row>
    <row r="211" spans="1:44" s="68" customFormat="1">
      <c r="A211" s="3" t="s">
        <v>1454</v>
      </c>
      <c r="B211" s="130">
        <f>B210+30</f>
        <v>44681</v>
      </c>
      <c r="C211" s="116">
        <v>1</v>
      </c>
      <c r="D211" s="117">
        <v>0.12</v>
      </c>
      <c r="E211" s="117">
        <v>5.0000000000000001E-3</v>
      </c>
      <c r="F211" s="117">
        <v>0</v>
      </c>
      <c r="G211" s="117"/>
      <c r="H211" s="118"/>
      <c r="M211" s="118">
        <v>2000</v>
      </c>
      <c r="N211" s="118">
        <f t="shared" si="90"/>
        <v>50000</v>
      </c>
      <c r="O211" s="118">
        <f t="shared" si="98"/>
        <v>2000</v>
      </c>
      <c r="P211" s="118">
        <f t="shared" si="99"/>
        <v>50000</v>
      </c>
      <c r="Q211" s="118">
        <f t="shared" si="87"/>
        <v>14.013698630137014</v>
      </c>
      <c r="R211" s="118">
        <f t="shared" si="88"/>
        <v>14.013698630137014</v>
      </c>
      <c r="S211" s="118">
        <f t="shared" si="91"/>
        <v>512.8767123287671</v>
      </c>
      <c r="T211" s="118">
        <f t="shared" si="86"/>
        <v>512.8767123287671</v>
      </c>
      <c r="U211" s="118">
        <f t="shared" si="92"/>
        <v>250</v>
      </c>
      <c r="V211" s="118">
        <f t="shared" si="89"/>
        <v>250</v>
      </c>
      <c r="W211" s="118">
        <f t="shared" ref="W211:W274" si="100">-P211*F211</f>
        <v>0</v>
      </c>
      <c r="X211" s="118">
        <f t="shared" si="95"/>
        <v>0</v>
      </c>
      <c r="Y211" s="119">
        <v>0.05</v>
      </c>
      <c r="Z211" s="118">
        <f t="shared" si="96"/>
        <v>-2500</v>
      </c>
      <c r="AA211" s="118">
        <f t="shared" si="97"/>
        <v>-2500</v>
      </c>
      <c r="AB211" s="119">
        <v>0.02</v>
      </c>
      <c r="AC211" s="118">
        <f t="shared" si="93"/>
        <v>-1000</v>
      </c>
      <c r="AD211" s="118">
        <f t="shared" si="94"/>
        <v>-1000</v>
      </c>
      <c r="AM211" s="118"/>
      <c r="AN211" s="118"/>
      <c r="AO211" s="118"/>
      <c r="AP211" s="118"/>
      <c r="AQ211" s="117">
        <v>0.1</v>
      </c>
      <c r="AR211" s="117">
        <v>0.4</v>
      </c>
    </row>
    <row r="212" spans="1:44" s="68" customFormat="1">
      <c r="A212" s="3" t="s">
        <v>1454</v>
      </c>
      <c r="B212" s="130">
        <f>B211+31</f>
        <v>44712</v>
      </c>
      <c r="C212" s="116">
        <v>1</v>
      </c>
      <c r="D212" s="117">
        <v>0.12</v>
      </c>
      <c r="E212" s="117">
        <v>5.0000000000000001E-3</v>
      </c>
      <c r="F212" s="117">
        <v>0</v>
      </c>
      <c r="G212" s="117"/>
      <c r="H212" s="118"/>
      <c r="M212" s="118">
        <v>2000</v>
      </c>
      <c r="N212" s="118">
        <f t="shared" si="90"/>
        <v>48000</v>
      </c>
      <c r="O212" s="118">
        <f t="shared" si="98"/>
        <v>2000</v>
      </c>
      <c r="P212" s="118">
        <f t="shared" si="99"/>
        <v>48000</v>
      </c>
      <c r="Q212" s="118">
        <f t="shared" si="87"/>
        <v>14.013698630137014</v>
      </c>
      <c r="R212" s="118">
        <f t="shared" si="88"/>
        <v>14.013698630137014</v>
      </c>
      <c r="S212" s="118">
        <f t="shared" si="91"/>
        <v>509.58904109589048</v>
      </c>
      <c r="T212" s="118">
        <f t="shared" si="86"/>
        <v>509.58904109589048</v>
      </c>
      <c r="U212" s="118">
        <f t="shared" si="92"/>
        <v>240</v>
      </c>
      <c r="V212" s="118">
        <f t="shared" si="89"/>
        <v>240</v>
      </c>
      <c r="W212" s="118">
        <f t="shared" si="100"/>
        <v>0</v>
      </c>
      <c r="X212" s="118">
        <f t="shared" si="95"/>
        <v>0</v>
      </c>
      <c r="Y212" s="119">
        <v>0.05</v>
      </c>
      <c r="Z212" s="118">
        <f t="shared" si="96"/>
        <v>-2400</v>
      </c>
      <c r="AA212" s="118">
        <f t="shared" si="97"/>
        <v>-2400</v>
      </c>
      <c r="AB212" s="119">
        <v>0.02</v>
      </c>
      <c r="AC212" s="118">
        <f t="shared" si="93"/>
        <v>-960</v>
      </c>
      <c r="AD212" s="118">
        <f t="shared" si="94"/>
        <v>-960</v>
      </c>
      <c r="AM212" s="118"/>
      <c r="AN212" s="118"/>
      <c r="AO212" s="118"/>
      <c r="AP212" s="118"/>
      <c r="AQ212" s="117">
        <v>0.1</v>
      </c>
      <c r="AR212" s="117">
        <v>0.4</v>
      </c>
    </row>
    <row r="213" spans="1:44" s="68" customFormat="1">
      <c r="A213" s="3" t="s">
        <v>1454</v>
      </c>
      <c r="B213" s="130">
        <f>B212+30</f>
        <v>44742</v>
      </c>
      <c r="C213" s="116">
        <v>1</v>
      </c>
      <c r="D213" s="117">
        <v>0.12</v>
      </c>
      <c r="E213" s="117">
        <v>5.0000000000000001E-3</v>
      </c>
      <c r="F213" s="117">
        <v>0</v>
      </c>
      <c r="G213" s="117"/>
      <c r="H213" s="118"/>
      <c r="M213" s="118">
        <v>2000</v>
      </c>
      <c r="N213" s="118">
        <f t="shared" si="90"/>
        <v>46000</v>
      </c>
      <c r="O213" s="118">
        <f t="shared" si="98"/>
        <v>2000</v>
      </c>
      <c r="P213" s="118">
        <f t="shared" si="99"/>
        <v>46000</v>
      </c>
      <c r="Q213" s="118">
        <f t="shared" si="87"/>
        <v>14.013698630137014</v>
      </c>
      <c r="R213" s="118">
        <f t="shared" si="88"/>
        <v>14.013698630137014</v>
      </c>
      <c r="S213" s="118">
        <f t="shared" si="91"/>
        <v>473.42465753424653</v>
      </c>
      <c r="T213" s="118">
        <f t="shared" si="86"/>
        <v>473.42465753424653</v>
      </c>
      <c r="U213" s="118">
        <f t="shared" si="92"/>
        <v>230</v>
      </c>
      <c r="V213" s="118">
        <f t="shared" si="89"/>
        <v>230</v>
      </c>
      <c r="W213" s="118">
        <f t="shared" si="100"/>
        <v>0</v>
      </c>
      <c r="X213" s="118">
        <f t="shared" si="95"/>
        <v>0</v>
      </c>
      <c r="Y213" s="119">
        <v>0.05</v>
      </c>
      <c r="Z213" s="118">
        <f t="shared" si="96"/>
        <v>-2300</v>
      </c>
      <c r="AA213" s="118">
        <f t="shared" si="97"/>
        <v>-2300</v>
      </c>
      <c r="AB213" s="119">
        <v>0.02</v>
      </c>
      <c r="AC213" s="118">
        <f t="shared" si="93"/>
        <v>-920</v>
      </c>
      <c r="AD213" s="118">
        <f t="shared" si="94"/>
        <v>-920</v>
      </c>
      <c r="AM213" s="118"/>
      <c r="AN213" s="118"/>
      <c r="AO213" s="118"/>
      <c r="AP213" s="118"/>
      <c r="AQ213" s="117">
        <v>0.1</v>
      </c>
      <c r="AR213" s="117">
        <v>0.4</v>
      </c>
    </row>
    <row r="214" spans="1:44" s="68" customFormat="1">
      <c r="A214" s="3" t="s">
        <v>1454</v>
      </c>
      <c r="B214" s="130">
        <f>B213+31</f>
        <v>44773</v>
      </c>
      <c r="C214" s="116">
        <v>1</v>
      </c>
      <c r="D214" s="117">
        <v>0.12</v>
      </c>
      <c r="E214" s="117">
        <v>5.0000000000000001E-3</v>
      </c>
      <c r="F214" s="117">
        <v>0</v>
      </c>
      <c r="G214" s="117"/>
      <c r="H214" s="118"/>
      <c r="M214" s="118">
        <v>2000</v>
      </c>
      <c r="N214" s="118">
        <f t="shared" si="90"/>
        <v>44000</v>
      </c>
      <c r="O214" s="118">
        <f t="shared" si="98"/>
        <v>2000</v>
      </c>
      <c r="P214" s="118">
        <f t="shared" si="99"/>
        <v>44000</v>
      </c>
      <c r="Q214" s="118">
        <f t="shared" si="87"/>
        <v>14.013698630137014</v>
      </c>
      <c r="R214" s="118">
        <f t="shared" si="88"/>
        <v>14.013698630137014</v>
      </c>
      <c r="S214" s="118">
        <f t="shared" si="91"/>
        <v>468.82191780821915</v>
      </c>
      <c r="T214" s="118">
        <f t="shared" si="86"/>
        <v>468.82191780821915</v>
      </c>
      <c r="U214" s="118">
        <f t="shared" si="92"/>
        <v>220</v>
      </c>
      <c r="V214" s="118">
        <f t="shared" si="89"/>
        <v>220</v>
      </c>
      <c r="W214" s="118">
        <f t="shared" si="100"/>
        <v>0</v>
      </c>
      <c r="X214" s="118">
        <f t="shared" si="95"/>
        <v>0</v>
      </c>
      <c r="Y214" s="119">
        <v>0.05</v>
      </c>
      <c r="Z214" s="118">
        <f t="shared" si="96"/>
        <v>-2200</v>
      </c>
      <c r="AA214" s="118">
        <f t="shared" si="97"/>
        <v>-2200</v>
      </c>
      <c r="AB214" s="119">
        <v>0.02</v>
      </c>
      <c r="AC214" s="118">
        <f t="shared" si="93"/>
        <v>-880</v>
      </c>
      <c r="AD214" s="118">
        <f t="shared" si="94"/>
        <v>-880</v>
      </c>
      <c r="AM214" s="118"/>
      <c r="AN214" s="118"/>
      <c r="AO214" s="118"/>
      <c r="AP214" s="118"/>
      <c r="AQ214" s="117">
        <v>0.1</v>
      </c>
      <c r="AR214" s="117">
        <v>0.4</v>
      </c>
    </row>
    <row r="215" spans="1:44" s="68" customFormat="1">
      <c r="A215" s="3" t="s">
        <v>1454</v>
      </c>
      <c r="B215" s="130">
        <f>B214+31</f>
        <v>44804</v>
      </c>
      <c r="C215" s="116">
        <v>1</v>
      </c>
      <c r="D215" s="117">
        <v>0.12</v>
      </c>
      <c r="E215" s="117">
        <v>5.0000000000000001E-3</v>
      </c>
      <c r="F215" s="117">
        <v>0</v>
      </c>
      <c r="G215" s="117"/>
      <c r="H215" s="118"/>
      <c r="M215" s="118">
        <v>2000</v>
      </c>
      <c r="N215" s="118">
        <f t="shared" si="90"/>
        <v>42000</v>
      </c>
      <c r="O215" s="118">
        <f t="shared" si="98"/>
        <v>2000</v>
      </c>
      <c r="P215" s="118">
        <f t="shared" si="99"/>
        <v>42000</v>
      </c>
      <c r="Q215" s="118">
        <f t="shared" si="87"/>
        <v>14.013698630137014</v>
      </c>
      <c r="R215" s="118">
        <f t="shared" si="88"/>
        <v>14.013698630137014</v>
      </c>
      <c r="S215" s="118">
        <f t="shared" si="91"/>
        <v>448.43835616438355</v>
      </c>
      <c r="T215" s="118">
        <f t="shared" si="86"/>
        <v>448.43835616438355</v>
      </c>
      <c r="U215" s="118">
        <f t="shared" si="92"/>
        <v>210</v>
      </c>
      <c r="V215" s="118">
        <f t="shared" si="89"/>
        <v>210</v>
      </c>
      <c r="W215" s="118">
        <f t="shared" si="100"/>
        <v>0</v>
      </c>
      <c r="X215" s="118">
        <f t="shared" si="95"/>
        <v>0</v>
      </c>
      <c r="Y215" s="119">
        <v>0.05</v>
      </c>
      <c r="Z215" s="118">
        <f t="shared" si="96"/>
        <v>-2100</v>
      </c>
      <c r="AA215" s="118">
        <f t="shared" si="97"/>
        <v>-2100</v>
      </c>
      <c r="AB215" s="119">
        <v>0.02</v>
      </c>
      <c r="AC215" s="118">
        <f t="shared" si="93"/>
        <v>-840</v>
      </c>
      <c r="AD215" s="118">
        <f t="shared" si="94"/>
        <v>-840</v>
      </c>
      <c r="AM215" s="118"/>
      <c r="AN215" s="118"/>
      <c r="AO215" s="118"/>
      <c r="AP215" s="118"/>
      <c r="AQ215" s="117">
        <v>0.1</v>
      </c>
      <c r="AR215" s="117">
        <v>0.4</v>
      </c>
    </row>
    <row r="216" spans="1:44" s="68" customFormat="1">
      <c r="A216" s="3" t="s">
        <v>1454</v>
      </c>
      <c r="B216" s="130">
        <f>B215+30</f>
        <v>44834</v>
      </c>
      <c r="C216" s="116">
        <v>1</v>
      </c>
      <c r="D216" s="117">
        <v>0.12</v>
      </c>
      <c r="E216" s="117">
        <v>5.0000000000000001E-3</v>
      </c>
      <c r="F216" s="117">
        <v>0</v>
      </c>
      <c r="G216" s="117"/>
      <c r="H216" s="118"/>
      <c r="M216" s="118">
        <v>2000</v>
      </c>
      <c r="N216" s="118">
        <f t="shared" si="90"/>
        <v>40000</v>
      </c>
      <c r="O216" s="118">
        <f t="shared" si="98"/>
        <v>2000</v>
      </c>
      <c r="P216" s="118">
        <f t="shared" si="99"/>
        <v>40000</v>
      </c>
      <c r="Q216" s="118">
        <f t="shared" si="87"/>
        <v>14.013698630137014</v>
      </c>
      <c r="R216" s="118">
        <f t="shared" si="88"/>
        <v>14.013698630137014</v>
      </c>
      <c r="S216" s="118">
        <f t="shared" si="91"/>
        <v>414.24657534246575</v>
      </c>
      <c r="T216" s="118">
        <f t="shared" si="86"/>
        <v>414.24657534246575</v>
      </c>
      <c r="U216" s="118">
        <f t="shared" si="92"/>
        <v>200</v>
      </c>
      <c r="V216" s="118">
        <f t="shared" si="89"/>
        <v>200</v>
      </c>
      <c r="W216" s="118">
        <f t="shared" si="100"/>
        <v>0</v>
      </c>
      <c r="X216" s="118">
        <f t="shared" si="95"/>
        <v>0</v>
      </c>
      <c r="Y216" s="119">
        <v>0.05</v>
      </c>
      <c r="Z216" s="118">
        <f t="shared" si="96"/>
        <v>-2000</v>
      </c>
      <c r="AA216" s="118">
        <f t="shared" si="97"/>
        <v>-2000</v>
      </c>
      <c r="AB216" s="119">
        <v>0.02</v>
      </c>
      <c r="AC216" s="118">
        <f t="shared" si="93"/>
        <v>-800</v>
      </c>
      <c r="AD216" s="118">
        <f t="shared" si="94"/>
        <v>-800</v>
      </c>
      <c r="AM216" s="118"/>
      <c r="AN216" s="118"/>
      <c r="AO216" s="118"/>
      <c r="AP216" s="118"/>
      <c r="AQ216" s="117">
        <v>0.1</v>
      </c>
      <c r="AR216" s="117">
        <v>0.4</v>
      </c>
    </row>
    <row r="217" spans="1:44" s="68" customFormat="1">
      <c r="A217" s="3" t="s">
        <v>1454</v>
      </c>
      <c r="B217" s="130">
        <f>B216+31</f>
        <v>44865</v>
      </c>
      <c r="C217" s="116">
        <v>1</v>
      </c>
      <c r="D217" s="117">
        <v>0.12</v>
      </c>
      <c r="E217" s="117">
        <v>5.0000000000000001E-3</v>
      </c>
      <c r="F217" s="117">
        <v>0</v>
      </c>
      <c r="G217" s="117"/>
      <c r="H217" s="118"/>
      <c r="M217" s="118">
        <v>2000</v>
      </c>
      <c r="N217" s="118">
        <f t="shared" si="90"/>
        <v>38000</v>
      </c>
      <c r="O217" s="118">
        <f t="shared" si="98"/>
        <v>2000</v>
      </c>
      <c r="P217" s="118">
        <f t="shared" si="99"/>
        <v>38000</v>
      </c>
      <c r="Q217" s="118">
        <f t="shared" si="87"/>
        <v>14.013698630137014</v>
      </c>
      <c r="R217" s="118">
        <f t="shared" si="88"/>
        <v>14.013698630137014</v>
      </c>
      <c r="S217" s="118">
        <f t="shared" si="91"/>
        <v>407.67123287671228</v>
      </c>
      <c r="T217" s="118">
        <f t="shared" si="86"/>
        <v>407.67123287671228</v>
      </c>
      <c r="U217" s="118">
        <f t="shared" si="92"/>
        <v>190</v>
      </c>
      <c r="V217" s="118">
        <f t="shared" si="89"/>
        <v>190</v>
      </c>
      <c r="W217" s="118">
        <f t="shared" si="100"/>
        <v>0</v>
      </c>
      <c r="X217" s="118">
        <f t="shared" si="95"/>
        <v>0</v>
      </c>
      <c r="Y217" s="119">
        <v>0.05</v>
      </c>
      <c r="Z217" s="118">
        <f t="shared" si="96"/>
        <v>-1900</v>
      </c>
      <c r="AA217" s="118">
        <f t="shared" si="97"/>
        <v>-1900</v>
      </c>
      <c r="AB217" s="119">
        <v>0.02</v>
      </c>
      <c r="AC217" s="118">
        <f t="shared" si="93"/>
        <v>-760</v>
      </c>
      <c r="AD217" s="118">
        <f t="shared" si="94"/>
        <v>-760</v>
      </c>
      <c r="AM217" s="118"/>
      <c r="AN217" s="118"/>
      <c r="AO217" s="118"/>
      <c r="AP217" s="118"/>
      <c r="AQ217" s="117">
        <v>0.1</v>
      </c>
      <c r="AR217" s="117">
        <v>0.4</v>
      </c>
    </row>
    <row r="218" spans="1:44" s="68" customFormat="1">
      <c r="A218" s="3" t="s">
        <v>1454</v>
      </c>
      <c r="B218" s="130">
        <f>B217+30</f>
        <v>44895</v>
      </c>
      <c r="C218" s="116">
        <v>1</v>
      </c>
      <c r="D218" s="117">
        <v>0.12</v>
      </c>
      <c r="E218" s="117">
        <v>5.0000000000000001E-3</v>
      </c>
      <c r="F218" s="117">
        <v>0</v>
      </c>
      <c r="G218" s="117"/>
      <c r="H218" s="118"/>
      <c r="M218" s="118">
        <v>2000</v>
      </c>
      <c r="N218" s="118">
        <f t="shared" si="90"/>
        <v>36000</v>
      </c>
      <c r="O218" s="118">
        <f t="shared" si="98"/>
        <v>2000</v>
      </c>
      <c r="P218" s="118">
        <f t="shared" si="99"/>
        <v>36000</v>
      </c>
      <c r="Q218" s="118">
        <f t="shared" si="87"/>
        <v>14.013698630137014</v>
      </c>
      <c r="R218" s="118">
        <f t="shared" si="88"/>
        <v>14.013698630137014</v>
      </c>
      <c r="S218" s="118">
        <f t="shared" si="91"/>
        <v>374.79452054794524</v>
      </c>
      <c r="T218" s="118">
        <f t="shared" si="86"/>
        <v>374.79452054794524</v>
      </c>
      <c r="U218" s="118">
        <f t="shared" si="92"/>
        <v>180</v>
      </c>
      <c r="V218" s="118">
        <f t="shared" si="89"/>
        <v>180</v>
      </c>
      <c r="W218" s="118">
        <f t="shared" si="100"/>
        <v>0</v>
      </c>
      <c r="X218" s="118">
        <f t="shared" si="95"/>
        <v>0</v>
      </c>
      <c r="Y218" s="119">
        <v>0.05</v>
      </c>
      <c r="Z218" s="118">
        <f t="shared" si="96"/>
        <v>-1800</v>
      </c>
      <c r="AA218" s="118">
        <f t="shared" si="97"/>
        <v>-1800</v>
      </c>
      <c r="AB218" s="119">
        <v>0.02</v>
      </c>
      <c r="AC218" s="118">
        <f t="shared" si="93"/>
        <v>-720</v>
      </c>
      <c r="AD218" s="118">
        <f t="shared" si="94"/>
        <v>-720</v>
      </c>
      <c r="AM218" s="118"/>
      <c r="AN218" s="118"/>
      <c r="AO218" s="118"/>
      <c r="AP218" s="118"/>
      <c r="AQ218" s="117">
        <v>0.1</v>
      </c>
      <c r="AR218" s="117">
        <v>0.4</v>
      </c>
    </row>
    <row r="219" spans="1:44" s="68" customFormat="1">
      <c r="A219" s="3" t="s">
        <v>1454</v>
      </c>
      <c r="B219" s="130">
        <f>B218+31</f>
        <v>44926</v>
      </c>
      <c r="C219" s="116">
        <v>1</v>
      </c>
      <c r="D219" s="117">
        <v>0.12</v>
      </c>
      <c r="E219" s="117">
        <v>5.0000000000000001E-3</v>
      </c>
      <c r="F219" s="117">
        <v>0</v>
      </c>
      <c r="G219" s="117"/>
      <c r="H219" s="118"/>
      <c r="M219" s="118">
        <v>2000</v>
      </c>
      <c r="N219" s="118">
        <f t="shared" si="90"/>
        <v>34000</v>
      </c>
      <c r="O219" s="118">
        <f t="shared" si="98"/>
        <v>2000</v>
      </c>
      <c r="P219" s="118">
        <f t="shared" si="99"/>
        <v>34000</v>
      </c>
      <c r="Q219" s="118">
        <f t="shared" si="87"/>
        <v>14.013698630137014</v>
      </c>
      <c r="R219" s="118">
        <f t="shared" si="88"/>
        <v>14.013698630137014</v>
      </c>
      <c r="S219" s="118">
        <f t="shared" si="91"/>
        <v>366.90410958904107</v>
      </c>
      <c r="T219" s="118">
        <f t="shared" si="86"/>
        <v>366.90410958904107</v>
      </c>
      <c r="U219" s="118">
        <f t="shared" si="92"/>
        <v>170</v>
      </c>
      <c r="V219" s="118">
        <f t="shared" si="89"/>
        <v>170</v>
      </c>
      <c r="W219" s="118">
        <f t="shared" si="100"/>
        <v>0</v>
      </c>
      <c r="X219" s="118">
        <f t="shared" si="95"/>
        <v>0</v>
      </c>
      <c r="Y219" s="119">
        <v>0.05</v>
      </c>
      <c r="Z219" s="118">
        <f t="shared" si="96"/>
        <v>-1700</v>
      </c>
      <c r="AA219" s="118">
        <f t="shared" si="97"/>
        <v>-1700</v>
      </c>
      <c r="AB219" s="119">
        <v>0.02</v>
      </c>
      <c r="AC219" s="118">
        <f t="shared" si="93"/>
        <v>-680</v>
      </c>
      <c r="AD219" s="118">
        <f t="shared" si="94"/>
        <v>-680</v>
      </c>
      <c r="AM219" s="118"/>
      <c r="AN219" s="118"/>
      <c r="AO219" s="118"/>
      <c r="AP219" s="118"/>
      <c r="AQ219" s="117">
        <v>0.1</v>
      </c>
      <c r="AR219" s="117">
        <v>0.4</v>
      </c>
    </row>
    <row r="220" spans="1:44" s="68" customFormat="1">
      <c r="A220" s="3" t="s">
        <v>1454</v>
      </c>
      <c r="B220" s="130">
        <f>B219+31</f>
        <v>44957</v>
      </c>
      <c r="C220" s="116">
        <v>1</v>
      </c>
      <c r="D220" s="117">
        <v>0.11</v>
      </c>
      <c r="E220" s="117">
        <v>5.0000000000000001E-3</v>
      </c>
      <c r="F220" s="117">
        <v>0</v>
      </c>
      <c r="G220" s="117"/>
      <c r="H220" s="118"/>
      <c r="M220" s="118">
        <v>2000</v>
      </c>
      <c r="N220" s="118">
        <f t="shared" si="90"/>
        <v>32000</v>
      </c>
      <c r="O220" s="118">
        <f t="shared" si="98"/>
        <v>2000</v>
      </c>
      <c r="P220" s="118">
        <f t="shared" si="99"/>
        <v>32000</v>
      </c>
      <c r="Q220" s="118">
        <f t="shared" si="87"/>
        <v>14.013698630137014</v>
      </c>
      <c r="R220" s="118">
        <f t="shared" si="88"/>
        <v>14.013698630137014</v>
      </c>
      <c r="S220" s="118">
        <f t="shared" si="91"/>
        <v>346.52054794520546</v>
      </c>
      <c r="T220" s="118">
        <f t="shared" si="86"/>
        <v>346.52054794520546</v>
      </c>
      <c r="U220" s="118">
        <f t="shared" si="92"/>
        <v>160</v>
      </c>
      <c r="V220" s="118">
        <f t="shared" si="89"/>
        <v>160</v>
      </c>
      <c r="W220" s="118">
        <f t="shared" si="100"/>
        <v>0</v>
      </c>
      <c r="X220" s="118">
        <f t="shared" si="95"/>
        <v>0</v>
      </c>
      <c r="Y220" s="119">
        <v>0.05</v>
      </c>
      <c r="Z220" s="118">
        <f t="shared" si="96"/>
        <v>-1600</v>
      </c>
      <c r="AA220" s="118">
        <f t="shared" si="97"/>
        <v>-1600</v>
      </c>
      <c r="AB220" s="119">
        <v>0.02</v>
      </c>
      <c r="AC220" s="118">
        <f t="shared" si="93"/>
        <v>-640</v>
      </c>
      <c r="AD220" s="118">
        <f t="shared" si="94"/>
        <v>-640</v>
      </c>
      <c r="AM220" s="118"/>
      <c r="AN220" s="118"/>
      <c r="AO220" s="118"/>
      <c r="AP220" s="118"/>
      <c r="AQ220" s="117">
        <v>0.1</v>
      </c>
      <c r="AR220" s="117">
        <v>0.4</v>
      </c>
    </row>
    <row r="221" spans="1:44" s="68" customFormat="1">
      <c r="A221" s="3" t="s">
        <v>1454</v>
      </c>
      <c r="B221" s="130">
        <f>B220+28</f>
        <v>44985</v>
      </c>
      <c r="C221" s="116">
        <v>1</v>
      </c>
      <c r="D221" s="117">
        <v>0.11</v>
      </c>
      <c r="E221" s="117">
        <v>5.0000000000000001E-3</v>
      </c>
      <c r="F221" s="117">
        <v>0</v>
      </c>
      <c r="G221" s="117"/>
      <c r="H221" s="118"/>
      <c r="M221" s="118">
        <v>2000</v>
      </c>
      <c r="N221" s="118">
        <f t="shared" si="90"/>
        <v>30000</v>
      </c>
      <c r="O221" s="118">
        <f t="shared" si="98"/>
        <v>2000</v>
      </c>
      <c r="P221" s="118">
        <f t="shared" si="99"/>
        <v>30000</v>
      </c>
      <c r="Q221" s="118">
        <f t="shared" si="87"/>
        <v>14.013698630137014</v>
      </c>
      <c r="R221" s="118">
        <f t="shared" si="88"/>
        <v>14.013698630137014</v>
      </c>
      <c r="S221" s="118">
        <f t="shared" si="91"/>
        <v>270.02739726027397</v>
      </c>
      <c r="T221" s="118">
        <f t="shared" si="86"/>
        <v>270.02739726027397</v>
      </c>
      <c r="U221" s="118">
        <f t="shared" si="92"/>
        <v>150</v>
      </c>
      <c r="V221" s="118">
        <f t="shared" si="89"/>
        <v>150</v>
      </c>
      <c r="W221" s="118">
        <f t="shared" si="100"/>
        <v>0</v>
      </c>
      <c r="X221" s="118">
        <f t="shared" si="95"/>
        <v>0</v>
      </c>
      <c r="Y221" s="119">
        <v>0.05</v>
      </c>
      <c r="Z221" s="118">
        <f t="shared" si="96"/>
        <v>-1500</v>
      </c>
      <c r="AA221" s="118">
        <f t="shared" si="97"/>
        <v>-1500</v>
      </c>
      <c r="AB221" s="119">
        <v>0.02</v>
      </c>
      <c r="AC221" s="118">
        <f t="shared" si="93"/>
        <v>-600</v>
      </c>
      <c r="AD221" s="118">
        <f t="shared" si="94"/>
        <v>-600</v>
      </c>
      <c r="AM221" s="118"/>
      <c r="AN221" s="118"/>
      <c r="AO221" s="118"/>
      <c r="AP221" s="118"/>
      <c r="AQ221" s="117">
        <v>0.1</v>
      </c>
      <c r="AR221" s="117">
        <v>0.4</v>
      </c>
    </row>
    <row r="222" spans="1:44" s="68" customFormat="1">
      <c r="A222" s="3" t="s">
        <v>1454</v>
      </c>
      <c r="B222" s="130">
        <f>B221+31</f>
        <v>45016</v>
      </c>
      <c r="C222" s="116">
        <v>1</v>
      </c>
      <c r="D222" s="117">
        <v>0.11</v>
      </c>
      <c r="E222" s="117">
        <v>5.0000000000000001E-3</v>
      </c>
      <c r="F222" s="117">
        <v>0</v>
      </c>
      <c r="G222" s="117"/>
      <c r="H222" s="118"/>
      <c r="M222" s="118">
        <v>2000</v>
      </c>
      <c r="N222" s="118">
        <f t="shared" si="90"/>
        <v>28000</v>
      </c>
      <c r="O222" s="118">
        <f t="shared" si="98"/>
        <v>2000</v>
      </c>
      <c r="P222" s="118">
        <f t="shared" si="99"/>
        <v>28000</v>
      </c>
      <c r="Q222" s="118">
        <f t="shared" si="87"/>
        <v>14.013698630137014</v>
      </c>
      <c r="R222" s="118">
        <f t="shared" si="88"/>
        <v>14.013698630137014</v>
      </c>
      <c r="S222" s="118">
        <f t="shared" si="91"/>
        <v>280.27397260273972</v>
      </c>
      <c r="T222" s="118">
        <f t="shared" si="86"/>
        <v>280.27397260273972</v>
      </c>
      <c r="U222" s="118">
        <f t="shared" si="92"/>
        <v>140</v>
      </c>
      <c r="V222" s="118">
        <f t="shared" si="89"/>
        <v>140</v>
      </c>
      <c r="W222" s="118">
        <f t="shared" si="100"/>
        <v>0</v>
      </c>
      <c r="X222" s="118">
        <f t="shared" si="95"/>
        <v>0</v>
      </c>
      <c r="Y222" s="119">
        <v>0.05</v>
      </c>
      <c r="Z222" s="118">
        <f t="shared" si="96"/>
        <v>-1400</v>
      </c>
      <c r="AA222" s="118">
        <f t="shared" si="97"/>
        <v>-1400</v>
      </c>
      <c r="AB222" s="119">
        <v>0.02</v>
      </c>
      <c r="AC222" s="118">
        <f t="shared" si="93"/>
        <v>-560</v>
      </c>
      <c r="AD222" s="118">
        <f t="shared" si="94"/>
        <v>-560</v>
      </c>
      <c r="AM222" s="118"/>
      <c r="AN222" s="118"/>
      <c r="AO222" s="118"/>
      <c r="AP222" s="118"/>
      <c r="AQ222" s="117">
        <v>0.1</v>
      </c>
      <c r="AR222" s="117">
        <v>0.4</v>
      </c>
    </row>
    <row r="223" spans="1:44" s="68" customFormat="1">
      <c r="A223" s="3" t="s">
        <v>1454</v>
      </c>
      <c r="B223" s="130">
        <f>B222+30</f>
        <v>45046</v>
      </c>
      <c r="C223" s="116">
        <v>1</v>
      </c>
      <c r="D223" s="117">
        <v>0.11</v>
      </c>
      <c r="E223" s="117">
        <v>5.0000000000000001E-3</v>
      </c>
      <c r="F223" s="117">
        <v>0</v>
      </c>
      <c r="G223" s="117"/>
      <c r="H223" s="118"/>
      <c r="M223" s="118">
        <v>2000</v>
      </c>
      <c r="N223" s="118">
        <f t="shared" si="90"/>
        <v>26000</v>
      </c>
      <c r="O223" s="118">
        <f t="shared" si="98"/>
        <v>2000</v>
      </c>
      <c r="P223" s="118">
        <f t="shared" si="99"/>
        <v>26000</v>
      </c>
      <c r="Q223" s="118">
        <f t="shared" si="87"/>
        <v>14.013698630136986</v>
      </c>
      <c r="R223" s="118">
        <f t="shared" si="88"/>
        <v>14.013698630136986</v>
      </c>
      <c r="S223" s="118">
        <f t="shared" si="91"/>
        <v>253.15068493150685</v>
      </c>
      <c r="T223" s="118">
        <f t="shared" si="86"/>
        <v>253.15068493150685</v>
      </c>
      <c r="U223" s="118">
        <f t="shared" si="92"/>
        <v>130</v>
      </c>
      <c r="V223" s="118">
        <f t="shared" si="89"/>
        <v>130</v>
      </c>
      <c r="W223" s="118">
        <f t="shared" si="100"/>
        <v>0</v>
      </c>
      <c r="X223" s="118">
        <f t="shared" si="95"/>
        <v>0</v>
      </c>
      <c r="Y223" s="119">
        <v>0.05</v>
      </c>
      <c r="Z223" s="118">
        <f t="shared" si="96"/>
        <v>-1300</v>
      </c>
      <c r="AA223" s="118">
        <f t="shared" si="97"/>
        <v>-1300</v>
      </c>
      <c r="AB223" s="119">
        <v>0.02</v>
      </c>
      <c r="AC223" s="118">
        <f t="shared" si="93"/>
        <v>-520</v>
      </c>
      <c r="AD223" s="118">
        <f t="shared" si="94"/>
        <v>-520</v>
      </c>
      <c r="AM223" s="118"/>
      <c r="AN223" s="118"/>
      <c r="AO223" s="118"/>
      <c r="AP223" s="118"/>
      <c r="AQ223" s="117">
        <v>0.1</v>
      </c>
      <c r="AR223" s="117">
        <v>0.4</v>
      </c>
    </row>
    <row r="224" spans="1:44" s="68" customFormat="1">
      <c r="A224" s="3" t="s">
        <v>1454</v>
      </c>
      <c r="B224" s="130">
        <f>B223+31</f>
        <v>45077</v>
      </c>
      <c r="C224" s="116">
        <v>1</v>
      </c>
      <c r="D224" s="117">
        <v>0.11</v>
      </c>
      <c r="E224" s="117">
        <v>5.0000000000000001E-3</v>
      </c>
      <c r="F224" s="117">
        <v>0</v>
      </c>
      <c r="G224" s="117"/>
      <c r="H224" s="118"/>
      <c r="M224" s="118">
        <v>2000</v>
      </c>
      <c r="N224" s="118">
        <f t="shared" si="90"/>
        <v>24000</v>
      </c>
      <c r="O224" s="118">
        <f t="shared" si="98"/>
        <v>2000</v>
      </c>
      <c r="P224" s="118">
        <f t="shared" si="99"/>
        <v>24000</v>
      </c>
      <c r="Q224" s="118">
        <f t="shared" si="87"/>
        <v>14.013698630136986</v>
      </c>
      <c r="R224" s="118">
        <f t="shared" si="88"/>
        <v>14.013698630136986</v>
      </c>
      <c r="S224" s="118">
        <f t="shared" si="91"/>
        <v>242.9041095890411</v>
      </c>
      <c r="T224" s="118">
        <f t="shared" si="86"/>
        <v>242.9041095890411</v>
      </c>
      <c r="U224" s="118">
        <f t="shared" si="92"/>
        <v>120</v>
      </c>
      <c r="V224" s="118">
        <f t="shared" si="89"/>
        <v>120</v>
      </c>
      <c r="W224" s="118">
        <f t="shared" si="100"/>
        <v>0</v>
      </c>
      <c r="X224" s="118">
        <f t="shared" si="95"/>
        <v>0</v>
      </c>
      <c r="Y224" s="119">
        <v>0.05</v>
      </c>
      <c r="Z224" s="118">
        <f t="shared" si="96"/>
        <v>-1200</v>
      </c>
      <c r="AA224" s="118">
        <f t="shared" si="97"/>
        <v>-1200</v>
      </c>
      <c r="AB224" s="119">
        <v>0.02</v>
      </c>
      <c r="AC224" s="118">
        <f t="shared" si="93"/>
        <v>-480</v>
      </c>
      <c r="AD224" s="118">
        <f t="shared" si="94"/>
        <v>-480</v>
      </c>
      <c r="AM224" s="118"/>
      <c r="AN224" s="118"/>
      <c r="AO224" s="118"/>
      <c r="AP224" s="118"/>
      <c r="AQ224" s="117">
        <v>0.1</v>
      </c>
      <c r="AR224" s="117">
        <v>0.4</v>
      </c>
    </row>
    <row r="225" spans="1:44" s="68" customFormat="1">
      <c r="A225" s="3" t="s">
        <v>1454</v>
      </c>
      <c r="B225" s="130">
        <f>B224+30</f>
        <v>45107</v>
      </c>
      <c r="C225" s="116">
        <v>1</v>
      </c>
      <c r="D225" s="117">
        <v>0.11</v>
      </c>
      <c r="E225" s="117">
        <v>5.0000000000000001E-3</v>
      </c>
      <c r="F225" s="117">
        <v>0</v>
      </c>
      <c r="G225" s="117"/>
      <c r="H225" s="118"/>
      <c r="M225" s="118"/>
      <c r="N225" s="118">
        <f t="shared" si="90"/>
        <v>24000</v>
      </c>
      <c r="O225" s="118">
        <f t="shared" si="98"/>
        <v>0</v>
      </c>
      <c r="P225" s="118">
        <f t="shared" si="99"/>
        <v>24000</v>
      </c>
      <c r="Q225" s="118">
        <f t="shared" si="87"/>
        <v>14.013698630136986</v>
      </c>
      <c r="R225" s="118">
        <f t="shared" si="88"/>
        <v>14.013698630136986</v>
      </c>
      <c r="S225" s="118">
        <f t="shared" si="91"/>
        <v>216.98630136986301</v>
      </c>
      <c r="T225" s="118">
        <f t="shared" si="86"/>
        <v>216.98630136986301</v>
      </c>
      <c r="U225" s="118">
        <f t="shared" si="92"/>
        <v>120</v>
      </c>
      <c r="V225" s="118">
        <f t="shared" si="89"/>
        <v>120</v>
      </c>
      <c r="W225" s="118">
        <f t="shared" si="100"/>
        <v>0</v>
      </c>
      <c r="X225" s="118">
        <f t="shared" si="95"/>
        <v>0</v>
      </c>
      <c r="Y225" s="119">
        <v>0.05</v>
      </c>
      <c r="Z225" s="118">
        <f t="shared" si="96"/>
        <v>-1200</v>
      </c>
      <c r="AA225" s="118">
        <f t="shared" si="97"/>
        <v>-1200</v>
      </c>
      <c r="AB225" s="119">
        <v>0.02</v>
      </c>
      <c r="AC225" s="118">
        <f t="shared" si="93"/>
        <v>-480</v>
      </c>
      <c r="AD225" s="118">
        <f t="shared" si="94"/>
        <v>-480</v>
      </c>
      <c r="AM225" s="118"/>
      <c r="AN225" s="118"/>
      <c r="AO225" s="118"/>
      <c r="AP225" s="118"/>
      <c r="AQ225" s="117">
        <v>0.1</v>
      </c>
      <c r="AR225" s="117">
        <v>0.4</v>
      </c>
    </row>
    <row r="226" spans="1:44" s="68" customFormat="1">
      <c r="A226" s="3" t="s">
        <v>1454</v>
      </c>
      <c r="B226" s="130">
        <f>B225+31</f>
        <v>45138</v>
      </c>
      <c r="C226" s="116">
        <v>1</v>
      </c>
      <c r="D226" s="117">
        <v>0.11</v>
      </c>
      <c r="E226" s="117">
        <v>5.0000000000000001E-3</v>
      </c>
      <c r="F226" s="117">
        <v>0</v>
      </c>
      <c r="G226" s="117"/>
      <c r="H226" s="118"/>
      <c r="M226" s="118"/>
      <c r="N226" s="118">
        <f t="shared" si="90"/>
        <v>24000</v>
      </c>
      <c r="O226" s="118">
        <f t="shared" si="98"/>
        <v>0</v>
      </c>
      <c r="P226" s="118">
        <f t="shared" si="99"/>
        <v>24000</v>
      </c>
      <c r="Q226" s="118">
        <f t="shared" si="87"/>
        <v>14.013698630136986</v>
      </c>
      <c r="R226" s="118">
        <f t="shared" si="88"/>
        <v>14.013698630136986</v>
      </c>
      <c r="S226" s="118">
        <f t="shared" si="91"/>
        <v>224.21917808219177</v>
      </c>
      <c r="T226" s="118">
        <f t="shared" si="86"/>
        <v>224.21917808219177</v>
      </c>
      <c r="U226" s="118">
        <f t="shared" si="92"/>
        <v>120</v>
      </c>
      <c r="V226" s="118">
        <f t="shared" si="89"/>
        <v>120</v>
      </c>
      <c r="W226" s="118">
        <f t="shared" si="100"/>
        <v>0</v>
      </c>
      <c r="X226" s="118">
        <f t="shared" si="95"/>
        <v>0</v>
      </c>
      <c r="Y226" s="119">
        <v>0.05</v>
      </c>
      <c r="Z226" s="118">
        <f t="shared" si="96"/>
        <v>-1200</v>
      </c>
      <c r="AA226" s="118">
        <f t="shared" si="97"/>
        <v>-1200</v>
      </c>
      <c r="AB226" s="119">
        <v>0.02</v>
      </c>
      <c r="AC226" s="118">
        <f t="shared" si="93"/>
        <v>-480</v>
      </c>
      <c r="AD226" s="118">
        <f t="shared" si="94"/>
        <v>-480</v>
      </c>
      <c r="AM226" s="118"/>
      <c r="AN226" s="118"/>
      <c r="AO226" s="118"/>
      <c r="AP226" s="118"/>
      <c r="AQ226" s="117">
        <v>0.1</v>
      </c>
      <c r="AR226" s="117">
        <v>0.4</v>
      </c>
    </row>
    <row r="227" spans="1:44" s="68" customFormat="1">
      <c r="A227" s="3" t="s">
        <v>1454</v>
      </c>
      <c r="B227" s="130">
        <f>B226+31</f>
        <v>45169</v>
      </c>
      <c r="C227" s="116">
        <v>1</v>
      </c>
      <c r="D227" s="117">
        <v>0.11</v>
      </c>
      <c r="E227" s="117">
        <v>5.0000000000000001E-3</v>
      </c>
      <c r="F227" s="117">
        <v>0</v>
      </c>
      <c r="G227" s="117"/>
      <c r="H227" s="118"/>
      <c r="M227" s="118"/>
      <c r="N227" s="118">
        <f t="shared" si="90"/>
        <v>24000</v>
      </c>
      <c r="O227" s="118">
        <f t="shared" si="98"/>
        <v>0</v>
      </c>
      <c r="P227" s="118">
        <f t="shared" si="99"/>
        <v>24000</v>
      </c>
      <c r="Q227" s="118">
        <f t="shared" si="87"/>
        <v>14.013698630136986</v>
      </c>
      <c r="R227" s="118">
        <f t="shared" si="88"/>
        <v>14.013698630136986</v>
      </c>
      <c r="S227" s="118">
        <f t="shared" si="91"/>
        <v>224.21917808219177</v>
      </c>
      <c r="T227" s="118">
        <f t="shared" si="86"/>
        <v>224.21917808219177</v>
      </c>
      <c r="U227" s="118">
        <f t="shared" si="92"/>
        <v>120</v>
      </c>
      <c r="V227" s="118">
        <f t="shared" si="89"/>
        <v>120</v>
      </c>
      <c r="W227" s="118">
        <f t="shared" si="100"/>
        <v>0</v>
      </c>
      <c r="X227" s="118">
        <f t="shared" si="95"/>
        <v>0</v>
      </c>
      <c r="Y227" s="119">
        <v>0.05</v>
      </c>
      <c r="Z227" s="118">
        <f t="shared" si="96"/>
        <v>-1200</v>
      </c>
      <c r="AA227" s="118">
        <f t="shared" si="97"/>
        <v>-1200</v>
      </c>
      <c r="AB227" s="119">
        <v>0.02</v>
      </c>
      <c r="AC227" s="118">
        <f t="shared" si="93"/>
        <v>-480</v>
      </c>
      <c r="AD227" s="118">
        <f t="shared" si="94"/>
        <v>-480</v>
      </c>
      <c r="AM227" s="118"/>
      <c r="AN227" s="118"/>
      <c r="AO227" s="118"/>
      <c r="AP227" s="118"/>
      <c r="AQ227" s="117">
        <v>0.1</v>
      </c>
      <c r="AR227" s="117">
        <v>0.4</v>
      </c>
    </row>
    <row r="228" spans="1:44" s="68" customFormat="1">
      <c r="A228" s="3" t="s">
        <v>1454</v>
      </c>
      <c r="B228" s="130">
        <f>B227+30</f>
        <v>45199</v>
      </c>
      <c r="C228" s="116">
        <v>1</v>
      </c>
      <c r="D228" s="117">
        <v>0.11</v>
      </c>
      <c r="E228" s="117">
        <v>5.0000000000000001E-3</v>
      </c>
      <c r="F228" s="117">
        <v>0</v>
      </c>
      <c r="G228" s="117"/>
      <c r="H228" s="118"/>
      <c r="M228" s="118"/>
      <c r="N228" s="118">
        <f t="shared" si="90"/>
        <v>24000</v>
      </c>
      <c r="O228" s="118">
        <f t="shared" si="98"/>
        <v>0</v>
      </c>
      <c r="P228" s="118">
        <f t="shared" si="99"/>
        <v>24000</v>
      </c>
      <c r="Q228" s="118">
        <f t="shared" si="87"/>
        <v>14.013698630136986</v>
      </c>
      <c r="R228" s="118">
        <f t="shared" si="88"/>
        <v>14.013698630136986</v>
      </c>
      <c r="S228" s="118">
        <f t="shared" si="91"/>
        <v>216.98630136986301</v>
      </c>
      <c r="T228" s="118">
        <f t="shared" ref="T228:T291" si="101">S228*C228</f>
        <v>216.98630136986301</v>
      </c>
      <c r="U228" s="118">
        <f t="shared" si="92"/>
        <v>120</v>
      </c>
      <c r="V228" s="118">
        <f t="shared" si="89"/>
        <v>120</v>
      </c>
      <c r="W228" s="118">
        <f t="shared" si="100"/>
        <v>0</v>
      </c>
      <c r="X228" s="118">
        <f t="shared" si="95"/>
        <v>0</v>
      </c>
      <c r="Y228" s="119">
        <v>0.05</v>
      </c>
      <c r="Z228" s="118">
        <f t="shared" si="96"/>
        <v>-1200</v>
      </c>
      <c r="AA228" s="118">
        <f t="shared" si="97"/>
        <v>-1200</v>
      </c>
      <c r="AB228" s="119">
        <v>0.02</v>
      </c>
      <c r="AC228" s="118">
        <f t="shared" si="93"/>
        <v>-480</v>
      </c>
      <c r="AD228" s="118">
        <f t="shared" si="94"/>
        <v>-480</v>
      </c>
      <c r="AM228" s="118"/>
      <c r="AN228" s="118"/>
      <c r="AO228" s="118"/>
      <c r="AP228" s="118"/>
      <c r="AQ228" s="117">
        <v>0.1</v>
      </c>
      <c r="AR228" s="117">
        <v>0.4</v>
      </c>
    </row>
    <row r="229" spans="1:44" s="68" customFormat="1">
      <c r="A229" s="3" t="s">
        <v>1454</v>
      </c>
      <c r="B229" s="130">
        <f>B228+31</f>
        <v>45230</v>
      </c>
      <c r="C229" s="116">
        <v>1</v>
      </c>
      <c r="D229" s="117">
        <v>0.11</v>
      </c>
      <c r="E229" s="117">
        <v>5.0000000000000001E-3</v>
      </c>
      <c r="F229" s="117">
        <v>0</v>
      </c>
      <c r="G229" s="117"/>
      <c r="H229" s="118"/>
      <c r="M229" s="118"/>
      <c r="N229" s="118">
        <f t="shared" si="90"/>
        <v>24000</v>
      </c>
      <c r="O229" s="118">
        <f t="shared" si="98"/>
        <v>0</v>
      </c>
      <c r="P229" s="118">
        <f t="shared" si="99"/>
        <v>24000</v>
      </c>
      <c r="Q229" s="118">
        <f t="shared" si="87"/>
        <v>14.013698630136986</v>
      </c>
      <c r="R229" s="118">
        <f t="shared" si="88"/>
        <v>14.013698630136986</v>
      </c>
      <c r="S229" s="118">
        <f t="shared" si="91"/>
        <v>224.21917808219177</v>
      </c>
      <c r="T229" s="118">
        <f t="shared" si="101"/>
        <v>224.21917808219177</v>
      </c>
      <c r="U229" s="118">
        <f t="shared" si="92"/>
        <v>120</v>
      </c>
      <c r="V229" s="118">
        <f t="shared" si="89"/>
        <v>120</v>
      </c>
      <c r="W229" s="118">
        <f t="shared" si="100"/>
        <v>0</v>
      </c>
      <c r="X229" s="118">
        <f t="shared" si="95"/>
        <v>0</v>
      </c>
      <c r="Y229" s="119">
        <v>0.05</v>
      </c>
      <c r="Z229" s="118">
        <f t="shared" si="96"/>
        <v>-1200</v>
      </c>
      <c r="AA229" s="118">
        <f t="shared" si="97"/>
        <v>-1200</v>
      </c>
      <c r="AB229" s="119">
        <v>0.02</v>
      </c>
      <c r="AC229" s="118">
        <f t="shared" si="93"/>
        <v>-480</v>
      </c>
      <c r="AD229" s="118">
        <f t="shared" si="94"/>
        <v>-480</v>
      </c>
      <c r="AM229" s="118"/>
      <c r="AN229" s="118"/>
      <c r="AO229" s="118"/>
      <c r="AP229" s="118"/>
      <c r="AQ229" s="117">
        <v>0.1</v>
      </c>
      <c r="AR229" s="117">
        <v>0.4</v>
      </c>
    </row>
    <row r="230" spans="1:44" s="68" customFormat="1">
      <c r="A230" s="3" t="s">
        <v>1454</v>
      </c>
      <c r="B230" s="130">
        <f>B229+30</f>
        <v>45260</v>
      </c>
      <c r="C230" s="116">
        <v>1</v>
      </c>
      <c r="D230" s="117">
        <v>0.11</v>
      </c>
      <c r="E230" s="117">
        <v>5.0000000000000001E-3</v>
      </c>
      <c r="F230" s="117">
        <v>0</v>
      </c>
      <c r="G230" s="117"/>
      <c r="H230" s="118"/>
      <c r="M230" s="118"/>
      <c r="N230" s="118">
        <f t="shared" si="90"/>
        <v>24000</v>
      </c>
      <c r="O230" s="118">
        <f t="shared" si="98"/>
        <v>0</v>
      </c>
      <c r="P230" s="118">
        <f t="shared" si="99"/>
        <v>24000</v>
      </c>
      <c r="Q230" s="118">
        <f t="shared" ref="Q230:Q242" si="102">N229*D229/365*(B230-B229)+Q229-S230</f>
        <v>14.013698630136986</v>
      </c>
      <c r="R230" s="118">
        <f t="shared" ref="R230:R242" si="103">Q230*C230</f>
        <v>14.013698630136986</v>
      </c>
      <c r="S230" s="118">
        <f t="shared" si="91"/>
        <v>216.98630136986301</v>
      </c>
      <c r="T230" s="118">
        <f t="shared" si="101"/>
        <v>216.98630136986301</v>
      </c>
      <c r="U230" s="118">
        <f t="shared" si="92"/>
        <v>120</v>
      </c>
      <c r="V230" s="118">
        <f t="shared" ref="V230:V243" si="104">U230*C230</f>
        <v>120</v>
      </c>
      <c r="W230" s="118">
        <f t="shared" si="100"/>
        <v>0</v>
      </c>
      <c r="X230" s="118">
        <f t="shared" si="95"/>
        <v>0</v>
      </c>
      <c r="Y230" s="119">
        <v>0.05</v>
      </c>
      <c r="Z230" s="118">
        <f t="shared" si="96"/>
        <v>-1200</v>
      </c>
      <c r="AA230" s="118">
        <f t="shared" si="97"/>
        <v>-1200</v>
      </c>
      <c r="AB230" s="119">
        <v>0.02</v>
      </c>
      <c r="AC230" s="118">
        <f t="shared" si="93"/>
        <v>-480</v>
      </c>
      <c r="AD230" s="118">
        <f t="shared" si="94"/>
        <v>-480</v>
      </c>
      <c r="AM230" s="118"/>
      <c r="AN230" s="118"/>
      <c r="AO230" s="118"/>
      <c r="AP230" s="118"/>
      <c r="AQ230" s="117">
        <v>0.1</v>
      </c>
      <c r="AR230" s="117">
        <v>0.4</v>
      </c>
    </row>
    <row r="231" spans="1:44" s="68" customFormat="1">
      <c r="A231" s="3" t="s">
        <v>1454</v>
      </c>
      <c r="B231" s="130">
        <f>B230+31</f>
        <v>45291</v>
      </c>
      <c r="C231" s="116">
        <v>1</v>
      </c>
      <c r="D231" s="117">
        <v>0.11</v>
      </c>
      <c r="E231" s="117">
        <v>5.0000000000000001E-3</v>
      </c>
      <c r="F231" s="117">
        <v>0</v>
      </c>
      <c r="G231" s="117"/>
      <c r="H231" s="118"/>
      <c r="M231" s="118"/>
      <c r="N231" s="118">
        <f t="shared" ref="N231:N243" si="105">N230-M231</f>
        <v>24000</v>
      </c>
      <c r="O231" s="118">
        <f t="shared" si="98"/>
        <v>0</v>
      </c>
      <c r="P231" s="118">
        <f t="shared" si="99"/>
        <v>24000</v>
      </c>
      <c r="Q231" s="118">
        <f t="shared" si="102"/>
        <v>14.013698630136986</v>
      </c>
      <c r="R231" s="118">
        <f t="shared" si="103"/>
        <v>14.013698630136986</v>
      </c>
      <c r="S231" s="118">
        <f t="shared" ref="S231:S243" si="106">N230*D230/365*(B231-B230)</f>
        <v>224.21917808219177</v>
      </c>
      <c r="T231" s="118">
        <f t="shared" si="101"/>
        <v>224.21917808219177</v>
      </c>
      <c r="U231" s="118">
        <f t="shared" ref="U231:U243" si="107">E231*N231</f>
        <v>120</v>
      </c>
      <c r="V231" s="118">
        <f t="shared" si="104"/>
        <v>120</v>
      </c>
      <c r="W231" s="118">
        <f t="shared" si="100"/>
        <v>0</v>
      </c>
      <c r="X231" s="118">
        <f t="shared" si="95"/>
        <v>0</v>
      </c>
      <c r="Y231" s="119">
        <v>0.05</v>
      </c>
      <c r="Z231" s="118">
        <f t="shared" si="96"/>
        <v>-1200</v>
      </c>
      <c r="AA231" s="118">
        <f t="shared" si="97"/>
        <v>-1200</v>
      </c>
      <c r="AB231" s="119">
        <v>0.02</v>
      </c>
      <c r="AC231" s="118">
        <f t="shared" si="93"/>
        <v>-480</v>
      </c>
      <c r="AD231" s="118">
        <f t="shared" si="94"/>
        <v>-480</v>
      </c>
      <c r="AM231" s="118"/>
      <c r="AN231" s="118"/>
      <c r="AO231" s="118"/>
      <c r="AP231" s="118"/>
      <c r="AQ231" s="117">
        <v>0.1</v>
      </c>
      <c r="AR231" s="117">
        <v>0.4</v>
      </c>
    </row>
    <row r="232" spans="1:44" s="68" customFormat="1">
      <c r="A232" s="3" t="s">
        <v>1454</v>
      </c>
      <c r="B232" s="130">
        <f>B231+31</f>
        <v>45322</v>
      </c>
      <c r="C232" s="116">
        <v>1</v>
      </c>
      <c r="D232" s="117">
        <v>0.1</v>
      </c>
      <c r="E232" s="117">
        <v>5.0000000000000001E-3</v>
      </c>
      <c r="F232" s="117">
        <v>0</v>
      </c>
      <c r="G232" s="117"/>
      <c r="H232" s="118"/>
      <c r="M232" s="118"/>
      <c r="N232" s="118">
        <f t="shared" si="105"/>
        <v>24000</v>
      </c>
      <c r="O232" s="118">
        <f t="shared" si="98"/>
        <v>0</v>
      </c>
      <c r="P232" s="118">
        <f t="shared" si="99"/>
        <v>24000</v>
      </c>
      <c r="Q232" s="118">
        <f t="shared" si="102"/>
        <v>14.013698630136986</v>
      </c>
      <c r="R232" s="118">
        <f t="shared" si="103"/>
        <v>14.013698630136986</v>
      </c>
      <c r="S232" s="118">
        <f t="shared" si="106"/>
        <v>224.21917808219177</v>
      </c>
      <c r="T232" s="118">
        <f t="shared" si="101"/>
        <v>224.21917808219177</v>
      </c>
      <c r="U232" s="118">
        <f t="shared" si="107"/>
        <v>120</v>
      </c>
      <c r="V232" s="118">
        <f t="shared" si="104"/>
        <v>120</v>
      </c>
      <c r="W232" s="118">
        <f t="shared" si="100"/>
        <v>0</v>
      </c>
      <c r="X232" s="118">
        <f t="shared" si="95"/>
        <v>0</v>
      </c>
      <c r="Y232" s="119">
        <v>0.05</v>
      </c>
      <c r="Z232" s="118">
        <f t="shared" si="96"/>
        <v>-1200</v>
      </c>
      <c r="AA232" s="118">
        <f t="shared" si="97"/>
        <v>-1200</v>
      </c>
      <c r="AB232" s="119">
        <v>0.02</v>
      </c>
      <c r="AC232" s="118">
        <f t="shared" si="93"/>
        <v>-480</v>
      </c>
      <c r="AD232" s="118">
        <f t="shared" si="94"/>
        <v>-480</v>
      </c>
      <c r="AM232" s="118"/>
      <c r="AN232" s="118"/>
      <c r="AO232" s="118"/>
      <c r="AP232" s="118"/>
      <c r="AQ232" s="117">
        <v>0.1</v>
      </c>
      <c r="AR232" s="117">
        <v>0.4</v>
      </c>
    </row>
    <row r="233" spans="1:44" s="68" customFormat="1">
      <c r="A233" s="3" t="s">
        <v>1454</v>
      </c>
      <c r="B233" s="130">
        <f>B232+28</f>
        <v>45350</v>
      </c>
      <c r="C233" s="116">
        <v>1</v>
      </c>
      <c r="D233" s="117">
        <v>0.1</v>
      </c>
      <c r="E233" s="117">
        <v>5.0000000000000001E-3</v>
      </c>
      <c r="F233" s="117">
        <v>0</v>
      </c>
      <c r="G233" s="117"/>
      <c r="H233" s="118"/>
      <c r="M233" s="118"/>
      <c r="N233" s="118">
        <f t="shared" si="105"/>
        <v>24000</v>
      </c>
      <c r="O233" s="118">
        <f t="shared" si="98"/>
        <v>0</v>
      </c>
      <c r="P233" s="118">
        <f t="shared" si="99"/>
        <v>24000</v>
      </c>
      <c r="Q233" s="118">
        <f t="shared" si="102"/>
        <v>14.013698630136986</v>
      </c>
      <c r="R233" s="118">
        <f t="shared" si="103"/>
        <v>14.013698630136986</v>
      </c>
      <c r="S233" s="118">
        <f t="shared" si="106"/>
        <v>184.10958904109589</v>
      </c>
      <c r="T233" s="118">
        <f t="shared" si="101"/>
        <v>184.10958904109589</v>
      </c>
      <c r="U233" s="118">
        <f t="shared" si="107"/>
        <v>120</v>
      </c>
      <c r="V233" s="118">
        <f t="shared" si="104"/>
        <v>120</v>
      </c>
      <c r="W233" s="118">
        <f t="shared" si="100"/>
        <v>0</v>
      </c>
      <c r="X233" s="118">
        <f t="shared" si="95"/>
        <v>0</v>
      </c>
      <c r="Y233" s="119">
        <v>0.05</v>
      </c>
      <c r="Z233" s="118">
        <f t="shared" si="96"/>
        <v>-1200</v>
      </c>
      <c r="AA233" s="118">
        <f t="shared" si="97"/>
        <v>-1200</v>
      </c>
      <c r="AB233" s="119">
        <v>0.02</v>
      </c>
      <c r="AC233" s="118">
        <f t="shared" si="93"/>
        <v>-480</v>
      </c>
      <c r="AD233" s="118">
        <f t="shared" si="94"/>
        <v>-480</v>
      </c>
      <c r="AM233" s="118"/>
      <c r="AN233" s="118"/>
      <c r="AO233" s="118"/>
      <c r="AP233" s="118"/>
      <c r="AQ233" s="117">
        <v>0.1</v>
      </c>
      <c r="AR233" s="117">
        <v>0.4</v>
      </c>
    </row>
    <row r="234" spans="1:44" s="68" customFormat="1">
      <c r="A234" s="3" t="s">
        <v>1454</v>
      </c>
      <c r="B234" s="130">
        <f>B233+31</f>
        <v>45381</v>
      </c>
      <c r="C234" s="116">
        <v>1</v>
      </c>
      <c r="D234" s="117">
        <v>0.1</v>
      </c>
      <c r="E234" s="117">
        <v>5.0000000000000001E-3</v>
      </c>
      <c r="F234" s="117">
        <v>0</v>
      </c>
      <c r="G234" s="117"/>
      <c r="H234" s="118"/>
      <c r="M234" s="118"/>
      <c r="N234" s="118">
        <f t="shared" si="105"/>
        <v>24000</v>
      </c>
      <c r="O234" s="118">
        <f t="shared" si="98"/>
        <v>0</v>
      </c>
      <c r="P234" s="118">
        <f t="shared" si="99"/>
        <v>24000</v>
      </c>
      <c r="Q234" s="118">
        <f t="shared" si="102"/>
        <v>14.013698630136986</v>
      </c>
      <c r="R234" s="118">
        <f t="shared" si="103"/>
        <v>14.013698630136986</v>
      </c>
      <c r="S234" s="118">
        <f t="shared" si="106"/>
        <v>203.83561643835614</v>
      </c>
      <c r="T234" s="118">
        <f t="shared" si="101"/>
        <v>203.83561643835614</v>
      </c>
      <c r="U234" s="118">
        <f t="shared" si="107"/>
        <v>120</v>
      </c>
      <c r="V234" s="118">
        <f t="shared" si="104"/>
        <v>120</v>
      </c>
      <c r="W234" s="118">
        <f t="shared" si="100"/>
        <v>0</v>
      </c>
      <c r="X234" s="118">
        <f t="shared" si="95"/>
        <v>0</v>
      </c>
      <c r="Y234" s="119">
        <v>0.05</v>
      </c>
      <c r="Z234" s="118">
        <f t="shared" si="96"/>
        <v>-1200</v>
      </c>
      <c r="AA234" s="118">
        <f t="shared" si="97"/>
        <v>-1200</v>
      </c>
      <c r="AB234" s="119">
        <v>0.02</v>
      </c>
      <c r="AC234" s="118">
        <f t="shared" si="93"/>
        <v>-480</v>
      </c>
      <c r="AD234" s="118">
        <f t="shared" si="94"/>
        <v>-480</v>
      </c>
      <c r="AM234" s="118"/>
      <c r="AN234" s="118"/>
      <c r="AO234" s="118"/>
      <c r="AP234" s="118"/>
      <c r="AQ234" s="117">
        <v>0.1</v>
      </c>
      <c r="AR234" s="117">
        <v>0.4</v>
      </c>
    </row>
    <row r="235" spans="1:44" s="68" customFormat="1">
      <c r="A235" s="3" t="s">
        <v>1454</v>
      </c>
      <c r="B235" s="130">
        <f>B234+30</f>
        <v>45411</v>
      </c>
      <c r="C235" s="116">
        <v>1</v>
      </c>
      <c r="D235" s="117">
        <v>0.1</v>
      </c>
      <c r="E235" s="117">
        <v>5.0000000000000001E-3</v>
      </c>
      <c r="F235" s="117">
        <v>0</v>
      </c>
      <c r="G235" s="117"/>
      <c r="H235" s="118"/>
      <c r="M235" s="118"/>
      <c r="N235" s="118">
        <f t="shared" si="105"/>
        <v>24000</v>
      </c>
      <c r="O235" s="118">
        <f t="shared" si="98"/>
        <v>0</v>
      </c>
      <c r="P235" s="118">
        <f t="shared" si="99"/>
        <v>24000</v>
      </c>
      <c r="Q235" s="118">
        <f t="shared" si="102"/>
        <v>14.013698630136986</v>
      </c>
      <c r="R235" s="118">
        <f t="shared" si="103"/>
        <v>14.013698630136986</v>
      </c>
      <c r="S235" s="118">
        <f t="shared" si="106"/>
        <v>197.26027397260273</v>
      </c>
      <c r="T235" s="118">
        <f t="shared" si="101"/>
        <v>197.26027397260273</v>
      </c>
      <c r="U235" s="118">
        <f t="shared" si="107"/>
        <v>120</v>
      </c>
      <c r="V235" s="118">
        <f t="shared" si="104"/>
        <v>120</v>
      </c>
      <c r="W235" s="118">
        <f t="shared" si="100"/>
        <v>0</v>
      </c>
      <c r="X235" s="118">
        <f t="shared" si="95"/>
        <v>0</v>
      </c>
      <c r="Y235" s="119">
        <v>0.05</v>
      </c>
      <c r="Z235" s="118">
        <f t="shared" si="96"/>
        <v>-1200</v>
      </c>
      <c r="AA235" s="118">
        <f t="shared" si="97"/>
        <v>-1200</v>
      </c>
      <c r="AB235" s="119">
        <v>0.02</v>
      </c>
      <c r="AC235" s="118">
        <f t="shared" si="93"/>
        <v>-480</v>
      </c>
      <c r="AD235" s="118">
        <f t="shared" si="94"/>
        <v>-480</v>
      </c>
      <c r="AM235" s="118"/>
      <c r="AN235" s="118"/>
      <c r="AO235" s="118"/>
      <c r="AP235" s="118"/>
      <c r="AQ235" s="117">
        <v>0.1</v>
      </c>
      <c r="AR235" s="117">
        <v>0.4</v>
      </c>
    </row>
    <row r="236" spans="1:44" s="68" customFormat="1">
      <c r="A236" s="3" t="s">
        <v>1454</v>
      </c>
      <c r="B236" s="130">
        <f>B235+31</f>
        <v>45442</v>
      </c>
      <c r="C236" s="116">
        <v>1</v>
      </c>
      <c r="D236" s="117">
        <v>0.1</v>
      </c>
      <c r="E236" s="117">
        <v>5.0000000000000001E-3</v>
      </c>
      <c r="F236" s="117">
        <v>0</v>
      </c>
      <c r="G236" s="117"/>
      <c r="H236" s="118"/>
      <c r="M236" s="118"/>
      <c r="N236" s="118">
        <f t="shared" si="105"/>
        <v>24000</v>
      </c>
      <c r="O236" s="118">
        <f t="shared" si="98"/>
        <v>0</v>
      </c>
      <c r="P236" s="118">
        <f t="shared" si="99"/>
        <v>24000</v>
      </c>
      <c r="Q236" s="118">
        <f t="shared" si="102"/>
        <v>14.013698630136986</v>
      </c>
      <c r="R236" s="118">
        <f t="shared" si="103"/>
        <v>14.013698630136986</v>
      </c>
      <c r="S236" s="118">
        <f t="shared" si="106"/>
        <v>203.83561643835614</v>
      </c>
      <c r="T236" s="118">
        <f t="shared" si="101"/>
        <v>203.83561643835614</v>
      </c>
      <c r="U236" s="118">
        <f t="shared" si="107"/>
        <v>120</v>
      </c>
      <c r="V236" s="118">
        <f t="shared" si="104"/>
        <v>120</v>
      </c>
      <c r="W236" s="118">
        <f t="shared" si="100"/>
        <v>0</v>
      </c>
      <c r="X236" s="118">
        <f t="shared" si="95"/>
        <v>0</v>
      </c>
      <c r="Y236" s="119">
        <v>0.05</v>
      </c>
      <c r="Z236" s="118">
        <f t="shared" si="96"/>
        <v>-1200</v>
      </c>
      <c r="AA236" s="118">
        <f t="shared" si="97"/>
        <v>-1200</v>
      </c>
      <c r="AB236" s="119">
        <v>0.02</v>
      </c>
      <c r="AC236" s="118">
        <f t="shared" si="93"/>
        <v>-480</v>
      </c>
      <c r="AD236" s="118">
        <f t="shared" si="94"/>
        <v>-480</v>
      </c>
      <c r="AM236" s="118"/>
      <c r="AN236" s="118"/>
      <c r="AO236" s="118"/>
      <c r="AP236" s="118"/>
      <c r="AQ236" s="117">
        <v>0.1</v>
      </c>
      <c r="AR236" s="117">
        <v>0.4</v>
      </c>
    </row>
    <row r="237" spans="1:44" s="68" customFormat="1">
      <c r="A237" s="3" t="s">
        <v>1454</v>
      </c>
      <c r="B237" s="130">
        <f>B236+30</f>
        <v>45472</v>
      </c>
      <c r="C237" s="116">
        <v>1</v>
      </c>
      <c r="D237" s="117">
        <v>0.1</v>
      </c>
      <c r="E237" s="117">
        <v>5.0000000000000001E-3</v>
      </c>
      <c r="F237" s="117">
        <v>0</v>
      </c>
      <c r="G237" s="117"/>
      <c r="H237" s="118"/>
      <c r="M237" s="118"/>
      <c r="N237" s="118">
        <f t="shared" si="105"/>
        <v>24000</v>
      </c>
      <c r="O237" s="118">
        <f t="shared" si="98"/>
        <v>0</v>
      </c>
      <c r="P237" s="118">
        <f t="shared" si="99"/>
        <v>24000</v>
      </c>
      <c r="Q237" s="118">
        <f t="shared" si="102"/>
        <v>14.013698630136986</v>
      </c>
      <c r="R237" s="118">
        <f t="shared" si="103"/>
        <v>14.013698630136986</v>
      </c>
      <c r="S237" s="118">
        <f t="shared" si="106"/>
        <v>197.26027397260273</v>
      </c>
      <c r="T237" s="118">
        <f t="shared" si="101"/>
        <v>197.26027397260273</v>
      </c>
      <c r="U237" s="118">
        <f t="shared" si="107"/>
        <v>120</v>
      </c>
      <c r="V237" s="118">
        <f t="shared" si="104"/>
        <v>120</v>
      </c>
      <c r="W237" s="118">
        <f t="shared" si="100"/>
        <v>0</v>
      </c>
      <c r="X237" s="118">
        <f t="shared" si="95"/>
        <v>0</v>
      </c>
      <c r="Y237" s="119">
        <v>0.05</v>
      </c>
      <c r="Z237" s="118">
        <f t="shared" si="96"/>
        <v>-1200</v>
      </c>
      <c r="AA237" s="118">
        <f t="shared" si="97"/>
        <v>-1200</v>
      </c>
      <c r="AB237" s="119">
        <v>0.02</v>
      </c>
      <c r="AC237" s="118">
        <f t="shared" si="93"/>
        <v>-480</v>
      </c>
      <c r="AD237" s="118">
        <f t="shared" si="94"/>
        <v>-480</v>
      </c>
      <c r="AM237" s="118"/>
      <c r="AN237" s="118"/>
      <c r="AO237" s="118"/>
      <c r="AP237" s="118"/>
      <c r="AQ237" s="117">
        <v>0.1</v>
      </c>
      <c r="AR237" s="117">
        <v>0.4</v>
      </c>
    </row>
    <row r="238" spans="1:44" s="68" customFormat="1">
      <c r="A238" s="3" t="s">
        <v>1454</v>
      </c>
      <c r="B238" s="130">
        <f>B237+31</f>
        <v>45503</v>
      </c>
      <c r="C238" s="116">
        <v>1</v>
      </c>
      <c r="D238" s="117">
        <v>0.1</v>
      </c>
      <c r="E238" s="117">
        <v>5.0000000000000001E-3</v>
      </c>
      <c r="F238" s="117">
        <v>0</v>
      </c>
      <c r="G238" s="117"/>
      <c r="H238" s="118"/>
      <c r="M238" s="118"/>
      <c r="N238" s="118">
        <f t="shared" si="105"/>
        <v>24000</v>
      </c>
      <c r="O238" s="118">
        <f t="shared" si="98"/>
        <v>0</v>
      </c>
      <c r="P238" s="118">
        <f t="shared" si="99"/>
        <v>24000</v>
      </c>
      <c r="Q238" s="118">
        <f t="shared" si="102"/>
        <v>14.013698630136986</v>
      </c>
      <c r="R238" s="118">
        <f t="shared" si="103"/>
        <v>14.013698630136986</v>
      </c>
      <c r="S238" s="118">
        <f t="shared" si="106"/>
        <v>203.83561643835614</v>
      </c>
      <c r="T238" s="118">
        <f t="shared" si="101"/>
        <v>203.83561643835614</v>
      </c>
      <c r="U238" s="118">
        <f t="shared" si="107"/>
        <v>120</v>
      </c>
      <c r="V238" s="118">
        <f t="shared" si="104"/>
        <v>120</v>
      </c>
      <c r="W238" s="118">
        <f t="shared" si="100"/>
        <v>0</v>
      </c>
      <c r="X238" s="118">
        <f t="shared" si="95"/>
        <v>0</v>
      </c>
      <c r="Y238" s="119">
        <v>0.05</v>
      </c>
      <c r="Z238" s="118">
        <f t="shared" si="96"/>
        <v>-1200</v>
      </c>
      <c r="AA238" s="118">
        <f t="shared" si="97"/>
        <v>-1200</v>
      </c>
      <c r="AB238" s="119">
        <v>0.02</v>
      </c>
      <c r="AC238" s="118">
        <f t="shared" si="93"/>
        <v>-480</v>
      </c>
      <c r="AD238" s="118">
        <f t="shared" si="94"/>
        <v>-480</v>
      </c>
      <c r="AM238" s="118"/>
      <c r="AN238" s="118"/>
      <c r="AO238" s="118"/>
      <c r="AP238" s="118"/>
      <c r="AQ238" s="117">
        <v>0.1</v>
      </c>
      <c r="AR238" s="117">
        <v>0.4</v>
      </c>
    </row>
    <row r="239" spans="1:44" s="68" customFormat="1">
      <c r="A239" s="3" t="s">
        <v>1454</v>
      </c>
      <c r="B239" s="130">
        <f>B238+31</f>
        <v>45534</v>
      </c>
      <c r="C239" s="116">
        <v>1</v>
      </c>
      <c r="D239" s="117">
        <v>0.1</v>
      </c>
      <c r="E239" s="117">
        <v>5.0000000000000001E-3</v>
      </c>
      <c r="F239" s="117">
        <v>0</v>
      </c>
      <c r="G239" s="117"/>
      <c r="H239" s="118"/>
      <c r="M239" s="118"/>
      <c r="N239" s="118">
        <f t="shared" si="105"/>
        <v>24000</v>
      </c>
      <c r="O239" s="118">
        <f t="shared" si="98"/>
        <v>0</v>
      </c>
      <c r="P239" s="118">
        <f t="shared" si="99"/>
        <v>24000</v>
      </c>
      <c r="Q239" s="118">
        <f t="shared" si="102"/>
        <v>14.013698630136986</v>
      </c>
      <c r="R239" s="118">
        <f t="shared" si="103"/>
        <v>14.013698630136986</v>
      </c>
      <c r="S239" s="118">
        <f t="shared" si="106"/>
        <v>203.83561643835614</v>
      </c>
      <c r="T239" s="118">
        <f t="shared" si="101"/>
        <v>203.83561643835614</v>
      </c>
      <c r="U239" s="118">
        <f t="shared" si="107"/>
        <v>120</v>
      </c>
      <c r="V239" s="118">
        <f t="shared" si="104"/>
        <v>120</v>
      </c>
      <c r="W239" s="118">
        <f t="shared" si="100"/>
        <v>0</v>
      </c>
      <c r="X239" s="118">
        <f t="shared" si="95"/>
        <v>0</v>
      </c>
      <c r="Y239" s="119">
        <v>0.05</v>
      </c>
      <c r="Z239" s="118">
        <f t="shared" si="96"/>
        <v>-1200</v>
      </c>
      <c r="AA239" s="118">
        <f t="shared" si="97"/>
        <v>-1200</v>
      </c>
      <c r="AB239" s="119">
        <v>0.02</v>
      </c>
      <c r="AC239" s="118">
        <f t="shared" si="93"/>
        <v>-480</v>
      </c>
      <c r="AD239" s="118">
        <f t="shared" si="94"/>
        <v>-480</v>
      </c>
      <c r="AM239" s="118"/>
      <c r="AN239" s="118"/>
      <c r="AO239" s="118"/>
      <c r="AP239" s="118"/>
      <c r="AQ239" s="117">
        <v>0.1</v>
      </c>
      <c r="AR239" s="117">
        <v>0.4</v>
      </c>
    </row>
    <row r="240" spans="1:44" s="68" customFormat="1">
      <c r="A240" s="3" t="s">
        <v>1454</v>
      </c>
      <c r="B240" s="130">
        <f>B239+30</f>
        <v>45564</v>
      </c>
      <c r="C240" s="116">
        <v>1</v>
      </c>
      <c r="D240" s="117">
        <v>0.1</v>
      </c>
      <c r="E240" s="117">
        <v>5.0000000000000001E-3</v>
      </c>
      <c r="F240" s="117">
        <v>0</v>
      </c>
      <c r="G240" s="117"/>
      <c r="H240" s="118"/>
      <c r="M240" s="118"/>
      <c r="N240" s="118">
        <f t="shared" si="105"/>
        <v>24000</v>
      </c>
      <c r="O240" s="118">
        <f t="shared" si="98"/>
        <v>0</v>
      </c>
      <c r="P240" s="118">
        <f t="shared" si="99"/>
        <v>24000</v>
      </c>
      <c r="Q240" s="118">
        <f t="shared" si="102"/>
        <v>14.013698630136986</v>
      </c>
      <c r="R240" s="118">
        <f t="shared" si="103"/>
        <v>14.013698630136986</v>
      </c>
      <c r="S240" s="118">
        <f t="shared" si="106"/>
        <v>197.26027397260273</v>
      </c>
      <c r="T240" s="118">
        <f t="shared" si="101"/>
        <v>197.26027397260273</v>
      </c>
      <c r="U240" s="118">
        <f t="shared" si="107"/>
        <v>120</v>
      </c>
      <c r="V240" s="118">
        <f t="shared" si="104"/>
        <v>120</v>
      </c>
      <c r="W240" s="118">
        <f t="shared" si="100"/>
        <v>0</v>
      </c>
      <c r="X240" s="118">
        <f t="shared" si="95"/>
        <v>0</v>
      </c>
      <c r="Y240" s="119">
        <v>0.05</v>
      </c>
      <c r="Z240" s="118">
        <f t="shared" si="96"/>
        <v>-1200</v>
      </c>
      <c r="AA240" s="118">
        <f t="shared" si="97"/>
        <v>-1200</v>
      </c>
      <c r="AB240" s="119">
        <v>0.02</v>
      </c>
      <c r="AC240" s="118">
        <f t="shared" si="93"/>
        <v>-480</v>
      </c>
      <c r="AD240" s="118">
        <f t="shared" si="94"/>
        <v>-480</v>
      </c>
      <c r="AM240" s="118"/>
      <c r="AN240" s="118"/>
      <c r="AO240" s="118"/>
      <c r="AP240" s="118"/>
      <c r="AQ240" s="117">
        <v>0.1</v>
      </c>
      <c r="AR240" s="117">
        <v>0.4</v>
      </c>
    </row>
    <row r="241" spans="1:44" s="68" customFormat="1">
      <c r="A241" s="3" t="s">
        <v>1454</v>
      </c>
      <c r="B241" s="130">
        <f>B240+31</f>
        <v>45595</v>
      </c>
      <c r="C241" s="116">
        <v>1</v>
      </c>
      <c r="D241" s="117">
        <v>0.1</v>
      </c>
      <c r="E241" s="117">
        <v>5.0000000000000001E-3</v>
      </c>
      <c r="F241" s="117">
        <v>0</v>
      </c>
      <c r="G241" s="117"/>
      <c r="H241" s="118"/>
      <c r="M241" s="118"/>
      <c r="N241" s="118">
        <f t="shared" si="105"/>
        <v>24000</v>
      </c>
      <c r="O241" s="118">
        <f t="shared" si="98"/>
        <v>0</v>
      </c>
      <c r="P241" s="118">
        <f t="shared" si="99"/>
        <v>24000</v>
      </c>
      <c r="Q241" s="118">
        <f t="shared" si="102"/>
        <v>14.013698630136986</v>
      </c>
      <c r="R241" s="118">
        <f t="shared" si="103"/>
        <v>14.013698630136986</v>
      </c>
      <c r="S241" s="118">
        <f t="shared" si="106"/>
        <v>203.83561643835614</v>
      </c>
      <c r="T241" s="118">
        <f t="shared" si="101"/>
        <v>203.83561643835614</v>
      </c>
      <c r="U241" s="118">
        <f t="shared" si="107"/>
        <v>120</v>
      </c>
      <c r="V241" s="118">
        <f t="shared" si="104"/>
        <v>120</v>
      </c>
      <c r="W241" s="118">
        <f t="shared" si="100"/>
        <v>0</v>
      </c>
      <c r="X241" s="118">
        <f t="shared" si="95"/>
        <v>0</v>
      </c>
      <c r="Y241" s="119">
        <v>0.05</v>
      </c>
      <c r="Z241" s="118">
        <f t="shared" si="96"/>
        <v>-1200</v>
      </c>
      <c r="AA241" s="118">
        <f t="shared" si="97"/>
        <v>-1200</v>
      </c>
      <c r="AB241" s="119">
        <v>0.02</v>
      </c>
      <c r="AC241" s="118">
        <f t="shared" si="93"/>
        <v>-480</v>
      </c>
      <c r="AD241" s="118">
        <f t="shared" si="94"/>
        <v>-480</v>
      </c>
      <c r="AM241" s="118"/>
      <c r="AN241" s="118"/>
      <c r="AO241" s="118"/>
      <c r="AP241" s="118"/>
      <c r="AQ241" s="117">
        <v>0.1</v>
      </c>
      <c r="AR241" s="117">
        <v>0.4</v>
      </c>
    </row>
    <row r="242" spans="1:44" s="68" customFormat="1">
      <c r="A242" s="3" t="s">
        <v>1454</v>
      </c>
      <c r="B242" s="130">
        <f>B241+30</f>
        <v>45625</v>
      </c>
      <c r="C242" s="116">
        <v>1</v>
      </c>
      <c r="D242" s="117">
        <v>0.1</v>
      </c>
      <c r="E242" s="117">
        <v>5.0000000000000001E-3</v>
      </c>
      <c r="F242" s="117">
        <v>0</v>
      </c>
      <c r="G242" s="117"/>
      <c r="H242" s="118"/>
      <c r="M242" s="118"/>
      <c r="N242" s="118">
        <f t="shared" si="105"/>
        <v>24000</v>
      </c>
      <c r="O242" s="118">
        <f t="shared" si="98"/>
        <v>0</v>
      </c>
      <c r="P242" s="118">
        <f t="shared" si="99"/>
        <v>24000</v>
      </c>
      <c r="Q242" s="118">
        <f t="shared" si="102"/>
        <v>14.013698630136986</v>
      </c>
      <c r="R242" s="118">
        <f t="shared" si="103"/>
        <v>14.013698630136986</v>
      </c>
      <c r="S242" s="118">
        <f t="shared" si="106"/>
        <v>197.26027397260273</v>
      </c>
      <c r="T242" s="118">
        <f t="shared" si="101"/>
        <v>197.26027397260273</v>
      </c>
      <c r="U242" s="118">
        <f t="shared" si="107"/>
        <v>120</v>
      </c>
      <c r="V242" s="118">
        <f t="shared" si="104"/>
        <v>120</v>
      </c>
      <c r="W242" s="118">
        <f t="shared" si="100"/>
        <v>0</v>
      </c>
      <c r="X242" s="118">
        <f t="shared" si="95"/>
        <v>0</v>
      </c>
      <c r="Y242" s="119">
        <v>0.05</v>
      </c>
      <c r="Z242" s="118">
        <f t="shared" si="96"/>
        <v>-1200</v>
      </c>
      <c r="AA242" s="118">
        <f t="shared" si="97"/>
        <v>-1200</v>
      </c>
      <c r="AB242" s="119">
        <v>0.02</v>
      </c>
      <c r="AC242" s="118">
        <f t="shared" si="93"/>
        <v>-480</v>
      </c>
      <c r="AD242" s="118">
        <f t="shared" si="94"/>
        <v>-480</v>
      </c>
      <c r="AM242" s="118"/>
      <c r="AN242" s="118"/>
      <c r="AO242" s="118"/>
      <c r="AP242" s="118"/>
      <c r="AQ242" s="117">
        <v>0.1</v>
      </c>
      <c r="AR242" s="117">
        <v>0.4</v>
      </c>
    </row>
    <row r="243" spans="1:44" s="68" customFormat="1">
      <c r="A243" s="3" t="s">
        <v>1454</v>
      </c>
      <c r="B243" s="130">
        <f>B242+31</f>
        <v>45656</v>
      </c>
      <c r="C243" s="116">
        <v>1</v>
      </c>
      <c r="D243" s="117">
        <v>0.1</v>
      </c>
      <c r="E243" s="117">
        <v>5.0000000000000001E-3</v>
      </c>
      <c r="F243" s="117">
        <v>0</v>
      </c>
      <c r="G243" s="117"/>
      <c r="H243" s="118"/>
      <c r="M243" s="118"/>
      <c r="N243" s="118">
        <f t="shared" si="105"/>
        <v>24000</v>
      </c>
      <c r="O243" s="118">
        <f t="shared" si="98"/>
        <v>0</v>
      </c>
      <c r="P243" s="118">
        <f t="shared" si="99"/>
        <v>24000</v>
      </c>
      <c r="Q243" s="118"/>
      <c r="R243" s="118"/>
      <c r="S243" s="118">
        <f t="shared" si="106"/>
        <v>203.83561643835614</v>
      </c>
      <c r="T243" s="118">
        <f t="shared" si="101"/>
        <v>203.83561643835614</v>
      </c>
      <c r="U243" s="118">
        <f t="shared" si="107"/>
        <v>120</v>
      </c>
      <c r="V243" s="118">
        <f t="shared" si="104"/>
        <v>120</v>
      </c>
      <c r="W243" s="118">
        <f t="shared" si="100"/>
        <v>0</v>
      </c>
      <c r="X243" s="118">
        <f t="shared" si="95"/>
        <v>0</v>
      </c>
      <c r="Y243" s="119">
        <v>0.05</v>
      </c>
      <c r="Z243" s="118">
        <f t="shared" si="96"/>
        <v>-1200</v>
      </c>
      <c r="AA243" s="118">
        <f t="shared" si="97"/>
        <v>-1200</v>
      </c>
      <c r="AB243" s="119">
        <v>0.02</v>
      </c>
      <c r="AC243" s="118">
        <f t="shared" si="93"/>
        <v>-480</v>
      </c>
      <c r="AD243" s="118">
        <f t="shared" si="94"/>
        <v>-480</v>
      </c>
      <c r="AM243" s="118"/>
      <c r="AN243" s="118"/>
      <c r="AO243" s="118"/>
      <c r="AP243" s="118"/>
      <c r="AQ243" s="117">
        <v>0.1</v>
      </c>
      <c r="AR243" s="117">
        <v>0.4</v>
      </c>
    </row>
    <row r="244" spans="1:44" s="70" customFormat="1">
      <c r="A244" s="4" t="s">
        <v>1455</v>
      </c>
      <c r="B244" s="133">
        <v>43100</v>
      </c>
      <c r="C244" s="131">
        <v>1</v>
      </c>
      <c r="D244" s="127">
        <v>0.2</v>
      </c>
      <c r="E244" s="127">
        <v>5.0000000000000001E-3</v>
      </c>
      <c r="F244" s="127">
        <v>0</v>
      </c>
      <c r="G244" s="127"/>
      <c r="H244" s="128"/>
      <c r="M244" s="128">
        <v>-2000</v>
      </c>
      <c r="N244" s="128">
        <f>-M244</f>
        <v>2000</v>
      </c>
      <c r="O244" s="128">
        <f t="shared" si="98"/>
        <v>-2000</v>
      </c>
      <c r="P244" s="128">
        <f t="shared" si="99"/>
        <v>2000</v>
      </c>
      <c r="Q244" s="128"/>
      <c r="R244" s="128"/>
      <c r="S244" s="128">
        <v>0</v>
      </c>
      <c r="T244" s="128">
        <f t="shared" si="101"/>
        <v>0</v>
      </c>
      <c r="U244" s="128"/>
      <c r="V244" s="128"/>
      <c r="W244" s="128">
        <f t="shared" si="100"/>
        <v>0</v>
      </c>
      <c r="X244" s="128">
        <f t="shared" si="95"/>
        <v>0</v>
      </c>
      <c r="Y244" s="129">
        <v>0.05</v>
      </c>
      <c r="Z244" s="128">
        <f t="shared" si="96"/>
        <v>-100</v>
      </c>
      <c r="AA244" s="128">
        <f t="shared" si="97"/>
        <v>-100</v>
      </c>
      <c r="AB244" s="129">
        <v>0.02</v>
      </c>
      <c r="AC244" s="128">
        <f t="shared" si="93"/>
        <v>-40</v>
      </c>
      <c r="AD244" s="128">
        <f t="shared" si="94"/>
        <v>-40</v>
      </c>
      <c r="AM244" s="128"/>
      <c r="AN244" s="128"/>
      <c r="AO244" s="128"/>
      <c r="AP244" s="128"/>
      <c r="AQ244" s="127">
        <v>0.08</v>
      </c>
      <c r="AR244" s="127">
        <v>0.4</v>
      </c>
    </row>
    <row r="245" spans="1:44" s="70" customFormat="1">
      <c r="A245" s="4" t="s">
        <v>1455</v>
      </c>
      <c r="B245" s="133">
        <f>B244+31</f>
        <v>43131</v>
      </c>
      <c r="C245" s="131">
        <v>1</v>
      </c>
      <c r="D245" s="127">
        <v>0.2</v>
      </c>
      <c r="E245" s="127">
        <v>5.0000000000000001E-3</v>
      </c>
      <c r="F245" s="127">
        <v>0</v>
      </c>
      <c r="G245" s="127"/>
      <c r="H245" s="128"/>
      <c r="M245" s="128">
        <v>-2000</v>
      </c>
      <c r="N245" s="128">
        <f>N244-M245</f>
        <v>4000</v>
      </c>
      <c r="O245" s="128">
        <f t="shared" si="98"/>
        <v>-2000</v>
      </c>
      <c r="P245" s="128">
        <f t="shared" si="99"/>
        <v>4000</v>
      </c>
      <c r="Q245" s="128">
        <f t="shared" ref="Q245:Q308" si="108">N244*D244/365*(B245-B244)+Q244-S245</f>
        <v>10.19178082191781</v>
      </c>
      <c r="R245" s="128">
        <f t="shared" ref="R245:R308" si="109">Q245*C245</f>
        <v>10.19178082191781</v>
      </c>
      <c r="S245" s="128">
        <f>N244*D244/365*(B245-B244)*0.7</f>
        <v>23.780821917808218</v>
      </c>
      <c r="T245" s="128">
        <f t="shared" si="101"/>
        <v>23.780821917808218</v>
      </c>
      <c r="U245" s="128">
        <f t="shared" ref="U245:U308" si="110">E245*N244</f>
        <v>10</v>
      </c>
      <c r="V245" s="128">
        <f t="shared" ref="V245:V308" si="111">U245*C245</f>
        <v>10</v>
      </c>
      <c r="W245" s="128">
        <f t="shared" si="100"/>
        <v>0</v>
      </c>
      <c r="X245" s="128">
        <f t="shared" si="95"/>
        <v>0</v>
      </c>
      <c r="Y245" s="129">
        <v>0.05</v>
      </c>
      <c r="Z245" s="128">
        <f t="shared" si="96"/>
        <v>-200</v>
      </c>
      <c r="AA245" s="128">
        <f t="shared" si="97"/>
        <v>-200</v>
      </c>
      <c r="AB245" s="129">
        <v>0.02</v>
      </c>
      <c r="AC245" s="128">
        <f t="shared" si="93"/>
        <v>-80</v>
      </c>
      <c r="AD245" s="128">
        <f t="shared" si="94"/>
        <v>-80</v>
      </c>
      <c r="AM245" s="128"/>
      <c r="AN245" s="128"/>
      <c r="AO245" s="128"/>
      <c r="AP245" s="128"/>
      <c r="AQ245" s="127">
        <v>0.08</v>
      </c>
      <c r="AR245" s="127">
        <v>0.4</v>
      </c>
    </row>
    <row r="246" spans="1:44" s="70" customFormat="1">
      <c r="A246" s="4" t="s">
        <v>1455</v>
      </c>
      <c r="B246" s="133">
        <f>B245+28</f>
        <v>43159</v>
      </c>
      <c r="C246" s="131">
        <v>1</v>
      </c>
      <c r="D246" s="127">
        <v>0.2</v>
      </c>
      <c r="E246" s="127">
        <v>5.0000000000000001E-3</v>
      </c>
      <c r="F246" s="127">
        <v>0</v>
      </c>
      <c r="G246" s="127"/>
      <c r="H246" s="128"/>
      <c r="M246" s="128">
        <v>-2000</v>
      </c>
      <c r="N246" s="128">
        <f t="shared" ref="N246:N256" si="112">N245-M246</f>
        <v>6000</v>
      </c>
      <c r="O246" s="128">
        <f t="shared" si="98"/>
        <v>-2000</v>
      </c>
      <c r="P246" s="128">
        <f t="shared" si="99"/>
        <v>6000</v>
      </c>
      <c r="Q246" s="128">
        <f t="shared" si="108"/>
        <v>10.19178082191781</v>
      </c>
      <c r="R246" s="128">
        <f t="shared" si="109"/>
        <v>10.19178082191781</v>
      </c>
      <c r="S246" s="128">
        <f t="shared" ref="S246:S309" si="113">N245*D245/365*(B246-B245)</f>
        <v>61.369863013698627</v>
      </c>
      <c r="T246" s="128">
        <f t="shared" si="101"/>
        <v>61.369863013698627</v>
      </c>
      <c r="U246" s="128">
        <f t="shared" si="110"/>
        <v>20</v>
      </c>
      <c r="V246" s="128">
        <f t="shared" si="111"/>
        <v>20</v>
      </c>
      <c r="W246" s="128">
        <f t="shared" si="100"/>
        <v>0</v>
      </c>
      <c r="X246" s="128">
        <f t="shared" si="95"/>
        <v>0</v>
      </c>
      <c r="Y246" s="129">
        <v>0.05</v>
      </c>
      <c r="Z246" s="128">
        <f t="shared" si="96"/>
        <v>-300</v>
      </c>
      <c r="AA246" s="128">
        <f t="shared" si="97"/>
        <v>-300</v>
      </c>
      <c r="AB246" s="129">
        <v>0.02</v>
      </c>
      <c r="AC246" s="128">
        <f t="shared" si="93"/>
        <v>-120</v>
      </c>
      <c r="AD246" s="128">
        <f t="shared" si="94"/>
        <v>-120</v>
      </c>
      <c r="AM246" s="128"/>
      <c r="AN246" s="128"/>
      <c r="AO246" s="128"/>
      <c r="AP246" s="128"/>
      <c r="AQ246" s="127">
        <v>0.08</v>
      </c>
      <c r="AR246" s="127">
        <v>0.4</v>
      </c>
    </row>
    <row r="247" spans="1:44" s="70" customFormat="1">
      <c r="A247" s="4" t="s">
        <v>1455</v>
      </c>
      <c r="B247" s="133">
        <f>B246+31</f>
        <v>43190</v>
      </c>
      <c r="C247" s="131">
        <v>1</v>
      </c>
      <c r="D247" s="127">
        <v>0.2</v>
      </c>
      <c r="E247" s="127">
        <v>5.0000000000000001E-3</v>
      </c>
      <c r="F247" s="127">
        <v>0</v>
      </c>
      <c r="G247" s="127"/>
      <c r="H247" s="128"/>
      <c r="M247" s="128">
        <v>-2000</v>
      </c>
      <c r="N247" s="128">
        <f t="shared" si="112"/>
        <v>8000</v>
      </c>
      <c r="O247" s="128">
        <f t="shared" si="98"/>
        <v>-2000</v>
      </c>
      <c r="P247" s="128">
        <f t="shared" si="99"/>
        <v>8000</v>
      </c>
      <c r="Q247" s="128">
        <f t="shared" si="108"/>
        <v>10.191780821917817</v>
      </c>
      <c r="R247" s="128">
        <f t="shared" si="109"/>
        <v>10.191780821917817</v>
      </c>
      <c r="S247" s="128">
        <f t="shared" si="113"/>
        <v>101.91780821917807</v>
      </c>
      <c r="T247" s="128">
        <f t="shared" si="101"/>
        <v>101.91780821917807</v>
      </c>
      <c r="U247" s="128">
        <f t="shared" si="110"/>
        <v>30</v>
      </c>
      <c r="V247" s="128">
        <f t="shared" si="111"/>
        <v>30</v>
      </c>
      <c r="W247" s="128">
        <f t="shared" si="100"/>
        <v>0</v>
      </c>
      <c r="X247" s="128">
        <f t="shared" si="95"/>
        <v>0</v>
      </c>
      <c r="Y247" s="129">
        <v>0.05</v>
      </c>
      <c r="Z247" s="128">
        <f t="shared" si="96"/>
        <v>-400</v>
      </c>
      <c r="AA247" s="128">
        <f t="shared" si="97"/>
        <v>-400</v>
      </c>
      <c r="AB247" s="129">
        <v>0.02</v>
      </c>
      <c r="AC247" s="128">
        <f t="shared" si="93"/>
        <v>-160</v>
      </c>
      <c r="AD247" s="128">
        <f t="shared" si="94"/>
        <v>-160</v>
      </c>
      <c r="AM247" s="128"/>
      <c r="AN247" s="128"/>
      <c r="AO247" s="128"/>
      <c r="AP247" s="128"/>
      <c r="AQ247" s="127">
        <v>0.08</v>
      </c>
      <c r="AR247" s="127">
        <v>0.4</v>
      </c>
    </row>
    <row r="248" spans="1:44" s="70" customFormat="1">
      <c r="A248" s="4" t="s">
        <v>1455</v>
      </c>
      <c r="B248" s="133">
        <f>B247+30</f>
        <v>43220</v>
      </c>
      <c r="C248" s="131">
        <v>1</v>
      </c>
      <c r="D248" s="127">
        <v>0.2</v>
      </c>
      <c r="E248" s="127">
        <v>5.0000000000000001E-3</v>
      </c>
      <c r="F248" s="127">
        <v>0</v>
      </c>
      <c r="G248" s="127"/>
      <c r="H248" s="128"/>
      <c r="M248" s="128">
        <v>-2000</v>
      </c>
      <c r="N248" s="128">
        <f t="shared" si="112"/>
        <v>10000</v>
      </c>
      <c r="O248" s="128">
        <f t="shared" si="98"/>
        <v>-2000</v>
      </c>
      <c r="P248" s="128">
        <f t="shared" si="99"/>
        <v>10000</v>
      </c>
      <c r="Q248" s="128">
        <f t="shared" si="108"/>
        <v>10.191780821917831</v>
      </c>
      <c r="R248" s="128">
        <f t="shared" si="109"/>
        <v>10.191780821917831</v>
      </c>
      <c r="S248" s="128">
        <f t="shared" si="113"/>
        <v>131.50684931506848</v>
      </c>
      <c r="T248" s="128">
        <f t="shared" si="101"/>
        <v>131.50684931506848</v>
      </c>
      <c r="U248" s="128">
        <f t="shared" si="110"/>
        <v>40</v>
      </c>
      <c r="V248" s="128">
        <f t="shared" si="111"/>
        <v>40</v>
      </c>
      <c r="W248" s="128">
        <f t="shared" si="100"/>
        <v>0</v>
      </c>
      <c r="X248" s="128">
        <f t="shared" si="95"/>
        <v>0</v>
      </c>
      <c r="Y248" s="129">
        <v>0.05</v>
      </c>
      <c r="Z248" s="128">
        <f t="shared" si="96"/>
        <v>-500</v>
      </c>
      <c r="AA248" s="128">
        <f t="shared" si="97"/>
        <v>-500</v>
      </c>
      <c r="AB248" s="129">
        <v>0.02</v>
      </c>
      <c r="AC248" s="128">
        <f t="shared" si="93"/>
        <v>-200</v>
      </c>
      <c r="AD248" s="128">
        <f t="shared" si="94"/>
        <v>-200</v>
      </c>
      <c r="AM248" s="128"/>
      <c r="AN248" s="128"/>
      <c r="AO248" s="128"/>
      <c r="AP248" s="128"/>
      <c r="AQ248" s="127">
        <v>0.08</v>
      </c>
      <c r="AR248" s="127">
        <v>0.4</v>
      </c>
    </row>
    <row r="249" spans="1:44" s="70" customFormat="1">
      <c r="A249" s="4" t="s">
        <v>1455</v>
      </c>
      <c r="B249" s="133">
        <f>B248+31</f>
        <v>43251</v>
      </c>
      <c r="C249" s="131">
        <v>1</v>
      </c>
      <c r="D249" s="127">
        <v>0.2</v>
      </c>
      <c r="E249" s="127">
        <v>5.0000000000000001E-3</v>
      </c>
      <c r="F249" s="127">
        <v>0</v>
      </c>
      <c r="G249" s="127"/>
      <c r="H249" s="128"/>
      <c r="M249" s="128">
        <v>-2000</v>
      </c>
      <c r="N249" s="128">
        <f t="shared" si="112"/>
        <v>12000</v>
      </c>
      <c r="O249" s="128">
        <f t="shared" si="98"/>
        <v>-2000</v>
      </c>
      <c r="P249" s="128">
        <f t="shared" si="99"/>
        <v>12000</v>
      </c>
      <c r="Q249" s="128">
        <f t="shared" si="108"/>
        <v>10.191780821917831</v>
      </c>
      <c r="R249" s="128">
        <f t="shared" si="109"/>
        <v>10.191780821917831</v>
      </c>
      <c r="S249" s="128">
        <f t="shared" si="113"/>
        <v>169.86301369863014</v>
      </c>
      <c r="T249" s="128">
        <f t="shared" si="101"/>
        <v>169.86301369863014</v>
      </c>
      <c r="U249" s="128">
        <f t="shared" si="110"/>
        <v>50</v>
      </c>
      <c r="V249" s="128">
        <f t="shared" si="111"/>
        <v>50</v>
      </c>
      <c r="W249" s="128">
        <f t="shared" si="100"/>
        <v>0</v>
      </c>
      <c r="X249" s="128">
        <f t="shared" si="95"/>
        <v>0</v>
      </c>
      <c r="Y249" s="129">
        <v>0.05</v>
      </c>
      <c r="Z249" s="128">
        <f t="shared" si="96"/>
        <v>-600</v>
      </c>
      <c r="AA249" s="128">
        <f t="shared" si="97"/>
        <v>-600</v>
      </c>
      <c r="AB249" s="129">
        <v>0.02</v>
      </c>
      <c r="AC249" s="128">
        <f t="shared" si="93"/>
        <v>-240</v>
      </c>
      <c r="AD249" s="128">
        <f t="shared" si="94"/>
        <v>-240</v>
      </c>
      <c r="AM249" s="128"/>
      <c r="AN249" s="128"/>
      <c r="AO249" s="128"/>
      <c r="AP249" s="128"/>
      <c r="AQ249" s="127">
        <v>0.08</v>
      </c>
      <c r="AR249" s="127">
        <v>0.4</v>
      </c>
    </row>
    <row r="250" spans="1:44" s="70" customFormat="1">
      <c r="A250" s="4" t="s">
        <v>1455</v>
      </c>
      <c r="B250" s="133">
        <f>B249+30</f>
        <v>43281</v>
      </c>
      <c r="C250" s="131">
        <v>1</v>
      </c>
      <c r="D250" s="127">
        <v>0.2</v>
      </c>
      <c r="E250" s="127">
        <v>5.0000000000000001E-3</v>
      </c>
      <c r="F250" s="127">
        <v>0</v>
      </c>
      <c r="G250" s="127"/>
      <c r="H250" s="128"/>
      <c r="M250" s="128">
        <v>-2000</v>
      </c>
      <c r="N250" s="128">
        <f t="shared" si="112"/>
        <v>14000</v>
      </c>
      <c r="O250" s="128">
        <f t="shared" si="98"/>
        <v>-2000</v>
      </c>
      <c r="P250" s="128">
        <f t="shared" si="99"/>
        <v>14000</v>
      </c>
      <c r="Q250" s="128">
        <f t="shared" si="108"/>
        <v>10.191780821917831</v>
      </c>
      <c r="R250" s="128">
        <f t="shared" si="109"/>
        <v>10.191780821917831</v>
      </c>
      <c r="S250" s="128">
        <f t="shared" si="113"/>
        <v>197.26027397260273</v>
      </c>
      <c r="T250" s="128">
        <f t="shared" si="101"/>
        <v>197.26027397260273</v>
      </c>
      <c r="U250" s="128">
        <f t="shared" si="110"/>
        <v>60</v>
      </c>
      <c r="V250" s="128">
        <f t="shared" si="111"/>
        <v>60</v>
      </c>
      <c r="W250" s="128">
        <f t="shared" si="100"/>
        <v>0</v>
      </c>
      <c r="X250" s="128">
        <f t="shared" si="95"/>
        <v>0</v>
      </c>
      <c r="Y250" s="129">
        <v>0.05</v>
      </c>
      <c r="Z250" s="128">
        <f t="shared" si="96"/>
        <v>-700</v>
      </c>
      <c r="AA250" s="128">
        <f t="shared" si="97"/>
        <v>-700</v>
      </c>
      <c r="AB250" s="129">
        <v>0.02</v>
      </c>
      <c r="AC250" s="128">
        <f t="shared" si="93"/>
        <v>-280</v>
      </c>
      <c r="AD250" s="128">
        <f t="shared" si="94"/>
        <v>-280</v>
      </c>
      <c r="AM250" s="128"/>
      <c r="AN250" s="128"/>
      <c r="AO250" s="128"/>
      <c r="AP250" s="128"/>
      <c r="AQ250" s="127">
        <v>0.08</v>
      </c>
      <c r="AR250" s="127">
        <v>0.4</v>
      </c>
    </row>
    <row r="251" spans="1:44" s="70" customFormat="1">
      <c r="A251" s="4" t="s">
        <v>1455</v>
      </c>
      <c r="B251" s="133">
        <f>B250+31</f>
        <v>43312</v>
      </c>
      <c r="C251" s="131">
        <v>1</v>
      </c>
      <c r="D251" s="127">
        <v>0.2</v>
      </c>
      <c r="E251" s="127">
        <v>5.0000000000000001E-3</v>
      </c>
      <c r="F251" s="127">
        <v>0</v>
      </c>
      <c r="G251" s="127"/>
      <c r="H251" s="128"/>
      <c r="M251" s="128">
        <v>-2000</v>
      </c>
      <c r="N251" s="128">
        <f t="shared" si="112"/>
        <v>16000</v>
      </c>
      <c r="O251" s="128">
        <f t="shared" si="98"/>
        <v>-2000</v>
      </c>
      <c r="P251" s="128">
        <f t="shared" si="99"/>
        <v>16000</v>
      </c>
      <c r="Q251" s="128">
        <f t="shared" si="108"/>
        <v>10.191780821917831</v>
      </c>
      <c r="R251" s="128">
        <f t="shared" si="109"/>
        <v>10.191780821917831</v>
      </c>
      <c r="S251" s="128">
        <f t="shared" si="113"/>
        <v>237.80821917808217</v>
      </c>
      <c r="T251" s="128">
        <f t="shared" si="101"/>
        <v>237.80821917808217</v>
      </c>
      <c r="U251" s="128">
        <f t="shared" si="110"/>
        <v>70</v>
      </c>
      <c r="V251" s="128">
        <f t="shared" si="111"/>
        <v>70</v>
      </c>
      <c r="W251" s="128">
        <f t="shared" si="100"/>
        <v>0</v>
      </c>
      <c r="X251" s="128">
        <f t="shared" si="95"/>
        <v>0</v>
      </c>
      <c r="Y251" s="129">
        <v>0.05</v>
      </c>
      <c r="Z251" s="128">
        <f t="shared" si="96"/>
        <v>-800</v>
      </c>
      <c r="AA251" s="128">
        <f t="shared" si="97"/>
        <v>-800</v>
      </c>
      <c r="AB251" s="129">
        <v>0.02</v>
      </c>
      <c r="AC251" s="128">
        <f t="shared" si="93"/>
        <v>-320</v>
      </c>
      <c r="AD251" s="128">
        <f t="shared" si="94"/>
        <v>-320</v>
      </c>
      <c r="AM251" s="128"/>
      <c r="AN251" s="128"/>
      <c r="AO251" s="128"/>
      <c r="AP251" s="128"/>
      <c r="AQ251" s="127">
        <v>0.08</v>
      </c>
      <c r="AR251" s="127">
        <v>0.4</v>
      </c>
    </row>
    <row r="252" spans="1:44" s="70" customFormat="1">
      <c r="A252" s="4" t="s">
        <v>1455</v>
      </c>
      <c r="B252" s="133">
        <f>B251+31</f>
        <v>43343</v>
      </c>
      <c r="C252" s="131">
        <v>1</v>
      </c>
      <c r="D252" s="127">
        <v>0.2</v>
      </c>
      <c r="E252" s="127">
        <v>5.0000000000000001E-3</v>
      </c>
      <c r="F252" s="127">
        <v>0</v>
      </c>
      <c r="G252" s="127"/>
      <c r="H252" s="128"/>
      <c r="M252" s="128">
        <v>-2000</v>
      </c>
      <c r="N252" s="128">
        <f t="shared" si="112"/>
        <v>18000</v>
      </c>
      <c r="O252" s="128">
        <f t="shared" si="98"/>
        <v>-2000</v>
      </c>
      <c r="P252" s="128">
        <f t="shared" si="99"/>
        <v>18000</v>
      </c>
      <c r="Q252" s="128">
        <f t="shared" si="108"/>
        <v>10.19178082191786</v>
      </c>
      <c r="R252" s="128">
        <f t="shared" si="109"/>
        <v>10.19178082191786</v>
      </c>
      <c r="S252" s="128">
        <f t="shared" si="113"/>
        <v>271.78082191780823</v>
      </c>
      <c r="T252" s="128">
        <f t="shared" si="101"/>
        <v>271.78082191780823</v>
      </c>
      <c r="U252" s="128">
        <f t="shared" si="110"/>
        <v>80</v>
      </c>
      <c r="V252" s="128">
        <f t="shared" si="111"/>
        <v>80</v>
      </c>
      <c r="W252" s="128">
        <f t="shared" si="100"/>
        <v>0</v>
      </c>
      <c r="X252" s="128">
        <f t="shared" si="95"/>
        <v>0</v>
      </c>
      <c r="Y252" s="129">
        <v>0.05</v>
      </c>
      <c r="Z252" s="128">
        <f t="shared" si="96"/>
        <v>-900</v>
      </c>
      <c r="AA252" s="128">
        <f t="shared" si="97"/>
        <v>-900</v>
      </c>
      <c r="AB252" s="129">
        <v>0.02</v>
      </c>
      <c r="AC252" s="128">
        <f t="shared" si="93"/>
        <v>-360</v>
      </c>
      <c r="AD252" s="128">
        <f t="shared" si="94"/>
        <v>-360</v>
      </c>
      <c r="AM252" s="128"/>
      <c r="AN252" s="128"/>
      <c r="AO252" s="128"/>
      <c r="AP252" s="128"/>
      <c r="AQ252" s="127">
        <v>0.08</v>
      </c>
      <c r="AR252" s="127">
        <v>0.4</v>
      </c>
    </row>
    <row r="253" spans="1:44" s="70" customFormat="1">
      <c r="A253" s="4" t="s">
        <v>1455</v>
      </c>
      <c r="B253" s="133">
        <f>B252+30</f>
        <v>43373</v>
      </c>
      <c r="C253" s="131">
        <v>1</v>
      </c>
      <c r="D253" s="127">
        <v>0.2</v>
      </c>
      <c r="E253" s="127">
        <v>5.0000000000000001E-3</v>
      </c>
      <c r="F253" s="127">
        <v>0</v>
      </c>
      <c r="G253" s="127"/>
      <c r="H253" s="128"/>
      <c r="M253" s="128">
        <v>-2000</v>
      </c>
      <c r="N253" s="128">
        <f t="shared" si="112"/>
        <v>20000</v>
      </c>
      <c r="O253" s="128">
        <f t="shared" si="98"/>
        <v>-2000</v>
      </c>
      <c r="P253" s="128">
        <f t="shared" si="99"/>
        <v>20000</v>
      </c>
      <c r="Q253" s="128">
        <f t="shared" si="108"/>
        <v>10.19178082191786</v>
      </c>
      <c r="R253" s="128">
        <f t="shared" si="109"/>
        <v>10.19178082191786</v>
      </c>
      <c r="S253" s="128">
        <f t="shared" si="113"/>
        <v>295.89041095890411</v>
      </c>
      <c r="T253" s="128">
        <f t="shared" si="101"/>
        <v>295.89041095890411</v>
      </c>
      <c r="U253" s="128">
        <f t="shared" si="110"/>
        <v>90</v>
      </c>
      <c r="V253" s="128">
        <f t="shared" si="111"/>
        <v>90</v>
      </c>
      <c r="W253" s="128">
        <f t="shared" si="100"/>
        <v>0</v>
      </c>
      <c r="X253" s="128">
        <f t="shared" si="95"/>
        <v>0</v>
      </c>
      <c r="Y253" s="129">
        <v>0.05</v>
      </c>
      <c r="Z253" s="128">
        <f t="shared" si="96"/>
        <v>-1000</v>
      </c>
      <c r="AA253" s="128">
        <f t="shared" si="97"/>
        <v>-1000</v>
      </c>
      <c r="AB253" s="129">
        <v>0.02</v>
      </c>
      <c r="AC253" s="128">
        <f t="shared" si="93"/>
        <v>-400</v>
      </c>
      <c r="AD253" s="128">
        <f t="shared" si="94"/>
        <v>-400</v>
      </c>
      <c r="AM253" s="128"/>
      <c r="AN253" s="128"/>
      <c r="AO253" s="128"/>
      <c r="AP253" s="128"/>
      <c r="AQ253" s="127">
        <v>0.08</v>
      </c>
      <c r="AR253" s="127">
        <v>0.4</v>
      </c>
    </row>
    <row r="254" spans="1:44" s="70" customFormat="1">
      <c r="A254" s="4" t="s">
        <v>1455</v>
      </c>
      <c r="B254" s="133">
        <f>B253+31</f>
        <v>43404</v>
      </c>
      <c r="C254" s="131">
        <v>1</v>
      </c>
      <c r="D254" s="127">
        <v>0.2</v>
      </c>
      <c r="E254" s="127">
        <v>5.0000000000000001E-3</v>
      </c>
      <c r="F254" s="127">
        <v>0</v>
      </c>
      <c r="G254" s="127"/>
      <c r="H254" s="128"/>
      <c r="M254" s="128">
        <v>-2000</v>
      </c>
      <c r="N254" s="128">
        <f t="shared" si="112"/>
        <v>22000</v>
      </c>
      <c r="O254" s="128">
        <f t="shared" si="98"/>
        <v>-2000</v>
      </c>
      <c r="P254" s="128">
        <f t="shared" si="99"/>
        <v>22000</v>
      </c>
      <c r="Q254" s="128">
        <f t="shared" si="108"/>
        <v>10.19178082191786</v>
      </c>
      <c r="R254" s="128">
        <f t="shared" si="109"/>
        <v>10.19178082191786</v>
      </c>
      <c r="S254" s="128">
        <f t="shared" si="113"/>
        <v>339.72602739726028</v>
      </c>
      <c r="T254" s="128">
        <f t="shared" si="101"/>
        <v>339.72602739726028</v>
      </c>
      <c r="U254" s="128">
        <f t="shared" si="110"/>
        <v>100</v>
      </c>
      <c r="V254" s="128">
        <f t="shared" si="111"/>
        <v>100</v>
      </c>
      <c r="W254" s="128">
        <f t="shared" si="100"/>
        <v>0</v>
      </c>
      <c r="X254" s="128">
        <f t="shared" si="95"/>
        <v>0</v>
      </c>
      <c r="Y254" s="129">
        <v>0.05</v>
      </c>
      <c r="Z254" s="128">
        <f t="shared" si="96"/>
        <v>-1100</v>
      </c>
      <c r="AA254" s="128">
        <f t="shared" si="97"/>
        <v>-1100</v>
      </c>
      <c r="AB254" s="129">
        <v>0.02</v>
      </c>
      <c r="AC254" s="128">
        <f t="shared" si="93"/>
        <v>-440</v>
      </c>
      <c r="AD254" s="128">
        <f t="shared" si="94"/>
        <v>-440</v>
      </c>
      <c r="AM254" s="128"/>
      <c r="AN254" s="128"/>
      <c r="AO254" s="128"/>
      <c r="AP254" s="128"/>
      <c r="AQ254" s="127">
        <v>0.08</v>
      </c>
      <c r="AR254" s="127">
        <v>0.4</v>
      </c>
    </row>
    <row r="255" spans="1:44" s="70" customFormat="1">
      <c r="A255" s="4" t="s">
        <v>1455</v>
      </c>
      <c r="B255" s="133">
        <f>B254+30</f>
        <v>43434</v>
      </c>
      <c r="C255" s="131">
        <v>1</v>
      </c>
      <c r="D255" s="127">
        <v>0.2</v>
      </c>
      <c r="E255" s="127">
        <v>5.0000000000000001E-3</v>
      </c>
      <c r="F255" s="127">
        <v>0</v>
      </c>
      <c r="G255" s="127"/>
      <c r="H255" s="128"/>
      <c r="M255" s="128">
        <v>-2000</v>
      </c>
      <c r="N255" s="128">
        <f t="shared" si="112"/>
        <v>24000</v>
      </c>
      <c r="O255" s="128">
        <f t="shared" si="98"/>
        <v>-2000</v>
      </c>
      <c r="P255" s="128">
        <f t="shared" si="99"/>
        <v>24000</v>
      </c>
      <c r="Q255" s="128">
        <f t="shared" si="108"/>
        <v>10.19178082191786</v>
      </c>
      <c r="R255" s="128">
        <f t="shared" si="109"/>
        <v>10.19178082191786</v>
      </c>
      <c r="S255" s="128">
        <f t="shared" si="113"/>
        <v>361.64383561643837</v>
      </c>
      <c r="T255" s="128">
        <f t="shared" si="101"/>
        <v>361.64383561643837</v>
      </c>
      <c r="U255" s="128">
        <f t="shared" si="110"/>
        <v>110</v>
      </c>
      <c r="V255" s="128">
        <f t="shared" si="111"/>
        <v>110</v>
      </c>
      <c r="W255" s="128">
        <f t="shared" si="100"/>
        <v>0</v>
      </c>
      <c r="X255" s="128">
        <f t="shared" si="95"/>
        <v>0</v>
      </c>
      <c r="Y255" s="129">
        <v>0.05</v>
      </c>
      <c r="Z255" s="128">
        <f t="shared" si="96"/>
        <v>-1200</v>
      </c>
      <c r="AA255" s="128">
        <f t="shared" si="97"/>
        <v>-1200</v>
      </c>
      <c r="AB255" s="129">
        <v>0.02</v>
      </c>
      <c r="AC255" s="128">
        <f t="shared" si="93"/>
        <v>-480</v>
      </c>
      <c r="AD255" s="128">
        <f t="shared" si="94"/>
        <v>-480</v>
      </c>
      <c r="AM255" s="128"/>
      <c r="AN255" s="128"/>
      <c r="AO255" s="128"/>
      <c r="AP255" s="128"/>
      <c r="AQ255" s="127">
        <v>0.08</v>
      </c>
      <c r="AR255" s="127">
        <v>0.4</v>
      </c>
    </row>
    <row r="256" spans="1:44" s="70" customFormat="1">
      <c r="A256" s="4" t="s">
        <v>1455</v>
      </c>
      <c r="B256" s="133">
        <f>B255+31</f>
        <v>43465</v>
      </c>
      <c r="C256" s="131">
        <v>1</v>
      </c>
      <c r="D256" s="127">
        <v>0.2</v>
      </c>
      <c r="E256" s="127">
        <v>5.0000000000000001E-3</v>
      </c>
      <c r="F256" s="127">
        <v>0</v>
      </c>
      <c r="G256" s="127"/>
      <c r="H256" s="128"/>
      <c r="M256" s="128">
        <v>-2000</v>
      </c>
      <c r="N256" s="128">
        <f t="shared" si="112"/>
        <v>26000</v>
      </c>
      <c r="O256" s="128">
        <f t="shared" si="98"/>
        <v>-2000</v>
      </c>
      <c r="P256" s="128">
        <f t="shared" si="99"/>
        <v>26000</v>
      </c>
      <c r="Q256" s="128">
        <f t="shared" si="108"/>
        <v>10.19178082191786</v>
      </c>
      <c r="R256" s="128">
        <f t="shared" si="109"/>
        <v>10.19178082191786</v>
      </c>
      <c r="S256" s="128">
        <f t="shared" si="113"/>
        <v>407.67123287671228</v>
      </c>
      <c r="T256" s="128">
        <f t="shared" si="101"/>
        <v>407.67123287671228</v>
      </c>
      <c r="U256" s="128">
        <f t="shared" si="110"/>
        <v>120</v>
      </c>
      <c r="V256" s="128">
        <f t="shared" si="111"/>
        <v>120</v>
      </c>
      <c r="W256" s="128">
        <f t="shared" si="100"/>
        <v>0</v>
      </c>
      <c r="X256" s="128">
        <f t="shared" si="95"/>
        <v>0</v>
      </c>
      <c r="Y256" s="129">
        <v>0.05</v>
      </c>
      <c r="Z256" s="128">
        <f t="shared" si="96"/>
        <v>-1300</v>
      </c>
      <c r="AA256" s="128">
        <f t="shared" si="97"/>
        <v>-1300</v>
      </c>
      <c r="AB256" s="129">
        <v>0.02</v>
      </c>
      <c r="AC256" s="128">
        <f t="shared" si="93"/>
        <v>-520</v>
      </c>
      <c r="AD256" s="128">
        <f t="shared" si="94"/>
        <v>-520</v>
      </c>
      <c r="AM256" s="128"/>
      <c r="AN256" s="128"/>
      <c r="AO256" s="128"/>
      <c r="AP256" s="128"/>
      <c r="AQ256" s="127">
        <v>0.08</v>
      </c>
      <c r="AR256" s="127">
        <v>0.4</v>
      </c>
    </row>
    <row r="257" spans="1:44" s="70" customFormat="1">
      <c r="A257" s="4" t="s">
        <v>1455</v>
      </c>
      <c r="B257" s="133">
        <f>B256+31</f>
        <v>43496</v>
      </c>
      <c r="C257" s="131">
        <v>1</v>
      </c>
      <c r="D257" s="127">
        <v>0.18</v>
      </c>
      <c r="E257" s="127">
        <v>5.0000000000000001E-3</v>
      </c>
      <c r="F257" s="127">
        <v>0</v>
      </c>
      <c r="G257" s="127"/>
      <c r="H257" s="128"/>
      <c r="M257" s="128">
        <v>-2000</v>
      </c>
      <c r="N257" s="128">
        <f>N256-M257</f>
        <v>28000</v>
      </c>
      <c r="O257" s="128">
        <f t="shared" si="98"/>
        <v>-2000</v>
      </c>
      <c r="P257" s="128">
        <f t="shared" si="99"/>
        <v>28000</v>
      </c>
      <c r="Q257" s="128">
        <f t="shared" si="108"/>
        <v>10.19178082191786</v>
      </c>
      <c r="R257" s="128">
        <f t="shared" si="109"/>
        <v>10.19178082191786</v>
      </c>
      <c r="S257" s="128">
        <f t="shared" si="113"/>
        <v>441.64383561643837</v>
      </c>
      <c r="T257" s="128">
        <f t="shared" si="101"/>
        <v>441.64383561643837</v>
      </c>
      <c r="U257" s="128">
        <f t="shared" si="110"/>
        <v>130</v>
      </c>
      <c r="V257" s="128">
        <f t="shared" si="111"/>
        <v>130</v>
      </c>
      <c r="W257" s="128">
        <f t="shared" si="100"/>
        <v>0</v>
      </c>
      <c r="X257" s="128">
        <f t="shared" si="95"/>
        <v>0</v>
      </c>
      <c r="Y257" s="129">
        <v>0.05</v>
      </c>
      <c r="Z257" s="128">
        <f t="shared" si="96"/>
        <v>-1400</v>
      </c>
      <c r="AA257" s="128">
        <f t="shared" si="97"/>
        <v>-1400</v>
      </c>
      <c r="AB257" s="129">
        <v>0.02</v>
      </c>
      <c r="AC257" s="128">
        <f t="shared" si="93"/>
        <v>-560</v>
      </c>
      <c r="AD257" s="128">
        <f t="shared" si="94"/>
        <v>-560</v>
      </c>
      <c r="AM257" s="128"/>
      <c r="AN257" s="128"/>
      <c r="AO257" s="128"/>
      <c r="AP257" s="128"/>
      <c r="AQ257" s="127">
        <v>0.08</v>
      </c>
      <c r="AR257" s="127">
        <v>0.4</v>
      </c>
    </row>
    <row r="258" spans="1:44" s="70" customFormat="1">
      <c r="A258" s="4" t="s">
        <v>1455</v>
      </c>
      <c r="B258" s="133">
        <f>B257+28</f>
        <v>43524</v>
      </c>
      <c r="C258" s="131">
        <v>1</v>
      </c>
      <c r="D258" s="127">
        <v>0.18</v>
      </c>
      <c r="E258" s="127">
        <v>5.0000000000000001E-3</v>
      </c>
      <c r="F258" s="127">
        <v>0</v>
      </c>
      <c r="G258" s="127"/>
      <c r="H258" s="128"/>
      <c r="M258" s="128">
        <v>-2000</v>
      </c>
      <c r="N258" s="128">
        <f t="shared" ref="N258:N268" si="114">N257-M258</f>
        <v>30000</v>
      </c>
      <c r="O258" s="128">
        <f t="shared" si="98"/>
        <v>-2000</v>
      </c>
      <c r="P258" s="128">
        <f t="shared" si="99"/>
        <v>30000</v>
      </c>
      <c r="Q258" s="128">
        <f t="shared" si="108"/>
        <v>10.19178082191786</v>
      </c>
      <c r="R258" s="128">
        <f t="shared" si="109"/>
        <v>10.19178082191786</v>
      </c>
      <c r="S258" s="128">
        <f t="shared" si="113"/>
        <v>386.63013698630135</v>
      </c>
      <c r="T258" s="128">
        <f t="shared" si="101"/>
        <v>386.63013698630135</v>
      </c>
      <c r="U258" s="128">
        <f t="shared" si="110"/>
        <v>140</v>
      </c>
      <c r="V258" s="128">
        <f t="shared" si="111"/>
        <v>140</v>
      </c>
      <c r="W258" s="128">
        <f t="shared" si="100"/>
        <v>0</v>
      </c>
      <c r="X258" s="128">
        <f t="shared" si="95"/>
        <v>0</v>
      </c>
      <c r="Y258" s="129">
        <v>0.05</v>
      </c>
      <c r="Z258" s="128">
        <f t="shared" si="96"/>
        <v>-1500</v>
      </c>
      <c r="AA258" s="128">
        <f t="shared" si="97"/>
        <v>-1500</v>
      </c>
      <c r="AB258" s="129">
        <v>0.02</v>
      </c>
      <c r="AC258" s="128">
        <f t="shared" si="93"/>
        <v>-600</v>
      </c>
      <c r="AD258" s="128">
        <f t="shared" si="94"/>
        <v>-600</v>
      </c>
      <c r="AM258" s="128"/>
      <c r="AN258" s="128"/>
      <c r="AO258" s="128"/>
      <c r="AP258" s="128"/>
      <c r="AQ258" s="127">
        <v>0.08</v>
      </c>
      <c r="AR258" s="127">
        <v>0.4</v>
      </c>
    </row>
    <row r="259" spans="1:44" s="70" customFormat="1">
      <c r="A259" s="4" t="s">
        <v>1455</v>
      </c>
      <c r="B259" s="133">
        <f>B258+31</f>
        <v>43555</v>
      </c>
      <c r="C259" s="131">
        <v>1</v>
      </c>
      <c r="D259" s="127">
        <v>0.18</v>
      </c>
      <c r="E259" s="127">
        <v>5.0000000000000001E-3</v>
      </c>
      <c r="F259" s="127">
        <v>0</v>
      </c>
      <c r="G259" s="127"/>
      <c r="H259" s="128"/>
      <c r="M259" s="128">
        <v>-2000</v>
      </c>
      <c r="N259" s="128">
        <f t="shared" si="114"/>
        <v>32000</v>
      </c>
      <c r="O259" s="128">
        <f t="shared" si="98"/>
        <v>-2000</v>
      </c>
      <c r="P259" s="128">
        <f t="shared" si="99"/>
        <v>32000</v>
      </c>
      <c r="Q259" s="128">
        <f t="shared" si="108"/>
        <v>10.19178082191786</v>
      </c>
      <c r="R259" s="128">
        <f t="shared" si="109"/>
        <v>10.19178082191786</v>
      </c>
      <c r="S259" s="128">
        <f t="shared" si="113"/>
        <v>458.63013698630141</v>
      </c>
      <c r="T259" s="128">
        <f t="shared" si="101"/>
        <v>458.63013698630141</v>
      </c>
      <c r="U259" s="128">
        <f t="shared" si="110"/>
        <v>150</v>
      </c>
      <c r="V259" s="128">
        <f t="shared" si="111"/>
        <v>150</v>
      </c>
      <c r="W259" s="128">
        <f t="shared" si="100"/>
        <v>0</v>
      </c>
      <c r="X259" s="128">
        <f t="shared" si="95"/>
        <v>0</v>
      </c>
      <c r="Y259" s="129">
        <v>0.05</v>
      </c>
      <c r="Z259" s="128">
        <f t="shared" si="96"/>
        <v>-1600</v>
      </c>
      <c r="AA259" s="128">
        <f t="shared" si="97"/>
        <v>-1600</v>
      </c>
      <c r="AB259" s="129">
        <v>0.02</v>
      </c>
      <c r="AC259" s="128">
        <f t="shared" si="93"/>
        <v>-640</v>
      </c>
      <c r="AD259" s="128">
        <f t="shared" si="94"/>
        <v>-640</v>
      </c>
      <c r="AM259" s="128"/>
      <c r="AN259" s="128"/>
      <c r="AO259" s="128"/>
      <c r="AP259" s="128"/>
      <c r="AQ259" s="127">
        <v>0.08</v>
      </c>
      <c r="AR259" s="127">
        <v>0.4</v>
      </c>
    </row>
    <row r="260" spans="1:44" s="70" customFormat="1">
      <c r="A260" s="4" t="s">
        <v>1455</v>
      </c>
      <c r="B260" s="133">
        <f>B259+30</f>
        <v>43585</v>
      </c>
      <c r="C260" s="131">
        <v>1</v>
      </c>
      <c r="D260" s="127">
        <v>0.18</v>
      </c>
      <c r="E260" s="127">
        <v>5.0000000000000001E-3</v>
      </c>
      <c r="F260" s="127">
        <v>0</v>
      </c>
      <c r="G260" s="127"/>
      <c r="H260" s="128"/>
      <c r="M260" s="128">
        <v>-2000</v>
      </c>
      <c r="N260" s="128">
        <f t="shared" si="114"/>
        <v>34000</v>
      </c>
      <c r="O260" s="128">
        <f t="shared" si="98"/>
        <v>-2000</v>
      </c>
      <c r="P260" s="128">
        <f t="shared" si="99"/>
        <v>34000</v>
      </c>
      <c r="Q260" s="128">
        <f t="shared" si="108"/>
        <v>10.19178082191786</v>
      </c>
      <c r="R260" s="128">
        <f t="shared" si="109"/>
        <v>10.19178082191786</v>
      </c>
      <c r="S260" s="128">
        <f t="shared" si="113"/>
        <v>473.42465753424653</v>
      </c>
      <c r="T260" s="128">
        <f t="shared" si="101"/>
        <v>473.42465753424653</v>
      </c>
      <c r="U260" s="128">
        <f t="shared" si="110"/>
        <v>160</v>
      </c>
      <c r="V260" s="128">
        <f t="shared" si="111"/>
        <v>160</v>
      </c>
      <c r="W260" s="128">
        <f t="shared" si="100"/>
        <v>0</v>
      </c>
      <c r="X260" s="128">
        <f t="shared" si="95"/>
        <v>0</v>
      </c>
      <c r="Y260" s="129">
        <v>0.05</v>
      </c>
      <c r="Z260" s="128">
        <f t="shared" si="96"/>
        <v>-1700</v>
      </c>
      <c r="AA260" s="128">
        <f t="shared" si="97"/>
        <v>-1700</v>
      </c>
      <c r="AB260" s="129">
        <v>0.02</v>
      </c>
      <c r="AC260" s="128">
        <f t="shared" si="93"/>
        <v>-680</v>
      </c>
      <c r="AD260" s="128">
        <f t="shared" si="94"/>
        <v>-680</v>
      </c>
      <c r="AM260" s="128"/>
      <c r="AN260" s="128"/>
      <c r="AO260" s="128"/>
      <c r="AP260" s="128"/>
      <c r="AQ260" s="127">
        <v>0.08</v>
      </c>
      <c r="AR260" s="127">
        <v>0.4</v>
      </c>
    </row>
    <row r="261" spans="1:44" s="70" customFormat="1">
      <c r="A261" s="4" t="s">
        <v>1455</v>
      </c>
      <c r="B261" s="133">
        <f>B260+31</f>
        <v>43616</v>
      </c>
      <c r="C261" s="131">
        <v>1</v>
      </c>
      <c r="D261" s="127">
        <v>0.18</v>
      </c>
      <c r="E261" s="127">
        <v>5.0000000000000001E-3</v>
      </c>
      <c r="F261" s="127">
        <v>0</v>
      </c>
      <c r="G261" s="127"/>
      <c r="H261" s="128"/>
      <c r="M261" s="128">
        <v>-2000</v>
      </c>
      <c r="N261" s="128">
        <f t="shared" si="114"/>
        <v>36000</v>
      </c>
      <c r="O261" s="128">
        <f t="shared" si="98"/>
        <v>-2000</v>
      </c>
      <c r="P261" s="128">
        <f t="shared" si="99"/>
        <v>36000</v>
      </c>
      <c r="Q261" s="128">
        <f t="shared" si="108"/>
        <v>10.19178082191786</v>
      </c>
      <c r="R261" s="128">
        <f t="shared" si="109"/>
        <v>10.19178082191786</v>
      </c>
      <c r="S261" s="128">
        <f t="shared" si="113"/>
        <v>519.78082191780823</v>
      </c>
      <c r="T261" s="128">
        <f t="shared" si="101"/>
        <v>519.78082191780823</v>
      </c>
      <c r="U261" s="128">
        <f t="shared" si="110"/>
        <v>170</v>
      </c>
      <c r="V261" s="128">
        <f t="shared" si="111"/>
        <v>170</v>
      </c>
      <c r="W261" s="128">
        <f t="shared" si="100"/>
        <v>0</v>
      </c>
      <c r="X261" s="128">
        <f t="shared" si="95"/>
        <v>0</v>
      </c>
      <c r="Y261" s="129">
        <v>0.05</v>
      </c>
      <c r="Z261" s="128">
        <f t="shared" si="96"/>
        <v>-1800</v>
      </c>
      <c r="AA261" s="128">
        <f t="shared" si="97"/>
        <v>-1800</v>
      </c>
      <c r="AB261" s="129">
        <v>0.02</v>
      </c>
      <c r="AC261" s="128">
        <f t="shared" ref="AC261:AC324" si="115">-AB261*N261</f>
        <v>-720</v>
      </c>
      <c r="AD261" s="128">
        <f t="shared" ref="AD261:AD324" si="116">AC261*C261</f>
        <v>-720</v>
      </c>
      <c r="AM261" s="128"/>
      <c r="AN261" s="128"/>
      <c r="AO261" s="128"/>
      <c r="AP261" s="128"/>
      <c r="AQ261" s="127">
        <v>0.08</v>
      </c>
      <c r="AR261" s="127">
        <v>0.4</v>
      </c>
    </row>
    <row r="262" spans="1:44" s="70" customFormat="1">
      <c r="A262" s="4" t="s">
        <v>1455</v>
      </c>
      <c r="B262" s="133">
        <f>B261+30</f>
        <v>43646</v>
      </c>
      <c r="C262" s="131">
        <v>1</v>
      </c>
      <c r="D262" s="127">
        <v>0.18</v>
      </c>
      <c r="E262" s="127">
        <v>5.0000000000000001E-3</v>
      </c>
      <c r="F262" s="127">
        <v>0</v>
      </c>
      <c r="G262" s="127"/>
      <c r="H262" s="128"/>
      <c r="M262" s="128">
        <v>-2000</v>
      </c>
      <c r="N262" s="128">
        <f t="shared" si="114"/>
        <v>38000</v>
      </c>
      <c r="O262" s="128">
        <f t="shared" si="98"/>
        <v>-2000</v>
      </c>
      <c r="P262" s="128">
        <f t="shared" si="99"/>
        <v>38000</v>
      </c>
      <c r="Q262" s="128">
        <f t="shared" si="108"/>
        <v>10.19178082191786</v>
      </c>
      <c r="R262" s="128">
        <f t="shared" si="109"/>
        <v>10.19178082191786</v>
      </c>
      <c r="S262" s="128">
        <f t="shared" si="113"/>
        <v>532.60273972602738</v>
      </c>
      <c r="T262" s="128">
        <f t="shared" si="101"/>
        <v>532.60273972602738</v>
      </c>
      <c r="U262" s="128">
        <f t="shared" si="110"/>
        <v>180</v>
      </c>
      <c r="V262" s="128">
        <f t="shared" si="111"/>
        <v>180</v>
      </c>
      <c r="W262" s="128">
        <f t="shared" si="100"/>
        <v>0</v>
      </c>
      <c r="X262" s="128">
        <f t="shared" si="95"/>
        <v>0</v>
      </c>
      <c r="Y262" s="129">
        <v>0.05</v>
      </c>
      <c r="Z262" s="128">
        <f t="shared" si="96"/>
        <v>-1900</v>
      </c>
      <c r="AA262" s="128">
        <f t="shared" si="97"/>
        <v>-1900</v>
      </c>
      <c r="AB262" s="129">
        <v>0.02</v>
      </c>
      <c r="AC262" s="128">
        <f t="shared" si="115"/>
        <v>-760</v>
      </c>
      <c r="AD262" s="128">
        <f t="shared" si="116"/>
        <v>-760</v>
      </c>
      <c r="AM262" s="128"/>
      <c r="AN262" s="128"/>
      <c r="AO262" s="128"/>
      <c r="AP262" s="128"/>
      <c r="AQ262" s="127">
        <v>0.08</v>
      </c>
      <c r="AR262" s="127">
        <v>0.4</v>
      </c>
    </row>
    <row r="263" spans="1:44" s="70" customFormat="1">
      <c r="A263" s="4" t="s">
        <v>1455</v>
      </c>
      <c r="B263" s="133">
        <f>B262+31</f>
        <v>43677</v>
      </c>
      <c r="C263" s="131">
        <v>1</v>
      </c>
      <c r="D263" s="127">
        <v>0.18</v>
      </c>
      <c r="E263" s="127">
        <v>5.0000000000000001E-3</v>
      </c>
      <c r="F263" s="127">
        <v>0</v>
      </c>
      <c r="G263" s="127"/>
      <c r="H263" s="128"/>
      <c r="M263" s="128">
        <v>-2000</v>
      </c>
      <c r="N263" s="128">
        <f t="shared" si="114"/>
        <v>40000</v>
      </c>
      <c r="O263" s="128">
        <f t="shared" si="98"/>
        <v>-2000</v>
      </c>
      <c r="P263" s="128">
        <f t="shared" si="99"/>
        <v>40000</v>
      </c>
      <c r="Q263" s="128">
        <f t="shared" si="108"/>
        <v>10.19178082191786</v>
      </c>
      <c r="R263" s="128">
        <f t="shared" si="109"/>
        <v>10.19178082191786</v>
      </c>
      <c r="S263" s="128">
        <f t="shared" si="113"/>
        <v>580.93150684931504</v>
      </c>
      <c r="T263" s="128">
        <f t="shared" si="101"/>
        <v>580.93150684931504</v>
      </c>
      <c r="U263" s="128">
        <f t="shared" si="110"/>
        <v>190</v>
      </c>
      <c r="V263" s="128">
        <f t="shared" si="111"/>
        <v>190</v>
      </c>
      <c r="W263" s="128">
        <f t="shared" si="100"/>
        <v>0</v>
      </c>
      <c r="X263" s="128">
        <f t="shared" si="95"/>
        <v>0</v>
      </c>
      <c r="Y263" s="129">
        <v>0.05</v>
      </c>
      <c r="Z263" s="128">
        <f t="shared" si="96"/>
        <v>-2000</v>
      </c>
      <c r="AA263" s="128">
        <f t="shared" si="97"/>
        <v>-2000</v>
      </c>
      <c r="AB263" s="129">
        <v>0.02</v>
      </c>
      <c r="AC263" s="128">
        <f t="shared" si="115"/>
        <v>-800</v>
      </c>
      <c r="AD263" s="128">
        <f t="shared" si="116"/>
        <v>-800</v>
      </c>
      <c r="AM263" s="128"/>
      <c r="AN263" s="128"/>
      <c r="AO263" s="128"/>
      <c r="AP263" s="128"/>
      <c r="AQ263" s="127">
        <v>0.08</v>
      </c>
      <c r="AR263" s="127">
        <v>0.4</v>
      </c>
    </row>
    <row r="264" spans="1:44" s="70" customFormat="1">
      <c r="A264" s="4" t="s">
        <v>1455</v>
      </c>
      <c r="B264" s="133">
        <f>B263+31</f>
        <v>43708</v>
      </c>
      <c r="C264" s="131">
        <v>1</v>
      </c>
      <c r="D264" s="127">
        <v>0.18</v>
      </c>
      <c r="E264" s="127">
        <v>5.0000000000000001E-3</v>
      </c>
      <c r="F264" s="127">
        <v>0</v>
      </c>
      <c r="G264" s="127"/>
      <c r="H264" s="128"/>
      <c r="M264" s="128">
        <v>-2000</v>
      </c>
      <c r="N264" s="128">
        <f t="shared" si="114"/>
        <v>42000</v>
      </c>
      <c r="O264" s="128">
        <f t="shared" si="98"/>
        <v>-2000</v>
      </c>
      <c r="P264" s="128">
        <f t="shared" si="99"/>
        <v>42000</v>
      </c>
      <c r="Q264" s="128">
        <f t="shared" si="108"/>
        <v>10.19178082191786</v>
      </c>
      <c r="R264" s="128">
        <f t="shared" si="109"/>
        <v>10.19178082191786</v>
      </c>
      <c r="S264" s="128">
        <f t="shared" si="113"/>
        <v>611.50684931506851</v>
      </c>
      <c r="T264" s="128">
        <f t="shared" si="101"/>
        <v>611.50684931506851</v>
      </c>
      <c r="U264" s="128">
        <f t="shared" si="110"/>
        <v>200</v>
      </c>
      <c r="V264" s="128">
        <f t="shared" si="111"/>
        <v>200</v>
      </c>
      <c r="W264" s="128">
        <f t="shared" si="100"/>
        <v>0</v>
      </c>
      <c r="X264" s="128">
        <f t="shared" ref="X264:X327" si="117">W264*C264</f>
        <v>0</v>
      </c>
      <c r="Y264" s="129">
        <v>0.05</v>
      </c>
      <c r="Z264" s="128">
        <f t="shared" ref="Z264:Z327" si="118">-Y264*N264</f>
        <v>-2100</v>
      </c>
      <c r="AA264" s="128">
        <f t="shared" ref="AA264:AA327" si="119">Z264*C264</f>
        <v>-2100</v>
      </c>
      <c r="AB264" s="129">
        <v>0.02</v>
      </c>
      <c r="AC264" s="128">
        <f t="shared" si="115"/>
        <v>-840</v>
      </c>
      <c r="AD264" s="128">
        <f t="shared" si="116"/>
        <v>-840</v>
      </c>
      <c r="AM264" s="128"/>
      <c r="AN264" s="128"/>
      <c r="AO264" s="128"/>
      <c r="AP264" s="128"/>
      <c r="AQ264" s="127">
        <v>0.08</v>
      </c>
      <c r="AR264" s="127">
        <v>0.4</v>
      </c>
    </row>
    <row r="265" spans="1:44" s="70" customFormat="1">
      <c r="A265" s="4" t="s">
        <v>1455</v>
      </c>
      <c r="B265" s="133">
        <f>B264+30</f>
        <v>43738</v>
      </c>
      <c r="C265" s="131">
        <v>1</v>
      </c>
      <c r="D265" s="127">
        <v>0.18</v>
      </c>
      <c r="E265" s="127">
        <v>5.0000000000000001E-3</v>
      </c>
      <c r="F265" s="127">
        <v>0</v>
      </c>
      <c r="G265" s="127"/>
      <c r="H265" s="128"/>
      <c r="M265" s="128">
        <v>-2000</v>
      </c>
      <c r="N265" s="128">
        <f t="shared" si="114"/>
        <v>44000</v>
      </c>
      <c r="O265" s="128">
        <f t="shared" si="98"/>
        <v>-2000</v>
      </c>
      <c r="P265" s="128">
        <f t="shared" si="99"/>
        <v>44000</v>
      </c>
      <c r="Q265" s="128">
        <f t="shared" si="108"/>
        <v>10.19178082191786</v>
      </c>
      <c r="R265" s="128">
        <f t="shared" si="109"/>
        <v>10.19178082191786</v>
      </c>
      <c r="S265" s="128">
        <f t="shared" si="113"/>
        <v>621.3698630136987</v>
      </c>
      <c r="T265" s="128">
        <f t="shared" si="101"/>
        <v>621.3698630136987</v>
      </c>
      <c r="U265" s="128">
        <f t="shared" si="110"/>
        <v>210</v>
      </c>
      <c r="V265" s="128">
        <f t="shared" si="111"/>
        <v>210</v>
      </c>
      <c r="W265" s="128">
        <f t="shared" si="100"/>
        <v>0</v>
      </c>
      <c r="X265" s="128">
        <f t="shared" si="117"/>
        <v>0</v>
      </c>
      <c r="Y265" s="129">
        <v>0.05</v>
      </c>
      <c r="Z265" s="128">
        <f t="shared" si="118"/>
        <v>-2200</v>
      </c>
      <c r="AA265" s="128">
        <f t="shared" si="119"/>
        <v>-2200</v>
      </c>
      <c r="AB265" s="129">
        <v>0.02</v>
      </c>
      <c r="AC265" s="128">
        <f t="shared" si="115"/>
        <v>-880</v>
      </c>
      <c r="AD265" s="128">
        <f t="shared" si="116"/>
        <v>-880</v>
      </c>
      <c r="AM265" s="128"/>
      <c r="AN265" s="128"/>
      <c r="AO265" s="128"/>
      <c r="AP265" s="128"/>
      <c r="AQ265" s="127">
        <v>0.08</v>
      </c>
      <c r="AR265" s="127">
        <v>0.4</v>
      </c>
    </row>
    <row r="266" spans="1:44" s="70" customFormat="1">
      <c r="A266" s="4" t="s">
        <v>1455</v>
      </c>
      <c r="B266" s="133">
        <f>B265+31</f>
        <v>43769</v>
      </c>
      <c r="C266" s="131">
        <v>1</v>
      </c>
      <c r="D266" s="127">
        <v>0.18</v>
      </c>
      <c r="E266" s="127">
        <v>5.0000000000000001E-3</v>
      </c>
      <c r="F266" s="127">
        <v>0</v>
      </c>
      <c r="G266" s="127"/>
      <c r="H266" s="128"/>
      <c r="M266" s="128">
        <v>-2000</v>
      </c>
      <c r="N266" s="128">
        <f t="shared" si="114"/>
        <v>46000</v>
      </c>
      <c r="O266" s="128">
        <f t="shared" si="98"/>
        <v>-2000</v>
      </c>
      <c r="P266" s="128">
        <f t="shared" si="99"/>
        <v>46000</v>
      </c>
      <c r="Q266" s="128">
        <f t="shared" si="108"/>
        <v>10.19178082191786</v>
      </c>
      <c r="R266" s="128">
        <f t="shared" si="109"/>
        <v>10.19178082191786</v>
      </c>
      <c r="S266" s="128">
        <f t="shared" si="113"/>
        <v>672.65753424657544</v>
      </c>
      <c r="T266" s="128">
        <f t="shared" si="101"/>
        <v>672.65753424657544</v>
      </c>
      <c r="U266" s="128">
        <f t="shared" si="110"/>
        <v>220</v>
      </c>
      <c r="V266" s="128">
        <f t="shared" si="111"/>
        <v>220</v>
      </c>
      <c r="W266" s="128">
        <f t="shared" si="100"/>
        <v>0</v>
      </c>
      <c r="X266" s="128">
        <f t="shared" si="117"/>
        <v>0</v>
      </c>
      <c r="Y266" s="129">
        <v>0.05</v>
      </c>
      <c r="Z266" s="128">
        <f t="shared" si="118"/>
        <v>-2300</v>
      </c>
      <c r="AA266" s="128">
        <f t="shared" si="119"/>
        <v>-2300</v>
      </c>
      <c r="AB266" s="129">
        <v>0.02</v>
      </c>
      <c r="AC266" s="128">
        <f t="shared" si="115"/>
        <v>-920</v>
      </c>
      <c r="AD266" s="128">
        <f t="shared" si="116"/>
        <v>-920</v>
      </c>
      <c r="AM266" s="128"/>
      <c r="AN266" s="128"/>
      <c r="AO266" s="128"/>
      <c r="AP266" s="128"/>
      <c r="AQ266" s="127">
        <v>0.08</v>
      </c>
      <c r="AR266" s="127">
        <v>0.4</v>
      </c>
    </row>
    <row r="267" spans="1:44" s="70" customFormat="1">
      <c r="A267" s="4" t="s">
        <v>1455</v>
      </c>
      <c r="B267" s="133">
        <f>B266+30</f>
        <v>43799</v>
      </c>
      <c r="C267" s="131">
        <v>1</v>
      </c>
      <c r="D267" s="127">
        <v>0.18</v>
      </c>
      <c r="E267" s="127">
        <v>5.0000000000000001E-3</v>
      </c>
      <c r="F267" s="127">
        <v>0</v>
      </c>
      <c r="G267" s="127"/>
      <c r="H267" s="128"/>
      <c r="M267" s="128">
        <v>-2000</v>
      </c>
      <c r="N267" s="128">
        <f t="shared" si="114"/>
        <v>48000</v>
      </c>
      <c r="O267" s="128">
        <f t="shared" si="98"/>
        <v>-2000</v>
      </c>
      <c r="P267" s="128">
        <f t="shared" si="99"/>
        <v>48000</v>
      </c>
      <c r="Q267" s="128">
        <f t="shared" si="108"/>
        <v>10.19178082191786</v>
      </c>
      <c r="R267" s="128">
        <f t="shared" si="109"/>
        <v>10.19178082191786</v>
      </c>
      <c r="S267" s="128">
        <f t="shared" si="113"/>
        <v>680.54794520547944</v>
      </c>
      <c r="T267" s="128">
        <f t="shared" si="101"/>
        <v>680.54794520547944</v>
      </c>
      <c r="U267" s="128">
        <f t="shared" si="110"/>
        <v>230</v>
      </c>
      <c r="V267" s="128">
        <f t="shared" si="111"/>
        <v>230</v>
      </c>
      <c r="W267" s="128">
        <f t="shared" si="100"/>
        <v>0</v>
      </c>
      <c r="X267" s="128">
        <f t="shared" si="117"/>
        <v>0</v>
      </c>
      <c r="Y267" s="129">
        <v>0.05</v>
      </c>
      <c r="Z267" s="128">
        <f t="shared" si="118"/>
        <v>-2400</v>
      </c>
      <c r="AA267" s="128">
        <f t="shared" si="119"/>
        <v>-2400</v>
      </c>
      <c r="AB267" s="129">
        <v>0.02</v>
      </c>
      <c r="AC267" s="128">
        <f t="shared" si="115"/>
        <v>-960</v>
      </c>
      <c r="AD267" s="128">
        <f t="shared" si="116"/>
        <v>-960</v>
      </c>
      <c r="AM267" s="128"/>
      <c r="AN267" s="128"/>
      <c r="AO267" s="128"/>
      <c r="AP267" s="128"/>
      <c r="AQ267" s="127">
        <v>0.08</v>
      </c>
      <c r="AR267" s="127">
        <v>0.4</v>
      </c>
    </row>
    <row r="268" spans="1:44" s="70" customFormat="1">
      <c r="A268" s="4" t="s">
        <v>1455</v>
      </c>
      <c r="B268" s="133">
        <f>B267+31</f>
        <v>43830</v>
      </c>
      <c r="C268" s="131">
        <v>1</v>
      </c>
      <c r="D268" s="127">
        <v>0.18</v>
      </c>
      <c r="E268" s="127">
        <v>5.0000000000000001E-3</v>
      </c>
      <c r="F268" s="127">
        <v>0</v>
      </c>
      <c r="G268" s="127"/>
      <c r="H268" s="128"/>
      <c r="M268" s="128">
        <v>-2000</v>
      </c>
      <c r="N268" s="128">
        <f t="shared" si="114"/>
        <v>50000</v>
      </c>
      <c r="O268" s="128">
        <f t="shared" si="98"/>
        <v>-2000</v>
      </c>
      <c r="P268" s="128">
        <f t="shared" si="99"/>
        <v>50000</v>
      </c>
      <c r="Q268" s="128">
        <f t="shared" si="108"/>
        <v>10.19178082191786</v>
      </c>
      <c r="R268" s="128">
        <f t="shared" si="109"/>
        <v>10.19178082191786</v>
      </c>
      <c r="S268" s="128">
        <f t="shared" si="113"/>
        <v>733.80821917808214</v>
      </c>
      <c r="T268" s="128">
        <f t="shared" si="101"/>
        <v>733.80821917808214</v>
      </c>
      <c r="U268" s="128">
        <f t="shared" si="110"/>
        <v>240</v>
      </c>
      <c r="V268" s="128">
        <f t="shared" si="111"/>
        <v>240</v>
      </c>
      <c r="W268" s="128">
        <f t="shared" si="100"/>
        <v>0</v>
      </c>
      <c r="X268" s="128">
        <f t="shared" si="117"/>
        <v>0</v>
      </c>
      <c r="Y268" s="129">
        <v>0.05</v>
      </c>
      <c r="Z268" s="128">
        <f t="shared" si="118"/>
        <v>-2500</v>
      </c>
      <c r="AA268" s="128">
        <f t="shared" si="119"/>
        <v>-2500</v>
      </c>
      <c r="AB268" s="129">
        <v>0.02</v>
      </c>
      <c r="AC268" s="128">
        <f t="shared" si="115"/>
        <v>-1000</v>
      </c>
      <c r="AD268" s="128">
        <f t="shared" si="116"/>
        <v>-1000</v>
      </c>
      <c r="AM268" s="128"/>
      <c r="AN268" s="128"/>
      <c r="AO268" s="128"/>
      <c r="AP268" s="128"/>
      <c r="AQ268" s="127">
        <v>0.08</v>
      </c>
      <c r="AR268" s="127">
        <v>0.4</v>
      </c>
    </row>
    <row r="269" spans="1:44" s="70" customFormat="1">
      <c r="A269" s="4" t="s">
        <v>1455</v>
      </c>
      <c r="B269" s="133">
        <f>B268+31</f>
        <v>43861</v>
      </c>
      <c r="C269" s="131">
        <v>1</v>
      </c>
      <c r="D269" s="127">
        <v>0.17</v>
      </c>
      <c r="E269" s="127">
        <v>5.0000000000000001E-3</v>
      </c>
      <c r="F269" s="127">
        <v>0</v>
      </c>
      <c r="G269" s="127"/>
      <c r="H269" s="128"/>
      <c r="M269" s="128">
        <v>1000</v>
      </c>
      <c r="N269" s="128">
        <f>N268-M269</f>
        <v>49000</v>
      </c>
      <c r="O269" s="128">
        <f t="shared" si="98"/>
        <v>1000</v>
      </c>
      <c r="P269" s="128">
        <f t="shared" si="99"/>
        <v>49000</v>
      </c>
      <c r="Q269" s="128">
        <f t="shared" si="108"/>
        <v>10.19178082191786</v>
      </c>
      <c r="R269" s="128">
        <f t="shared" si="109"/>
        <v>10.19178082191786</v>
      </c>
      <c r="S269" s="128">
        <f t="shared" si="113"/>
        <v>764.38356164383561</v>
      </c>
      <c r="T269" s="128">
        <f t="shared" si="101"/>
        <v>764.38356164383561</v>
      </c>
      <c r="U269" s="128">
        <f t="shared" si="110"/>
        <v>250</v>
      </c>
      <c r="V269" s="128">
        <f t="shared" si="111"/>
        <v>250</v>
      </c>
      <c r="W269" s="128">
        <f t="shared" si="100"/>
        <v>0</v>
      </c>
      <c r="X269" s="128">
        <f t="shared" si="117"/>
        <v>0</v>
      </c>
      <c r="Y269" s="129">
        <v>0.05</v>
      </c>
      <c r="Z269" s="128">
        <f t="shared" si="118"/>
        <v>-2450</v>
      </c>
      <c r="AA269" s="128">
        <f t="shared" si="119"/>
        <v>-2450</v>
      </c>
      <c r="AB269" s="129">
        <v>0.02</v>
      </c>
      <c r="AC269" s="128">
        <f t="shared" si="115"/>
        <v>-980</v>
      </c>
      <c r="AD269" s="128">
        <f t="shared" si="116"/>
        <v>-980</v>
      </c>
      <c r="AM269" s="128"/>
      <c r="AN269" s="128"/>
      <c r="AO269" s="128"/>
      <c r="AP269" s="128"/>
      <c r="AQ269" s="127">
        <v>0.08</v>
      </c>
      <c r="AR269" s="127">
        <v>0.4</v>
      </c>
    </row>
    <row r="270" spans="1:44" s="70" customFormat="1">
      <c r="A270" s="4" t="s">
        <v>1455</v>
      </c>
      <c r="B270" s="133">
        <f>B269+29</f>
        <v>43890</v>
      </c>
      <c r="C270" s="131">
        <v>1</v>
      </c>
      <c r="D270" s="127">
        <v>0.17</v>
      </c>
      <c r="E270" s="127">
        <v>5.0000000000000001E-3</v>
      </c>
      <c r="F270" s="127">
        <v>0</v>
      </c>
      <c r="G270" s="127"/>
      <c r="H270" s="128"/>
      <c r="M270" s="128">
        <v>1000</v>
      </c>
      <c r="N270" s="128">
        <f t="shared" ref="N270:N280" si="120">N269-M270</f>
        <v>48000</v>
      </c>
      <c r="O270" s="128">
        <f t="shared" si="98"/>
        <v>1000</v>
      </c>
      <c r="P270" s="128">
        <f t="shared" si="99"/>
        <v>48000</v>
      </c>
      <c r="Q270" s="128">
        <f t="shared" si="108"/>
        <v>10.19178082191786</v>
      </c>
      <c r="R270" s="128">
        <f t="shared" si="109"/>
        <v>10.19178082191786</v>
      </c>
      <c r="S270" s="128">
        <f t="shared" si="113"/>
        <v>661.83561643835617</v>
      </c>
      <c r="T270" s="128">
        <f t="shared" si="101"/>
        <v>661.83561643835617</v>
      </c>
      <c r="U270" s="128">
        <f t="shared" si="110"/>
        <v>245</v>
      </c>
      <c r="V270" s="128">
        <f t="shared" si="111"/>
        <v>245</v>
      </c>
      <c r="W270" s="128">
        <f t="shared" si="100"/>
        <v>0</v>
      </c>
      <c r="X270" s="128">
        <f t="shared" si="117"/>
        <v>0</v>
      </c>
      <c r="Y270" s="129">
        <v>0.05</v>
      </c>
      <c r="Z270" s="128">
        <f t="shared" si="118"/>
        <v>-2400</v>
      </c>
      <c r="AA270" s="128">
        <f t="shared" si="119"/>
        <v>-2400</v>
      </c>
      <c r="AB270" s="129">
        <v>0.02</v>
      </c>
      <c r="AC270" s="128">
        <f t="shared" si="115"/>
        <v>-960</v>
      </c>
      <c r="AD270" s="128">
        <f t="shared" si="116"/>
        <v>-960</v>
      </c>
      <c r="AM270" s="128"/>
      <c r="AN270" s="128"/>
      <c r="AO270" s="128"/>
      <c r="AP270" s="128"/>
      <c r="AQ270" s="127">
        <v>0.08</v>
      </c>
      <c r="AR270" s="127">
        <v>0.4</v>
      </c>
    </row>
    <row r="271" spans="1:44" s="70" customFormat="1">
      <c r="A271" s="4" t="s">
        <v>1455</v>
      </c>
      <c r="B271" s="133">
        <f>B270+31</f>
        <v>43921</v>
      </c>
      <c r="C271" s="131">
        <v>1</v>
      </c>
      <c r="D271" s="127">
        <v>0.17</v>
      </c>
      <c r="E271" s="127">
        <v>5.0000000000000001E-3</v>
      </c>
      <c r="F271" s="127">
        <v>0</v>
      </c>
      <c r="G271" s="127"/>
      <c r="H271" s="128"/>
      <c r="M271" s="128">
        <v>1000</v>
      </c>
      <c r="N271" s="128">
        <f t="shared" si="120"/>
        <v>47000</v>
      </c>
      <c r="O271" s="128">
        <f t="shared" si="98"/>
        <v>1000</v>
      </c>
      <c r="P271" s="128">
        <f t="shared" si="99"/>
        <v>47000</v>
      </c>
      <c r="Q271" s="128">
        <f t="shared" si="108"/>
        <v>10.19178082191786</v>
      </c>
      <c r="R271" s="128">
        <f t="shared" si="109"/>
        <v>10.19178082191786</v>
      </c>
      <c r="S271" s="128">
        <f t="shared" si="113"/>
        <v>693.04109589041104</v>
      </c>
      <c r="T271" s="128">
        <f t="shared" si="101"/>
        <v>693.04109589041104</v>
      </c>
      <c r="U271" s="128">
        <f t="shared" si="110"/>
        <v>240</v>
      </c>
      <c r="V271" s="128">
        <f t="shared" si="111"/>
        <v>240</v>
      </c>
      <c r="W271" s="128">
        <f t="shared" si="100"/>
        <v>0</v>
      </c>
      <c r="X271" s="128">
        <f t="shared" si="117"/>
        <v>0</v>
      </c>
      <c r="Y271" s="129">
        <v>0.05</v>
      </c>
      <c r="Z271" s="128">
        <f t="shared" si="118"/>
        <v>-2350</v>
      </c>
      <c r="AA271" s="128">
        <f t="shared" si="119"/>
        <v>-2350</v>
      </c>
      <c r="AB271" s="129">
        <v>0.02</v>
      </c>
      <c r="AC271" s="128">
        <f t="shared" si="115"/>
        <v>-940</v>
      </c>
      <c r="AD271" s="128">
        <f t="shared" si="116"/>
        <v>-940</v>
      </c>
      <c r="AM271" s="128"/>
      <c r="AN271" s="128"/>
      <c r="AO271" s="128"/>
      <c r="AP271" s="128"/>
      <c r="AQ271" s="127">
        <v>0.08</v>
      </c>
      <c r="AR271" s="127">
        <v>0.4</v>
      </c>
    </row>
    <row r="272" spans="1:44" s="70" customFormat="1">
      <c r="A272" s="4" t="s">
        <v>1455</v>
      </c>
      <c r="B272" s="133">
        <f>B271+30</f>
        <v>43951</v>
      </c>
      <c r="C272" s="131">
        <v>1</v>
      </c>
      <c r="D272" s="127">
        <v>0.17</v>
      </c>
      <c r="E272" s="127">
        <v>5.0000000000000001E-3</v>
      </c>
      <c r="F272" s="127">
        <v>0</v>
      </c>
      <c r="G272" s="127"/>
      <c r="H272" s="128"/>
      <c r="M272" s="128">
        <v>1000</v>
      </c>
      <c r="N272" s="128">
        <f t="shared" si="120"/>
        <v>46000</v>
      </c>
      <c r="O272" s="128">
        <f t="shared" ref="O272:O335" si="121">M272*C272</f>
        <v>1000</v>
      </c>
      <c r="P272" s="128">
        <f t="shared" ref="P272:P335" si="122">N272*C272</f>
        <v>46000</v>
      </c>
      <c r="Q272" s="128">
        <f t="shared" si="108"/>
        <v>10.19178082191786</v>
      </c>
      <c r="R272" s="128">
        <f t="shared" si="109"/>
        <v>10.19178082191786</v>
      </c>
      <c r="S272" s="128">
        <f t="shared" si="113"/>
        <v>656.71232876712338</v>
      </c>
      <c r="T272" s="128">
        <f t="shared" si="101"/>
        <v>656.71232876712338</v>
      </c>
      <c r="U272" s="128">
        <f t="shared" si="110"/>
        <v>235</v>
      </c>
      <c r="V272" s="128">
        <f t="shared" si="111"/>
        <v>235</v>
      </c>
      <c r="W272" s="128">
        <f t="shared" si="100"/>
        <v>0</v>
      </c>
      <c r="X272" s="128">
        <f t="shared" si="117"/>
        <v>0</v>
      </c>
      <c r="Y272" s="129">
        <v>0.05</v>
      </c>
      <c r="Z272" s="128">
        <f t="shared" si="118"/>
        <v>-2300</v>
      </c>
      <c r="AA272" s="128">
        <f t="shared" si="119"/>
        <v>-2300</v>
      </c>
      <c r="AB272" s="129">
        <v>0.02</v>
      </c>
      <c r="AC272" s="128">
        <f t="shared" si="115"/>
        <v>-920</v>
      </c>
      <c r="AD272" s="128">
        <f t="shared" si="116"/>
        <v>-920</v>
      </c>
      <c r="AM272" s="128"/>
      <c r="AN272" s="128"/>
      <c r="AO272" s="128"/>
      <c r="AP272" s="128"/>
      <c r="AQ272" s="127">
        <v>0.08</v>
      </c>
      <c r="AR272" s="127">
        <v>0.4</v>
      </c>
    </row>
    <row r="273" spans="1:44" s="70" customFormat="1">
      <c r="A273" s="4" t="s">
        <v>1455</v>
      </c>
      <c r="B273" s="133">
        <f>B272+31</f>
        <v>43982</v>
      </c>
      <c r="C273" s="131">
        <v>1</v>
      </c>
      <c r="D273" s="127">
        <v>0.17</v>
      </c>
      <c r="E273" s="127">
        <v>5.0000000000000001E-3</v>
      </c>
      <c r="F273" s="127">
        <v>0</v>
      </c>
      <c r="G273" s="127"/>
      <c r="H273" s="128"/>
      <c r="M273" s="128">
        <v>1000</v>
      </c>
      <c r="N273" s="128">
        <f t="shared" si="120"/>
        <v>45000</v>
      </c>
      <c r="O273" s="128">
        <f t="shared" si="121"/>
        <v>1000</v>
      </c>
      <c r="P273" s="128">
        <f t="shared" si="122"/>
        <v>45000</v>
      </c>
      <c r="Q273" s="128">
        <f t="shared" si="108"/>
        <v>10.19178082191786</v>
      </c>
      <c r="R273" s="128">
        <f t="shared" si="109"/>
        <v>10.19178082191786</v>
      </c>
      <c r="S273" s="128">
        <f t="shared" si="113"/>
        <v>664.16438356164394</v>
      </c>
      <c r="T273" s="128">
        <f t="shared" si="101"/>
        <v>664.16438356164394</v>
      </c>
      <c r="U273" s="128">
        <f t="shared" si="110"/>
        <v>230</v>
      </c>
      <c r="V273" s="128">
        <f t="shared" si="111"/>
        <v>230</v>
      </c>
      <c r="W273" s="128">
        <f t="shared" si="100"/>
        <v>0</v>
      </c>
      <c r="X273" s="128">
        <f t="shared" si="117"/>
        <v>0</v>
      </c>
      <c r="Y273" s="129">
        <v>0.05</v>
      </c>
      <c r="Z273" s="128">
        <f t="shared" si="118"/>
        <v>-2250</v>
      </c>
      <c r="AA273" s="128">
        <f t="shared" si="119"/>
        <v>-2250</v>
      </c>
      <c r="AB273" s="129">
        <v>0.02</v>
      </c>
      <c r="AC273" s="128">
        <f t="shared" si="115"/>
        <v>-900</v>
      </c>
      <c r="AD273" s="128">
        <f t="shared" si="116"/>
        <v>-900</v>
      </c>
      <c r="AM273" s="128"/>
      <c r="AN273" s="128"/>
      <c r="AO273" s="128"/>
      <c r="AP273" s="128"/>
      <c r="AQ273" s="127">
        <v>0.08</v>
      </c>
      <c r="AR273" s="127">
        <v>0.4</v>
      </c>
    </row>
    <row r="274" spans="1:44" s="70" customFormat="1">
      <c r="A274" s="4" t="s">
        <v>1455</v>
      </c>
      <c r="B274" s="133">
        <f>B273+30</f>
        <v>44012</v>
      </c>
      <c r="C274" s="131">
        <v>1</v>
      </c>
      <c r="D274" s="127">
        <v>0.17</v>
      </c>
      <c r="E274" s="127">
        <v>5.0000000000000001E-3</v>
      </c>
      <c r="F274" s="127">
        <v>0</v>
      </c>
      <c r="G274" s="127"/>
      <c r="H274" s="128"/>
      <c r="M274" s="128">
        <v>1000</v>
      </c>
      <c r="N274" s="128">
        <f t="shared" si="120"/>
        <v>44000</v>
      </c>
      <c r="O274" s="128">
        <f t="shared" si="121"/>
        <v>1000</v>
      </c>
      <c r="P274" s="128">
        <f t="shared" si="122"/>
        <v>44000</v>
      </c>
      <c r="Q274" s="128">
        <f t="shared" si="108"/>
        <v>10.19178082191786</v>
      </c>
      <c r="R274" s="128">
        <f t="shared" si="109"/>
        <v>10.19178082191786</v>
      </c>
      <c r="S274" s="128">
        <f t="shared" si="113"/>
        <v>628.76712328767121</v>
      </c>
      <c r="T274" s="128">
        <f t="shared" si="101"/>
        <v>628.76712328767121</v>
      </c>
      <c r="U274" s="128">
        <f t="shared" si="110"/>
        <v>225</v>
      </c>
      <c r="V274" s="128">
        <f t="shared" si="111"/>
        <v>225</v>
      </c>
      <c r="W274" s="128">
        <f t="shared" si="100"/>
        <v>0</v>
      </c>
      <c r="X274" s="128">
        <f t="shared" si="117"/>
        <v>0</v>
      </c>
      <c r="Y274" s="129">
        <v>0.05</v>
      </c>
      <c r="Z274" s="128">
        <f t="shared" si="118"/>
        <v>-2200</v>
      </c>
      <c r="AA274" s="128">
        <f t="shared" si="119"/>
        <v>-2200</v>
      </c>
      <c r="AB274" s="129">
        <v>0.02</v>
      </c>
      <c r="AC274" s="128">
        <f t="shared" si="115"/>
        <v>-880</v>
      </c>
      <c r="AD274" s="128">
        <f t="shared" si="116"/>
        <v>-880</v>
      </c>
      <c r="AM274" s="128"/>
      <c r="AN274" s="128"/>
      <c r="AO274" s="128"/>
      <c r="AP274" s="128"/>
      <c r="AQ274" s="127">
        <v>0.08</v>
      </c>
      <c r="AR274" s="127">
        <v>0.4</v>
      </c>
    </row>
    <row r="275" spans="1:44" s="70" customFormat="1">
      <c r="A275" s="4" t="s">
        <v>1455</v>
      </c>
      <c r="B275" s="133">
        <f>B274+31</f>
        <v>44043</v>
      </c>
      <c r="C275" s="131">
        <v>1</v>
      </c>
      <c r="D275" s="127">
        <v>0.17</v>
      </c>
      <c r="E275" s="127">
        <v>5.0000000000000001E-3</v>
      </c>
      <c r="F275" s="127">
        <v>0</v>
      </c>
      <c r="G275" s="127"/>
      <c r="H275" s="128"/>
      <c r="M275" s="128">
        <v>1000</v>
      </c>
      <c r="N275" s="128">
        <f t="shared" si="120"/>
        <v>43000</v>
      </c>
      <c r="O275" s="128">
        <f t="shared" si="121"/>
        <v>1000</v>
      </c>
      <c r="P275" s="128">
        <f t="shared" si="122"/>
        <v>43000</v>
      </c>
      <c r="Q275" s="128">
        <f t="shared" si="108"/>
        <v>10.19178082191786</v>
      </c>
      <c r="R275" s="128">
        <f t="shared" si="109"/>
        <v>10.19178082191786</v>
      </c>
      <c r="S275" s="128">
        <f t="shared" si="113"/>
        <v>635.28767123287685</v>
      </c>
      <c r="T275" s="128">
        <f t="shared" si="101"/>
        <v>635.28767123287685</v>
      </c>
      <c r="U275" s="128">
        <f t="shared" si="110"/>
        <v>220</v>
      </c>
      <c r="V275" s="128">
        <f t="shared" si="111"/>
        <v>220</v>
      </c>
      <c r="W275" s="128">
        <f t="shared" ref="W275:W338" si="123">-P275*F275</f>
        <v>0</v>
      </c>
      <c r="X275" s="128">
        <f t="shared" si="117"/>
        <v>0</v>
      </c>
      <c r="Y275" s="129">
        <v>0.05</v>
      </c>
      <c r="Z275" s="128">
        <f t="shared" si="118"/>
        <v>-2150</v>
      </c>
      <c r="AA275" s="128">
        <f t="shared" si="119"/>
        <v>-2150</v>
      </c>
      <c r="AB275" s="129">
        <v>0.02</v>
      </c>
      <c r="AC275" s="128">
        <f t="shared" si="115"/>
        <v>-860</v>
      </c>
      <c r="AD275" s="128">
        <f t="shared" si="116"/>
        <v>-860</v>
      </c>
      <c r="AM275" s="128"/>
      <c r="AN275" s="128"/>
      <c r="AO275" s="128"/>
      <c r="AP275" s="128"/>
      <c r="AQ275" s="127">
        <v>0.08</v>
      </c>
      <c r="AR275" s="127">
        <v>0.4</v>
      </c>
    </row>
    <row r="276" spans="1:44" s="70" customFormat="1">
      <c r="A276" s="4" t="s">
        <v>1455</v>
      </c>
      <c r="B276" s="133">
        <f>B275+31</f>
        <v>44074</v>
      </c>
      <c r="C276" s="131">
        <v>1</v>
      </c>
      <c r="D276" s="127">
        <v>0.17</v>
      </c>
      <c r="E276" s="127">
        <v>5.0000000000000001E-3</v>
      </c>
      <c r="F276" s="127">
        <v>0</v>
      </c>
      <c r="G276" s="127"/>
      <c r="H276" s="128"/>
      <c r="M276" s="128">
        <v>1000</v>
      </c>
      <c r="N276" s="128">
        <f t="shared" si="120"/>
        <v>42000</v>
      </c>
      <c r="O276" s="128">
        <f t="shared" si="121"/>
        <v>1000</v>
      </c>
      <c r="P276" s="128">
        <f t="shared" si="122"/>
        <v>42000</v>
      </c>
      <c r="Q276" s="128">
        <f t="shared" si="108"/>
        <v>10.19178082191786</v>
      </c>
      <c r="R276" s="128">
        <f t="shared" si="109"/>
        <v>10.19178082191786</v>
      </c>
      <c r="S276" s="128">
        <f t="shared" si="113"/>
        <v>620.84931506849318</v>
      </c>
      <c r="T276" s="128">
        <f t="shared" si="101"/>
        <v>620.84931506849318</v>
      </c>
      <c r="U276" s="128">
        <f t="shared" si="110"/>
        <v>215</v>
      </c>
      <c r="V276" s="128">
        <f t="shared" si="111"/>
        <v>215</v>
      </c>
      <c r="W276" s="128">
        <f t="shared" si="123"/>
        <v>0</v>
      </c>
      <c r="X276" s="128">
        <f t="shared" si="117"/>
        <v>0</v>
      </c>
      <c r="Y276" s="129">
        <v>0.05</v>
      </c>
      <c r="Z276" s="128">
        <f t="shared" si="118"/>
        <v>-2100</v>
      </c>
      <c r="AA276" s="128">
        <f t="shared" si="119"/>
        <v>-2100</v>
      </c>
      <c r="AB276" s="129">
        <v>0.02</v>
      </c>
      <c r="AC276" s="128">
        <f t="shared" si="115"/>
        <v>-840</v>
      </c>
      <c r="AD276" s="128">
        <f t="shared" si="116"/>
        <v>-840</v>
      </c>
      <c r="AM276" s="128"/>
      <c r="AN276" s="128"/>
      <c r="AO276" s="128"/>
      <c r="AP276" s="128"/>
      <c r="AQ276" s="127">
        <v>0.08</v>
      </c>
      <c r="AR276" s="127">
        <v>0.4</v>
      </c>
    </row>
    <row r="277" spans="1:44" s="70" customFormat="1">
      <c r="A277" s="4" t="s">
        <v>1455</v>
      </c>
      <c r="B277" s="133">
        <f>B276+30</f>
        <v>44104</v>
      </c>
      <c r="C277" s="131">
        <v>1</v>
      </c>
      <c r="D277" s="127">
        <v>0.17</v>
      </c>
      <c r="E277" s="127">
        <v>5.0000000000000001E-3</v>
      </c>
      <c r="F277" s="127">
        <v>0</v>
      </c>
      <c r="G277" s="127"/>
      <c r="H277" s="128"/>
      <c r="M277" s="128">
        <v>1000</v>
      </c>
      <c r="N277" s="128">
        <f t="shared" si="120"/>
        <v>41000</v>
      </c>
      <c r="O277" s="128">
        <f t="shared" si="121"/>
        <v>1000</v>
      </c>
      <c r="P277" s="128">
        <f t="shared" si="122"/>
        <v>41000</v>
      </c>
      <c r="Q277" s="128">
        <f t="shared" si="108"/>
        <v>10.19178082191786</v>
      </c>
      <c r="R277" s="128">
        <f t="shared" si="109"/>
        <v>10.19178082191786</v>
      </c>
      <c r="S277" s="128">
        <f t="shared" si="113"/>
        <v>586.84931506849318</v>
      </c>
      <c r="T277" s="128">
        <f t="shared" si="101"/>
        <v>586.84931506849318</v>
      </c>
      <c r="U277" s="128">
        <f t="shared" si="110"/>
        <v>210</v>
      </c>
      <c r="V277" s="128">
        <f t="shared" si="111"/>
        <v>210</v>
      </c>
      <c r="W277" s="128">
        <f t="shared" si="123"/>
        <v>0</v>
      </c>
      <c r="X277" s="128">
        <f t="shared" si="117"/>
        <v>0</v>
      </c>
      <c r="Y277" s="129">
        <v>0.05</v>
      </c>
      <c r="Z277" s="128">
        <f t="shared" si="118"/>
        <v>-2050</v>
      </c>
      <c r="AA277" s="128">
        <f t="shared" si="119"/>
        <v>-2050</v>
      </c>
      <c r="AB277" s="129">
        <v>0.02</v>
      </c>
      <c r="AC277" s="128">
        <f t="shared" si="115"/>
        <v>-820</v>
      </c>
      <c r="AD277" s="128">
        <f t="shared" si="116"/>
        <v>-820</v>
      </c>
      <c r="AM277" s="128"/>
      <c r="AN277" s="128"/>
      <c r="AO277" s="128"/>
      <c r="AP277" s="128"/>
      <c r="AQ277" s="127">
        <v>0.08</v>
      </c>
      <c r="AR277" s="127">
        <v>0.4</v>
      </c>
    </row>
    <row r="278" spans="1:44" s="70" customFormat="1">
      <c r="A278" s="4" t="s">
        <v>1455</v>
      </c>
      <c r="B278" s="133">
        <f>B277+31</f>
        <v>44135</v>
      </c>
      <c r="C278" s="131">
        <v>1</v>
      </c>
      <c r="D278" s="127">
        <v>0.17</v>
      </c>
      <c r="E278" s="127">
        <v>5.0000000000000001E-3</v>
      </c>
      <c r="F278" s="127">
        <v>0</v>
      </c>
      <c r="G278" s="127"/>
      <c r="H278" s="128"/>
      <c r="M278" s="128">
        <v>1000</v>
      </c>
      <c r="N278" s="128">
        <f t="shared" si="120"/>
        <v>40000</v>
      </c>
      <c r="O278" s="128">
        <f t="shared" si="121"/>
        <v>1000</v>
      </c>
      <c r="P278" s="128">
        <f t="shared" si="122"/>
        <v>40000</v>
      </c>
      <c r="Q278" s="128">
        <f t="shared" si="108"/>
        <v>10.19178082191786</v>
      </c>
      <c r="R278" s="128">
        <f t="shared" si="109"/>
        <v>10.19178082191786</v>
      </c>
      <c r="S278" s="128">
        <f t="shared" si="113"/>
        <v>591.97260273972609</v>
      </c>
      <c r="T278" s="128">
        <f t="shared" si="101"/>
        <v>591.97260273972609</v>
      </c>
      <c r="U278" s="128">
        <f t="shared" si="110"/>
        <v>205</v>
      </c>
      <c r="V278" s="128">
        <f t="shared" si="111"/>
        <v>205</v>
      </c>
      <c r="W278" s="128">
        <f t="shared" si="123"/>
        <v>0</v>
      </c>
      <c r="X278" s="128">
        <f t="shared" si="117"/>
        <v>0</v>
      </c>
      <c r="Y278" s="129">
        <v>0.05</v>
      </c>
      <c r="Z278" s="128">
        <f t="shared" si="118"/>
        <v>-2000</v>
      </c>
      <c r="AA278" s="128">
        <f t="shared" si="119"/>
        <v>-2000</v>
      </c>
      <c r="AB278" s="129">
        <v>0.02</v>
      </c>
      <c r="AC278" s="128">
        <f t="shared" si="115"/>
        <v>-800</v>
      </c>
      <c r="AD278" s="128">
        <f t="shared" si="116"/>
        <v>-800</v>
      </c>
      <c r="AM278" s="128"/>
      <c r="AN278" s="128"/>
      <c r="AO278" s="128"/>
      <c r="AP278" s="128"/>
      <c r="AQ278" s="127">
        <v>0.08</v>
      </c>
      <c r="AR278" s="127">
        <v>0.4</v>
      </c>
    </row>
    <row r="279" spans="1:44" s="70" customFormat="1">
      <c r="A279" s="4" t="s">
        <v>1455</v>
      </c>
      <c r="B279" s="133">
        <f>B278+30</f>
        <v>44165</v>
      </c>
      <c r="C279" s="131">
        <v>1</v>
      </c>
      <c r="D279" s="127">
        <v>0.17</v>
      </c>
      <c r="E279" s="127">
        <v>5.0000000000000001E-3</v>
      </c>
      <c r="F279" s="127">
        <v>0</v>
      </c>
      <c r="G279" s="127"/>
      <c r="H279" s="128"/>
      <c r="M279" s="128">
        <v>1000</v>
      </c>
      <c r="N279" s="128">
        <f t="shared" si="120"/>
        <v>39000</v>
      </c>
      <c r="O279" s="128">
        <f t="shared" si="121"/>
        <v>1000</v>
      </c>
      <c r="P279" s="128">
        <f t="shared" si="122"/>
        <v>39000</v>
      </c>
      <c r="Q279" s="128">
        <f t="shared" si="108"/>
        <v>10.19178082191786</v>
      </c>
      <c r="R279" s="128">
        <f t="shared" si="109"/>
        <v>10.19178082191786</v>
      </c>
      <c r="S279" s="128">
        <f t="shared" si="113"/>
        <v>558.90410958904124</v>
      </c>
      <c r="T279" s="128">
        <f t="shared" si="101"/>
        <v>558.90410958904124</v>
      </c>
      <c r="U279" s="128">
        <f t="shared" si="110"/>
        <v>200</v>
      </c>
      <c r="V279" s="128">
        <f t="shared" si="111"/>
        <v>200</v>
      </c>
      <c r="W279" s="128">
        <f t="shared" si="123"/>
        <v>0</v>
      </c>
      <c r="X279" s="128">
        <f t="shared" si="117"/>
        <v>0</v>
      </c>
      <c r="Y279" s="129">
        <v>0.05</v>
      </c>
      <c r="Z279" s="128">
        <f t="shared" si="118"/>
        <v>-1950</v>
      </c>
      <c r="AA279" s="128">
        <f t="shared" si="119"/>
        <v>-1950</v>
      </c>
      <c r="AB279" s="129">
        <v>0.02</v>
      </c>
      <c r="AC279" s="128">
        <f t="shared" si="115"/>
        <v>-780</v>
      </c>
      <c r="AD279" s="128">
        <f t="shared" si="116"/>
        <v>-780</v>
      </c>
      <c r="AM279" s="128"/>
      <c r="AN279" s="128"/>
      <c r="AO279" s="128"/>
      <c r="AP279" s="128"/>
      <c r="AQ279" s="127">
        <v>0.08</v>
      </c>
      <c r="AR279" s="127">
        <v>0.4</v>
      </c>
    </row>
    <row r="280" spans="1:44" s="70" customFormat="1">
      <c r="A280" s="4" t="s">
        <v>1455</v>
      </c>
      <c r="B280" s="133">
        <f>B279+31</f>
        <v>44196</v>
      </c>
      <c r="C280" s="131">
        <v>1</v>
      </c>
      <c r="D280" s="127">
        <v>0.17</v>
      </c>
      <c r="E280" s="127">
        <v>5.0000000000000001E-3</v>
      </c>
      <c r="F280" s="127">
        <v>0</v>
      </c>
      <c r="G280" s="127"/>
      <c r="H280" s="128"/>
      <c r="M280" s="128">
        <v>1000</v>
      </c>
      <c r="N280" s="128">
        <f t="shared" si="120"/>
        <v>38000</v>
      </c>
      <c r="O280" s="128">
        <f t="shared" si="121"/>
        <v>1000</v>
      </c>
      <c r="P280" s="128">
        <f t="shared" si="122"/>
        <v>38000</v>
      </c>
      <c r="Q280" s="128">
        <f t="shared" si="108"/>
        <v>10.19178082191786</v>
      </c>
      <c r="R280" s="128">
        <f t="shared" si="109"/>
        <v>10.19178082191786</v>
      </c>
      <c r="S280" s="128">
        <f t="shared" si="113"/>
        <v>563.09589041095899</v>
      </c>
      <c r="T280" s="128">
        <f t="shared" si="101"/>
        <v>563.09589041095899</v>
      </c>
      <c r="U280" s="128">
        <f t="shared" si="110"/>
        <v>195</v>
      </c>
      <c r="V280" s="128">
        <f t="shared" si="111"/>
        <v>195</v>
      </c>
      <c r="W280" s="128">
        <f t="shared" si="123"/>
        <v>0</v>
      </c>
      <c r="X280" s="128">
        <f t="shared" si="117"/>
        <v>0</v>
      </c>
      <c r="Y280" s="129">
        <v>0.05</v>
      </c>
      <c r="Z280" s="128">
        <f t="shared" si="118"/>
        <v>-1900</v>
      </c>
      <c r="AA280" s="128">
        <f t="shared" si="119"/>
        <v>-1900</v>
      </c>
      <c r="AB280" s="129">
        <v>0.02</v>
      </c>
      <c r="AC280" s="128">
        <f t="shared" si="115"/>
        <v>-760</v>
      </c>
      <c r="AD280" s="128">
        <f t="shared" si="116"/>
        <v>-760</v>
      </c>
      <c r="AM280" s="128"/>
      <c r="AN280" s="128"/>
      <c r="AO280" s="128"/>
      <c r="AP280" s="128"/>
      <c r="AQ280" s="127">
        <v>0.08</v>
      </c>
      <c r="AR280" s="127">
        <v>0.4</v>
      </c>
    </row>
    <row r="281" spans="1:44" s="70" customFormat="1">
      <c r="A281" s="4" t="s">
        <v>1455</v>
      </c>
      <c r="B281" s="133">
        <f>B280+31</f>
        <v>44227</v>
      </c>
      <c r="C281" s="131">
        <v>1</v>
      </c>
      <c r="D281" s="127">
        <v>0.16</v>
      </c>
      <c r="E281" s="127">
        <v>5.0000000000000001E-3</v>
      </c>
      <c r="F281" s="127">
        <v>0</v>
      </c>
      <c r="G281" s="127"/>
      <c r="H281" s="128"/>
      <c r="M281" s="128">
        <v>1000</v>
      </c>
      <c r="N281" s="128">
        <f>N280-M281</f>
        <v>37000</v>
      </c>
      <c r="O281" s="128">
        <f t="shared" si="121"/>
        <v>1000</v>
      </c>
      <c r="P281" s="128">
        <f t="shared" si="122"/>
        <v>37000</v>
      </c>
      <c r="Q281" s="128">
        <f t="shared" si="108"/>
        <v>10.19178082191786</v>
      </c>
      <c r="R281" s="128">
        <f t="shared" si="109"/>
        <v>10.19178082191786</v>
      </c>
      <c r="S281" s="128">
        <f t="shared" si="113"/>
        <v>548.65753424657544</v>
      </c>
      <c r="T281" s="128">
        <f t="shared" si="101"/>
        <v>548.65753424657544</v>
      </c>
      <c r="U281" s="128">
        <f t="shared" si="110"/>
        <v>190</v>
      </c>
      <c r="V281" s="128">
        <f t="shared" si="111"/>
        <v>190</v>
      </c>
      <c r="W281" s="128">
        <f t="shared" si="123"/>
        <v>0</v>
      </c>
      <c r="X281" s="128">
        <f t="shared" si="117"/>
        <v>0</v>
      </c>
      <c r="Y281" s="129">
        <v>0.05</v>
      </c>
      <c r="Z281" s="128">
        <f t="shared" si="118"/>
        <v>-1850</v>
      </c>
      <c r="AA281" s="128">
        <f t="shared" si="119"/>
        <v>-1850</v>
      </c>
      <c r="AB281" s="129">
        <v>0.02</v>
      </c>
      <c r="AC281" s="128">
        <f t="shared" si="115"/>
        <v>-740</v>
      </c>
      <c r="AD281" s="128">
        <f t="shared" si="116"/>
        <v>-740</v>
      </c>
      <c r="AM281" s="128"/>
      <c r="AN281" s="128"/>
      <c r="AO281" s="128"/>
      <c r="AP281" s="128"/>
      <c r="AQ281" s="127">
        <v>0.08</v>
      </c>
      <c r="AR281" s="127">
        <v>0.4</v>
      </c>
    </row>
    <row r="282" spans="1:44" s="70" customFormat="1">
      <c r="A282" s="4" t="s">
        <v>1455</v>
      </c>
      <c r="B282" s="133">
        <f>B281+28</f>
        <v>44255</v>
      </c>
      <c r="C282" s="131">
        <v>1</v>
      </c>
      <c r="D282" s="127">
        <v>0.16</v>
      </c>
      <c r="E282" s="127">
        <v>5.0000000000000001E-3</v>
      </c>
      <c r="F282" s="127">
        <v>0</v>
      </c>
      <c r="G282" s="127"/>
      <c r="H282" s="128"/>
      <c r="M282" s="128">
        <v>1000</v>
      </c>
      <c r="N282" s="128">
        <f t="shared" ref="N282:N292" si="124">N281-M282</f>
        <v>36000</v>
      </c>
      <c r="O282" s="128">
        <f t="shared" si="121"/>
        <v>1000</v>
      </c>
      <c r="P282" s="128">
        <f t="shared" si="122"/>
        <v>36000</v>
      </c>
      <c r="Q282" s="128">
        <f t="shared" si="108"/>
        <v>10.19178082191786</v>
      </c>
      <c r="R282" s="128">
        <f t="shared" si="109"/>
        <v>10.19178082191786</v>
      </c>
      <c r="S282" s="128">
        <f t="shared" si="113"/>
        <v>454.13698630136992</v>
      </c>
      <c r="T282" s="128">
        <f t="shared" si="101"/>
        <v>454.13698630136992</v>
      </c>
      <c r="U282" s="128">
        <f t="shared" si="110"/>
        <v>185</v>
      </c>
      <c r="V282" s="128">
        <f t="shared" si="111"/>
        <v>185</v>
      </c>
      <c r="W282" s="128">
        <f t="shared" si="123"/>
        <v>0</v>
      </c>
      <c r="X282" s="128">
        <f t="shared" si="117"/>
        <v>0</v>
      </c>
      <c r="Y282" s="129">
        <v>0.05</v>
      </c>
      <c r="Z282" s="128">
        <f t="shared" si="118"/>
        <v>-1800</v>
      </c>
      <c r="AA282" s="128">
        <f t="shared" si="119"/>
        <v>-1800</v>
      </c>
      <c r="AB282" s="129">
        <v>0.02</v>
      </c>
      <c r="AC282" s="128">
        <f t="shared" si="115"/>
        <v>-720</v>
      </c>
      <c r="AD282" s="128">
        <f t="shared" si="116"/>
        <v>-720</v>
      </c>
      <c r="AM282" s="128"/>
      <c r="AN282" s="128"/>
      <c r="AO282" s="128"/>
      <c r="AP282" s="128"/>
      <c r="AQ282" s="127">
        <v>0.08</v>
      </c>
      <c r="AR282" s="127">
        <v>0.4</v>
      </c>
    </row>
    <row r="283" spans="1:44" s="70" customFormat="1">
      <c r="A283" s="4" t="s">
        <v>1455</v>
      </c>
      <c r="B283" s="133">
        <f>B282+31</f>
        <v>44286</v>
      </c>
      <c r="C283" s="131">
        <v>1</v>
      </c>
      <c r="D283" s="127">
        <v>0.16</v>
      </c>
      <c r="E283" s="127">
        <v>5.0000000000000001E-3</v>
      </c>
      <c r="F283" s="127">
        <v>0</v>
      </c>
      <c r="G283" s="127"/>
      <c r="H283" s="128"/>
      <c r="M283" s="128">
        <v>1000</v>
      </c>
      <c r="N283" s="128">
        <f t="shared" si="124"/>
        <v>35000</v>
      </c>
      <c r="O283" s="128">
        <f t="shared" si="121"/>
        <v>1000</v>
      </c>
      <c r="P283" s="128">
        <f t="shared" si="122"/>
        <v>35000</v>
      </c>
      <c r="Q283" s="128">
        <f t="shared" si="108"/>
        <v>10.19178082191786</v>
      </c>
      <c r="R283" s="128">
        <f t="shared" si="109"/>
        <v>10.19178082191786</v>
      </c>
      <c r="S283" s="128">
        <f t="shared" si="113"/>
        <v>489.20547945205476</v>
      </c>
      <c r="T283" s="128">
        <f t="shared" si="101"/>
        <v>489.20547945205476</v>
      </c>
      <c r="U283" s="128">
        <f t="shared" si="110"/>
        <v>180</v>
      </c>
      <c r="V283" s="128">
        <f t="shared" si="111"/>
        <v>180</v>
      </c>
      <c r="W283" s="128">
        <f t="shared" si="123"/>
        <v>0</v>
      </c>
      <c r="X283" s="128">
        <f t="shared" si="117"/>
        <v>0</v>
      </c>
      <c r="Y283" s="129">
        <v>0.05</v>
      </c>
      <c r="Z283" s="128">
        <f t="shared" si="118"/>
        <v>-1750</v>
      </c>
      <c r="AA283" s="128">
        <f t="shared" si="119"/>
        <v>-1750</v>
      </c>
      <c r="AB283" s="129">
        <v>0.02</v>
      </c>
      <c r="AC283" s="128">
        <f t="shared" si="115"/>
        <v>-700</v>
      </c>
      <c r="AD283" s="128">
        <f t="shared" si="116"/>
        <v>-700</v>
      </c>
      <c r="AM283" s="128"/>
      <c r="AN283" s="128"/>
      <c r="AO283" s="128"/>
      <c r="AP283" s="128"/>
      <c r="AQ283" s="127">
        <v>0.08</v>
      </c>
      <c r="AR283" s="127">
        <v>0.4</v>
      </c>
    </row>
    <row r="284" spans="1:44" s="70" customFormat="1">
      <c r="A284" s="4" t="s">
        <v>1455</v>
      </c>
      <c r="B284" s="133">
        <f>B283+30</f>
        <v>44316</v>
      </c>
      <c r="C284" s="131">
        <v>1</v>
      </c>
      <c r="D284" s="127">
        <v>0.16</v>
      </c>
      <c r="E284" s="127">
        <v>5.0000000000000001E-3</v>
      </c>
      <c r="F284" s="127">
        <v>0</v>
      </c>
      <c r="G284" s="127"/>
      <c r="H284" s="128"/>
      <c r="M284" s="128">
        <v>1000</v>
      </c>
      <c r="N284" s="128">
        <f t="shared" si="124"/>
        <v>34000</v>
      </c>
      <c r="O284" s="128">
        <f t="shared" si="121"/>
        <v>1000</v>
      </c>
      <c r="P284" s="128">
        <f t="shared" si="122"/>
        <v>34000</v>
      </c>
      <c r="Q284" s="128">
        <f t="shared" si="108"/>
        <v>10.19178082191786</v>
      </c>
      <c r="R284" s="128">
        <f t="shared" si="109"/>
        <v>10.19178082191786</v>
      </c>
      <c r="S284" s="128">
        <f t="shared" si="113"/>
        <v>460.27397260273972</v>
      </c>
      <c r="T284" s="128">
        <f t="shared" si="101"/>
        <v>460.27397260273972</v>
      </c>
      <c r="U284" s="128">
        <f t="shared" si="110"/>
        <v>175</v>
      </c>
      <c r="V284" s="128">
        <f t="shared" si="111"/>
        <v>175</v>
      </c>
      <c r="W284" s="128">
        <f t="shared" si="123"/>
        <v>0</v>
      </c>
      <c r="X284" s="128">
        <f t="shared" si="117"/>
        <v>0</v>
      </c>
      <c r="Y284" s="129">
        <v>0.05</v>
      </c>
      <c r="Z284" s="128">
        <f t="shared" si="118"/>
        <v>-1700</v>
      </c>
      <c r="AA284" s="128">
        <f t="shared" si="119"/>
        <v>-1700</v>
      </c>
      <c r="AB284" s="129">
        <v>0.02</v>
      </c>
      <c r="AC284" s="128">
        <f t="shared" si="115"/>
        <v>-680</v>
      </c>
      <c r="AD284" s="128">
        <f t="shared" si="116"/>
        <v>-680</v>
      </c>
      <c r="AM284" s="128"/>
      <c r="AN284" s="128"/>
      <c r="AO284" s="128"/>
      <c r="AP284" s="128"/>
      <c r="AQ284" s="127">
        <v>0.08</v>
      </c>
      <c r="AR284" s="127">
        <v>0.4</v>
      </c>
    </row>
    <row r="285" spans="1:44" s="70" customFormat="1">
      <c r="A285" s="4" t="s">
        <v>1455</v>
      </c>
      <c r="B285" s="133">
        <f>B284+31</f>
        <v>44347</v>
      </c>
      <c r="C285" s="131">
        <v>1</v>
      </c>
      <c r="D285" s="127">
        <v>0.16</v>
      </c>
      <c r="E285" s="127">
        <v>5.0000000000000001E-3</v>
      </c>
      <c r="F285" s="127">
        <v>0</v>
      </c>
      <c r="G285" s="127"/>
      <c r="H285" s="128"/>
      <c r="M285" s="128">
        <v>1000</v>
      </c>
      <c r="N285" s="128">
        <f t="shared" si="124"/>
        <v>33000</v>
      </c>
      <c r="O285" s="128">
        <f t="shared" si="121"/>
        <v>1000</v>
      </c>
      <c r="P285" s="128">
        <f t="shared" si="122"/>
        <v>33000</v>
      </c>
      <c r="Q285" s="128">
        <f t="shared" si="108"/>
        <v>10.19178082191786</v>
      </c>
      <c r="R285" s="128">
        <f t="shared" si="109"/>
        <v>10.19178082191786</v>
      </c>
      <c r="S285" s="128">
        <f t="shared" si="113"/>
        <v>462.02739726027397</v>
      </c>
      <c r="T285" s="128">
        <f t="shared" si="101"/>
        <v>462.02739726027397</v>
      </c>
      <c r="U285" s="128">
        <f t="shared" si="110"/>
        <v>170</v>
      </c>
      <c r="V285" s="128">
        <f t="shared" si="111"/>
        <v>170</v>
      </c>
      <c r="W285" s="128">
        <f t="shared" si="123"/>
        <v>0</v>
      </c>
      <c r="X285" s="128">
        <f t="shared" si="117"/>
        <v>0</v>
      </c>
      <c r="Y285" s="129">
        <v>0.05</v>
      </c>
      <c r="Z285" s="128">
        <f t="shared" si="118"/>
        <v>-1650</v>
      </c>
      <c r="AA285" s="128">
        <f t="shared" si="119"/>
        <v>-1650</v>
      </c>
      <c r="AB285" s="129">
        <v>0.02</v>
      </c>
      <c r="AC285" s="128">
        <f t="shared" si="115"/>
        <v>-660</v>
      </c>
      <c r="AD285" s="128">
        <f t="shared" si="116"/>
        <v>-660</v>
      </c>
      <c r="AM285" s="128"/>
      <c r="AN285" s="128"/>
      <c r="AO285" s="128"/>
      <c r="AP285" s="128"/>
      <c r="AQ285" s="127">
        <v>0.08</v>
      </c>
      <c r="AR285" s="127">
        <v>0.4</v>
      </c>
    </row>
    <row r="286" spans="1:44" s="70" customFormat="1">
      <c r="A286" s="4" t="s">
        <v>1455</v>
      </c>
      <c r="B286" s="133">
        <f>B285+30</f>
        <v>44377</v>
      </c>
      <c r="C286" s="131">
        <v>1</v>
      </c>
      <c r="D286" s="127">
        <v>0.16</v>
      </c>
      <c r="E286" s="127">
        <v>5.0000000000000001E-3</v>
      </c>
      <c r="F286" s="127">
        <v>0</v>
      </c>
      <c r="G286" s="127"/>
      <c r="H286" s="128"/>
      <c r="M286" s="128">
        <v>1000</v>
      </c>
      <c r="N286" s="128">
        <f t="shared" si="124"/>
        <v>32000</v>
      </c>
      <c r="O286" s="128">
        <f t="shared" si="121"/>
        <v>1000</v>
      </c>
      <c r="P286" s="128">
        <f t="shared" si="122"/>
        <v>32000</v>
      </c>
      <c r="Q286" s="128">
        <f t="shared" si="108"/>
        <v>10.19178082191786</v>
      </c>
      <c r="R286" s="128">
        <f t="shared" si="109"/>
        <v>10.19178082191786</v>
      </c>
      <c r="S286" s="128">
        <f t="shared" si="113"/>
        <v>433.97260273972603</v>
      </c>
      <c r="T286" s="128">
        <f t="shared" si="101"/>
        <v>433.97260273972603</v>
      </c>
      <c r="U286" s="128">
        <f t="shared" si="110"/>
        <v>165</v>
      </c>
      <c r="V286" s="128">
        <f t="shared" si="111"/>
        <v>165</v>
      </c>
      <c r="W286" s="128">
        <f t="shared" si="123"/>
        <v>0</v>
      </c>
      <c r="X286" s="128">
        <f t="shared" si="117"/>
        <v>0</v>
      </c>
      <c r="Y286" s="129">
        <v>0.05</v>
      </c>
      <c r="Z286" s="128">
        <f t="shared" si="118"/>
        <v>-1600</v>
      </c>
      <c r="AA286" s="128">
        <f t="shared" si="119"/>
        <v>-1600</v>
      </c>
      <c r="AB286" s="129">
        <v>0.02</v>
      </c>
      <c r="AC286" s="128">
        <f t="shared" si="115"/>
        <v>-640</v>
      </c>
      <c r="AD286" s="128">
        <f t="shared" si="116"/>
        <v>-640</v>
      </c>
      <c r="AM286" s="128"/>
      <c r="AN286" s="128"/>
      <c r="AO286" s="128"/>
      <c r="AP286" s="128"/>
      <c r="AQ286" s="127">
        <v>0.08</v>
      </c>
      <c r="AR286" s="127">
        <v>0.4</v>
      </c>
    </row>
    <row r="287" spans="1:44" s="70" customFormat="1">
      <c r="A287" s="4" t="s">
        <v>1455</v>
      </c>
      <c r="B287" s="133">
        <f>B286+31</f>
        <v>44408</v>
      </c>
      <c r="C287" s="131">
        <v>1</v>
      </c>
      <c r="D287" s="127">
        <v>0.16</v>
      </c>
      <c r="E287" s="127">
        <v>5.0000000000000001E-3</v>
      </c>
      <c r="F287" s="127">
        <v>0</v>
      </c>
      <c r="G287" s="127"/>
      <c r="H287" s="128"/>
      <c r="M287" s="128">
        <v>1000</v>
      </c>
      <c r="N287" s="128">
        <f t="shared" si="124"/>
        <v>31000</v>
      </c>
      <c r="O287" s="128">
        <f t="shared" si="121"/>
        <v>1000</v>
      </c>
      <c r="P287" s="128">
        <f t="shared" si="122"/>
        <v>31000</v>
      </c>
      <c r="Q287" s="128">
        <f t="shared" si="108"/>
        <v>10.19178082191786</v>
      </c>
      <c r="R287" s="128">
        <f t="shared" si="109"/>
        <v>10.19178082191786</v>
      </c>
      <c r="S287" s="128">
        <f t="shared" si="113"/>
        <v>434.84931506849313</v>
      </c>
      <c r="T287" s="128">
        <f t="shared" si="101"/>
        <v>434.84931506849313</v>
      </c>
      <c r="U287" s="128">
        <f t="shared" si="110"/>
        <v>160</v>
      </c>
      <c r="V287" s="128">
        <f t="shared" si="111"/>
        <v>160</v>
      </c>
      <c r="W287" s="128">
        <f t="shared" si="123"/>
        <v>0</v>
      </c>
      <c r="X287" s="128">
        <f t="shared" si="117"/>
        <v>0</v>
      </c>
      <c r="Y287" s="129">
        <v>0.05</v>
      </c>
      <c r="Z287" s="128">
        <f t="shared" si="118"/>
        <v>-1550</v>
      </c>
      <c r="AA287" s="128">
        <f t="shared" si="119"/>
        <v>-1550</v>
      </c>
      <c r="AB287" s="129">
        <v>0.02</v>
      </c>
      <c r="AC287" s="128">
        <f t="shared" si="115"/>
        <v>-620</v>
      </c>
      <c r="AD287" s="128">
        <f t="shared" si="116"/>
        <v>-620</v>
      </c>
      <c r="AM287" s="128"/>
      <c r="AN287" s="128"/>
      <c r="AO287" s="128"/>
      <c r="AP287" s="128"/>
      <c r="AQ287" s="127">
        <v>0.08</v>
      </c>
      <c r="AR287" s="127">
        <v>0.4</v>
      </c>
    </row>
    <row r="288" spans="1:44" s="70" customFormat="1">
      <c r="A288" s="4" t="s">
        <v>1455</v>
      </c>
      <c r="B288" s="133">
        <f>B287+31</f>
        <v>44439</v>
      </c>
      <c r="C288" s="131">
        <v>1</v>
      </c>
      <c r="D288" s="127">
        <v>0.16</v>
      </c>
      <c r="E288" s="127">
        <v>5.0000000000000001E-3</v>
      </c>
      <c r="F288" s="127">
        <v>0</v>
      </c>
      <c r="G288" s="127"/>
      <c r="H288" s="128"/>
      <c r="M288" s="128">
        <v>1000</v>
      </c>
      <c r="N288" s="128">
        <f t="shared" si="124"/>
        <v>30000</v>
      </c>
      <c r="O288" s="128">
        <f t="shared" si="121"/>
        <v>1000</v>
      </c>
      <c r="P288" s="128">
        <f t="shared" si="122"/>
        <v>30000</v>
      </c>
      <c r="Q288" s="128">
        <f t="shared" si="108"/>
        <v>10.19178082191786</v>
      </c>
      <c r="R288" s="128">
        <f t="shared" si="109"/>
        <v>10.19178082191786</v>
      </c>
      <c r="S288" s="128">
        <f t="shared" si="113"/>
        <v>421.2602739726027</v>
      </c>
      <c r="T288" s="128">
        <f t="shared" si="101"/>
        <v>421.2602739726027</v>
      </c>
      <c r="U288" s="128">
        <f t="shared" si="110"/>
        <v>155</v>
      </c>
      <c r="V288" s="128">
        <f t="shared" si="111"/>
        <v>155</v>
      </c>
      <c r="W288" s="128">
        <f t="shared" si="123"/>
        <v>0</v>
      </c>
      <c r="X288" s="128">
        <f t="shared" si="117"/>
        <v>0</v>
      </c>
      <c r="Y288" s="129">
        <v>0.05</v>
      </c>
      <c r="Z288" s="128">
        <f t="shared" si="118"/>
        <v>-1500</v>
      </c>
      <c r="AA288" s="128">
        <f t="shared" si="119"/>
        <v>-1500</v>
      </c>
      <c r="AB288" s="129">
        <v>0.02</v>
      </c>
      <c r="AC288" s="128">
        <f t="shared" si="115"/>
        <v>-600</v>
      </c>
      <c r="AD288" s="128">
        <f t="shared" si="116"/>
        <v>-600</v>
      </c>
      <c r="AM288" s="128"/>
      <c r="AN288" s="128"/>
      <c r="AO288" s="128"/>
      <c r="AP288" s="128"/>
      <c r="AQ288" s="127">
        <v>0.08</v>
      </c>
      <c r="AR288" s="127">
        <v>0.4</v>
      </c>
    </row>
    <row r="289" spans="1:44" s="70" customFormat="1">
      <c r="A289" s="4" t="s">
        <v>1455</v>
      </c>
      <c r="B289" s="133">
        <f>B288+30</f>
        <v>44469</v>
      </c>
      <c r="C289" s="131">
        <v>1</v>
      </c>
      <c r="D289" s="127">
        <v>0.16</v>
      </c>
      <c r="E289" s="127">
        <v>5.0000000000000001E-3</v>
      </c>
      <c r="F289" s="127">
        <v>0</v>
      </c>
      <c r="G289" s="127"/>
      <c r="H289" s="128"/>
      <c r="M289" s="128">
        <v>1000</v>
      </c>
      <c r="N289" s="128">
        <f t="shared" si="124"/>
        <v>29000</v>
      </c>
      <c r="O289" s="128">
        <f t="shared" si="121"/>
        <v>1000</v>
      </c>
      <c r="P289" s="128">
        <f t="shared" si="122"/>
        <v>29000</v>
      </c>
      <c r="Q289" s="128">
        <f t="shared" si="108"/>
        <v>10.19178082191786</v>
      </c>
      <c r="R289" s="128">
        <f t="shared" si="109"/>
        <v>10.19178082191786</v>
      </c>
      <c r="S289" s="128">
        <f t="shared" si="113"/>
        <v>394.52054794520546</v>
      </c>
      <c r="T289" s="128">
        <f t="shared" si="101"/>
        <v>394.52054794520546</v>
      </c>
      <c r="U289" s="128">
        <f t="shared" si="110"/>
        <v>150</v>
      </c>
      <c r="V289" s="128">
        <f t="shared" si="111"/>
        <v>150</v>
      </c>
      <c r="W289" s="128">
        <f t="shared" si="123"/>
        <v>0</v>
      </c>
      <c r="X289" s="128">
        <f t="shared" si="117"/>
        <v>0</v>
      </c>
      <c r="Y289" s="129">
        <v>0.05</v>
      </c>
      <c r="Z289" s="128">
        <f t="shared" si="118"/>
        <v>-1450</v>
      </c>
      <c r="AA289" s="128">
        <f t="shared" si="119"/>
        <v>-1450</v>
      </c>
      <c r="AB289" s="129">
        <v>0.02</v>
      </c>
      <c r="AC289" s="128">
        <f t="shared" si="115"/>
        <v>-580</v>
      </c>
      <c r="AD289" s="128">
        <f t="shared" si="116"/>
        <v>-580</v>
      </c>
      <c r="AM289" s="128"/>
      <c r="AN289" s="128"/>
      <c r="AO289" s="128"/>
      <c r="AP289" s="128"/>
      <c r="AQ289" s="127">
        <v>0.08</v>
      </c>
      <c r="AR289" s="127">
        <v>0.4</v>
      </c>
    </row>
    <row r="290" spans="1:44" s="70" customFormat="1">
      <c r="A290" s="4" t="s">
        <v>1455</v>
      </c>
      <c r="B290" s="133">
        <f>B289+31</f>
        <v>44500</v>
      </c>
      <c r="C290" s="131">
        <v>1</v>
      </c>
      <c r="D290" s="127">
        <v>0.16</v>
      </c>
      <c r="E290" s="127">
        <v>5.0000000000000001E-3</v>
      </c>
      <c r="F290" s="127">
        <v>0</v>
      </c>
      <c r="G290" s="127"/>
      <c r="H290" s="128"/>
      <c r="M290" s="128">
        <v>1000</v>
      </c>
      <c r="N290" s="128">
        <f t="shared" si="124"/>
        <v>28000</v>
      </c>
      <c r="O290" s="128">
        <f t="shared" si="121"/>
        <v>1000</v>
      </c>
      <c r="P290" s="128">
        <f t="shared" si="122"/>
        <v>28000</v>
      </c>
      <c r="Q290" s="128">
        <f t="shared" si="108"/>
        <v>10.19178082191786</v>
      </c>
      <c r="R290" s="128">
        <f t="shared" si="109"/>
        <v>10.19178082191786</v>
      </c>
      <c r="S290" s="128">
        <f t="shared" si="113"/>
        <v>394.08219178082192</v>
      </c>
      <c r="T290" s="128">
        <f t="shared" si="101"/>
        <v>394.08219178082192</v>
      </c>
      <c r="U290" s="128">
        <f t="shared" si="110"/>
        <v>145</v>
      </c>
      <c r="V290" s="128">
        <f t="shared" si="111"/>
        <v>145</v>
      </c>
      <c r="W290" s="128">
        <f t="shared" si="123"/>
        <v>0</v>
      </c>
      <c r="X290" s="128">
        <f t="shared" si="117"/>
        <v>0</v>
      </c>
      <c r="Y290" s="129">
        <v>0.05</v>
      </c>
      <c r="Z290" s="128">
        <f t="shared" si="118"/>
        <v>-1400</v>
      </c>
      <c r="AA290" s="128">
        <f t="shared" si="119"/>
        <v>-1400</v>
      </c>
      <c r="AB290" s="129">
        <v>0.02</v>
      </c>
      <c r="AC290" s="128">
        <f t="shared" si="115"/>
        <v>-560</v>
      </c>
      <c r="AD290" s="128">
        <f t="shared" si="116"/>
        <v>-560</v>
      </c>
      <c r="AM290" s="128"/>
      <c r="AN290" s="128"/>
      <c r="AO290" s="128"/>
      <c r="AP290" s="128"/>
      <c r="AQ290" s="127">
        <v>0.08</v>
      </c>
      <c r="AR290" s="127">
        <v>0.4</v>
      </c>
    </row>
    <row r="291" spans="1:44" s="70" customFormat="1">
      <c r="A291" s="4" t="s">
        <v>1455</v>
      </c>
      <c r="B291" s="133">
        <f>B290+30</f>
        <v>44530</v>
      </c>
      <c r="C291" s="131">
        <v>1</v>
      </c>
      <c r="D291" s="127">
        <v>0.16</v>
      </c>
      <c r="E291" s="127">
        <v>5.0000000000000001E-3</v>
      </c>
      <c r="F291" s="127">
        <v>0</v>
      </c>
      <c r="G291" s="127"/>
      <c r="H291" s="128"/>
      <c r="M291" s="128">
        <v>1000</v>
      </c>
      <c r="N291" s="128">
        <f t="shared" si="124"/>
        <v>27000</v>
      </c>
      <c r="O291" s="128">
        <f t="shared" si="121"/>
        <v>1000</v>
      </c>
      <c r="P291" s="128">
        <f t="shared" si="122"/>
        <v>27000</v>
      </c>
      <c r="Q291" s="128">
        <f t="shared" si="108"/>
        <v>10.19178082191786</v>
      </c>
      <c r="R291" s="128">
        <f t="shared" si="109"/>
        <v>10.19178082191786</v>
      </c>
      <c r="S291" s="128">
        <f t="shared" si="113"/>
        <v>368.21917808219177</v>
      </c>
      <c r="T291" s="128">
        <f t="shared" si="101"/>
        <v>368.21917808219177</v>
      </c>
      <c r="U291" s="128">
        <f t="shared" si="110"/>
        <v>140</v>
      </c>
      <c r="V291" s="128">
        <f t="shared" si="111"/>
        <v>140</v>
      </c>
      <c r="W291" s="128">
        <f t="shared" si="123"/>
        <v>0</v>
      </c>
      <c r="X291" s="128">
        <f t="shared" si="117"/>
        <v>0</v>
      </c>
      <c r="Y291" s="129">
        <v>0.05</v>
      </c>
      <c r="Z291" s="128">
        <f t="shared" si="118"/>
        <v>-1350</v>
      </c>
      <c r="AA291" s="128">
        <f t="shared" si="119"/>
        <v>-1350</v>
      </c>
      <c r="AB291" s="129">
        <v>0.02</v>
      </c>
      <c r="AC291" s="128">
        <f t="shared" si="115"/>
        <v>-540</v>
      </c>
      <c r="AD291" s="128">
        <f t="shared" si="116"/>
        <v>-540</v>
      </c>
      <c r="AM291" s="128"/>
      <c r="AN291" s="128"/>
      <c r="AO291" s="128"/>
      <c r="AP291" s="128"/>
      <c r="AQ291" s="127">
        <v>0.08</v>
      </c>
      <c r="AR291" s="127">
        <v>0.4</v>
      </c>
    </row>
    <row r="292" spans="1:44" s="70" customFormat="1">
      <c r="A292" s="4" t="s">
        <v>1455</v>
      </c>
      <c r="B292" s="133">
        <f>B291+31</f>
        <v>44561</v>
      </c>
      <c r="C292" s="131">
        <v>1</v>
      </c>
      <c r="D292" s="127">
        <v>0.16</v>
      </c>
      <c r="E292" s="127">
        <v>5.0000000000000001E-3</v>
      </c>
      <c r="F292" s="127">
        <v>0</v>
      </c>
      <c r="G292" s="127"/>
      <c r="H292" s="128"/>
      <c r="M292" s="128">
        <v>1000</v>
      </c>
      <c r="N292" s="128">
        <f t="shared" si="124"/>
        <v>26000</v>
      </c>
      <c r="O292" s="128">
        <f t="shared" si="121"/>
        <v>1000</v>
      </c>
      <c r="P292" s="128">
        <f t="shared" si="122"/>
        <v>26000</v>
      </c>
      <c r="Q292" s="128">
        <f t="shared" si="108"/>
        <v>10.19178082191786</v>
      </c>
      <c r="R292" s="128">
        <f t="shared" si="109"/>
        <v>10.19178082191786</v>
      </c>
      <c r="S292" s="128">
        <f t="shared" si="113"/>
        <v>366.90410958904107</v>
      </c>
      <c r="T292" s="128">
        <f t="shared" ref="T292:T454" si="125">S292*C292</f>
        <v>366.90410958904107</v>
      </c>
      <c r="U292" s="128">
        <f t="shared" si="110"/>
        <v>135</v>
      </c>
      <c r="V292" s="128">
        <f t="shared" si="111"/>
        <v>135</v>
      </c>
      <c r="W292" s="128">
        <f t="shared" si="123"/>
        <v>0</v>
      </c>
      <c r="X292" s="128">
        <f t="shared" si="117"/>
        <v>0</v>
      </c>
      <c r="Y292" s="129">
        <v>0.05</v>
      </c>
      <c r="Z292" s="128">
        <f t="shared" si="118"/>
        <v>-1300</v>
      </c>
      <c r="AA292" s="128">
        <f t="shared" si="119"/>
        <v>-1300</v>
      </c>
      <c r="AB292" s="129">
        <v>0.02</v>
      </c>
      <c r="AC292" s="128">
        <f t="shared" si="115"/>
        <v>-520</v>
      </c>
      <c r="AD292" s="128">
        <f t="shared" si="116"/>
        <v>-520</v>
      </c>
      <c r="AM292" s="128"/>
      <c r="AN292" s="128"/>
      <c r="AO292" s="128"/>
      <c r="AP292" s="128"/>
      <c r="AQ292" s="127">
        <v>0.08</v>
      </c>
      <c r="AR292" s="127">
        <v>0.4</v>
      </c>
    </row>
    <row r="293" spans="1:44" s="70" customFormat="1">
      <c r="A293" s="4" t="s">
        <v>1455</v>
      </c>
      <c r="B293" s="133">
        <f>B292+31</f>
        <v>44592</v>
      </c>
      <c r="C293" s="131">
        <v>1</v>
      </c>
      <c r="D293" s="127">
        <v>0.15</v>
      </c>
      <c r="E293" s="127">
        <v>5.0000000000000001E-3</v>
      </c>
      <c r="F293" s="127">
        <v>0</v>
      </c>
      <c r="G293" s="127"/>
      <c r="H293" s="128"/>
      <c r="M293" s="128">
        <v>1000</v>
      </c>
      <c r="N293" s="128">
        <f>N280-M293</f>
        <v>37000</v>
      </c>
      <c r="O293" s="128">
        <f t="shared" si="121"/>
        <v>1000</v>
      </c>
      <c r="P293" s="128">
        <f t="shared" si="122"/>
        <v>37000</v>
      </c>
      <c r="Q293" s="128">
        <f t="shared" si="108"/>
        <v>10.19178082191786</v>
      </c>
      <c r="R293" s="128">
        <f t="shared" si="109"/>
        <v>10.19178082191786</v>
      </c>
      <c r="S293" s="128">
        <f t="shared" si="113"/>
        <v>353.31506849315065</v>
      </c>
      <c r="T293" s="128">
        <f t="shared" si="125"/>
        <v>353.31506849315065</v>
      </c>
      <c r="U293" s="128">
        <f t="shared" si="110"/>
        <v>130</v>
      </c>
      <c r="V293" s="128">
        <f t="shared" si="111"/>
        <v>130</v>
      </c>
      <c r="W293" s="128">
        <f t="shared" si="123"/>
        <v>0</v>
      </c>
      <c r="X293" s="128">
        <f t="shared" si="117"/>
        <v>0</v>
      </c>
      <c r="Y293" s="129">
        <v>0.05</v>
      </c>
      <c r="Z293" s="128">
        <f t="shared" si="118"/>
        <v>-1850</v>
      </c>
      <c r="AA293" s="128">
        <f t="shared" si="119"/>
        <v>-1850</v>
      </c>
      <c r="AB293" s="129">
        <v>0.02</v>
      </c>
      <c r="AC293" s="128">
        <f t="shared" si="115"/>
        <v>-740</v>
      </c>
      <c r="AD293" s="128">
        <f t="shared" si="116"/>
        <v>-740</v>
      </c>
      <c r="AM293" s="128"/>
      <c r="AN293" s="128"/>
      <c r="AO293" s="128"/>
      <c r="AP293" s="128"/>
      <c r="AQ293" s="127">
        <v>0.08</v>
      </c>
      <c r="AR293" s="127">
        <v>0.4</v>
      </c>
    </row>
    <row r="294" spans="1:44" s="70" customFormat="1">
      <c r="A294" s="4" t="s">
        <v>1455</v>
      </c>
      <c r="B294" s="133">
        <f>B293+28</f>
        <v>44620</v>
      </c>
      <c r="C294" s="131">
        <v>1</v>
      </c>
      <c r="D294" s="127">
        <v>0.15</v>
      </c>
      <c r="E294" s="127">
        <v>5.0000000000000001E-3</v>
      </c>
      <c r="F294" s="127">
        <v>0</v>
      </c>
      <c r="G294" s="127"/>
      <c r="H294" s="128"/>
      <c r="M294" s="128">
        <v>1000</v>
      </c>
      <c r="N294" s="128">
        <f t="shared" ref="N294:N304" si="126">N293-M294</f>
        <v>36000</v>
      </c>
      <c r="O294" s="128">
        <f t="shared" si="121"/>
        <v>1000</v>
      </c>
      <c r="P294" s="128">
        <f t="shared" si="122"/>
        <v>36000</v>
      </c>
      <c r="Q294" s="128">
        <f t="shared" si="108"/>
        <v>10.19178082191786</v>
      </c>
      <c r="R294" s="128">
        <f t="shared" si="109"/>
        <v>10.19178082191786</v>
      </c>
      <c r="S294" s="128">
        <f t="shared" si="113"/>
        <v>425.75342465753425</v>
      </c>
      <c r="T294" s="128">
        <f t="shared" si="125"/>
        <v>425.75342465753425</v>
      </c>
      <c r="U294" s="128">
        <f t="shared" si="110"/>
        <v>185</v>
      </c>
      <c r="V294" s="128">
        <f t="shared" si="111"/>
        <v>185</v>
      </c>
      <c r="W294" s="128">
        <f t="shared" si="123"/>
        <v>0</v>
      </c>
      <c r="X294" s="128">
        <f t="shared" si="117"/>
        <v>0</v>
      </c>
      <c r="Y294" s="129">
        <v>0.05</v>
      </c>
      <c r="Z294" s="128">
        <f t="shared" si="118"/>
        <v>-1800</v>
      </c>
      <c r="AA294" s="128">
        <f t="shared" si="119"/>
        <v>-1800</v>
      </c>
      <c r="AB294" s="129">
        <v>0.02</v>
      </c>
      <c r="AC294" s="128">
        <f t="shared" si="115"/>
        <v>-720</v>
      </c>
      <c r="AD294" s="128">
        <f t="shared" si="116"/>
        <v>-720</v>
      </c>
      <c r="AM294" s="128"/>
      <c r="AN294" s="128"/>
      <c r="AO294" s="128"/>
      <c r="AP294" s="128"/>
      <c r="AQ294" s="127">
        <v>0.08</v>
      </c>
      <c r="AR294" s="127">
        <v>0.4</v>
      </c>
    </row>
    <row r="295" spans="1:44" s="70" customFormat="1">
      <c r="A295" s="4" t="s">
        <v>1455</v>
      </c>
      <c r="B295" s="133">
        <f>B294+31</f>
        <v>44651</v>
      </c>
      <c r="C295" s="131">
        <v>1</v>
      </c>
      <c r="D295" s="127">
        <v>0.15</v>
      </c>
      <c r="E295" s="127">
        <v>5.0000000000000001E-3</v>
      </c>
      <c r="F295" s="127">
        <v>0</v>
      </c>
      <c r="G295" s="127"/>
      <c r="H295" s="128"/>
      <c r="M295" s="128">
        <v>1000</v>
      </c>
      <c r="N295" s="128">
        <f t="shared" si="126"/>
        <v>35000</v>
      </c>
      <c r="O295" s="128">
        <f t="shared" si="121"/>
        <v>1000</v>
      </c>
      <c r="P295" s="128">
        <f t="shared" si="122"/>
        <v>35000</v>
      </c>
      <c r="Q295" s="128">
        <f t="shared" si="108"/>
        <v>10.19178082191786</v>
      </c>
      <c r="R295" s="128">
        <f t="shared" si="109"/>
        <v>10.19178082191786</v>
      </c>
      <c r="S295" s="128">
        <f t="shared" si="113"/>
        <v>458.63013698630141</v>
      </c>
      <c r="T295" s="128">
        <f t="shared" si="125"/>
        <v>458.63013698630141</v>
      </c>
      <c r="U295" s="128">
        <f t="shared" si="110"/>
        <v>180</v>
      </c>
      <c r="V295" s="128">
        <f t="shared" si="111"/>
        <v>180</v>
      </c>
      <c r="W295" s="128">
        <f t="shared" si="123"/>
        <v>0</v>
      </c>
      <c r="X295" s="128">
        <f t="shared" si="117"/>
        <v>0</v>
      </c>
      <c r="Y295" s="129">
        <v>0.05</v>
      </c>
      <c r="Z295" s="128">
        <f t="shared" si="118"/>
        <v>-1750</v>
      </c>
      <c r="AA295" s="128">
        <f t="shared" si="119"/>
        <v>-1750</v>
      </c>
      <c r="AB295" s="129">
        <v>0.02</v>
      </c>
      <c r="AC295" s="128">
        <f t="shared" si="115"/>
        <v>-700</v>
      </c>
      <c r="AD295" s="128">
        <f t="shared" si="116"/>
        <v>-700</v>
      </c>
      <c r="AM295" s="128"/>
      <c r="AN295" s="128"/>
      <c r="AO295" s="128"/>
      <c r="AP295" s="128"/>
      <c r="AQ295" s="127">
        <v>0.08</v>
      </c>
      <c r="AR295" s="127">
        <v>0.4</v>
      </c>
    </row>
    <row r="296" spans="1:44" s="70" customFormat="1">
      <c r="A296" s="4" t="s">
        <v>1455</v>
      </c>
      <c r="B296" s="133">
        <f>B295+30</f>
        <v>44681</v>
      </c>
      <c r="C296" s="131">
        <v>1</v>
      </c>
      <c r="D296" s="127">
        <v>0.15</v>
      </c>
      <c r="E296" s="127">
        <v>5.0000000000000001E-3</v>
      </c>
      <c r="F296" s="127">
        <v>0</v>
      </c>
      <c r="G296" s="127"/>
      <c r="H296" s="128"/>
      <c r="M296" s="128">
        <v>1000</v>
      </c>
      <c r="N296" s="128">
        <f t="shared" si="126"/>
        <v>34000</v>
      </c>
      <c r="O296" s="128">
        <f t="shared" si="121"/>
        <v>1000</v>
      </c>
      <c r="P296" s="128">
        <f t="shared" si="122"/>
        <v>34000</v>
      </c>
      <c r="Q296" s="128">
        <f t="shared" si="108"/>
        <v>10.19178082191786</v>
      </c>
      <c r="R296" s="128">
        <f t="shared" si="109"/>
        <v>10.19178082191786</v>
      </c>
      <c r="S296" s="128">
        <f t="shared" si="113"/>
        <v>431.50684931506851</v>
      </c>
      <c r="T296" s="128">
        <f t="shared" si="125"/>
        <v>431.50684931506851</v>
      </c>
      <c r="U296" s="128">
        <f t="shared" si="110"/>
        <v>175</v>
      </c>
      <c r="V296" s="128">
        <f t="shared" si="111"/>
        <v>175</v>
      </c>
      <c r="W296" s="128">
        <f t="shared" si="123"/>
        <v>0</v>
      </c>
      <c r="X296" s="128">
        <f t="shared" si="117"/>
        <v>0</v>
      </c>
      <c r="Y296" s="129">
        <v>0.05</v>
      </c>
      <c r="Z296" s="128">
        <f t="shared" si="118"/>
        <v>-1700</v>
      </c>
      <c r="AA296" s="128">
        <f t="shared" si="119"/>
        <v>-1700</v>
      </c>
      <c r="AB296" s="129">
        <v>0.02</v>
      </c>
      <c r="AC296" s="128">
        <f t="shared" si="115"/>
        <v>-680</v>
      </c>
      <c r="AD296" s="128">
        <f t="shared" si="116"/>
        <v>-680</v>
      </c>
      <c r="AM296" s="128"/>
      <c r="AN296" s="128"/>
      <c r="AO296" s="128"/>
      <c r="AP296" s="128"/>
      <c r="AQ296" s="127">
        <v>0.08</v>
      </c>
      <c r="AR296" s="127">
        <v>0.4</v>
      </c>
    </row>
    <row r="297" spans="1:44" s="70" customFormat="1">
      <c r="A297" s="4" t="s">
        <v>1455</v>
      </c>
      <c r="B297" s="133">
        <f>B296+31</f>
        <v>44712</v>
      </c>
      <c r="C297" s="131">
        <v>1</v>
      </c>
      <c r="D297" s="127">
        <v>0.15</v>
      </c>
      <c r="E297" s="127">
        <v>5.0000000000000001E-3</v>
      </c>
      <c r="F297" s="127">
        <v>0</v>
      </c>
      <c r="G297" s="127"/>
      <c r="H297" s="128"/>
      <c r="M297" s="128">
        <v>1000</v>
      </c>
      <c r="N297" s="128">
        <f t="shared" si="126"/>
        <v>33000</v>
      </c>
      <c r="O297" s="128">
        <f t="shared" si="121"/>
        <v>1000</v>
      </c>
      <c r="P297" s="128">
        <f t="shared" si="122"/>
        <v>33000</v>
      </c>
      <c r="Q297" s="128">
        <f t="shared" si="108"/>
        <v>10.19178082191786</v>
      </c>
      <c r="R297" s="128">
        <f t="shared" si="109"/>
        <v>10.19178082191786</v>
      </c>
      <c r="S297" s="128">
        <f t="shared" si="113"/>
        <v>433.15068493150687</v>
      </c>
      <c r="T297" s="128">
        <f t="shared" si="125"/>
        <v>433.15068493150687</v>
      </c>
      <c r="U297" s="128">
        <f t="shared" si="110"/>
        <v>170</v>
      </c>
      <c r="V297" s="128">
        <f t="shared" si="111"/>
        <v>170</v>
      </c>
      <c r="W297" s="128">
        <f t="shared" si="123"/>
        <v>0</v>
      </c>
      <c r="X297" s="128">
        <f t="shared" si="117"/>
        <v>0</v>
      </c>
      <c r="Y297" s="129">
        <v>0.05</v>
      </c>
      <c r="Z297" s="128">
        <f t="shared" si="118"/>
        <v>-1650</v>
      </c>
      <c r="AA297" s="128">
        <f t="shared" si="119"/>
        <v>-1650</v>
      </c>
      <c r="AB297" s="129">
        <v>0.02</v>
      </c>
      <c r="AC297" s="128">
        <f t="shared" si="115"/>
        <v>-660</v>
      </c>
      <c r="AD297" s="128">
        <f t="shared" si="116"/>
        <v>-660</v>
      </c>
      <c r="AM297" s="128"/>
      <c r="AN297" s="128"/>
      <c r="AO297" s="128"/>
      <c r="AP297" s="128"/>
      <c r="AQ297" s="127">
        <v>0.08</v>
      </c>
      <c r="AR297" s="127">
        <v>0.4</v>
      </c>
    </row>
    <row r="298" spans="1:44" s="70" customFormat="1">
      <c r="A298" s="4" t="s">
        <v>1455</v>
      </c>
      <c r="B298" s="133">
        <f>B297+30</f>
        <v>44742</v>
      </c>
      <c r="C298" s="131">
        <v>1</v>
      </c>
      <c r="D298" s="127">
        <v>0.15</v>
      </c>
      <c r="E298" s="127">
        <v>5.0000000000000001E-3</v>
      </c>
      <c r="F298" s="127">
        <v>0</v>
      </c>
      <c r="G298" s="127"/>
      <c r="H298" s="128"/>
      <c r="M298" s="128">
        <v>1000</v>
      </c>
      <c r="N298" s="128">
        <f t="shared" si="126"/>
        <v>32000</v>
      </c>
      <c r="O298" s="128">
        <f t="shared" si="121"/>
        <v>1000</v>
      </c>
      <c r="P298" s="128">
        <f t="shared" si="122"/>
        <v>32000</v>
      </c>
      <c r="Q298" s="128">
        <f t="shared" si="108"/>
        <v>10.19178082191786</v>
      </c>
      <c r="R298" s="128">
        <f t="shared" si="109"/>
        <v>10.19178082191786</v>
      </c>
      <c r="S298" s="128">
        <f t="shared" si="113"/>
        <v>406.84931506849313</v>
      </c>
      <c r="T298" s="128">
        <f t="shared" si="125"/>
        <v>406.84931506849313</v>
      </c>
      <c r="U298" s="128">
        <f t="shared" si="110"/>
        <v>165</v>
      </c>
      <c r="V298" s="128">
        <f t="shared" si="111"/>
        <v>165</v>
      </c>
      <c r="W298" s="128">
        <f t="shared" si="123"/>
        <v>0</v>
      </c>
      <c r="X298" s="128">
        <f t="shared" si="117"/>
        <v>0</v>
      </c>
      <c r="Y298" s="129">
        <v>0.05</v>
      </c>
      <c r="Z298" s="128">
        <f t="shared" si="118"/>
        <v>-1600</v>
      </c>
      <c r="AA298" s="128">
        <f t="shared" si="119"/>
        <v>-1600</v>
      </c>
      <c r="AB298" s="129">
        <v>0.02</v>
      </c>
      <c r="AC298" s="128">
        <f t="shared" si="115"/>
        <v>-640</v>
      </c>
      <c r="AD298" s="128">
        <f t="shared" si="116"/>
        <v>-640</v>
      </c>
      <c r="AM298" s="128"/>
      <c r="AN298" s="128"/>
      <c r="AO298" s="128"/>
      <c r="AP298" s="128"/>
      <c r="AQ298" s="127">
        <v>0.08</v>
      </c>
      <c r="AR298" s="127">
        <v>0.4</v>
      </c>
    </row>
    <row r="299" spans="1:44" s="70" customFormat="1">
      <c r="A299" s="4" t="s">
        <v>1455</v>
      </c>
      <c r="B299" s="133">
        <f>B298+31</f>
        <v>44773</v>
      </c>
      <c r="C299" s="131">
        <v>1</v>
      </c>
      <c r="D299" s="127">
        <v>0.15</v>
      </c>
      <c r="E299" s="127">
        <v>5.0000000000000001E-3</v>
      </c>
      <c r="F299" s="127">
        <v>0</v>
      </c>
      <c r="G299" s="127"/>
      <c r="H299" s="128"/>
      <c r="M299" s="128">
        <v>1000</v>
      </c>
      <c r="N299" s="128">
        <f t="shared" si="126"/>
        <v>31000</v>
      </c>
      <c r="O299" s="128">
        <f t="shared" si="121"/>
        <v>1000</v>
      </c>
      <c r="P299" s="128">
        <f t="shared" si="122"/>
        <v>31000</v>
      </c>
      <c r="Q299" s="128">
        <f t="shared" si="108"/>
        <v>10.19178082191786</v>
      </c>
      <c r="R299" s="128">
        <f t="shared" si="109"/>
        <v>10.19178082191786</v>
      </c>
      <c r="S299" s="128">
        <f t="shared" si="113"/>
        <v>407.67123287671228</v>
      </c>
      <c r="T299" s="128">
        <f t="shared" si="125"/>
        <v>407.67123287671228</v>
      </c>
      <c r="U299" s="128">
        <f t="shared" si="110"/>
        <v>160</v>
      </c>
      <c r="V299" s="128">
        <f t="shared" si="111"/>
        <v>160</v>
      </c>
      <c r="W299" s="128">
        <f t="shared" si="123"/>
        <v>0</v>
      </c>
      <c r="X299" s="128">
        <f t="shared" si="117"/>
        <v>0</v>
      </c>
      <c r="Y299" s="129">
        <v>0.05</v>
      </c>
      <c r="Z299" s="128">
        <f t="shared" si="118"/>
        <v>-1550</v>
      </c>
      <c r="AA299" s="128">
        <f t="shared" si="119"/>
        <v>-1550</v>
      </c>
      <c r="AB299" s="129">
        <v>0.02</v>
      </c>
      <c r="AC299" s="128">
        <f t="shared" si="115"/>
        <v>-620</v>
      </c>
      <c r="AD299" s="128">
        <f t="shared" si="116"/>
        <v>-620</v>
      </c>
      <c r="AM299" s="128"/>
      <c r="AN299" s="128"/>
      <c r="AO299" s="128"/>
      <c r="AP299" s="128"/>
      <c r="AQ299" s="127">
        <v>0.08</v>
      </c>
      <c r="AR299" s="127">
        <v>0.4</v>
      </c>
    </row>
    <row r="300" spans="1:44" s="70" customFormat="1">
      <c r="A300" s="4" t="s">
        <v>1455</v>
      </c>
      <c r="B300" s="133">
        <f>B299+31</f>
        <v>44804</v>
      </c>
      <c r="C300" s="131">
        <v>1</v>
      </c>
      <c r="D300" s="127">
        <v>0.15</v>
      </c>
      <c r="E300" s="127">
        <v>5.0000000000000001E-3</v>
      </c>
      <c r="F300" s="127">
        <v>0</v>
      </c>
      <c r="G300" s="127"/>
      <c r="H300" s="128"/>
      <c r="M300" s="128">
        <v>1000</v>
      </c>
      <c r="N300" s="128">
        <f t="shared" si="126"/>
        <v>30000</v>
      </c>
      <c r="O300" s="128">
        <f t="shared" si="121"/>
        <v>1000</v>
      </c>
      <c r="P300" s="128">
        <f t="shared" si="122"/>
        <v>30000</v>
      </c>
      <c r="Q300" s="128">
        <f t="shared" si="108"/>
        <v>10.19178082191786</v>
      </c>
      <c r="R300" s="128">
        <f t="shared" si="109"/>
        <v>10.19178082191786</v>
      </c>
      <c r="S300" s="128">
        <f t="shared" si="113"/>
        <v>394.9315068493151</v>
      </c>
      <c r="T300" s="128">
        <f t="shared" si="125"/>
        <v>394.9315068493151</v>
      </c>
      <c r="U300" s="128">
        <f t="shared" si="110"/>
        <v>155</v>
      </c>
      <c r="V300" s="128">
        <f t="shared" si="111"/>
        <v>155</v>
      </c>
      <c r="W300" s="128">
        <f t="shared" si="123"/>
        <v>0</v>
      </c>
      <c r="X300" s="128">
        <f t="shared" si="117"/>
        <v>0</v>
      </c>
      <c r="Y300" s="129">
        <v>0.05</v>
      </c>
      <c r="Z300" s="128">
        <f t="shared" si="118"/>
        <v>-1500</v>
      </c>
      <c r="AA300" s="128">
        <f t="shared" si="119"/>
        <v>-1500</v>
      </c>
      <c r="AB300" s="129">
        <v>0.02</v>
      </c>
      <c r="AC300" s="128">
        <f t="shared" si="115"/>
        <v>-600</v>
      </c>
      <c r="AD300" s="128">
        <f t="shared" si="116"/>
        <v>-600</v>
      </c>
      <c r="AM300" s="128"/>
      <c r="AN300" s="128"/>
      <c r="AO300" s="128"/>
      <c r="AP300" s="128"/>
      <c r="AQ300" s="127">
        <v>0.08</v>
      </c>
      <c r="AR300" s="127">
        <v>0.4</v>
      </c>
    </row>
    <row r="301" spans="1:44" s="70" customFormat="1">
      <c r="A301" s="4" t="s">
        <v>1455</v>
      </c>
      <c r="B301" s="133">
        <f>B300+30</f>
        <v>44834</v>
      </c>
      <c r="C301" s="131">
        <v>1</v>
      </c>
      <c r="D301" s="127">
        <v>0.15</v>
      </c>
      <c r="E301" s="127">
        <v>5.0000000000000001E-3</v>
      </c>
      <c r="F301" s="127">
        <v>0</v>
      </c>
      <c r="G301" s="127"/>
      <c r="H301" s="128"/>
      <c r="M301" s="128">
        <v>1000</v>
      </c>
      <c r="N301" s="128">
        <f t="shared" si="126"/>
        <v>29000</v>
      </c>
      <c r="O301" s="128">
        <f t="shared" si="121"/>
        <v>1000</v>
      </c>
      <c r="P301" s="128">
        <f t="shared" si="122"/>
        <v>29000</v>
      </c>
      <c r="Q301" s="128">
        <f t="shared" si="108"/>
        <v>10.19178082191786</v>
      </c>
      <c r="R301" s="128">
        <f t="shared" si="109"/>
        <v>10.19178082191786</v>
      </c>
      <c r="S301" s="128">
        <f t="shared" si="113"/>
        <v>369.86301369863014</v>
      </c>
      <c r="T301" s="128">
        <f t="shared" si="125"/>
        <v>369.86301369863014</v>
      </c>
      <c r="U301" s="128">
        <f t="shared" si="110"/>
        <v>150</v>
      </c>
      <c r="V301" s="128">
        <f t="shared" si="111"/>
        <v>150</v>
      </c>
      <c r="W301" s="128">
        <f t="shared" si="123"/>
        <v>0</v>
      </c>
      <c r="X301" s="128">
        <f t="shared" si="117"/>
        <v>0</v>
      </c>
      <c r="Y301" s="129">
        <v>0.05</v>
      </c>
      <c r="Z301" s="128">
        <f t="shared" si="118"/>
        <v>-1450</v>
      </c>
      <c r="AA301" s="128">
        <f t="shared" si="119"/>
        <v>-1450</v>
      </c>
      <c r="AB301" s="129">
        <v>0.02</v>
      </c>
      <c r="AC301" s="128">
        <f t="shared" si="115"/>
        <v>-580</v>
      </c>
      <c r="AD301" s="128">
        <f t="shared" si="116"/>
        <v>-580</v>
      </c>
      <c r="AM301" s="128"/>
      <c r="AN301" s="128"/>
      <c r="AO301" s="128"/>
      <c r="AP301" s="128"/>
      <c r="AQ301" s="127">
        <v>0.08</v>
      </c>
      <c r="AR301" s="127">
        <v>0.4</v>
      </c>
    </row>
    <row r="302" spans="1:44" s="70" customFormat="1">
      <c r="A302" s="4" t="s">
        <v>1455</v>
      </c>
      <c r="B302" s="133">
        <f>B301+31</f>
        <v>44865</v>
      </c>
      <c r="C302" s="131">
        <v>1</v>
      </c>
      <c r="D302" s="127">
        <v>0.15</v>
      </c>
      <c r="E302" s="127">
        <v>5.0000000000000001E-3</v>
      </c>
      <c r="F302" s="127">
        <v>0</v>
      </c>
      <c r="G302" s="127"/>
      <c r="H302" s="128"/>
      <c r="M302" s="128">
        <v>1000</v>
      </c>
      <c r="N302" s="128">
        <f t="shared" si="126"/>
        <v>28000</v>
      </c>
      <c r="O302" s="128">
        <f t="shared" si="121"/>
        <v>1000</v>
      </c>
      <c r="P302" s="128">
        <f t="shared" si="122"/>
        <v>28000</v>
      </c>
      <c r="Q302" s="128">
        <f t="shared" si="108"/>
        <v>10.19178082191786</v>
      </c>
      <c r="R302" s="128">
        <f t="shared" si="109"/>
        <v>10.19178082191786</v>
      </c>
      <c r="S302" s="128">
        <f t="shared" si="113"/>
        <v>369.45205479452056</v>
      </c>
      <c r="T302" s="128">
        <f t="shared" si="125"/>
        <v>369.45205479452056</v>
      </c>
      <c r="U302" s="128">
        <f t="shared" si="110"/>
        <v>145</v>
      </c>
      <c r="V302" s="128">
        <f t="shared" si="111"/>
        <v>145</v>
      </c>
      <c r="W302" s="128">
        <f t="shared" si="123"/>
        <v>0</v>
      </c>
      <c r="X302" s="128">
        <f t="shared" si="117"/>
        <v>0</v>
      </c>
      <c r="Y302" s="129">
        <v>0.05</v>
      </c>
      <c r="Z302" s="128">
        <f t="shared" si="118"/>
        <v>-1400</v>
      </c>
      <c r="AA302" s="128">
        <f t="shared" si="119"/>
        <v>-1400</v>
      </c>
      <c r="AB302" s="129">
        <v>0.02</v>
      </c>
      <c r="AC302" s="128">
        <f t="shared" si="115"/>
        <v>-560</v>
      </c>
      <c r="AD302" s="128">
        <f t="shared" si="116"/>
        <v>-560</v>
      </c>
      <c r="AM302" s="128"/>
      <c r="AN302" s="128"/>
      <c r="AO302" s="128"/>
      <c r="AP302" s="128"/>
      <c r="AQ302" s="127">
        <v>0.08</v>
      </c>
      <c r="AR302" s="127">
        <v>0.4</v>
      </c>
    </row>
    <row r="303" spans="1:44" s="70" customFormat="1">
      <c r="A303" s="4" t="s">
        <v>1455</v>
      </c>
      <c r="B303" s="133">
        <f>B302+30</f>
        <v>44895</v>
      </c>
      <c r="C303" s="131">
        <v>1</v>
      </c>
      <c r="D303" s="127">
        <v>0.15</v>
      </c>
      <c r="E303" s="127">
        <v>5.0000000000000001E-3</v>
      </c>
      <c r="F303" s="127">
        <v>0</v>
      </c>
      <c r="G303" s="127"/>
      <c r="H303" s="128"/>
      <c r="M303" s="128">
        <v>1000</v>
      </c>
      <c r="N303" s="128">
        <f t="shared" si="126"/>
        <v>27000</v>
      </c>
      <c r="O303" s="128">
        <f t="shared" si="121"/>
        <v>1000</v>
      </c>
      <c r="P303" s="128">
        <f t="shared" si="122"/>
        <v>27000</v>
      </c>
      <c r="Q303" s="128">
        <f t="shared" si="108"/>
        <v>10.19178082191786</v>
      </c>
      <c r="R303" s="128">
        <f t="shared" si="109"/>
        <v>10.19178082191786</v>
      </c>
      <c r="S303" s="128">
        <f t="shared" si="113"/>
        <v>345.20547945205476</v>
      </c>
      <c r="T303" s="128">
        <f t="shared" si="125"/>
        <v>345.20547945205476</v>
      </c>
      <c r="U303" s="128">
        <f t="shared" si="110"/>
        <v>140</v>
      </c>
      <c r="V303" s="128">
        <f t="shared" si="111"/>
        <v>140</v>
      </c>
      <c r="W303" s="128">
        <f t="shared" si="123"/>
        <v>0</v>
      </c>
      <c r="X303" s="128">
        <f t="shared" si="117"/>
        <v>0</v>
      </c>
      <c r="Y303" s="129">
        <v>0.05</v>
      </c>
      <c r="Z303" s="128">
        <f t="shared" si="118"/>
        <v>-1350</v>
      </c>
      <c r="AA303" s="128">
        <f t="shared" si="119"/>
        <v>-1350</v>
      </c>
      <c r="AB303" s="129">
        <v>0.02</v>
      </c>
      <c r="AC303" s="128">
        <f t="shared" si="115"/>
        <v>-540</v>
      </c>
      <c r="AD303" s="128">
        <f t="shared" si="116"/>
        <v>-540</v>
      </c>
      <c r="AM303" s="128"/>
      <c r="AN303" s="128"/>
      <c r="AO303" s="128"/>
      <c r="AP303" s="128"/>
      <c r="AQ303" s="127">
        <v>0.08</v>
      </c>
      <c r="AR303" s="127">
        <v>0.4</v>
      </c>
    </row>
    <row r="304" spans="1:44" s="70" customFormat="1">
      <c r="A304" s="4" t="s">
        <v>1455</v>
      </c>
      <c r="B304" s="133">
        <f>B303+31</f>
        <v>44926</v>
      </c>
      <c r="C304" s="131">
        <v>1</v>
      </c>
      <c r="D304" s="127">
        <v>0.15</v>
      </c>
      <c r="E304" s="127">
        <v>5.0000000000000001E-3</v>
      </c>
      <c r="F304" s="127">
        <v>0</v>
      </c>
      <c r="G304" s="127"/>
      <c r="H304" s="128"/>
      <c r="M304" s="128">
        <v>1000</v>
      </c>
      <c r="N304" s="128">
        <f t="shared" si="126"/>
        <v>26000</v>
      </c>
      <c r="O304" s="128">
        <f t="shared" si="121"/>
        <v>1000</v>
      </c>
      <c r="P304" s="128">
        <f t="shared" si="122"/>
        <v>26000</v>
      </c>
      <c r="Q304" s="128">
        <f t="shared" si="108"/>
        <v>10.19178082191786</v>
      </c>
      <c r="R304" s="128">
        <f t="shared" si="109"/>
        <v>10.19178082191786</v>
      </c>
      <c r="S304" s="128">
        <f t="shared" si="113"/>
        <v>343.97260273972603</v>
      </c>
      <c r="T304" s="128">
        <f t="shared" si="125"/>
        <v>343.97260273972603</v>
      </c>
      <c r="U304" s="128">
        <f t="shared" si="110"/>
        <v>135</v>
      </c>
      <c r="V304" s="128">
        <f t="shared" si="111"/>
        <v>135</v>
      </c>
      <c r="W304" s="128">
        <f t="shared" si="123"/>
        <v>0</v>
      </c>
      <c r="X304" s="128">
        <f t="shared" si="117"/>
        <v>0</v>
      </c>
      <c r="Y304" s="129">
        <v>0.05</v>
      </c>
      <c r="Z304" s="128">
        <f t="shared" si="118"/>
        <v>-1300</v>
      </c>
      <c r="AA304" s="128">
        <f t="shared" si="119"/>
        <v>-1300</v>
      </c>
      <c r="AB304" s="129">
        <v>0.02</v>
      </c>
      <c r="AC304" s="128">
        <f t="shared" si="115"/>
        <v>-520</v>
      </c>
      <c r="AD304" s="128">
        <f t="shared" si="116"/>
        <v>-520</v>
      </c>
      <c r="AM304" s="128"/>
      <c r="AN304" s="128"/>
      <c r="AO304" s="128"/>
      <c r="AP304" s="128"/>
      <c r="AQ304" s="127">
        <v>0.08</v>
      </c>
      <c r="AR304" s="127">
        <v>0.4</v>
      </c>
    </row>
    <row r="305" spans="1:44" s="70" customFormat="1">
      <c r="A305" s="4" t="s">
        <v>1455</v>
      </c>
      <c r="B305" s="133">
        <f>B292+31</f>
        <v>44592</v>
      </c>
      <c r="C305" s="131">
        <v>1</v>
      </c>
      <c r="D305" s="127">
        <v>0.14000000000000001</v>
      </c>
      <c r="E305" s="127">
        <v>5.0000000000000001E-3</v>
      </c>
      <c r="F305" s="127">
        <v>0</v>
      </c>
      <c r="G305" s="127"/>
      <c r="H305" s="128"/>
      <c r="M305" s="128">
        <v>1000</v>
      </c>
      <c r="N305" s="128">
        <f>N292-M305</f>
        <v>25000</v>
      </c>
      <c r="O305" s="128">
        <f t="shared" si="121"/>
        <v>1000</v>
      </c>
      <c r="P305" s="128">
        <f t="shared" si="122"/>
        <v>25000</v>
      </c>
      <c r="Q305" s="128">
        <f t="shared" si="108"/>
        <v>10.191780821917746</v>
      </c>
      <c r="R305" s="128">
        <f t="shared" si="109"/>
        <v>10.191780821917746</v>
      </c>
      <c r="S305" s="128">
        <f t="shared" si="113"/>
        <v>-3568.7671232876714</v>
      </c>
      <c r="T305" s="128">
        <f t="shared" si="125"/>
        <v>-3568.7671232876714</v>
      </c>
      <c r="U305" s="128">
        <f t="shared" si="110"/>
        <v>130</v>
      </c>
      <c r="V305" s="128">
        <f t="shared" si="111"/>
        <v>130</v>
      </c>
      <c r="W305" s="128">
        <f t="shared" si="123"/>
        <v>0</v>
      </c>
      <c r="X305" s="128">
        <f t="shared" si="117"/>
        <v>0</v>
      </c>
      <c r="Y305" s="129">
        <v>0.05</v>
      </c>
      <c r="Z305" s="128">
        <f t="shared" si="118"/>
        <v>-1250</v>
      </c>
      <c r="AA305" s="128">
        <f t="shared" si="119"/>
        <v>-1250</v>
      </c>
      <c r="AB305" s="129">
        <v>0.02</v>
      </c>
      <c r="AC305" s="128">
        <f t="shared" si="115"/>
        <v>-500</v>
      </c>
      <c r="AD305" s="128">
        <f t="shared" si="116"/>
        <v>-500</v>
      </c>
      <c r="AM305" s="128"/>
      <c r="AN305" s="128"/>
      <c r="AO305" s="128"/>
      <c r="AP305" s="128"/>
      <c r="AQ305" s="127">
        <v>0.08</v>
      </c>
      <c r="AR305" s="127">
        <v>0.4</v>
      </c>
    </row>
    <row r="306" spans="1:44" s="70" customFormat="1">
      <c r="A306" s="4" t="s">
        <v>1455</v>
      </c>
      <c r="B306" s="133">
        <f>B305+28</f>
        <v>44620</v>
      </c>
      <c r="C306" s="131">
        <v>1</v>
      </c>
      <c r="D306" s="127">
        <v>0.14000000000000001</v>
      </c>
      <c r="E306" s="127">
        <v>5.0000000000000001E-3</v>
      </c>
      <c r="F306" s="127">
        <v>0</v>
      </c>
      <c r="G306" s="127"/>
      <c r="H306" s="128"/>
      <c r="M306" s="128">
        <v>1000</v>
      </c>
      <c r="N306" s="128">
        <f t="shared" ref="N306:N316" si="127">N305-M306</f>
        <v>24000</v>
      </c>
      <c r="O306" s="128">
        <f t="shared" si="121"/>
        <v>1000</v>
      </c>
      <c r="P306" s="128">
        <f t="shared" si="122"/>
        <v>24000</v>
      </c>
      <c r="Q306" s="128">
        <f t="shared" si="108"/>
        <v>10.191780821917746</v>
      </c>
      <c r="R306" s="128">
        <f t="shared" si="109"/>
        <v>10.191780821917746</v>
      </c>
      <c r="S306" s="128">
        <f t="shared" si="113"/>
        <v>268.49315068493155</v>
      </c>
      <c r="T306" s="128">
        <f t="shared" si="125"/>
        <v>268.49315068493155</v>
      </c>
      <c r="U306" s="128">
        <f t="shared" si="110"/>
        <v>125</v>
      </c>
      <c r="V306" s="128">
        <f t="shared" si="111"/>
        <v>125</v>
      </c>
      <c r="W306" s="128">
        <f t="shared" si="123"/>
        <v>0</v>
      </c>
      <c r="X306" s="128">
        <f t="shared" si="117"/>
        <v>0</v>
      </c>
      <c r="Y306" s="129">
        <v>0.05</v>
      </c>
      <c r="Z306" s="128">
        <f t="shared" si="118"/>
        <v>-1200</v>
      </c>
      <c r="AA306" s="128">
        <f t="shared" si="119"/>
        <v>-1200</v>
      </c>
      <c r="AB306" s="129">
        <v>0.02</v>
      </c>
      <c r="AC306" s="128">
        <f t="shared" si="115"/>
        <v>-480</v>
      </c>
      <c r="AD306" s="128">
        <f t="shared" si="116"/>
        <v>-480</v>
      </c>
      <c r="AM306" s="128"/>
      <c r="AN306" s="128"/>
      <c r="AO306" s="128"/>
      <c r="AP306" s="128"/>
      <c r="AQ306" s="127">
        <v>0.08</v>
      </c>
      <c r="AR306" s="127">
        <v>0.4</v>
      </c>
    </row>
    <row r="307" spans="1:44" s="70" customFormat="1">
      <c r="A307" s="4" t="s">
        <v>1455</v>
      </c>
      <c r="B307" s="133">
        <f>B306+31</f>
        <v>44651</v>
      </c>
      <c r="C307" s="131">
        <v>1</v>
      </c>
      <c r="D307" s="127">
        <v>0.14000000000000001</v>
      </c>
      <c r="E307" s="127">
        <v>5.0000000000000001E-3</v>
      </c>
      <c r="F307" s="127">
        <v>0</v>
      </c>
      <c r="G307" s="127"/>
      <c r="H307" s="128"/>
      <c r="M307" s="128">
        <v>1000</v>
      </c>
      <c r="N307" s="128">
        <f t="shared" si="127"/>
        <v>23000</v>
      </c>
      <c r="O307" s="128">
        <f t="shared" si="121"/>
        <v>1000</v>
      </c>
      <c r="P307" s="128">
        <f t="shared" si="122"/>
        <v>23000</v>
      </c>
      <c r="Q307" s="128">
        <f t="shared" si="108"/>
        <v>10.191780821917746</v>
      </c>
      <c r="R307" s="128">
        <f t="shared" si="109"/>
        <v>10.191780821917746</v>
      </c>
      <c r="S307" s="128">
        <f t="shared" si="113"/>
        <v>285.36986301369865</v>
      </c>
      <c r="T307" s="128">
        <f t="shared" si="125"/>
        <v>285.36986301369865</v>
      </c>
      <c r="U307" s="128">
        <f t="shared" si="110"/>
        <v>120</v>
      </c>
      <c r="V307" s="128">
        <f t="shared" si="111"/>
        <v>120</v>
      </c>
      <c r="W307" s="128">
        <f t="shared" si="123"/>
        <v>0</v>
      </c>
      <c r="X307" s="128">
        <f t="shared" si="117"/>
        <v>0</v>
      </c>
      <c r="Y307" s="129">
        <v>0.05</v>
      </c>
      <c r="Z307" s="128">
        <f t="shared" si="118"/>
        <v>-1150</v>
      </c>
      <c r="AA307" s="128">
        <f t="shared" si="119"/>
        <v>-1150</v>
      </c>
      <c r="AB307" s="129">
        <v>0.02</v>
      </c>
      <c r="AC307" s="128">
        <f t="shared" si="115"/>
        <v>-460</v>
      </c>
      <c r="AD307" s="128">
        <f t="shared" si="116"/>
        <v>-460</v>
      </c>
      <c r="AM307" s="128"/>
      <c r="AN307" s="128"/>
      <c r="AO307" s="128"/>
      <c r="AP307" s="128"/>
      <c r="AQ307" s="127">
        <v>0.08</v>
      </c>
      <c r="AR307" s="127">
        <v>0.4</v>
      </c>
    </row>
    <row r="308" spans="1:44" s="70" customFormat="1">
      <c r="A308" s="4" t="s">
        <v>1455</v>
      </c>
      <c r="B308" s="133">
        <f>B307+30</f>
        <v>44681</v>
      </c>
      <c r="C308" s="131">
        <v>1</v>
      </c>
      <c r="D308" s="127">
        <v>0.14000000000000001</v>
      </c>
      <c r="E308" s="127">
        <v>5.0000000000000001E-3</v>
      </c>
      <c r="F308" s="127">
        <v>0</v>
      </c>
      <c r="G308" s="127"/>
      <c r="H308" s="128"/>
      <c r="M308" s="128">
        <v>1000</v>
      </c>
      <c r="N308" s="128">
        <f t="shared" si="127"/>
        <v>22000</v>
      </c>
      <c r="O308" s="128">
        <f t="shared" si="121"/>
        <v>1000</v>
      </c>
      <c r="P308" s="128">
        <f t="shared" si="122"/>
        <v>22000</v>
      </c>
      <c r="Q308" s="128">
        <f t="shared" si="108"/>
        <v>10.191780821917746</v>
      </c>
      <c r="R308" s="128">
        <f t="shared" si="109"/>
        <v>10.191780821917746</v>
      </c>
      <c r="S308" s="128">
        <f t="shared" si="113"/>
        <v>264.65753424657538</v>
      </c>
      <c r="T308" s="128">
        <f t="shared" si="125"/>
        <v>264.65753424657538</v>
      </c>
      <c r="U308" s="128">
        <f t="shared" si="110"/>
        <v>115</v>
      </c>
      <c r="V308" s="128">
        <f t="shared" si="111"/>
        <v>115</v>
      </c>
      <c r="W308" s="128">
        <f t="shared" si="123"/>
        <v>0</v>
      </c>
      <c r="X308" s="128">
        <f t="shared" si="117"/>
        <v>0</v>
      </c>
      <c r="Y308" s="129">
        <v>0.05</v>
      </c>
      <c r="Z308" s="128">
        <f t="shared" si="118"/>
        <v>-1100</v>
      </c>
      <c r="AA308" s="128">
        <f t="shared" si="119"/>
        <v>-1100</v>
      </c>
      <c r="AB308" s="129">
        <v>0.02</v>
      </c>
      <c r="AC308" s="128">
        <f t="shared" si="115"/>
        <v>-440</v>
      </c>
      <c r="AD308" s="128">
        <f t="shared" si="116"/>
        <v>-440</v>
      </c>
      <c r="AM308" s="128"/>
      <c r="AN308" s="128"/>
      <c r="AO308" s="128"/>
      <c r="AP308" s="128"/>
      <c r="AQ308" s="127">
        <v>0.08</v>
      </c>
      <c r="AR308" s="127">
        <v>0.4</v>
      </c>
    </row>
    <row r="309" spans="1:44" s="70" customFormat="1">
      <c r="A309" s="4" t="s">
        <v>1455</v>
      </c>
      <c r="B309" s="133">
        <f>B308+31</f>
        <v>44712</v>
      </c>
      <c r="C309" s="131">
        <v>1</v>
      </c>
      <c r="D309" s="127">
        <v>0.14000000000000001</v>
      </c>
      <c r="E309" s="127">
        <v>5.0000000000000001E-3</v>
      </c>
      <c r="F309" s="127">
        <v>0</v>
      </c>
      <c r="G309" s="127"/>
      <c r="H309" s="128"/>
      <c r="M309" s="128">
        <v>1000</v>
      </c>
      <c r="N309" s="128">
        <f t="shared" si="127"/>
        <v>21000</v>
      </c>
      <c r="O309" s="128">
        <f t="shared" si="121"/>
        <v>1000</v>
      </c>
      <c r="P309" s="128">
        <f t="shared" si="122"/>
        <v>21000</v>
      </c>
      <c r="Q309" s="128">
        <f t="shared" ref="Q309:Q341" si="128">N308*D308/365*(B309-B308)+Q308-S309</f>
        <v>10.191780821917746</v>
      </c>
      <c r="R309" s="128">
        <f t="shared" ref="R309:R340" si="129">Q309*C309</f>
        <v>10.191780821917746</v>
      </c>
      <c r="S309" s="128">
        <f t="shared" si="113"/>
        <v>261.58904109589048</v>
      </c>
      <c r="T309" s="128">
        <f t="shared" si="125"/>
        <v>261.58904109589048</v>
      </c>
      <c r="U309" s="128">
        <f t="shared" ref="U309:U342" si="130">E309*N308</f>
        <v>110</v>
      </c>
      <c r="V309" s="128">
        <f t="shared" ref="V309:V342" si="131">U309*C309</f>
        <v>110</v>
      </c>
      <c r="W309" s="128">
        <f t="shared" si="123"/>
        <v>0</v>
      </c>
      <c r="X309" s="128">
        <f t="shared" si="117"/>
        <v>0</v>
      </c>
      <c r="Y309" s="129">
        <v>0.05</v>
      </c>
      <c r="Z309" s="128">
        <f t="shared" si="118"/>
        <v>-1050</v>
      </c>
      <c r="AA309" s="128">
        <f t="shared" si="119"/>
        <v>-1050</v>
      </c>
      <c r="AB309" s="129">
        <v>0.02</v>
      </c>
      <c r="AC309" s="128">
        <f t="shared" si="115"/>
        <v>-420</v>
      </c>
      <c r="AD309" s="128">
        <f t="shared" si="116"/>
        <v>-420</v>
      </c>
      <c r="AM309" s="128"/>
      <c r="AN309" s="128"/>
      <c r="AO309" s="128"/>
      <c r="AP309" s="128"/>
      <c r="AQ309" s="127">
        <v>0.08</v>
      </c>
      <c r="AR309" s="127">
        <v>0.4</v>
      </c>
    </row>
    <row r="310" spans="1:44" s="70" customFormat="1">
      <c r="A310" s="4" t="s">
        <v>1455</v>
      </c>
      <c r="B310" s="133">
        <f>B309+30</f>
        <v>44742</v>
      </c>
      <c r="C310" s="131">
        <v>1</v>
      </c>
      <c r="D310" s="127">
        <v>0.14000000000000001</v>
      </c>
      <c r="E310" s="127">
        <v>5.0000000000000001E-3</v>
      </c>
      <c r="F310" s="127">
        <v>0</v>
      </c>
      <c r="G310" s="127"/>
      <c r="H310" s="128"/>
      <c r="M310" s="128">
        <v>1000</v>
      </c>
      <c r="N310" s="128">
        <f t="shared" si="127"/>
        <v>20000</v>
      </c>
      <c r="O310" s="128">
        <f t="shared" si="121"/>
        <v>1000</v>
      </c>
      <c r="P310" s="128">
        <f t="shared" si="122"/>
        <v>20000</v>
      </c>
      <c r="Q310" s="128">
        <f t="shared" si="128"/>
        <v>10.191780821917746</v>
      </c>
      <c r="R310" s="128">
        <f t="shared" si="129"/>
        <v>10.191780821917746</v>
      </c>
      <c r="S310" s="128">
        <f t="shared" ref="S310:S342" si="132">N309*D309/365*(B310-B309)</f>
        <v>241.64383561643842</v>
      </c>
      <c r="T310" s="128">
        <f t="shared" si="125"/>
        <v>241.64383561643842</v>
      </c>
      <c r="U310" s="128">
        <f t="shared" si="130"/>
        <v>105</v>
      </c>
      <c r="V310" s="128">
        <f t="shared" si="131"/>
        <v>105</v>
      </c>
      <c r="W310" s="128">
        <f t="shared" si="123"/>
        <v>0</v>
      </c>
      <c r="X310" s="128">
        <f t="shared" si="117"/>
        <v>0</v>
      </c>
      <c r="Y310" s="129">
        <v>0.05</v>
      </c>
      <c r="Z310" s="128">
        <f t="shared" si="118"/>
        <v>-1000</v>
      </c>
      <c r="AA310" s="128">
        <f t="shared" si="119"/>
        <v>-1000</v>
      </c>
      <c r="AB310" s="129">
        <v>0.02</v>
      </c>
      <c r="AC310" s="128">
        <f t="shared" si="115"/>
        <v>-400</v>
      </c>
      <c r="AD310" s="128">
        <f t="shared" si="116"/>
        <v>-400</v>
      </c>
      <c r="AM310" s="128"/>
      <c r="AN310" s="128"/>
      <c r="AO310" s="128"/>
      <c r="AP310" s="128"/>
      <c r="AQ310" s="127">
        <v>0.08</v>
      </c>
      <c r="AR310" s="127">
        <v>0.4</v>
      </c>
    </row>
    <row r="311" spans="1:44" s="70" customFormat="1">
      <c r="A311" s="4" t="s">
        <v>1455</v>
      </c>
      <c r="B311" s="133">
        <f>B310+31</f>
        <v>44773</v>
      </c>
      <c r="C311" s="131">
        <v>1</v>
      </c>
      <c r="D311" s="127">
        <v>0.14000000000000001</v>
      </c>
      <c r="E311" s="127">
        <v>5.0000000000000001E-3</v>
      </c>
      <c r="F311" s="127">
        <v>0</v>
      </c>
      <c r="G311" s="127"/>
      <c r="H311" s="128"/>
      <c r="M311" s="128">
        <v>1000</v>
      </c>
      <c r="N311" s="128">
        <f t="shared" si="127"/>
        <v>19000</v>
      </c>
      <c r="O311" s="128">
        <f t="shared" si="121"/>
        <v>1000</v>
      </c>
      <c r="P311" s="128">
        <f t="shared" si="122"/>
        <v>19000</v>
      </c>
      <c r="Q311" s="128">
        <f t="shared" si="128"/>
        <v>10.191780821917746</v>
      </c>
      <c r="R311" s="128">
        <f t="shared" si="129"/>
        <v>10.191780821917746</v>
      </c>
      <c r="S311" s="128">
        <f t="shared" si="132"/>
        <v>237.80821917808223</v>
      </c>
      <c r="T311" s="128">
        <f t="shared" si="125"/>
        <v>237.80821917808223</v>
      </c>
      <c r="U311" s="128">
        <f t="shared" si="130"/>
        <v>100</v>
      </c>
      <c r="V311" s="128">
        <f t="shared" si="131"/>
        <v>100</v>
      </c>
      <c r="W311" s="128">
        <f t="shared" si="123"/>
        <v>0</v>
      </c>
      <c r="X311" s="128">
        <f t="shared" si="117"/>
        <v>0</v>
      </c>
      <c r="Y311" s="129">
        <v>0.05</v>
      </c>
      <c r="Z311" s="128">
        <f t="shared" si="118"/>
        <v>-950</v>
      </c>
      <c r="AA311" s="128">
        <f t="shared" si="119"/>
        <v>-950</v>
      </c>
      <c r="AB311" s="129">
        <v>0.02</v>
      </c>
      <c r="AC311" s="128">
        <f t="shared" si="115"/>
        <v>-380</v>
      </c>
      <c r="AD311" s="128">
        <f t="shared" si="116"/>
        <v>-380</v>
      </c>
      <c r="AM311" s="128"/>
      <c r="AN311" s="128"/>
      <c r="AO311" s="128"/>
      <c r="AP311" s="128"/>
      <c r="AQ311" s="127">
        <v>0.08</v>
      </c>
      <c r="AR311" s="127">
        <v>0.4</v>
      </c>
    </row>
    <row r="312" spans="1:44" s="70" customFormat="1">
      <c r="A312" s="4" t="s">
        <v>1455</v>
      </c>
      <c r="B312" s="133">
        <f>B311+31</f>
        <v>44804</v>
      </c>
      <c r="C312" s="131">
        <v>1</v>
      </c>
      <c r="D312" s="127">
        <v>0.14000000000000001</v>
      </c>
      <c r="E312" s="127">
        <v>5.0000000000000001E-3</v>
      </c>
      <c r="F312" s="127">
        <v>0</v>
      </c>
      <c r="G312" s="127"/>
      <c r="H312" s="128"/>
      <c r="M312" s="128">
        <v>1000</v>
      </c>
      <c r="N312" s="128">
        <f t="shared" si="127"/>
        <v>18000</v>
      </c>
      <c r="O312" s="128">
        <f t="shared" si="121"/>
        <v>1000</v>
      </c>
      <c r="P312" s="128">
        <f t="shared" si="122"/>
        <v>18000</v>
      </c>
      <c r="Q312" s="128">
        <f t="shared" si="128"/>
        <v>10.191780821917746</v>
      </c>
      <c r="R312" s="128">
        <f t="shared" si="129"/>
        <v>10.191780821917746</v>
      </c>
      <c r="S312" s="128">
        <f t="shared" si="132"/>
        <v>225.91780821917814</v>
      </c>
      <c r="T312" s="128">
        <f t="shared" si="125"/>
        <v>225.91780821917814</v>
      </c>
      <c r="U312" s="128">
        <f t="shared" si="130"/>
        <v>95</v>
      </c>
      <c r="V312" s="128">
        <f t="shared" si="131"/>
        <v>95</v>
      </c>
      <c r="W312" s="128">
        <f t="shared" si="123"/>
        <v>0</v>
      </c>
      <c r="X312" s="128">
        <f t="shared" si="117"/>
        <v>0</v>
      </c>
      <c r="Y312" s="129">
        <v>0.05</v>
      </c>
      <c r="Z312" s="128">
        <f t="shared" si="118"/>
        <v>-900</v>
      </c>
      <c r="AA312" s="128">
        <f t="shared" si="119"/>
        <v>-900</v>
      </c>
      <c r="AB312" s="129">
        <v>0.02</v>
      </c>
      <c r="AC312" s="128">
        <f t="shared" si="115"/>
        <v>-360</v>
      </c>
      <c r="AD312" s="128">
        <f t="shared" si="116"/>
        <v>-360</v>
      </c>
      <c r="AM312" s="128"/>
      <c r="AN312" s="128"/>
      <c r="AO312" s="128"/>
      <c r="AP312" s="128"/>
      <c r="AQ312" s="127">
        <v>0.08</v>
      </c>
      <c r="AR312" s="127">
        <v>0.4</v>
      </c>
    </row>
    <row r="313" spans="1:44" s="70" customFormat="1">
      <c r="A313" s="4" t="s">
        <v>1455</v>
      </c>
      <c r="B313" s="133">
        <f>B312+30</f>
        <v>44834</v>
      </c>
      <c r="C313" s="131">
        <v>1</v>
      </c>
      <c r="D313" s="127">
        <v>0.14000000000000001</v>
      </c>
      <c r="E313" s="127">
        <v>5.0000000000000001E-3</v>
      </c>
      <c r="F313" s="127">
        <v>0</v>
      </c>
      <c r="G313" s="127"/>
      <c r="H313" s="128"/>
      <c r="M313" s="128">
        <v>1000</v>
      </c>
      <c r="N313" s="128">
        <f t="shared" si="127"/>
        <v>17000</v>
      </c>
      <c r="O313" s="128">
        <f t="shared" si="121"/>
        <v>1000</v>
      </c>
      <c r="P313" s="128">
        <f t="shared" si="122"/>
        <v>17000</v>
      </c>
      <c r="Q313" s="128">
        <f t="shared" si="128"/>
        <v>10.191780821917746</v>
      </c>
      <c r="R313" s="128">
        <f t="shared" si="129"/>
        <v>10.191780821917746</v>
      </c>
      <c r="S313" s="128">
        <f t="shared" si="132"/>
        <v>207.1232876712329</v>
      </c>
      <c r="T313" s="128">
        <f t="shared" si="125"/>
        <v>207.1232876712329</v>
      </c>
      <c r="U313" s="128">
        <f t="shared" si="130"/>
        <v>90</v>
      </c>
      <c r="V313" s="128">
        <f t="shared" si="131"/>
        <v>90</v>
      </c>
      <c r="W313" s="128">
        <f t="shared" si="123"/>
        <v>0</v>
      </c>
      <c r="X313" s="128">
        <f t="shared" si="117"/>
        <v>0</v>
      </c>
      <c r="Y313" s="129">
        <v>0.05</v>
      </c>
      <c r="Z313" s="128">
        <f t="shared" si="118"/>
        <v>-850</v>
      </c>
      <c r="AA313" s="128">
        <f t="shared" si="119"/>
        <v>-850</v>
      </c>
      <c r="AB313" s="129">
        <v>0.02</v>
      </c>
      <c r="AC313" s="128">
        <f t="shared" si="115"/>
        <v>-340</v>
      </c>
      <c r="AD313" s="128">
        <f t="shared" si="116"/>
        <v>-340</v>
      </c>
      <c r="AM313" s="128"/>
      <c r="AN313" s="128"/>
      <c r="AO313" s="128"/>
      <c r="AP313" s="128"/>
      <c r="AQ313" s="127">
        <v>0.08</v>
      </c>
      <c r="AR313" s="127">
        <v>0.4</v>
      </c>
    </row>
    <row r="314" spans="1:44" s="70" customFormat="1">
      <c r="A314" s="4" t="s">
        <v>1455</v>
      </c>
      <c r="B314" s="133">
        <f>B313+31</f>
        <v>44865</v>
      </c>
      <c r="C314" s="131">
        <v>1</v>
      </c>
      <c r="D314" s="127">
        <v>0.14000000000000001</v>
      </c>
      <c r="E314" s="127">
        <v>5.0000000000000001E-3</v>
      </c>
      <c r="F314" s="127">
        <v>0</v>
      </c>
      <c r="G314" s="127"/>
      <c r="H314" s="128"/>
      <c r="M314" s="128">
        <v>1000</v>
      </c>
      <c r="N314" s="128">
        <f t="shared" si="127"/>
        <v>16000</v>
      </c>
      <c r="O314" s="128">
        <f t="shared" si="121"/>
        <v>1000</v>
      </c>
      <c r="P314" s="128">
        <f t="shared" si="122"/>
        <v>16000</v>
      </c>
      <c r="Q314" s="128">
        <f t="shared" si="128"/>
        <v>10.191780821917746</v>
      </c>
      <c r="R314" s="128">
        <f t="shared" si="129"/>
        <v>10.191780821917746</v>
      </c>
      <c r="S314" s="128">
        <f t="shared" si="132"/>
        <v>202.13698630136986</v>
      </c>
      <c r="T314" s="128">
        <f t="shared" si="125"/>
        <v>202.13698630136986</v>
      </c>
      <c r="U314" s="128">
        <f t="shared" si="130"/>
        <v>85</v>
      </c>
      <c r="V314" s="128">
        <f t="shared" si="131"/>
        <v>85</v>
      </c>
      <c r="W314" s="128">
        <f t="shared" si="123"/>
        <v>0</v>
      </c>
      <c r="X314" s="128">
        <f t="shared" si="117"/>
        <v>0</v>
      </c>
      <c r="Y314" s="129">
        <v>0.05</v>
      </c>
      <c r="Z314" s="128">
        <f t="shared" si="118"/>
        <v>-800</v>
      </c>
      <c r="AA314" s="128">
        <f t="shared" si="119"/>
        <v>-800</v>
      </c>
      <c r="AB314" s="129">
        <v>0.02</v>
      </c>
      <c r="AC314" s="128">
        <f t="shared" si="115"/>
        <v>-320</v>
      </c>
      <c r="AD314" s="128">
        <f t="shared" si="116"/>
        <v>-320</v>
      </c>
      <c r="AM314" s="128"/>
      <c r="AN314" s="128"/>
      <c r="AO314" s="128"/>
      <c r="AP314" s="128"/>
      <c r="AQ314" s="127">
        <v>0.08</v>
      </c>
      <c r="AR314" s="127">
        <v>0.4</v>
      </c>
    </row>
    <row r="315" spans="1:44" s="70" customFormat="1">
      <c r="A315" s="4" t="s">
        <v>1455</v>
      </c>
      <c r="B315" s="133">
        <f>B314+30</f>
        <v>44895</v>
      </c>
      <c r="C315" s="131">
        <v>1</v>
      </c>
      <c r="D315" s="127">
        <v>0.14000000000000001</v>
      </c>
      <c r="E315" s="127">
        <v>5.0000000000000001E-3</v>
      </c>
      <c r="F315" s="127">
        <v>0</v>
      </c>
      <c r="G315" s="127"/>
      <c r="H315" s="128"/>
      <c r="M315" s="128">
        <v>1000</v>
      </c>
      <c r="N315" s="128">
        <f t="shared" si="127"/>
        <v>15000</v>
      </c>
      <c r="O315" s="128">
        <f t="shared" si="121"/>
        <v>1000</v>
      </c>
      <c r="P315" s="128">
        <f t="shared" si="122"/>
        <v>15000</v>
      </c>
      <c r="Q315" s="128">
        <f t="shared" si="128"/>
        <v>10.191780821917746</v>
      </c>
      <c r="R315" s="128">
        <f t="shared" si="129"/>
        <v>10.191780821917746</v>
      </c>
      <c r="S315" s="128">
        <f t="shared" si="132"/>
        <v>184.10958904109589</v>
      </c>
      <c r="T315" s="128">
        <f t="shared" si="125"/>
        <v>184.10958904109589</v>
      </c>
      <c r="U315" s="128">
        <f t="shared" si="130"/>
        <v>80</v>
      </c>
      <c r="V315" s="128">
        <f t="shared" si="131"/>
        <v>80</v>
      </c>
      <c r="W315" s="128">
        <f t="shared" si="123"/>
        <v>0</v>
      </c>
      <c r="X315" s="128">
        <f t="shared" si="117"/>
        <v>0</v>
      </c>
      <c r="Y315" s="129">
        <v>0.05</v>
      </c>
      <c r="Z315" s="128">
        <f t="shared" si="118"/>
        <v>-750</v>
      </c>
      <c r="AA315" s="128">
        <f t="shared" si="119"/>
        <v>-750</v>
      </c>
      <c r="AB315" s="129">
        <v>0.02</v>
      </c>
      <c r="AC315" s="128">
        <f t="shared" si="115"/>
        <v>-300</v>
      </c>
      <c r="AD315" s="128">
        <f t="shared" si="116"/>
        <v>-300</v>
      </c>
      <c r="AM315" s="128"/>
      <c r="AN315" s="128"/>
      <c r="AO315" s="128"/>
      <c r="AP315" s="128"/>
      <c r="AQ315" s="127">
        <v>0.08</v>
      </c>
      <c r="AR315" s="127">
        <v>0.4</v>
      </c>
    </row>
    <row r="316" spans="1:44" s="70" customFormat="1">
      <c r="A316" s="4" t="s">
        <v>1455</v>
      </c>
      <c r="B316" s="133">
        <f>B315+31</f>
        <v>44926</v>
      </c>
      <c r="C316" s="131">
        <v>1</v>
      </c>
      <c r="D316" s="127">
        <v>0.14000000000000001</v>
      </c>
      <c r="E316" s="127">
        <v>5.0000000000000001E-3</v>
      </c>
      <c r="F316" s="127">
        <v>0</v>
      </c>
      <c r="G316" s="127"/>
      <c r="H316" s="128"/>
      <c r="M316" s="128">
        <v>1000</v>
      </c>
      <c r="N316" s="128">
        <f t="shared" si="127"/>
        <v>14000</v>
      </c>
      <c r="O316" s="128">
        <f t="shared" si="121"/>
        <v>1000</v>
      </c>
      <c r="P316" s="128">
        <f t="shared" si="122"/>
        <v>14000</v>
      </c>
      <c r="Q316" s="128">
        <f t="shared" si="128"/>
        <v>10.191780821917746</v>
      </c>
      <c r="R316" s="128">
        <f t="shared" si="129"/>
        <v>10.191780821917746</v>
      </c>
      <c r="S316" s="128">
        <f t="shared" si="132"/>
        <v>178.35616438356163</v>
      </c>
      <c r="T316" s="128">
        <f t="shared" si="125"/>
        <v>178.35616438356163</v>
      </c>
      <c r="U316" s="128">
        <f t="shared" si="130"/>
        <v>75</v>
      </c>
      <c r="V316" s="128">
        <f t="shared" si="131"/>
        <v>75</v>
      </c>
      <c r="W316" s="128">
        <f t="shared" si="123"/>
        <v>0</v>
      </c>
      <c r="X316" s="128">
        <f t="shared" si="117"/>
        <v>0</v>
      </c>
      <c r="Y316" s="129">
        <v>0.05</v>
      </c>
      <c r="Z316" s="128">
        <f t="shared" si="118"/>
        <v>-700</v>
      </c>
      <c r="AA316" s="128">
        <f t="shared" si="119"/>
        <v>-700</v>
      </c>
      <c r="AB316" s="129">
        <v>0.02</v>
      </c>
      <c r="AC316" s="128">
        <f t="shared" si="115"/>
        <v>-280</v>
      </c>
      <c r="AD316" s="128">
        <f t="shared" si="116"/>
        <v>-280</v>
      </c>
      <c r="AM316" s="128"/>
      <c r="AN316" s="128"/>
      <c r="AO316" s="128"/>
      <c r="AP316" s="128"/>
      <c r="AQ316" s="127">
        <v>0.08</v>
      </c>
      <c r="AR316" s="127">
        <v>0.4</v>
      </c>
    </row>
    <row r="317" spans="1:44" s="70" customFormat="1">
      <c r="A317" s="4" t="s">
        <v>1455</v>
      </c>
      <c r="B317" s="133">
        <f>B304+31</f>
        <v>44957</v>
      </c>
      <c r="C317" s="131">
        <v>1</v>
      </c>
      <c r="D317" s="127">
        <v>0.14000000000000001</v>
      </c>
      <c r="E317" s="127">
        <v>5.0000000000000001E-3</v>
      </c>
      <c r="F317" s="127">
        <v>0</v>
      </c>
      <c r="G317" s="127"/>
      <c r="H317" s="128"/>
      <c r="M317" s="128">
        <v>1000</v>
      </c>
      <c r="N317" s="128">
        <f>N304-M317</f>
        <v>25000</v>
      </c>
      <c r="O317" s="128">
        <f t="shared" si="121"/>
        <v>1000</v>
      </c>
      <c r="P317" s="128">
        <f t="shared" si="122"/>
        <v>25000</v>
      </c>
      <c r="Q317" s="128">
        <f t="shared" si="128"/>
        <v>10.191780821917746</v>
      </c>
      <c r="R317" s="128">
        <f t="shared" si="129"/>
        <v>10.191780821917746</v>
      </c>
      <c r="S317" s="128">
        <f t="shared" si="132"/>
        <v>166.46575342465758</v>
      </c>
      <c r="T317" s="128">
        <f t="shared" si="125"/>
        <v>166.46575342465758</v>
      </c>
      <c r="U317" s="128">
        <f t="shared" si="130"/>
        <v>70</v>
      </c>
      <c r="V317" s="128">
        <f t="shared" si="131"/>
        <v>70</v>
      </c>
      <c r="W317" s="128">
        <f t="shared" si="123"/>
        <v>0</v>
      </c>
      <c r="X317" s="128">
        <f t="shared" si="117"/>
        <v>0</v>
      </c>
      <c r="Y317" s="129">
        <v>0.05</v>
      </c>
      <c r="Z317" s="128">
        <f t="shared" si="118"/>
        <v>-1250</v>
      </c>
      <c r="AA317" s="128">
        <f t="shared" si="119"/>
        <v>-1250</v>
      </c>
      <c r="AB317" s="129">
        <v>0.02</v>
      </c>
      <c r="AC317" s="128">
        <f t="shared" si="115"/>
        <v>-500</v>
      </c>
      <c r="AD317" s="128">
        <f t="shared" si="116"/>
        <v>-500</v>
      </c>
      <c r="AM317" s="128"/>
      <c r="AN317" s="128"/>
      <c r="AO317" s="128"/>
      <c r="AP317" s="128"/>
      <c r="AQ317" s="127">
        <v>0.08</v>
      </c>
      <c r="AR317" s="127">
        <v>0.4</v>
      </c>
    </row>
    <row r="318" spans="1:44" s="70" customFormat="1">
      <c r="A318" s="4" t="s">
        <v>1455</v>
      </c>
      <c r="B318" s="133">
        <f>B317+28</f>
        <v>44985</v>
      </c>
      <c r="C318" s="131">
        <v>1</v>
      </c>
      <c r="D318" s="127">
        <v>0.14000000000000001</v>
      </c>
      <c r="E318" s="127">
        <v>5.0000000000000001E-3</v>
      </c>
      <c r="F318" s="127">
        <v>0</v>
      </c>
      <c r="G318" s="127"/>
      <c r="H318" s="128"/>
      <c r="M318" s="128">
        <v>1000</v>
      </c>
      <c r="N318" s="128">
        <f t="shared" ref="N318:N328" si="133">N317-M318</f>
        <v>24000</v>
      </c>
      <c r="O318" s="128">
        <f t="shared" si="121"/>
        <v>1000</v>
      </c>
      <c r="P318" s="128">
        <f t="shared" si="122"/>
        <v>24000</v>
      </c>
      <c r="Q318" s="128">
        <f t="shared" si="128"/>
        <v>10.191780821917746</v>
      </c>
      <c r="R318" s="128">
        <f t="shared" si="129"/>
        <v>10.191780821917746</v>
      </c>
      <c r="S318" s="128">
        <f t="shared" si="132"/>
        <v>268.49315068493155</v>
      </c>
      <c r="T318" s="128">
        <f t="shared" si="125"/>
        <v>268.49315068493155</v>
      </c>
      <c r="U318" s="128">
        <f t="shared" si="130"/>
        <v>125</v>
      </c>
      <c r="V318" s="128">
        <f t="shared" si="131"/>
        <v>125</v>
      </c>
      <c r="W318" s="128">
        <f t="shared" si="123"/>
        <v>0</v>
      </c>
      <c r="X318" s="128">
        <f t="shared" si="117"/>
        <v>0</v>
      </c>
      <c r="Y318" s="129">
        <v>0.05</v>
      </c>
      <c r="Z318" s="128">
        <f t="shared" si="118"/>
        <v>-1200</v>
      </c>
      <c r="AA318" s="128">
        <f t="shared" si="119"/>
        <v>-1200</v>
      </c>
      <c r="AB318" s="129">
        <v>0.02</v>
      </c>
      <c r="AC318" s="128">
        <f t="shared" si="115"/>
        <v>-480</v>
      </c>
      <c r="AD318" s="128">
        <f t="shared" si="116"/>
        <v>-480</v>
      </c>
      <c r="AM318" s="128"/>
      <c r="AN318" s="128"/>
      <c r="AO318" s="128"/>
      <c r="AP318" s="128"/>
      <c r="AQ318" s="127">
        <v>0.08</v>
      </c>
      <c r="AR318" s="127">
        <v>0.4</v>
      </c>
    </row>
    <row r="319" spans="1:44" s="70" customFormat="1">
      <c r="A319" s="4" t="s">
        <v>1455</v>
      </c>
      <c r="B319" s="133">
        <f>B318+31</f>
        <v>45016</v>
      </c>
      <c r="C319" s="131">
        <v>1</v>
      </c>
      <c r="D319" s="127">
        <v>0.14000000000000001</v>
      </c>
      <c r="E319" s="127">
        <v>5.0000000000000001E-3</v>
      </c>
      <c r="F319" s="127">
        <v>0</v>
      </c>
      <c r="G319" s="127"/>
      <c r="H319" s="128"/>
      <c r="M319" s="128">
        <v>1000</v>
      </c>
      <c r="N319" s="128">
        <f t="shared" si="133"/>
        <v>23000</v>
      </c>
      <c r="O319" s="128">
        <f t="shared" si="121"/>
        <v>1000</v>
      </c>
      <c r="P319" s="128">
        <f t="shared" si="122"/>
        <v>23000</v>
      </c>
      <c r="Q319" s="128">
        <f t="shared" si="128"/>
        <v>10.191780821917746</v>
      </c>
      <c r="R319" s="128">
        <f t="shared" si="129"/>
        <v>10.191780821917746</v>
      </c>
      <c r="S319" s="128">
        <f t="shared" si="132"/>
        <v>285.36986301369865</v>
      </c>
      <c r="T319" s="128">
        <f t="shared" si="125"/>
        <v>285.36986301369865</v>
      </c>
      <c r="U319" s="128">
        <f t="shared" si="130"/>
        <v>120</v>
      </c>
      <c r="V319" s="128">
        <f t="shared" si="131"/>
        <v>120</v>
      </c>
      <c r="W319" s="128">
        <f t="shared" si="123"/>
        <v>0</v>
      </c>
      <c r="X319" s="128">
        <f t="shared" si="117"/>
        <v>0</v>
      </c>
      <c r="Y319" s="129">
        <v>0.05</v>
      </c>
      <c r="Z319" s="128">
        <f t="shared" si="118"/>
        <v>-1150</v>
      </c>
      <c r="AA319" s="128">
        <f t="shared" si="119"/>
        <v>-1150</v>
      </c>
      <c r="AB319" s="129">
        <v>0.02</v>
      </c>
      <c r="AC319" s="128">
        <f t="shared" si="115"/>
        <v>-460</v>
      </c>
      <c r="AD319" s="128">
        <f t="shared" si="116"/>
        <v>-460</v>
      </c>
      <c r="AM319" s="128"/>
      <c r="AN319" s="128"/>
      <c r="AO319" s="128"/>
      <c r="AP319" s="128"/>
      <c r="AQ319" s="127">
        <v>0.08</v>
      </c>
      <c r="AR319" s="127">
        <v>0.4</v>
      </c>
    </row>
    <row r="320" spans="1:44" s="70" customFormat="1">
      <c r="A320" s="4" t="s">
        <v>1455</v>
      </c>
      <c r="B320" s="133">
        <f>B319+30</f>
        <v>45046</v>
      </c>
      <c r="C320" s="131">
        <v>1</v>
      </c>
      <c r="D320" s="127">
        <v>0.14000000000000001</v>
      </c>
      <c r="E320" s="127">
        <v>5.0000000000000001E-3</v>
      </c>
      <c r="F320" s="127">
        <v>0</v>
      </c>
      <c r="G320" s="127"/>
      <c r="H320" s="128"/>
      <c r="M320" s="128">
        <v>1000</v>
      </c>
      <c r="N320" s="128">
        <f t="shared" si="133"/>
        <v>22000</v>
      </c>
      <c r="O320" s="128">
        <f t="shared" si="121"/>
        <v>1000</v>
      </c>
      <c r="P320" s="128">
        <f t="shared" si="122"/>
        <v>22000</v>
      </c>
      <c r="Q320" s="128">
        <f t="shared" si="128"/>
        <v>10.191780821917746</v>
      </c>
      <c r="R320" s="128">
        <f t="shared" si="129"/>
        <v>10.191780821917746</v>
      </c>
      <c r="S320" s="128">
        <f t="shared" si="132"/>
        <v>264.65753424657538</v>
      </c>
      <c r="T320" s="128">
        <f t="shared" si="125"/>
        <v>264.65753424657538</v>
      </c>
      <c r="U320" s="128">
        <f t="shared" si="130"/>
        <v>115</v>
      </c>
      <c r="V320" s="128">
        <f t="shared" si="131"/>
        <v>115</v>
      </c>
      <c r="W320" s="128">
        <f t="shared" si="123"/>
        <v>0</v>
      </c>
      <c r="X320" s="128">
        <f t="shared" si="117"/>
        <v>0</v>
      </c>
      <c r="Y320" s="129">
        <v>0.05</v>
      </c>
      <c r="Z320" s="128">
        <f t="shared" si="118"/>
        <v>-1100</v>
      </c>
      <c r="AA320" s="128">
        <f t="shared" si="119"/>
        <v>-1100</v>
      </c>
      <c r="AB320" s="129">
        <v>0.02</v>
      </c>
      <c r="AC320" s="128">
        <f t="shared" si="115"/>
        <v>-440</v>
      </c>
      <c r="AD320" s="128">
        <f t="shared" si="116"/>
        <v>-440</v>
      </c>
      <c r="AM320" s="128"/>
      <c r="AN320" s="128"/>
      <c r="AO320" s="128"/>
      <c r="AP320" s="128"/>
      <c r="AQ320" s="127">
        <v>0.08</v>
      </c>
      <c r="AR320" s="127">
        <v>0.4</v>
      </c>
    </row>
    <row r="321" spans="1:44" s="70" customFormat="1">
      <c r="A321" s="4" t="s">
        <v>1455</v>
      </c>
      <c r="B321" s="133">
        <f>B320+31</f>
        <v>45077</v>
      </c>
      <c r="C321" s="131">
        <v>1</v>
      </c>
      <c r="D321" s="127">
        <v>0.14000000000000001</v>
      </c>
      <c r="E321" s="127">
        <v>5.0000000000000001E-3</v>
      </c>
      <c r="F321" s="127">
        <v>0</v>
      </c>
      <c r="G321" s="127"/>
      <c r="H321" s="128"/>
      <c r="M321" s="128">
        <v>1000</v>
      </c>
      <c r="N321" s="128">
        <f t="shared" si="133"/>
        <v>21000</v>
      </c>
      <c r="O321" s="128">
        <f t="shared" si="121"/>
        <v>1000</v>
      </c>
      <c r="P321" s="128">
        <f t="shared" si="122"/>
        <v>21000</v>
      </c>
      <c r="Q321" s="128">
        <f t="shared" si="128"/>
        <v>10.191780821917746</v>
      </c>
      <c r="R321" s="128">
        <f t="shared" si="129"/>
        <v>10.191780821917746</v>
      </c>
      <c r="S321" s="128">
        <f t="shared" si="132"/>
        <v>261.58904109589048</v>
      </c>
      <c r="T321" s="128">
        <f t="shared" si="125"/>
        <v>261.58904109589048</v>
      </c>
      <c r="U321" s="128">
        <f t="shared" si="130"/>
        <v>110</v>
      </c>
      <c r="V321" s="128">
        <f t="shared" si="131"/>
        <v>110</v>
      </c>
      <c r="W321" s="128">
        <f t="shared" si="123"/>
        <v>0</v>
      </c>
      <c r="X321" s="128">
        <f t="shared" si="117"/>
        <v>0</v>
      </c>
      <c r="Y321" s="129">
        <v>0.05</v>
      </c>
      <c r="Z321" s="128">
        <f t="shared" si="118"/>
        <v>-1050</v>
      </c>
      <c r="AA321" s="128">
        <f t="shared" si="119"/>
        <v>-1050</v>
      </c>
      <c r="AB321" s="129">
        <v>0.02</v>
      </c>
      <c r="AC321" s="128">
        <f t="shared" si="115"/>
        <v>-420</v>
      </c>
      <c r="AD321" s="128">
        <f t="shared" si="116"/>
        <v>-420</v>
      </c>
      <c r="AM321" s="128"/>
      <c r="AN321" s="128"/>
      <c r="AO321" s="128"/>
      <c r="AP321" s="128"/>
      <c r="AQ321" s="127">
        <v>0.08</v>
      </c>
      <c r="AR321" s="127">
        <v>0.4</v>
      </c>
    </row>
    <row r="322" spans="1:44" s="70" customFormat="1">
      <c r="A322" s="4" t="s">
        <v>1455</v>
      </c>
      <c r="B322" s="133">
        <f>B321+30</f>
        <v>45107</v>
      </c>
      <c r="C322" s="131">
        <v>1</v>
      </c>
      <c r="D322" s="127">
        <v>0.14000000000000001</v>
      </c>
      <c r="E322" s="127">
        <v>5.0000000000000001E-3</v>
      </c>
      <c r="F322" s="127">
        <v>0</v>
      </c>
      <c r="G322" s="127"/>
      <c r="H322" s="128"/>
      <c r="M322" s="128">
        <v>1000</v>
      </c>
      <c r="N322" s="128">
        <f t="shared" si="133"/>
        <v>20000</v>
      </c>
      <c r="O322" s="128">
        <f t="shared" si="121"/>
        <v>1000</v>
      </c>
      <c r="P322" s="128">
        <f t="shared" si="122"/>
        <v>20000</v>
      </c>
      <c r="Q322" s="128">
        <f t="shared" si="128"/>
        <v>10.191780821917746</v>
      </c>
      <c r="R322" s="128">
        <f t="shared" si="129"/>
        <v>10.191780821917746</v>
      </c>
      <c r="S322" s="128">
        <f t="shared" si="132"/>
        <v>241.64383561643842</v>
      </c>
      <c r="T322" s="128">
        <f t="shared" si="125"/>
        <v>241.64383561643842</v>
      </c>
      <c r="U322" s="128">
        <f t="shared" si="130"/>
        <v>105</v>
      </c>
      <c r="V322" s="128">
        <f t="shared" si="131"/>
        <v>105</v>
      </c>
      <c r="W322" s="128">
        <f t="shared" si="123"/>
        <v>0</v>
      </c>
      <c r="X322" s="128">
        <f t="shared" si="117"/>
        <v>0</v>
      </c>
      <c r="Y322" s="129">
        <v>0.05</v>
      </c>
      <c r="Z322" s="128">
        <f t="shared" si="118"/>
        <v>-1000</v>
      </c>
      <c r="AA322" s="128">
        <f t="shared" si="119"/>
        <v>-1000</v>
      </c>
      <c r="AB322" s="129">
        <v>0.02</v>
      </c>
      <c r="AC322" s="128">
        <f t="shared" si="115"/>
        <v>-400</v>
      </c>
      <c r="AD322" s="128">
        <f t="shared" si="116"/>
        <v>-400</v>
      </c>
      <c r="AM322" s="128"/>
      <c r="AN322" s="128"/>
      <c r="AO322" s="128"/>
      <c r="AP322" s="128"/>
      <c r="AQ322" s="127">
        <v>0.08</v>
      </c>
      <c r="AR322" s="127">
        <v>0.4</v>
      </c>
    </row>
    <row r="323" spans="1:44" s="70" customFormat="1">
      <c r="A323" s="4" t="s">
        <v>1455</v>
      </c>
      <c r="B323" s="133">
        <f>B322+31</f>
        <v>45138</v>
      </c>
      <c r="C323" s="131">
        <v>1</v>
      </c>
      <c r="D323" s="127">
        <v>0.14000000000000001</v>
      </c>
      <c r="E323" s="127">
        <v>5.0000000000000001E-3</v>
      </c>
      <c r="F323" s="127">
        <v>0</v>
      </c>
      <c r="G323" s="127"/>
      <c r="H323" s="128"/>
      <c r="M323" s="128">
        <v>1000</v>
      </c>
      <c r="N323" s="128">
        <f t="shared" si="133"/>
        <v>19000</v>
      </c>
      <c r="O323" s="128">
        <f t="shared" si="121"/>
        <v>1000</v>
      </c>
      <c r="P323" s="128">
        <f t="shared" si="122"/>
        <v>19000</v>
      </c>
      <c r="Q323" s="128">
        <f t="shared" si="128"/>
        <v>10.191780821917746</v>
      </c>
      <c r="R323" s="128">
        <f t="shared" si="129"/>
        <v>10.191780821917746</v>
      </c>
      <c r="S323" s="128">
        <f t="shared" si="132"/>
        <v>237.80821917808223</v>
      </c>
      <c r="T323" s="128">
        <f t="shared" si="125"/>
        <v>237.80821917808223</v>
      </c>
      <c r="U323" s="128">
        <f t="shared" si="130"/>
        <v>100</v>
      </c>
      <c r="V323" s="128">
        <f t="shared" si="131"/>
        <v>100</v>
      </c>
      <c r="W323" s="128">
        <f t="shared" si="123"/>
        <v>0</v>
      </c>
      <c r="X323" s="128">
        <f t="shared" si="117"/>
        <v>0</v>
      </c>
      <c r="Y323" s="129">
        <v>0.05</v>
      </c>
      <c r="Z323" s="128">
        <f t="shared" si="118"/>
        <v>-950</v>
      </c>
      <c r="AA323" s="128">
        <f t="shared" si="119"/>
        <v>-950</v>
      </c>
      <c r="AB323" s="129">
        <v>0.02</v>
      </c>
      <c r="AC323" s="128">
        <f t="shared" si="115"/>
        <v>-380</v>
      </c>
      <c r="AD323" s="128">
        <f t="shared" si="116"/>
        <v>-380</v>
      </c>
      <c r="AM323" s="128"/>
      <c r="AN323" s="128"/>
      <c r="AO323" s="128"/>
      <c r="AP323" s="128"/>
      <c r="AQ323" s="127">
        <v>0.08</v>
      </c>
      <c r="AR323" s="127">
        <v>0.4</v>
      </c>
    </row>
    <row r="324" spans="1:44" s="70" customFormat="1">
      <c r="A324" s="4" t="s">
        <v>1455</v>
      </c>
      <c r="B324" s="133">
        <f>B323+31</f>
        <v>45169</v>
      </c>
      <c r="C324" s="131">
        <v>1</v>
      </c>
      <c r="D324" s="127">
        <v>0.14000000000000001</v>
      </c>
      <c r="E324" s="127">
        <v>5.0000000000000001E-3</v>
      </c>
      <c r="F324" s="127">
        <v>0</v>
      </c>
      <c r="G324" s="127"/>
      <c r="H324" s="128"/>
      <c r="M324" s="128">
        <v>1000</v>
      </c>
      <c r="N324" s="128">
        <f t="shared" si="133"/>
        <v>18000</v>
      </c>
      <c r="O324" s="128">
        <f t="shared" si="121"/>
        <v>1000</v>
      </c>
      <c r="P324" s="128">
        <f t="shared" si="122"/>
        <v>18000</v>
      </c>
      <c r="Q324" s="128">
        <f t="shared" si="128"/>
        <v>10.191780821917746</v>
      </c>
      <c r="R324" s="128">
        <f t="shared" si="129"/>
        <v>10.191780821917746</v>
      </c>
      <c r="S324" s="128">
        <f t="shared" si="132"/>
        <v>225.91780821917814</v>
      </c>
      <c r="T324" s="128">
        <f t="shared" si="125"/>
        <v>225.91780821917814</v>
      </c>
      <c r="U324" s="128">
        <f t="shared" si="130"/>
        <v>95</v>
      </c>
      <c r="V324" s="128">
        <f t="shared" si="131"/>
        <v>95</v>
      </c>
      <c r="W324" s="128">
        <f t="shared" si="123"/>
        <v>0</v>
      </c>
      <c r="X324" s="128">
        <f t="shared" si="117"/>
        <v>0</v>
      </c>
      <c r="Y324" s="129">
        <v>0.05</v>
      </c>
      <c r="Z324" s="128">
        <f t="shared" si="118"/>
        <v>-900</v>
      </c>
      <c r="AA324" s="128">
        <f t="shared" si="119"/>
        <v>-900</v>
      </c>
      <c r="AB324" s="129">
        <v>0.02</v>
      </c>
      <c r="AC324" s="128">
        <f t="shared" si="115"/>
        <v>-360</v>
      </c>
      <c r="AD324" s="128">
        <f t="shared" si="116"/>
        <v>-360</v>
      </c>
      <c r="AM324" s="128"/>
      <c r="AN324" s="128"/>
      <c r="AO324" s="128"/>
      <c r="AP324" s="128"/>
      <c r="AQ324" s="127">
        <v>0.08</v>
      </c>
      <c r="AR324" s="127">
        <v>0.4</v>
      </c>
    </row>
    <row r="325" spans="1:44" s="70" customFormat="1">
      <c r="A325" s="4" t="s">
        <v>1455</v>
      </c>
      <c r="B325" s="133">
        <f>B324+30</f>
        <v>45199</v>
      </c>
      <c r="C325" s="131">
        <v>1</v>
      </c>
      <c r="D325" s="127">
        <v>0.14000000000000001</v>
      </c>
      <c r="E325" s="127">
        <v>5.0000000000000001E-3</v>
      </c>
      <c r="F325" s="127">
        <v>0</v>
      </c>
      <c r="G325" s="127"/>
      <c r="H325" s="128"/>
      <c r="M325" s="128">
        <v>1000</v>
      </c>
      <c r="N325" s="128">
        <f t="shared" si="133"/>
        <v>17000</v>
      </c>
      <c r="O325" s="128">
        <f t="shared" si="121"/>
        <v>1000</v>
      </c>
      <c r="P325" s="128">
        <f t="shared" si="122"/>
        <v>17000</v>
      </c>
      <c r="Q325" s="128">
        <f t="shared" si="128"/>
        <v>10.191780821917746</v>
      </c>
      <c r="R325" s="128">
        <f t="shared" si="129"/>
        <v>10.191780821917746</v>
      </c>
      <c r="S325" s="128">
        <f t="shared" si="132"/>
        <v>207.1232876712329</v>
      </c>
      <c r="T325" s="128">
        <f t="shared" si="125"/>
        <v>207.1232876712329</v>
      </c>
      <c r="U325" s="128">
        <f t="shared" si="130"/>
        <v>90</v>
      </c>
      <c r="V325" s="128">
        <f t="shared" si="131"/>
        <v>90</v>
      </c>
      <c r="W325" s="128">
        <f t="shared" si="123"/>
        <v>0</v>
      </c>
      <c r="X325" s="128">
        <f t="shared" si="117"/>
        <v>0</v>
      </c>
      <c r="Y325" s="129">
        <v>0.05</v>
      </c>
      <c r="Z325" s="128">
        <f t="shared" si="118"/>
        <v>-850</v>
      </c>
      <c r="AA325" s="128">
        <f t="shared" si="119"/>
        <v>-850</v>
      </c>
      <c r="AB325" s="129">
        <v>0.02</v>
      </c>
      <c r="AC325" s="128">
        <f t="shared" ref="AC325:AC388" si="134">-AB325*N325</f>
        <v>-340</v>
      </c>
      <c r="AD325" s="128">
        <f t="shared" ref="AD325:AD388" si="135">AC325*C325</f>
        <v>-340</v>
      </c>
      <c r="AM325" s="128"/>
      <c r="AN325" s="128"/>
      <c r="AO325" s="128"/>
      <c r="AP325" s="128"/>
      <c r="AQ325" s="127">
        <v>0.08</v>
      </c>
      <c r="AR325" s="127">
        <v>0.4</v>
      </c>
    </row>
    <row r="326" spans="1:44" s="70" customFormat="1">
      <c r="A326" s="4" t="s">
        <v>1455</v>
      </c>
      <c r="B326" s="133">
        <f>B325+31</f>
        <v>45230</v>
      </c>
      <c r="C326" s="131">
        <v>1</v>
      </c>
      <c r="D326" s="127">
        <v>0.14000000000000001</v>
      </c>
      <c r="E326" s="127">
        <v>5.0000000000000001E-3</v>
      </c>
      <c r="F326" s="127">
        <v>0</v>
      </c>
      <c r="G326" s="127"/>
      <c r="H326" s="128"/>
      <c r="M326" s="128">
        <v>1000</v>
      </c>
      <c r="N326" s="128">
        <f t="shared" si="133"/>
        <v>16000</v>
      </c>
      <c r="O326" s="128">
        <f t="shared" si="121"/>
        <v>1000</v>
      </c>
      <c r="P326" s="128">
        <f t="shared" si="122"/>
        <v>16000</v>
      </c>
      <c r="Q326" s="128">
        <f t="shared" si="128"/>
        <v>10.191780821917746</v>
      </c>
      <c r="R326" s="128">
        <f t="shared" si="129"/>
        <v>10.191780821917746</v>
      </c>
      <c r="S326" s="128">
        <f t="shared" si="132"/>
        <v>202.13698630136986</v>
      </c>
      <c r="T326" s="128">
        <f t="shared" si="125"/>
        <v>202.13698630136986</v>
      </c>
      <c r="U326" s="128">
        <f t="shared" si="130"/>
        <v>85</v>
      </c>
      <c r="V326" s="128">
        <f t="shared" si="131"/>
        <v>85</v>
      </c>
      <c r="W326" s="128">
        <f t="shared" si="123"/>
        <v>0</v>
      </c>
      <c r="X326" s="128">
        <f t="shared" si="117"/>
        <v>0</v>
      </c>
      <c r="Y326" s="129">
        <v>0.05</v>
      </c>
      <c r="Z326" s="128">
        <f t="shared" si="118"/>
        <v>-800</v>
      </c>
      <c r="AA326" s="128">
        <f t="shared" si="119"/>
        <v>-800</v>
      </c>
      <c r="AB326" s="129">
        <v>0.02</v>
      </c>
      <c r="AC326" s="128">
        <f t="shared" si="134"/>
        <v>-320</v>
      </c>
      <c r="AD326" s="128">
        <f t="shared" si="135"/>
        <v>-320</v>
      </c>
      <c r="AM326" s="128"/>
      <c r="AN326" s="128"/>
      <c r="AO326" s="128"/>
      <c r="AP326" s="128"/>
      <c r="AQ326" s="127">
        <v>0.08</v>
      </c>
      <c r="AR326" s="127">
        <v>0.4</v>
      </c>
    </row>
    <row r="327" spans="1:44" s="70" customFormat="1">
      <c r="A327" s="4" t="s">
        <v>1455</v>
      </c>
      <c r="B327" s="133">
        <f>B326+30</f>
        <v>45260</v>
      </c>
      <c r="C327" s="131">
        <v>1</v>
      </c>
      <c r="D327" s="127">
        <v>0.14000000000000001</v>
      </c>
      <c r="E327" s="127">
        <v>5.0000000000000001E-3</v>
      </c>
      <c r="F327" s="127">
        <v>0</v>
      </c>
      <c r="G327" s="127"/>
      <c r="H327" s="128"/>
      <c r="M327" s="128">
        <v>1000</v>
      </c>
      <c r="N327" s="128">
        <f t="shared" si="133"/>
        <v>15000</v>
      </c>
      <c r="O327" s="128">
        <f t="shared" si="121"/>
        <v>1000</v>
      </c>
      <c r="P327" s="128">
        <f t="shared" si="122"/>
        <v>15000</v>
      </c>
      <c r="Q327" s="128">
        <f t="shared" si="128"/>
        <v>10.191780821917746</v>
      </c>
      <c r="R327" s="128">
        <f t="shared" si="129"/>
        <v>10.191780821917746</v>
      </c>
      <c r="S327" s="128">
        <f t="shared" si="132"/>
        <v>184.10958904109589</v>
      </c>
      <c r="T327" s="128">
        <f t="shared" si="125"/>
        <v>184.10958904109589</v>
      </c>
      <c r="U327" s="128">
        <f t="shared" si="130"/>
        <v>80</v>
      </c>
      <c r="V327" s="128">
        <f t="shared" si="131"/>
        <v>80</v>
      </c>
      <c r="W327" s="128">
        <f t="shared" si="123"/>
        <v>0</v>
      </c>
      <c r="X327" s="128">
        <f t="shared" si="117"/>
        <v>0</v>
      </c>
      <c r="Y327" s="129">
        <v>0.05</v>
      </c>
      <c r="Z327" s="128">
        <f t="shared" si="118"/>
        <v>-750</v>
      </c>
      <c r="AA327" s="128">
        <f t="shared" si="119"/>
        <v>-750</v>
      </c>
      <c r="AB327" s="129">
        <v>0.02</v>
      </c>
      <c r="AC327" s="128">
        <f t="shared" si="134"/>
        <v>-300</v>
      </c>
      <c r="AD327" s="128">
        <f t="shared" si="135"/>
        <v>-300</v>
      </c>
      <c r="AM327" s="128"/>
      <c r="AN327" s="128"/>
      <c r="AO327" s="128"/>
      <c r="AP327" s="128"/>
      <c r="AQ327" s="127">
        <v>0.08</v>
      </c>
      <c r="AR327" s="127">
        <v>0.4</v>
      </c>
    </row>
    <row r="328" spans="1:44" s="70" customFormat="1">
      <c r="A328" s="4" t="s">
        <v>1455</v>
      </c>
      <c r="B328" s="133">
        <f>B327+31</f>
        <v>45291</v>
      </c>
      <c r="C328" s="131">
        <v>1</v>
      </c>
      <c r="D328" s="127">
        <v>0.14000000000000001</v>
      </c>
      <c r="E328" s="127">
        <v>5.0000000000000001E-3</v>
      </c>
      <c r="F328" s="127">
        <v>0</v>
      </c>
      <c r="G328" s="127"/>
      <c r="H328" s="128"/>
      <c r="M328" s="128">
        <v>1000</v>
      </c>
      <c r="N328" s="128">
        <f t="shared" si="133"/>
        <v>14000</v>
      </c>
      <c r="O328" s="128">
        <f t="shared" si="121"/>
        <v>1000</v>
      </c>
      <c r="P328" s="128">
        <f t="shared" si="122"/>
        <v>14000</v>
      </c>
      <c r="Q328" s="128">
        <f t="shared" si="128"/>
        <v>10.191780821917746</v>
      </c>
      <c r="R328" s="128">
        <f t="shared" si="129"/>
        <v>10.191780821917746</v>
      </c>
      <c r="S328" s="128">
        <f t="shared" si="132"/>
        <v>178.35616438356163</v>
      </c>
      <c r="T328" s="128">
        <f t="shared" si="125"/>
        <v>178.35616438356163</v>
      </c>
      <c r="U328" s="128">
        <f t="shared" si="130"/>
        <v>75</v>
      </c>
      <c r="V328" s="128">
        <f t="shared" si="131"/>
        <v>75</v>
      </c>
      <c r="W328" s="128">
        <f t="shared" si="123"/>
        <v>0</v>
      </c>
      <c r="X328" s="128">
        <f t="shared" ref="X328:X391" si="136">W328*C328</f>
        <v>0</v>
      </c>
      <c r="Y328" s="129">
        <v>0.05</v>
      </c>
      <c r="Z328" s="128">
        <f t="shared" ref="Z328:Z391" si="137">-Y328*N328</f>
        <v>-700</v>
      </c>
      <c r="AA328" s="128">
        <f t="shared" ref="AA328:AA391" si="138">Z328*C328</f>
        <v>-700</v>
      </c>
      <c r="AB328" s="129">
        <v>0.02</v>
      </c>
      <c r="AC328" s="128">
        <f t="shared" si="134"/>
        <v>-280</v>
      </c>
      <c r="AD328" s="128">
        <f t="shared" si="135"/>
        <v>-280</v>
      </c>
      <c r="AM328" s="128"/>
      <c r="AN328" s="128"/>
      <c r="AO328" s="128"/>
      <c r="AP328" s="128"/>
      <c r="AQ328" s="127">
        <v>0.08</v>
      </c>
      <c r="AR328" s="127">
        <v>0.4</v>
      </c>
    </row>
    <row r="329" spans="1:44" s="70" customFormat="1">
      <c r="A329" s="4" t="s">
        <v>1455</v>
      </c>
      <c r="B329" s="133">
        <f>B328+31</f>
        <v>45322</v>
      </c>
      <c r="C329" s="131">
        <v>1</v>
      </c>
      <c r="D329" s="127">
        <v>0.14000000000000001</v>
      </c>
      <c r="E329" s="127">
        <v>5.0000000000000001E-3</v>
      </c>
      <c r="F329" s="127">
        <v>0</v>
      </c>
      <c r="G329" s="127"/>
      <c r="H329" s="128"/>
      <c r="M329" s="128">
        <v>1000</v>
      </c>
      <c r="N329" s="128">
        <f>N316-M329</f>
        <v>13000</v>
      </c>
      <c r="O329" s="128">
        <f t="shared" si="121"/>
        <v>1000</v>
      </c>
      <c r="P329" s="128">
        <f t="shared" si="122"/>
        <v>13000</v>
      </c>
      <c r="Q329" s="128">
        <f t="shared" si="128"/>
        <v>10.191780821917746</v>
      </c>
      <c r="R329" s="128">
        <f t="shared" si="129"/>
        <v>10.191780821917746</v>
      </c>
      <c r="S329" s="128">
        <f t="shared" si="132"/>
        <v>166.46575342465758</v>
      </c>
      <c r="T329" s="128">
        <f t="shared" si="125"/>
        <v>166.46575342465758</v>
      </c>
      <c r="U329" s="128">
        <f t="shared" si="130"/>
        <v>70</v>
      </c>
      <c r="V329" s="128">
        <f t="shared" si="131"/>
        <v>70</v>
      </c>
      <c r="W329" s="128">
        <f t="shared" si="123"/>
        <v>0</v>
      </c>
      <c r="X329" s="128">
        <f t="shared" si="136"/>
        <v>0</v>
      </c>
      <c r="Y329" s="129">
        <v>0.05</v>
      </c>
      <c r="Z329" s="128">
        <f t="shared" si="137"/>
        <v>-650</v>
      </c>
      <c r="AA329" s="128">
        <f t="shared" si="138"/>
        <v>-650</v>
      </c>
      <c r="AB329" s="129">
        <v>0.02</v>
      </c>
      <c r="AC329" s="128">
        <f t="shared" si="134"/>
        <v>-260</v>
      </c>
      <c r="AD329" s="128">
        <f t="shared" si="135"/>
        <v>-260</v>
      </c>
      <c r="AM329" s="128"/>
      <c r="AN329" s="128"/>
      <c r="AO329" s="128"/>
      <c r="AP329" s="128"/>
      <c r="AQ329" s="127">
        <v>0.08</v>
      </c>
      <c r="AR329" s="127">
        <v>0.4</v>
      </c>
    </row>
    <row r="330" spans="1:44" s="70" customFormat="1">
      <c r="A330" s="4" t="s">
        <v>1455</v>
      </c>
      <c r="B330" s="133">
        <f>B329+29</f>
        <v>45351</v>
      </c>
      <c r="C330" s="131">
        <v>1</v>
      </c>
      <c r="D330" s="127">
        <v>0.14000000000000001</v>
      </c>
      <c r="E330" s="127">
        <v>5.0000000000000001E-3</v>
      </c>
      <c r="F330" s="127">
        <v>0</v>
      </c>
      <c r="G330" s="127"/>
      <c r="H330" s="128"/>
      <c r="M330" s="128">
        <v>1000</v>
      </c>
      <c r="N330" s="128">
        <f t="shared" ref="N330:N342" si="139">N329-M330</f>
        <v>12000</v>
      </c>
      <c r="O330" s="128">
        <f t="shared" si="121"/>
        <v>1000</v>
      </c>
      <c r="P330" s="128">
        <f t="shared" si="122"/>
        <v>12000</v>
      </c>
      <c r="Q330" s="128">
        <f t="shared" si="128"/>
        <v>10.191780821917746</v>
      </c>
      <c r="R330" s="128">
        <f t="shared" si="129"/>
        <v>10.191780821917746</v>
      </c>
      <c r="S330" s="128">
        <f t="shared" si="132"/>
        <v>144.60273972602741</v>
      </c>
      <c r="T330" s="128">
        <f t="shared" si="125"/>
        <v>144.60273972602741</v>
      </c>
      <c r="U330" s="128">
        <f t="shared" si="130"/>
        <v>65</v>
      </c>
      <c r="V330" s="128">
        <f t="shared" si="131"/>
        <v>65</v>
      </c>
      <c r="W330" s="128">
        <f t="shared" si="123"/>
        <v>0</v>
      </c>
      <c r="X330" s="128">
        <f t="shared" si="136"/>
        <v>0</v>
      </c>
      <c r="Y330" s="129">
        <v>0.05</v>
      </c>
      <c r="Z330" s="128">
        <f t="shared" si="137"/>
        <v>-600</v>
      </c>
      <c r="AA330" s="128">
        <f t="shared" si="138"/>
        <v>-600</v>
      </c>
      <c r="AB330" s="129">
        <v>0.02</v>
      </c>
      <c r="AC330" s="128">
        <f t="shared" si="134"/>
        <v>-240</v>
      </c>
      <c r="AD330" s="128">
        <f t="shared" si="135"/>
        <v>-240</v>
      </c>
      <c r="AM330" s="128"/>
      <c r="AN330" s="128"/>
      <c r="AO330" s="128"/>
      <c r="AP330" s="128"/>
      <c r="AQ330" s="127">
        <v>0.08</v>
      </c>
      <c r="AR330" s="127">
        <v>0.4</v>
      </c>
    </row>
    <row r="331" spans="1:44" s="70" customFormat="1">
      <c r="A331" s="4" t="s">
        <v>1455</v>
      </c>
      <c r="B331" s="133">
        <f>B330+31</f>
        <v>45382</v>
      </c>
      <c r="C331" s="131">
        <v>1</v>
      </c>
      <c r="D331" s="127">
        <v>0.14000000000000001</v>
      </c>
      <c r="E331" s="127">
        <v>5.0000000000000001E-3</v>
      </c>
      <c r="F331" s="127">
        <v>0</v>
      </c>
      <c r="G331" s="127"/>
      <c r="H331" s="128"/>
      <c r="M331" s="128">
        <v>1000</v>
      </c>
      <c r="N331" s="128">
        <f t="shared" si="139"/>
        <v>11000</v>
      </c>
      <c r="O331" s="128">
        <f t="shared" si="121"/>
        <v>1000</v>
      </c>
      <c r="P331" s="128">
        <f t="shared" si="122"/>
        <v>11000</v>
      </c>
      <c r="Q331" s="128">
        <f t="shared" si="128"/>
        <v>10.191780821917746</v>
      </c>
      <c r="R331" s="128">
        <f t="shared" si="129"/>
        <v>10.191780821917746</v>
      </c>
      <c r="S331" s="128">
        <f t="shared" si="132"/>
        <v>142.68493150684932</v>
      </c>
      <c r="T331" s="128">
        <f t="shared" si="125"/>
        <v>142.68493150684932</v>
      </c>
      <c r="U331" s="128">
        <f t="shared" si="130"/>
        <v>60</v>
      </c>
      <c r="V331" s="128">
        <f t="shared" si="131"/>
        <v>60</v>
      </c>
      <c r="W331" s="128">
        <f t="shared" si="123"/>
        <v>0</v>
      </c>
      <c r="X331" s="128">
        <f t="shared" si="136"/>
        <v>0</v>
      </c>
      <c r="Y331" s="129">
        <v>0.05</v>
      </c>
      <c r="Z331" s="128">
        <f t="shared" si="137"/>
        <v>-550</v>
      </c>
      <c r="AA331" s="128">
        <f t="shared" si="138"/>
        <v>-550</v>
      </c>
      <c r="AB331" s="129">
        <v>0.02</v>
      </c>
      <c r="AC331" s="128">
        <f t="shared" si="134"/>
        <v>-220</v>
      </c>
      <c r="AD331" s="128">
        <f t="shared" si="135"/>
        <v>-220</v>
      </c>
      <c r="AM331" s="128"/>
      <c r="AN331" s="128"/>
      <c r="AO331" s="128"/>
      <c r="AP331" s="128"/>
      <c r="AQ331" s="127">
        <v>0.08</v>
      </c>
      <c r="AR331" s="127">
        <v>0.4</v>
      </c>
    </row>
    <row r="332" spans="1:44" s="70" customFormat="1">
      <c r="A332" s="4" t="s">
        <v>1455</v>
      </c>
      <c r="B332" s="133">
        <f>B331+30</f>
        <v>45412</v>
      </c>
      <c r="C332" s="131">
        <v>1</v>
      </c>
      <c r="D332" s="127">
        <v>0.14000000000000001</v>
      </c>
      <c r="E332" s="127">
        <v>5.0000000000000001E-3</v>
      </c>
      <c r="F332" s="127">
        <v>0</v>
      </c>
      <c r="G332" s="127"/>
      <c r="H332" s="128"/>
      <c r="M332" s="128">
        <v>1000</v>
      </c>
      <c r="N332" s="128">
        <f t="shared" si="139"/>
        <v>10000</v>
      </c>
      <c r="O332" s="128">
        <f t="shared" si="121"/>
        <v>1000</v>
      </c>
      <c r="P332" s="128">
        <f t="shared" si="122"/>
        <v>10000</v>
      </c>
      <c r="Q332" s="128">
        <f t="shared" si="128"/>
        <v>10.19178082191776</v>
      </c>
      <c r="R332" s="128">
        <f t="shared" si="129"/>
        <v>10.19178082191776</v>
      </c>
      <c r="S332" s="128">
        <f t="shared" si="132"/>
        <v>126.57534246575345</v>
      </c>
      <c r="T332" s="128">
        <f t="shared" si="125"/>
        <v>126.57534246575345</v>
      </c>
      <c r="U332" s="128">
        <f t="shared" si="130"/>
        <v>55</v>
      </c>
      <c r="V332" s="128">
        <f t="shared" si="131"/>
        <v>55</v>
      </c>
      <c r="W332" s="128">
        <f t="shared" si="123"/>
        <v>0</v>
      </c>
      <c r="X332" s="128">
        <f t="shared" si="136"/>
        <v>0</v>
      </c>
      <c r="Y332" s="129">
        <v>0.05</v>
      </c>
      <c r="Z332" s="128">
        <f t="shared" si="137"/>
        <v>-500</v>
      </c>
      <c r="AA332" s="128">
        <f t="shared" si="138"/>
        <v>-500</v>
      </c>
      <c r="AB332" s="129">
        <v>0.02</v>
      </c>
      <c r="AC332" s="128">
        <f t="shared" si="134"/>
        <v>-200</v>
      </c>
      <c r="AD332" s="128">
        <f t="shared" si="135"/>
        <v>-200</v>
      </c>
      <c r="AM332" s="128"/>
      <c r="AN332" s="128"/>
      <c r="AO332" s="128"/>
      <c r="AP332" s="128"/>
      <c r="AQ332" s="127">
        <v>0.08</v>
      </c>
      <c r="AR332" s="127">
        <v>0.4</v>
      </c>
    </row>
    <row r="333" spans="1:44" s="70" customFormat="1">
      <c r="A333" s="4" t="s">
        <v>1455</v>
      </c>
      <c r="B333" s="133">
        <f>B332+31</f>
        <v>45443</v>
      </c>
      <c r="C333" s="131">
        <v>1</v>
      </c>
      <c r="D333" s="127">
        <v>0.14000000000000001</v>
      </c>
      <c r="E333" s="127">
        <v>5.0000000000000001E-3</v>
      </c>
      <c r="F333" s="127">
        <v>0</v>
      </c>
      <c r="G333" s="127"/>
      <c r="H333" s="128"/>
      <c r="M333" s="128">
        <v>1000</v>
      </c>
      <c r="N333" s="128">
        <f t="shared" si="139"/>
        <v>9000</v>
      </c>
      <c r="O333" s="128">
        <f t="shared" si="121"/>
        <v>1000</v>
      </c>
      <c r="P333" s="128">
        <f t="shared" si="122"/>
        <v>9000</v>
      </c>
      <c r="Q333" s="128">
        <f t="shared" si="128"/>
        <v>10.19178082191776</v>
      </c>
      <c r="R333" s="128">
        <f t="shared" si="129"/>
        <v>10.19178082191776</v>
      </c>
      <c r="S333" s="128">
        <f t="shared" si="132"/>
        <v>118.90410958904111</v>
      </c>
      <c r="T333" s="128">
        <f t="shared" si="125"/>
        <v>118.90410958904111</v>
      </c>
      <c r="U333" s="128">
        <f t="shared" si="130"/>
        <v>50</v>
      </c>
      <c r="V333" s="128">
        <f t="shared" si="131"/>
        <v>50</v>
      </c>
      <c r="W333" s="128">
        <f t="shared" si="123"/>
        <v>0</v>
      </c>
      <c r="X333" s="128">
        <f t="shared" si="136"/>
        <v>0</v>
      </c>
      <c r="Y333" s="129">
        <v>0.05</v>
      </c>
      <c r="Z333" s="128">
        <f t="shared" si="137"/>
        <v>-450</v>
      </c>
      <c r="AA333" s="128">
        <f t="shared" si="138"/>
        <v>-450</v>
      </c>
      <c r="AB333" s="129">
        <v>0.02</v>
      </c>
      <c r="AC333" s="128">
        <f t="shared" si="134"/>
        <v>-180</v>
      </c>
      <c r="AD333" s="128">
        <f t="shared" si="135"/>
        <v>-180</v>
      </c>
      <c r="AM333" s="128"/>
      <c r="AN333" s="128"/>
      <c r="AO333" s="128"/>
      <c r="AP333" s="128"/>
      <c r="AQ333" s="127">
        <v>0.08</v>
      </c>
      <c r="AR333" s="127">
        <v>0.4</v>
      </c>
    </row>
    <row r="334" spans="1:44" s="70" customFormat="1">
      <c r="A334" s="4" t="s">
        <v>1455</v>
      </c>
      <c r="B334" s="133">
        <f>B333+30</f>
        <v>45473</v>
      </c>
      <c r="C334" s="131">
        <v>1</v>
      </c>
      <c r="D334" s="127">
        <v>0.14000000000000001</v>
      </c>
      <c r="E334" s="127">
        <v>5.0000000000000001E-3</v>
      </c>
      <c r="F334" s="127">
        <v>0</v>
      </c>
      <c r="G334" s="127"/>
      <c r="H334" s="128"/>
      <c r="M334" s="128">
        <v>1000</v>
      </c>
      <c r="N334" s="128">
        <f t="shared" si="139"/>
        <v>8000</v>
      </c>
      <c r="O334" s="128">
        <f t="shared" si="121"/>
        <v>1000</v>
      </c>
      <c r="P334" s="128">
        <f t="shared" si="122"/>
        <v>8000</v>
      </c>
      <c r="Q334" s="128">
        <f t="shared" si="128"/>
        <v>10.19178082191776</v>
      </c>
      <c r="R334" s="128">
        <f t="shared" si="129"/>
        <v>10.19178082191776</v>
      </c>
      <c r="S334" s="128">
        <f t="shared" si="132"/>
        <v>103.56164383561645</v>
      </c>
      <c r="T334" s="128">
        <f t="shared" si="125"/>
        <v>103.56164383561645</v>
      </c>
      <c r="U334" s="128">
        <f t="shared" si="130"/>
        <v>45</v>
      </c>
      <c r="V334" s="128">
        <f t="shared" si="131"/>
        <v>45</v>
      </c>
      <c r="W334" s="128">
        <f t="shared" si="123"/>
        <v>0</v>
      </c>
      <c r="X334" s="128">
        <f t="shared" si="136"/>
        <v>0</v>
      </c>
      <c r="Y334" s="129">
        <v>0.05</v>
      </c>
      <c r="Z334" s="128">
        <f t="shared" si="137"/>
        <v>-400</v>
      </c>
      <c r="AA334" s="128">
        <f t="shared" si="138"/>
        <v>-400</v>
      </c>
      <c r="AB334" s="129">
        <v>0.02</v>
      </c>
      <c r="AC334" s="128">
        <f t="shared" si="134"/>
        <v>-160</v>
      </c>
      <c r="AD334" s="128">
        <f t="shared" si="135"/>
        <v>-160</v>
      </c>
      <c r="AM334" s="128"/>
      <c r="AN334" s="128"/>
      <c r="AO334" s="128"/>
      <c r="AP334" s="128"/>
      <c r="AQ334" s="127">
        <v>0.08</v>
      </c>
      <c r="AR334" s="127">
        <v>0.4</v>
      </c>
    </row>
    <row r="335" spans="1:44" s="70" customFormat="1">
      <c r="A335" s="4" t="s">
        <v>1455</v>
      </c>
      <c r="B335" s="133">
        <f>B334+31</f>
        <v>45504</v>
      </c>
      <c r="C335" s="131">
        <v>1</v>
      </c>
      <c r="D335" s="127">
        <v>0.14000000000000001</v>
      </c>
      <c r="E335" s="127">
        <v>5.0000000000000001E-3</v>
      </c>
      <c r="F335" s="127">
        <v>0</v>
      </c>
      <c r="G335" s="127"/>
      <c r="H335" s="128"/>
      <c r="M335" s="128">
        <v>1000</v>
      </c>
      <c r="N335" s="128">
        <f t="shared" si="139"/>
        <v>7000</v>
      </c>
      <c r="O335" s="128">
        <f t="shared" si="121"/>
        <v>1000</v>
      </c>
      <c r="P335" s="128">
        <f t="shared" si="122"/>
        <v>7000</v>
      </c>
      <c r="Q335" s="128">
        <f t="shared" si="128"/>
        <v>10.19178082191776</v>
      </c>
      <c r="R335" s="128">
        <f t="shared" si="129"/>
        <v>10.19178082191776</v>
      </c>
      <c r="S335" s="128">
        <f t="shared" si="132"/>
        <v>95.123287671232873</v>
      </c>
      <c r="T335" s="128">
        <f t="shared" si="125"/>
        <v>95.123287671232873</v>
      </c>
      <c r="U335" s="128">
        <f t="shared" si="130"/>
        <v>40</v>
      </c>
      <c r="V335" s="128">
        <f t="shared" si="131"/>
        <v>40</v>
      </c>
      <c r="W335" s="128">
        <f t="shared" si="123"/>
        <v>0</v>
      </c>
      <c r="X335" s="128">
        <f t="shared" si="136"/>
        <v>0</v>
      </c>
      <c r="Y335" s="129">
        <v>0.05</v>
      </c>
      <c r="Z335" s="128">
        <f t="shared" si="137"/>
        <v>-350</v>
      </c>
      <c r="AA335" s="128">
        <f t="shared" si="138"/>
        <v>-350</v>
      </c>
      <c r="AB335" s="129">
        <v>0.02</v>
      </c>
      <c r="AC335" s="128">
        <f t="shared" si="134"/>
        <v>-140</v>
      </c>
      <c r="AD335" s="128">
        <f t="shared" si="135"/>
        <v>-140</v>
      </c>
      <c r="AM335" s="128"/>
      <c r="AN335" s="128"/>
      <c r="AO335" s="128"/>
      <c r="AP335" s="128"/>
      <c r="AQ335" s="127">
        <v>0.08</v>
      </c>
      <c r="AR335" s="127">
        <v>0.4</v>
      </c>
    </row>
    <row r="336" spans="1:44" s="70" customFormat="1">
      <c r="A336" s="4" t="s">
        <v>1455</v>
      </c>
      <c r="B336" s="133">
        <f>B335+31</f>
        <v>45535</v>
      </c>
      <c r="C336" s="131">
        <v>1</v>
      </c>
      <c r="D336" s="127">
        <v>0.14000000000000001</v>
      </c>
      <c r="E336" s="127">
        <v>5.0000000000000001E-3</v>
      </c>
      <c r="F336" s="127">
        <v>0</v>
      </c>
      <c r="G336" s="127"/>
      <c r="H336" s="128"/>
      <c r="M336" s="128">
        <v>1000</v>
      </c>
      <c r="N336" s="128">
        <f t="shared" si="139"/>
        <v>6000</v>
      </c>
      <c r="O336" s="128">
        <f t="shared" ref="O336:O498" si="140">M336*C336</f>
        <v>1000</v>
      </c>
      <c r="P336" s="128">
        <f t="shared" ref="P336:P498" si="141">N336*C336</f>
        <v>6000</v>
      </c>
      <c r="Q336" s="128">
        <f t="shared" si="128"/>
        <v>10.19178082191776</v>
      </c>
      <c r="R336" s="128">
        <f t="shared" si="129"/>
        <v>10.19178082191776</v>
      </c>
      <c r="S336" s="128">
        <f t="shared" si="132"/>
        <v>83.232876712328789</v>
      </c>
      <c r="T336" s="128">
        <f t="shared" si="125"/>
        <v>83.232876712328789</v>
      </c>
      <c r="U336" s="128">
        <f t="shared" si="130"/>
        <v>35</v>
      </c>
      <c r="V336" s="128">
        <f t="shared" si="131"/>
        <v>35</v>
      </c>
      <c r="W336" s="128">
        <f t="shared" si="123"/>
        <v>0</v>
      </c>
      <c r="X336" s="128">
        <f t="shared" si="136"/>
        <v>0</v>
      </c>
      <c r="Y336" s="129">
        <v>0.05</v>
      </c>
      <c r="Z336" s="128">
        <f t="shared" si="137"/>
        <v>-300</v>
      </c>
      <c r="AA336" s="128">
        <f t="shared" si="138"/>
        <v>-300</v>
      </c>
      <c r="AB336" s="129">
        <v>0.02</v>
      </c>
      <c r="AC336" s="128">
        <f t="shared" si="134"/>
        <v>-120</v>
      </c>
      <c r="AD336" s="128">
        <f t="shared" si="135"/>
        <v>-120</v>
      </c>
      <c r="AM336" s="128"/>
      <c r="AN336" s="128"/>
      <c r="AO336" s="128"/>
      <c r="AP336" s="128"/>
      <c r="AQ336" s="127">
        <v>0.08</v>
      </c>
      <c r="AR336" s="127">
        <v>0.4</v>
      </c>
    </row>
    <row r="337" spans="1:44" s="70" customFormat="1">
      <c r="A337" s="4" t="s">
        <v>1455</v>
      </c>
      <c r="B337" s="133">
        <f>B336+30</f>
        <v>45565</v>
      </c>
      <c r="C337" s="131">
        <v>1</v>
      </c>
      <c r="D337" s="127">
        <v>0.14000000000000001</v>
      </c>
      <c r="E337" s="127">
        <v>5.0000000000000001E-3</v>
      </c>
      <c r="F337" s="127">
        <v>0</v>
      </c>
      <c r="G337" s="127"/>
      <c r="H337" s="128"/>
      <c r="M337" s="128">
        <v>1000</v>
      </c>
      <c r="N337" s="128">
        <f t="shared" si="139"/>
        <v>5000</v>
      </c>
      <c r="O337" s="128">
        <f t="shared" si="140"/>
        <v>1000</v>
      </c>
      <c r="P337" s="128">
        <f t="shared" si="141"/>
        <v>5000</v>
      </c>
      <c r="Q337" s="128">
        <f t="shared" si="128"/>
        <v>10.19178082191776</v>
      </c>
      <c r="R337" s="128">
        <f t="shared" si="129"/>
        <v>10.19178082191776</v>
      </c>
      <c r="S337" s="128">
        <f t="shared" si="132"/>
        <v>69.041095890410972</v>
      </c>
      <c r="T337" s="128">
        <f t="shared" si="125"/>
        <v>69.041095890410972</v>
      </c>
      <c r="U337" s="128">
        <f t="shared" si="130"/>
        <v>30</v>
      </c>
      <c r="V337" s="128">
        <f t="shared" si="131"/>
        <v>30</v>
      </c>
      <c r="W337" s="128">
        <f t="shared" si="123"/>
        <v>0</v>
      </c>
      <c r="X337" s="128">
        <f t="shared" si="136"/>
        <v>0</v>
      </c>
      <c r="Y337" s="129">
        <v>0.05</v>
      </c>
      <c r="Z337" s="128">
        <f t="shared" si="137"/>
        <v>-250</v>
      </c>
      <c r="AA337" s="128">
        <f t="shared" si="138"/>
        <v>-250</v>
      </c>
      <c r="AB337" s="129">
        <v>0.02</v>
      </c>
      <c r="AC337" s="128">
        <f t="shared" si="134"/>
        <v>-100</v>
      </c>
      <c r="AD337" s="128">
        <f t="shared" si="135"/>
        <v>-100</v>
      </c>
      <c r="AM337" s="128"/>
      <c r="AN337" s="128"/>
      <c r="AO337" s="128"/>
      <c r="AP337" s="128"/>
      <c r="AQ337" s="127">
        <v>0.08</v>
      </c>
      <c r="AR337" s="127">
        <v>0.4</v>
      </c>
    </row>
    <row r="338" spans="1:44" s="70" customFormat="1">
      <c r="A338" s="4" t="s">
        <v>1455</v>
      </c>
      <c r="B338" s="133">
        <f>B337+31</f>
        <v>45596</v>
      </c>
      <c r="C338" s="131">
        <v>1</v>
      </c>
      <c r="D338" s="127">
        <v>0.14000000000000001</v>
      </c>
      <c r="E338" s="127">
        <v>5.0000000000000001E-3</v>
      </c>
      <c r="F338" s="127">
        <v>0</v>
      </c>
      <c r="G338" s="127"/>
      <c r="H338" s="128"/>
      <c r="M338" s="128">
        <v>1000</v>
      </c>
      <c r="N338" s="128">
        <f t="shared" si="139"/>
        <v>4000</v>
      </c>
      <c r="O338" s="128">
        <f t="shared" si="140"/>
        <v>1000</v>
      </c>
      <c r="P338" s="128">
        <f t="shared" si="141"/>
        <v>4000</v>
      </c>
      <c r="Q338" s="128">
        <f t="shared" si="128"/>
        <v>10.191780821917753</v>
      </c>
      <c r="R338" s="128">
        <f t="shared" si="129"/>
        <v>10.191780821917753</v>
      </c>
      <c r="S338" s="128">
        <f t="shared" si="132"/>
        <v>59.452054794520556</v>
      </c>
      <c r="T338" s="128">
        <f t="shared" si="125"/>
        <v>59.452054794520556</v>
      </c>
      <c r="U338" s="128">
        <f t="shared" si="130"/>
        <v>25</v>
      </c>
      <c r="V338" s="128">
        <f t="shared" si="131"/>
        <v>25</v>
      </c>
      <c r="W338" s="128">
        <f t="shared" si="123"/>
        <v>0</v>
      </c>
      <c r="X338" s="128">
        <f t="shared" si="136"/>
        <v>0</v>
      </c>
      <c r="Y338" s="129">
        <v>0.05</v>
      </c>
      <c r="Z338" s="128">
        <f t="shared" si="137"/>
        <v>-200</v>
      </c>
      <c r="AA338" s="128">
        <f t="shared" si="138"/>
        <v>-200</v>
      </c>
      <c r="AB338" s="129">
        <v>0.02</v>
      </c>
      <c r="AC338" s="128">
        <f t="shared" si="134"/>
        <v>-80</v>
      </c>
      <c r="AD338" s="128">
        <f t="shared" si="135"/>
        <v>-80</v>
      </c>
      <c r="AM338" s="128"/>
      <c r="AN338" s="128"/>
      <c r="AO338" s="128"/>
      <c r="AP338" s="128"/>
      <c r="AQ338" s="127">
        <v>0.08</v>
      </c>
      <c r="AR338" s="127">
        <v>0.4</v>
      </c>
    </row>
    <row r="339" spans="1:44" s="70" customFormat="1">
      <c r="A339" s="4" t="s">
        <v>1455</v>
      </c>
      <c r="B339" s="133">
        <f>B338+30</f>
        <v>45626</v>
      </c>
      <c r="C339" s="131">
        <v>1</v>
      </c>
      <c r="D339" s="127">
        <v>0.14000000000000001</v>
      </c>
      <c r="E339" s="127">
        <v>5.0000000000000001E-3</v>
      </c>
      <c r="F339" s="127">
        <v>0</v>
      </c>
      <c r="G339" s="127"/>
      <c r="H339" s="128"/>
      <c r="M339" s="128">
        <v>1000</v>
      </c>
      <c r="N339" s="128">
        <f t="shared" si="139"/>
        <v>3000</v>
      </c>
      <c r="O339" s="128">
        <f t="shared" si="140"/>
        <v>1000</v>
      </c>
      <c r="P339" s="128">
        <f t="shared" si="141"/>
        <v>3000</v>
      </c>
      <c r="Q339" s="128">
        <f t="shared" si="128"/>
        <v>10.191780821917753</v>
      </c>
      <c r="R339" s="128">
        <f t="shared" si="129"/>
        <v>10.191780821917753</v>
      </c>
      <c r="S339" s="128">
        <f t="shared" si="132"/>
        <v>46.027397260273972</v>
      </c>
      <c r="T339" s="128">
        <f t="shared" si="125"/>
        <v>46.027397260273972</v>
      </c>
      <c r="U339" s="128">
        <f t="shared" si="130"/>
        <v>20</v>
      </c>
      <c r="V339" s="128">
        <f t="shared" si="131"/>
        <v>20</v>
      </c>
      <c r="W339" s="128">
        <f t="shared" ref="W339:W402" si="142">-P339*F339</f>
        <v>0</v>
      </c>
      <c r="X339" s="128">
        <f t="shared" si="136"/>
        <v>0</v>
      </c>
      <c r="Y339" s="129">
        <v>0.05</v>
      </c>
      <c r="Z339" s="128">
        <f t="shared" si="137"/>
        <v>-150</v>
      </c>
      <c r="AA339" s="128">
        <f t="shared" si="138"/>
        <v>-150</v>
      </c>
      <c r="AB339" s="129">
        <v>0.02</v>
      </c>
      <c r="AC339" s="128">
        <f t="shared" si="134"/>
        <v>-60</v>
      </c>
      <c r="AD339" s="128">
        <f t="shared" si="135"/>
        <v>-60</v>
      </c>
      <c r="AM339" s="128"/>
      <c r="AN339" s="128"/>
      <c r="AO339" s="128"/>
      <c r="AP339" s="128"/>
      <c r="AQ339" s="127">
        <v>0.08</v>
      </c>
      <c r="AR339" s="127">
        <v>0.4</v>
      </c>
    </row>
    <row r="340" spans="1:44" s="70" customFormat="1">
      <c r="A340" s="4" t="s">
        <v>1455</v>
      </c>
      <c r="B340" s="133">
        <f>B339+31</f>
        <v>45657</v>
      </c>
      <c r="C340" s="131">
        <v>1</v>
      </c>
      <c r="D340" s="127">
        <v>0.14000000000000001</v>
      </c>
      <c r="E340" s="127">
        <v>5.0000000000000001E-3</v>
      </c>
      <c r="F340" s="127">
        <v>0</v>
      </c>
      <c r="G340" s="127"/>
      <c r="H340" s="128"/>
      <c r="M340" s="128">
        <v>1000</v>
      </c>
      <c r="N340" s="128">
        <f t="shared" si="139"/>
        <v>2000</v>
      </c>
      <c r="O340" s="128">
        <f t="shared" si="140"/>
        <v>1000</v>
      </c>
      <c r="P340" s="128">
        <f t="shared" si="141"/>
        <v>2000</v>
      </c>
      <c r="Q340" s="128">
        <f t="shared" si="128"/>
        <v>10.191780821917753</v>
      </c>
      <c r="R340" s="128">
        <f t="shared" si="129"/>
        <v>10.191780821917753</v>
      </c>
      <c r="S340" s="128">
        <f t="shared" si="132"/>
        <v>35.671232876712331</v>
      </c>
      <c r="T340" s="128">
        <f t="shared" si="125"/>
        <v>35.671232876712331</v>
      </c>
      <c r="U340" s="128">
        <f t="shared" si="130"/>
        <v>15</v>
      </c>
      <c r="V340" s="128">
        <f t="shared" si="131"/>
        <v>15</v>
      </c>
      <c r="W340" s="128">
        <f t="shared" si="142"/>
        <v>0</v>
      </c>
      <c r="X340" s="128">
        <f t="shared" si="136"/>
        <v>0</v>
      </c>
      <c r="Y340" s="129">
        <v>0.05</v>
      </c>
      <c r="Z340" s="128">
        <f t="shared" si="137"/>
        <v>-100</v>
      </c>
      <c r="AA340" s="128">
        <f t="shared" si="138"/>
        <v>-100</v>
      </c>
      <c r="AB340" s="129">
        <v>0.02</v>
      </c>
      <c r="AC340" s="128">
        <f t="shared" si="134"/>
        <v>-40</v>
      </c>
      <c r="AD340" s="128">
        <f t="shared" si="135"/>
        <v>-40</v>
      </c>
      <c r="AM340" s="128"/>
      <c r="AN340" s="128"/>
      <c r="AO340" s="128"/>
      <c r="AP340" s="128"/>
      <c r="AQ340" s="127">
        <v>0.08</v>
      </c>
      <c r="AR340" s="127">
        <v>0.4</v>
      </c>
    </row>
    <row r="341" spans="1:44" s="70" customFormat="1">
      <c r="A341" s="4" t="s">
        <v>1455</v>
      </c>
      <c r="B341" s="133">
        <f>B340+31</f>
        <v>45688</v>
      </c>
      <c r="C341" s="131">
        <v>1</v>
      </c>
      <c r="D341" s="127">
        <v>0.14000000000000001</v>
      </c>
      <c r="E341" s="127">
        <v>5.0000000000000001E-3</v>
      </c>
      <c r="F341" s="127">
        <v>0</v>
      </c>
      <c r="G341" s="127"/>
      <c r="H341" s="128"/>
      <c r="M341" s="128">
        <v>1000</v>
      </c>
      <c r="N341" s="128">
        <f t="shared" si="139"/>
        <v>1000</v>
      </c>
      <c r="O341" s="128">
        <f t="shared" si="140"/>
        <v>1000</v>
      </c>
      <c r="P341" s="128">
        <f t="shared" si="141"/>
        <v>1000</v>
      </c>
      <c r="Q341" s="128">
        <f t="shared" si="128"/>
        <v>10.191780821917753</v>
      </c>
      <c r="R341" s="128">
        <f>Q341*C341</f>
        <v>10.191780821917753</v>
      </c>
      <c r="S341" s="128">
        <f t="shared" si="132"/>
        <v>23.780821917808218</v>
      </c>
      <c r="T341" s="128">
        <f t="shared" si="125"/>
        <v>23.780821917808218</v>
      </c>
      <c r="U341" s="128">
        <f t="shared" si="130"/>
        <v>10</v>
      </c>
      <c r="V341" s="128">
        <f t="shared" si="131"/>
        <v>10</v>
      </c>
      <c r="W341" s="128">
        <f t="shared" si="142"/>
        <v>0</v>
      </c>
      <c r="X341" s="128">
        <f t="shared" si="136"/>
        <v>0</v>
      </c>
      <c r="Y341" s="129">
        <v>0.05</v>
      </c>
      <c r="Z341" s="128">
        <f t="shared" si="137"/>
        <v>-50</v>
      </c>
      <c r="AA341" s="128">
        <f t="shared" si="138"/>
        <v>-50</v>
      </c>
      <c r="AB341" s="129">
        <v>0.02</v>
      </c>
      <c r="AC341" s="128">
        <f t="shared" si="134"/>
        <v>-20</v>
      </c>
      <c r="AD341" s="128">
        <f t="shared" si="135"/>
        <v>-20</v>
      </c>
      <c r="AM341" s="128"/>
      <c r="AN341" s="128"/>
      <c r="AO341" s="128"/>
      <c r="AP341" s="128"/>
      <c r="AQ341" s="127">
        <v>0.08</v>
      </c>
      <c r="AR341" s="127">
        <v>0.4</v>
      </c>
    </row>
    <row r="342" spans="1:44" s="70" customFormat="1">
      <c r="A342" s="4" t="s">
        <v>1455</v>
      </c>
      <c r="B342" s="133">
        <f>B341+28</f>
        <v>45716</v>
      </c>
      <c r="C342" s="131">
        <v>1</v>
      </c>
      <c r="D342" s="127">
        <v>0.14000000000000001</v>
      </c>
      <c r="E342" s="127">
        <v>5.0000000000000001E-3</v>
      </c>
      <c r="F342" s="127">
        <v>0</v>
      </c>
      <c r="G342" s="127"/>
      <c r="H342" s="128"/>
      <c r="M342" s="128">
        <v>1000</v>
      </c>
      <c r="N342" s="128">
        <f t="shared" si="139"/>
        <v>0</v>
      </c>
      <c r="O342" s="128">
        <f t="shared" si="140"/>
        <v>1000</v>
      </c>
      <c r="P342" s="128">
        <f t="shared" si="141"/>
        <v>0</v>
      </c>
      <c r="Q342" s="128"/>
      <c r="R342" s="128"/>
      <c r="S342" s="128">
        <f t="shared" si="132"/>
        <v>10.739726027397261</v>
      </c>
      <c r="T342" s="128">
        <f t="shared" si="125"/>
        <v>10.739726027397261</v>
      </c>
      <c r="U342" s="128">
        <f t="shared" si="130"/>
        <v>5</v>
      </c>
      <c r="V342" s="128">
        <f t="shared" si="131"/>
        <v>5</v>
      </c>
      <c r="W342" s="128">
        <f t="shared" si="142"/>
        <v>0</v>
      </c>
      <c r="X342" s="128">
        <f t="shared" si="136"/>
        <v>0</v>
      </c>
      <c r="Y342" s="129">
        <v>0.05</v>
      </c>
      <c r="Z342" s="128">
        <f t="shared" si="137"/>
        <v>0</v>
      </c>
      <c r="AA342" s="128">
        <f t="shared" si="138"/>
        <v>0</v>
      </c>
      <c r="AB342" s="129">
        <v>0.02</v>
      </c>
      <c r="AC342" s="128">
        <f t="shared" si="134"/>
        <v>0</v>
      </c>
      <c r="AD342" s="128">
        <f t="shared" si="135"/>
        <v>0</v>
      </c>
      <c r="AM342" s="128"/>
      <c r="AN342" s="128"/>
      <c r="AO342" s="128"/>
      <c r="AP342" s="128"/>
      <c r="AQ342" s="127">
        <v>0.08</v>
      </c>
      <c r="AR342" s="127">
        <v>0.4</v>
      </c>
    </row>
    <row r="343" spans="1:44" s="60" customFormat="1">
      <c r="A343" s="20" t="s">
        <v>868</v>
      </c>
      <c r="B343" s="135">
        <v>43100</v>
      </c>
      <c r="C343" s="72">
        <v>1</v>
      </c>
      <c r="D343" s="73">
        <v>0</v>
      </c>
      <c r="E343" s="73">
        <v>0</v>
      </c>
      <c r="F343" s="73">
        <v>0</v>
      </c>
      <c r="G343" s="73"/>
      <c r="H343" s="74"/>
      <c r="M343" s="74">
        <v>1000</v>
      </c>
      <c r="N343" s="74">
        <f>-M343</f>
        <v>-1000</v>
      </c>
      <c r="O343" s="74">
        <f t="shared" si="140"/>
        <v>1000</v>
      </c>
      <c r="P343" s="74">
        <f t="shared" si="141"/>
        <v>-1000</v>
      </c>
      <c r="Q343" s="74"/>
      <c r="R343" s="74"/>
      <c r="S343" s="74">
        <v>0</v>
      </c>
      <c r="T343" s="74">
        <f t="shared" si="125"/>
        <v>0</v>
      </c>
      <c r="U343" s="74"/>
      <c r="V343" s="74"/>
      <c r="W343" s="74">
        <f t="shared" si="142"/>
        <v>0</v>
      </c>
      <c r="X343" s="74">
        <f t="shared" si="136"/>
        <v>0</v>
      </c>
      <c r="Y343" s="75">
        <v>0.05</v>
      </c>
      <c r="Z343" s="74">
        <f t="shared" si="137"/>
        <v>50</v>
      </c>
      <c r="AA343" s="74">
        <f t="shared" si="138"/>
        <v>50</v>
      </c>
      <c r="AB343" s="75">
        <v>0.05</v>
      </c>
      <c r="AC343" s="74">
        <f t="shared" si="134"/>
        <v>50</v>
      </c>
      <c r="AD343" s="74">
        <f t="shared" si="135"/>
        <v>50</v>
      </c>
      <c r="AM343" s="74"/>
      <c r="AN343" s="74"/>
      <c r="AO343" s="74"/>
      <c r="AP343" s="74"/>
      <c r="AQ343" s="73"/>
      <c r="AR343" s="73"/>
    </row>
    <row r="344" spans="1:44" s="60" customFormat="1">
      <c r="A344" s="20" t="s">
        <v>868</v>
      </c>
      <c r="B344" s="135">
        <f>B343+31</f>
        <v>43131</v>
      </c>
      <c r="C344" s="72">
        <v>1</v>
      </c>
      <c r="D344" s="73">
        <v>0</v>
      </c>
      <c r="E344" s="73">
        <v>0</v>
      </c>
      <c r="F344" s="73">
        <v>0</v>
      </c>
      <c r="G344" s="73"/>
      <c r="H344" s="74"/>
      <c r="M344" s="74">
        <v>1000</v>
      </c>
      <c r="N344" s="74">
        <f>N343-M344</f>
        <v>-2000</v>
      </c>
      <c r="O344" s="74">
        <f t="shared" si="140"/>
        <v>1000</v>
      </c>
      <c r="P344" s="74">
        <f t="shared" si="141"/>
        <v>-2000</v>
      </c>
      <c r="Q344" s="74">
        <f t="shared" ref="Q344:Q407" si="143">N343*D343/365*(B344-B343)+Q343-S344</f>
        <v>0</v>
      </c>
      <c r="R344" s="74">
        <f t="shared" ref="R344:R407" si="144">Q344*C344</f>
        <v>0</v>
      </c>
      <c r="S344" s="74">
        <f>N343*D343/365*(B344-B343)*0.7</f>
        <v>0</v>
      </c>
      <c r="T344" s="74">
        <f t="shared" si="125"/>
        <v>0</v>
      </c>
      <c r="U344" s="74">
        <f t="shared" ref="U344:U407" si="145">E344*N343</f>
        <v>0</v>
      </c>
      <c r="V344" s="74">
        <f t="shared" ref="V344:V407" si="146">U344*C344</f>
        <v>0</v>
      </c>
      <c r="W344" s="74">
        <f t="shared" si="142"/>
        <v>0</v>
      </c>
      <c r="X344" s="74">
        <f t="shared" si="136"/>
        <v>0</v>
      </c>
      <c r="Y344" s="75">
        <v>0.05</v>
      </c>
      <c r="Z344" s="74">
        <f t="shared" si="137"/>
        <v>100</v>
      </c>
      <c r="AA344" s="74">
        <f t="shared" si="138"/>
        <v>100</v>
      </c>
      <c r="AB344" s="75">
        <v>0.05</v>
      </c>
      <c r="AC344" s="74">
        <f t="shared" si="134"/>
        <v>100</v>
      </c>
      <c r="AD344" s="74">
        <f t="shared" si="135"/>
        <v>100</v>
      </c>
      <c r="AM344" s="74"/>
      <c r="AN344" s="74"/>
      <c r="AO344" s="74"/>
      <c r="AP344" s="74"/>
      <c r="AQ344" s="73"/>
      <c r="AR344" s="73"/>
    </row>
    <row r="345" spans="1:44" s="60" customFormat="1">
      <c r="A345" s="20" t="s">
        <v>868</v>
      </c>
      <c r="B345" s="135">
        <f>B344+28</f>
        <v>43159</v>
      </c>
      <c r="C345" s="72">
        <v>1</v>
      </c>
      <c r="D345" s="73">
        <v>0</v>
      </c>
      <c r="E345" s="73">
        <v>0</v>
      </c>
      <c r="F345" s="73">
        <v>0</v>
      </c>
      <c r="G345" s="73"/>
      <c r="H345" s="74"/>
      <c r="M345" s="74">
        <v>1000</v>
      </c>
      <c r="N345" s="74">
        <f t="shared" ref="N345:N355" si="147">N344-M345</f>
        <v>-3000</v>
      </c>
      <c r="O345" s="74">
        <f t="shared" si="140"/>
        <v>1000</v>
      </c>
      <c r="P345" s="74">
        <f t="shared" si="141"/>
        <v>-3000</v>
      </c>
      <c r="Q345" s="74">
        <f t="shared" si="143"/>
        <v>0</v>
      </c>
      <c r="R345" s="74">
        <f t="shared" si="144"/>
        <v>0</v>
      </c>
      <c r="S345" s="74">
        <f t="shared" ref="S345:S408" si="148">N344*D344/365*(B345-B344)</f>
        <v>0</v>
      </c>
      <c r="T345" s="74">
        <f t="shared" si="125"/>
        <v>0</v>
      </c>
      <c r="U345" s="74">
        <f t="shared" si="145"/>
        <v>0</v>
      </c>
      <c r="V345" s="74">
        <f t="shared" si="146"/>
        <v>0</v>
      </c>
      <c r="W345" s="74">
        <f t="shared" si="142"/>
        <v>0</v>
      </c>
      <c r="X345" s="74">
        <f t="shared" si="136"/>
        <v>0</v>
      </c>
      <c r="Y345" s="75">
        <v>0.05</v>
      </c>
      <c r="Z345" s="74">
        <f t="shared" si="137"/>
        <v>150</v>
      </c>
      <c r="AA345" s="74">
        <f t="shared" si="138"/>
        <v>150</v>
      </c>
      <c r="AB345" s="75">
        <v>0.05</v>
      </c>
      <c r="AC345" s="74">
        <f t="shared" si="134"/>
        <v>150</v>
      </c>
      <c r="AD345" s="74">
        <f t="shared" si="135"/>
        <v>150</v>
      </c>
      <c r="AM345" s="74"/>
      <c r="AN345" s="74"/>
      <c r="AO345" s="74"/>
      <c r="AP345" s="74"/>
      <c r="AQ345" s="73"/>
      <c r="AR345" s="73"/>
    </row>
    <row r="346" spans="1:44" s="60" customFormat="1">
      <c r="A346" s="20" t="s">
        <v>868</v>
      </c>
      <c r="B346" s="135">
        <f>B345+31</f>
        <v>43190</v>
      </c>
      <c r="C346" s="72">
        <v>1</v>
      </c>
      <c r="D346" s="73">
        <v>0</v>
      </c>
      <c r="E346" s="73">
        <v>0</v>
      </c>
      <c r="F346" s="73">
        <v>0</v>
      </c>
      <c r="G346" s="73"/>
      <c r="H346" s="74"/>
      <c r="M346" s="74">
        <v>1000</v>
      </c>
      <c r="N346" s="74">
        <f t="shared" si="147"/>
        <v>-4000</v>
      </c>
      <c r="O346" s="74">
        <f t="shared" si="140"/>
        <v>1000</v>
      </c>
      <c r="P346" s="74">
        <f t="shared" si="141"/>
        <v>-4000</v>
      </c>
      <c r="Q346" s="74">
        <f t="shared" si="143"/>
        <v>0</v>
      </c>
      <c r="R346" s="74">
        <f t="shared" si="144"/>
        <v>0</v>
      </c>
      <c r="S346" s="74">
        <f t="shared" si="148"/>
        <v>0</v>
      </c>
      <c r="T346" s="74">
        <f t="shared" si="125"/>
        <v>0</v>
      </c>
      <c r="U346" s="74">
        <f t="shared" si="145"/>
        <v>0</v>
      </c>
      <c r="V346" s="74">
        <f t="shared" si="146"/>
        <v>0</v>
      </c>
      <c r="W346" s="74">
        <f t="shared" si="142"/>
        <v>0</v>
      </c>
      <c r="X346" s="74">
        <f t="shared" si="136"/>
        <v>0</v>
      </c>
      <c r="Y346" s="75">
        <v>0.05</v>
      </c>
      <c r="Z346" s="74">
        <f t="shared" si="137"/>
        <v>200</v>
      </c>
      <c r="AA346" s="74">
        <f t="shared" si="138"/>
        <v>200</v>
      </c>
      <c r="AB346" s="75">
        <v>0.05</v>
      </c>
      <c r="AC346" s="74">
        <f t="shared" si="134"/>
        <v>200</v>
      </c>
      <c r="AD346" s="74">
        <f t="shared" si="135"/>
        <v>200</v>
      </c>
      <c r="AM346" s="74"/>
      <c r="AN346" s="74"/>
      <c r="AO346" s="74"/>
      <c r="AP346" s="74"/>
      <c r="AQ346" s="73"/>
      <c r="AR346" s="73"/>
    </row>
    <row r="347" spans="1:44" s="60" customFormat="1">
      <c r="A347" s="20" t="s">
        <v>868</v>
      </c>
      <c r="B347" s="135">
        <f>B346+30</f>
        <v>43220</v>
      </c>
      <c r="C347" s="72">
        <v>1</v>
      </c>
      <c r="D347" s="73">
        <v>0</v>
      </c>
      <c r="E347" s="73">
        <v>0</v>
      </c>
      <c r="F347" s="73">
        <v>0</v>
      </c>
      <c r="G347" s="73"/>
      <c r="H347" s="74"/>
      <c r="M347" s="74">
        <v>1000</v>
      </c>
      <c r="N347" s="74">
        <f t="shared" si="147"/>
        <v>-5000</v>
      </c>
      <c r="O347" s="74">
        <f t="shared" si="140"/>
        <v>1000</v>
      </c>
      <c r="P347" s="74">
        <f t="shared" si="141"/>
        <v>-5000</v>
      </c>
      <c r="Q347" s="74">
        <f t="shared" si="143"/>
        <v>0</v>
      </c>
      <c r="R347" s="74">
        <f t="shared" si="144"/>
        <v>0</v>
      </c>
      <c r="S347" s="74">
        <f t="shared" si="148"/>
        <v>0</v>
      </c>
      <c r="T347" s="74">
        <f t="shared" si="125"/>
        <v>0</v>
      </c>
      <c r="U347" s="74">
        <f t="shared" si="145"/>
        <v>0</v>
      </c>
      <c r="V347" s="74">
        <f t="shared" si="146"/>
        <v>0</v>
      </c>
      <c r="W347" s="74">
        <f t="shared" si="142"/>
        <v>0</v>
      </c>
      <c r="X347" s="74">
        <f t="shared" si="136"/>
        <v>0</v>
      </c>
      <c r="Y347" s="75">
        <v>0.05</v>
      </c>
      <c r="Z347" s="74">
        <f t="shared" si="137"/>
        <v>250</v>
      </c>
      <c r="AA347" s="74">
        <f t="shared" si="138"/>
        <v>250</v>
      </c>
      <c r="AB347" s="75">
        <v>0.05</v>
      </c>
      <c r="AC347" s="74">
        <f t="shared" si="134"/>
        <v>250</v>
      </c>
      <c r="AD347" s="74">
        <f t="shared" si="135"/>
        <v>250</v>
      </c>
      <c r="AM347" s="74"/>
      <c r="AN347" s="74"/>
      <c r="AO347" s="74"/>
      <c r="AP347" s="74"/>
      <c r="AQ347" s="73"/>
      <c r="AR347" s="73"/>
    </row>
    <row r="348" spans="1:44" s="60" customFormat="1">
      <c r="A348" s="20" t="s">
        <v>868</v>
      </c>
      <c r="B348" s="135">
        <f>B347+31</f>
        <v>43251</v>
      </c>
      <c r="C348" s="72">
        <v>1</v>
      </c>
      <c r="D348" s="73">
        <v>0</v>
      </c>
      <c r="E348" s="73">
        <v>0</v>
      </c>
      <c r="F348" s="73">
        <v>0</v>
      </c>
      <c r="G348" s="73"/>
      <c r="H348" s="74"/>
      <c r="M348" s="74">
        <v>1000</v>
      </c>
      <c r="N348" s="74">
        <f t="shared" si="147"/>
        <v>-6000</v>
      </c>
      <c r="O348" s="74">
        <f t="shared" si="140"/>
        <v>1000</v>
      </c>
      <c r="P348" s="74">
        <f t="shared" si="141"/>
        <v>-6000</v>
      </c>
      <c r="Q348" s="74">
        <f t="shared" si="143"/>
        <v>0</v>
      </c>
      <c r="R348" s="74">
        <f t="shared" si="144"/>
        <v>0</v>
      </c>
      <c r="S348" s="74">
        <f t="shared" si="148"/>
        <v>0</v>
      </c>
      <c r="T348" s="74">
        <f t="shared" si="125"/>
        <v>0</v>
      </c>
      <c r="U348" s="74">
        <f t="shared" si="145"/>
        <v>0</v>
      </c>
      <c r="V348" s="74">
        <f t="shared" si="146"/>
        <v>0</v>
      </c>
      <c r="W348" s="74">
        <f t="shared" si="142"/>
        <v>0</v>
      </c>
      <c r="X348" s="74">
        <f t="shared" si="136"/>
        <v>0</v>
      </c>
      <c r="Y348" s="75">
        <v>0.05</v>
      </c>
      <c r="Z348" s="74">
        <f t="shared" si="137"/>
        <v>300</v>
      </c>
      <c r="AA348" s="74">
        <f t="shared" si="138"/>
        <v>300</v>
      </c>
      <c r="AB348" s="75">
        <v>0.05</v>
      </c>
      <c r="AC348" s="74">
        <f t="shared" si="134"/>
        <v>300</v>
      </c>
      <c r="AD348" s="74">
        <f t="shared" si="135"/>
        <v>300</v>
      </c>
      <c r="AM348" s="74"/>
      <c r="AN348" s="74"/>
      <c r="AO348" s="74"/>
      <c r="AP348" s="74"/>
      <c r="AQ348" s="73"/>
      <c r="AR348" s="73"/>
    </row>
    <row r="349" spans="1:44" s="60" customFormat="1">
      <c r="A349" s="20" t="s">
        <v>868</v>
      </c>
      <c r="B349" s="135">
        <f>B348+30</f>
        <v>43281</v>
      </c>
      <c r="C349" s="72">
        <v>1</v>
      </c>
      <c r="D349" s="73">
        <v>0</v>
      </c>
      <c r="E349" s="73">
        <v>0</v>
      </c>
      <c r="F349" s="73">
        <v>0</v>
      </c>
      <c r="G349" s="73"/>
      <c r="H349" s="74"/>
      <c r="M349" s="74">
        <v>1000</v>
      </c>
      <c r="N349" s="74">
        <f t="shared" si="147"/>
        <v>-7000</v>
      </c>
      <c r="O349" s="74">
        <f t="shared" si="140"/>
        <v>1000</v>
      </c>
      <c r="P349" s="74">
        <f t="shared" si="141"/>
        <v>-7000</v>
      </c>
      <c r="Q349" s="74">
        <f t="shared" si="143"/>
        <v>0</v>
      </c>
      <c r="R349" s="74">
        <f t="shared" si="144"/>
        <v>0</v>
      </c>
      <c r="S349" s="74">
        <f t="shared" si="148"/>
        <v>0</v>
      </c>
      <c r="T349" s="74">
        <f t="shared" si="125"/>
        <v>0</v>
      </c>
      <c r="U349" s="74">
        <f t="shared" si="145"/>
        <v>0</v>
      </c>
      <c r="V349" s="74">
        <f t="shared" si="146"/>
        <v>0</v>
      </c>
      <c r="W349" s="74">
        <f t="shared" si="142"/>
        <v>0</v>
      </c>
      <c r="X349" s="74">
        <f t="shared" si="136"/>
        <v>0</v>
      </c>
      <c r="Y349" s="75">
        <v>0.05</v>
      </c>
      <c r="Z349" s="74">
        <f t="shared" si="137"/>
        <v>350</v>
      </c>
      <c r="AA349" s="74">
        <f t="shared" si="138"/>
        <v>350</v>
      </c>
      <c r="AB349" s="75">
        <v>0.05</v>
      </c>
      <c r="AC349" s="74">
        <f t="shared" si="134"/>
        <v>350</v>
      </c>
      <c r="AD349" s="74">
        <f t="shared" si="135"/>
        <v>350</v>
      </c>
      <c r="AM349" s="74"/>
      <c r="AN349" s="74"/>
      <c r="AO349" s="74"/>
      <c r="AP349" s="74"/>
      <c r="AQ349" s="73"/>
      <c r="AR349" s="73"/>
    </row>
    <row r="350" spans="1:44" s="60" customFormat="1">
      <c r="A350" s="20" t="s">
        <v>868</v>
      </c>
      <c r="B350" s="135">
        <f>B349+31</f>
        <v>43312</v>
      </c>
      <c r="C350" s="72">
        <v>1</v>
      </c>
      <c r="D350" s="73">
        <v>0</v>
      </c>
      <c r="E350" s="73">
        <v>0</v>
      </c>
      <c r="F350" s="73">
        <v>0</v>
      </c>
      <c r="G350" s="73"/>
      <c r="H350" s="74"/>
      <c r="M350" s="74">
        <v>1000</v>
      </c>
      <c r="N350" s="74">
        <f t="shared" si="147"/>
        <v>-8000</v>
      </c>
      <c r="O350" s="74">
        <f t="shared" si="140"/>
        <v>1000</v>
      </c>
      <c r="P350" s="74">
        <f t="shared" si="141"/>
        <v>-8000</v>
      </c>
      <c r="Q350" s="74">
        <f t="shared" si="143"/>
        <v>0</v>
      </c>
      <c r="R350" s="74">
        <f t="shared" si="144"/>
        <v>0</v>
      </c>
      <c r="S350" s="74">
        <f t="shared" si="148"/>
        <v>0</v>
      </c>
      <c r="T350" s="74">
        <f t="shared" si="125"/>
        <v>0</v>
      </c>
      <c r="U350" s="74">
        <f t="shared" si="145"/>
        <v>0</v>
      </c>
      <c r="V350" s="74">
        <f t="shared" si="146"/>
        <v>0</v>
      </c>
      <c r="W350" s="74">
        <f t="shared" si="142"/>
        <v>0</v>
      </c>
      <c r="X350" s="74">
        <f t="shared" si="136"/>
        <v>0</v>
      </c>
      <c r="Y350" s="75">
        <v>0.05</v>
      </c>
      <c r="Z350" s="74">
        <f t="shared" si="137"/>
        <v>400</v>
      </c>
      <c r="AA350" s="74">
        <f t="shared" si="138"/>
        <v>400</v>
      </c>
      <c r="AB350" s="75">
        <v>0.05</v>
      </c>
      <c r="AC350" s="74">
        <f t="shared" si="134"/>
        <v>400</v>
      </c>
      <c r="AD350" s="74">
        <f t="shared" si="135"/>
        <v>400</v>
      </c>
      <c r="AM350" s="74"/>
      <c r="AN350" s="74"/>
      <c r="AO350" s="74"/>
      <c r="AP350" s="74"/>
      <c r="AQ350" s="73"/>
      <c r="AR350" s="73"/>
    </row>
    <row r="351" spans="1:44" s="60" customFormat="1">
      <c r="A351" s="20" t="s">
        <v>868</v>
      </c>
      <c r="B351" s="135">
        <f>B350+31</f>
        <v>43343</v>
      </c>
      <c r="C351" s="72">
        <v>1</v>
      </c>
      <c r="D351" s="73">
        <v>0</v>
      </c>
      <c r="E351" s="73">
        <v>0</v>
      </c>
      <c r="F351" s="73">
        <v>0</v>
      </c>
      <c r="G351" s="73"/>
      <c r="H351" s="74"/>
      <c r="M351" s="74">
        <v>1000</v>
      </c>
      <c r="N351" s="74">
        <f t="shared" si="147"/>
        <v>-9000</v>
      </c>
      <c r="O351" s="74">
        <f t="shared" si="140"/>
        <v>1000</v>
      </c>
      <c r="P351" s="74">
        <f t="shared" si="141"/>
        <v>-9000</v>
      </c>
      <c r="Q351" s="74">
        <f t="shared" si="143"/>
        <v>0</v>
      </c>
      <c r="R351" s="74">
        <f t="shared" si="144"/>
        <v>0</v>
      </c>
      <c r="S351" s="74">
        <f t="shared" si="148"/>
        <v>0</v>
      </c>
      <c r="T351" s="74">
        <f t="shared" si="125"/>
        <v>0</v>
      </c>
      <c r="U351" s="74">
        <f t="shared" si="145"/>
        <v>0</v>
      </c>
      <c r="V351" s="74">
        <f t="shared" si="146"/>
        <v>0</v>
      </c>
      <c r="W351" s="74">
        <f t="shared" si="142"/>
        <v>0</v>
      </c>
      <c r="X351" s="74">
        <f t="shared" si="136"/>
        <v>0</v>
      </c>
      <c r="Y351" s="75">
        <v>0.05</v>
      </c>
      <c r="Z351" s="74">
        <f t="shared" si="137"/>
        <v>450</v>
      </c>
      <c r="AA351" s="74">
        <f t="shared" si="138"/>
        <v>450</v>
      </c>
      <c r="AB351" s="75">
        <v>0.05</v>
      </c>
      <c r="AC351" s="74">
        <f t="shared" si="134"/>
        <v>450</v>
      </c>
      <c r="AD351" s="74">
        <f t="shared" si="135"/>
        <v>450</v>
      </c>
      <c r="AM351" s="74"/>
      <c r="AN351" s="74"/>
      <c r="AO351" s="74"/>
      <c r="AP351" s="74"/>
      <c r="AQ351" s="73"/>
      <c r="AR351" s="73"/>
    </row>
    <row r="352" spans="1:44" s="60" customFormat="1">
      <c r="A352" s="20" t="s">
        <v>868</v>
      </c>
      <c r="B352" s="135">
        <f>B351+30</f>
        <v>43373</v>
      </c>
      <c r="C352" s="72">
        <v>1</v>
      </c>
      <c r="D352" s="73">
        <v>0</v>
      </c>
      <c r="E352" s="73">
        <v>0</v>
      </c>
      <c r="F352" s="73">
        <v>0</v>
      </c>
      <c r="G352" s="73"/>
      <c r="H352" s="74"/>
      <c r="M352" s="74">
        <v>1000</v>
      </c>
      <c r="N352" s="74">
        <f t="shared" si="147"/>
        <v>-10000</v>
      </c>
      <c r="O352" s="74">
        <f t="shared" si="140"/>
        <v>1000</v>
      </c>
      <c r="P352" s="74">
        <f t="shared" si="141"/>
        <v>-10000</v>
      </c>
      <c r="Q352" s="74">
        <f t="shared" si="143"/>
        <v>0</v>
      </c>
      <c r="R352" s="74">
        <f t="shared" si="144"/>
        <v>0</v>
      </c>
      <c r="S352" s="74">
        <f t="shared" si="148"/>
        <v>0</v>
      </c>
      <c r="T352" s="74">
        <f t="shared" si="125"/>
        <v>0</v>
      </c>
      <c r="U352" s="74">
        <f t="shared" si="145"/>
        <v>0</v>
      </c>
      <c r="V352" s="74">
        <f t="shared" si="146"/>
        <v>0</v>
      </c>
      <c r="W352" s="74">
        <f t="shared" si="142"/>
        <v>0</v>
      </c>
      <c r="X352" s="74">
        <f t="shared" si="136"/>
        <v>0</v>
      </c>
      <c r="Y352" s="75">
        <v>0.05</v>
      </c>
      <c r="Z352" s="74">
        <f t="shared" si="137"/>
        <v>500</v>
      </c>
      <c r="AA352" s="74">
        <f t="shared" si="138"/>
        <v>500</v>
      </c>
      <c r="AB352" s="75">
        <v>0.05</v>
      </c>
      <c r="AC352" s="74">
        <f t="shared" si="134"/>
        <v>500</v>
      </c>
      <c r="AD352" s="74">
        <f t="shared" si="135"/>
        <v>500</v>
      </c>
      <c r="AM352" s="74"/>
      <c r="AN352" s="74"/>
      <c r="AO352" s="74"/>
      <c r="AP352" s="74"/>
      <c r="AQ352" s="73"/>
      <c r="AR352" s="73"/>
    </row>
    <row r="353" spans="1:44" s="60" customFormat="1">
      <c r="A353" s="20" t="s">
        <v>868</v>
      </c>
      <c r="B353" s="135">
        <f>B352+31</f>
        <v>43404</v>
      </c>
      <c r="C353" s="72">
        <v>1</v>
      </c>
      <c r="D353" s="73">
        <v>0</v>
      </c>
      <c r="E353" s="73">
        <v>0</v>
      </c>
      <c r="F353" s="73">
        <v>0</v>
      </c>
      <c r="G353" s="73"/>
      <c r="H353" s="74"/>
      <c r="M353" s="74">
        <v>1000</v>
      </c>
      <c r="N353" s="74">
        <f t="shared" si="147"/>
        <v>-11000</v>
      </c>
      <c r="O353" s="74">
        <f t="shared" si="140"/>
        <v>1000</v>
      </c>
      <c r="P353" s="74">
        <f t="shared" si="141"/>
        <v>-11000</v>
      </c>
      <c r="Q353" s="74">
        <f t="shared" si="143"/>
        <v>0</v>
      </c>
      <c r="R353" s="74">
        <f t="shared" si="144"/>
        <v>0</v>
      </c>
      <c r="S353" s="74">
        <f t="shared" si="148"/>
        <v>0</v>
      </c>
      <c r="T353" s="74">
        <f t="shared" si="125"/>
        <v>0</v>
      </c>
      <c r="U353" s="74">
        <f t="shared" si="145"/>
        <v>0</v>
      </c>
      <c r="V353" s="74">
        <f t="shared" si="146"/>
        <v>0</v>
      </c>
      <c r="W353" s="74">
        <f t="shared" si="142"/>
        <v>0</v>
      </c>
      <c r="X353" s="74">
        <f t="shared" si="136"/>
        <v>0</v>
      </c>
      <c r="Y353" s="75">
        <v>0.05</v>
      </c>
      <c r="Z353" s="74">
        <f t="shared" si="137"/>
        <v>550</v>
      </c>
      <c r="AA353" s="74">
        <f t="shared" si="138"/>
        <v>550</v>
      </c>
      <c r="AB353" s="75">
        <v>0.05</v>
      </c>
      <c r="AC353" s="74">
        <f t="shared" si="134"/>
        <v>550</v>
      </c>
      <c r="AD353" s="74">
        <f t="shared" si="135"/>
        <v>550</v>
      </c>
      <c r="AM353" s="74"/>
      <c r="AN353" s="74"/>
      <c r="AO353" s="74"/>
      <c r="AP353" s="74"/>
      <c r="AQ353" s="73"/>
      <c r="AR353" s="73"/>
    </row>
    <row r="354" spans="1:44" s="60" customFormat="1">
      <c r="A354" s="20" t="s">
        <v>868</v>
      </c>
      <c r="B354" s="135">
        <f>B353+30</f>
        <v>43434</v>
      </c>
      <c r="C354" s="72">
        <v>1</v>
      </c>
      <c r="D354" s="73">
        <v>0</v>
      </c>
      <c r="E354" s="73">
        <v>0</v>
      </c>
      <c r="F354" s="73">
        <v>0</v>
      </c>
      <c r="G354" s="73"/>
      <c r="H354" s="74"/>
      <c r="M354" s="74">
        <v>1000</v>
      </c>
      <c r="N354" s="74">
        <f t="shared" si="147"/>
        <v>-12000</v>
      </c>
      <c r="O354" s="74">
        <f t="shared" si="140"/>
        <v>1000</v>
      </c>
      <c r="P354" s="74">
        <f t="shared" si="141"/>
        <v>-12000</v>
      </c>
      <c r="Q354" s="74">
        <f t="shared" si="143"/>
        <v>0</v>
      </c>
      <c r="R354" s="74">
        <f t="shared" si="144"/>
        <v>0</v>
      </c>
      <c r="S354" s="74">
        <f t="shared" si="148"/>
        <v>0</v>
      </c>
      <c r="T354" s="74">
        <f t="shared" si="125"/>
        <v>0</v>
      </c>
      <c r="U354" s="74">
        <f t="shared" si="145"/>
        <v>0</v>
      </c>
      <c r="V354" s="74">
        <f t="shared" si="146"/>
        <v>0</v>
      </c>
      <c r="W354" s="74">
        <f t="shared" si="142"/>
        <v>0</v>
      </c>
      <c r="X354" s="74">
        <f t="shared" si="136"/>
        <v>0</v>
      </c>
      <c r="Y354" s="75">
        <v>0.05</v>
      </c>
      <c r="Z354" s="74">
        <f t="shared" si="137"/>
        <v>600</v>
      </c>
      <c r="AA354" s="74">
        <f t="shared" si="138"/>
        <v>600</v>
      </c>
      <c r="AB354" s="75">
        <v>0.05</v>
      </c>
      <c r="AC354" s="74">
        <f t="shared" si="134"/>
        <v>600</v>
      </c>
      <c r="AD354" s="74">
        <f t="shared" si="135"/>
        <v>600</v>
      </c>
      <c r="AM354" s="74"/>
      <c r="AN354" s="74"/>
      <c r="AO354" s="74"/>
      <c r="AP354" s="74"/>
      <c r="AQ354" s="73"/>
      <c r="AR354" s="73"/>
    </row>
    <row r="355" spans="1:44" s="60" customFormat="1">
      <c r="A355" s="20" t="s">
        <v>868</v>
      </c>
      <c r="B355" s="135">
        <f>B354+31</f>
        <v>43465</v>
      </c>
      <c r="C355" s="72">
        <v>1</v>
      </c>
      <c r="D355" s="73">
        <v>0</v>
      </c>
      <c r="E355" s="73">
        <v>0</v>
      </c>
      <c r="F355" s="73">
        <v>0</v>
      </c>
      <c r="G355" s="73"/>
      <c r="H355" s="74"/>
      <c r="M355" s="74">
        <v>1000</v>
      </c>
      <c r="N355" s="74">
        <f t="shared" si="147"/>
        <v>-13000</v>
      </c>
      <c r="O355" s="74">
        <f t="shared" si="140"/>
        <v>1000</v>
      </c>
      <c r="P355" s="74">
        <f t="shared" si="141"/>
        <v>-13000</v>
      </c>
      <c r="Q355" s="74">
        <f t="shared" si="143"/>
        <v>0</v>
      </c>
      <c r="R355" s="74">
        <f t="shared" si="144"/>
        <v>0</v>
      </c>
      <c r="S355" s="74">
        <f t="shared" si="148"/>
        <v>0</v>
      </c>
      <c r="T355" s="74">
        <f t="shared" si="125"/>
        <v>0</v>
      </c>
      <c r="U355" s="74">
        <f t="shared" si="145"/>
        <v>0</v>
      </c>
      <c r="V355" s="74">
        <f t="shared" si="146"/>
        <v>0</v>
      </c>
      <c r="W355" s="74">
        <f t="shared" si="142"/>
        <v>0</v>
      </c>
      <c r="X355" s="74">
        <f t="shared" si="136"/>
        <v>0</v>
      </c>
      <c r="Y355" s="75">
        <v>0.05</v>
      </c>
      <c r="Z355" s="74">
        <f t="shared" si="137"/>
        <v>650</v>
      </c>
      <c r="AA355" s="74">
        <f t="shared" si="138"/>
        <v>650</v>
      </c>
      <c r="AB355" s="75">
        <v>0.05</v>
      </c>
      <c r="AC355" s="74">
        <f t="shared" si="134"/>
        <v>650</v>
      </c>
      <c r="AD355" s="74">
        <f t="shared" si="135"/>
        <v>650</v>
      </c>
      <c r="AM355" s="74"/>
      <c r="AN355" s="74"/>
      <c r="AO355" s="74"/>
      <c r="AP355" s="74"/>
      <c r="AQ355" s="73"/>
      <c r="AR355" s="73"/>
    </row>
    <row r="356" spans="1:44" s="60" customFormat="1">
      <c r="A356" s="20" t="s">
        <v>868</v>
      </c>
      <c r="B356" s="135">
        <f>B355+31</f>
        <v>43496</v>
      </c>
      <c r="C356" s="72">
        <v>1</v>
      </c>
      <c r="D356" s="73">
        <v>0</v>
      </c>
      <c r="E356" s="73">
        <v>0</v>
      </c>
      <c r="F356" s="73">
        <v>0</v>
      </c>
      <c r="G356" s="73"/>
      <c r="H356" s="74"/>
      <c r="M356" s="74">
        <f>M355*90%</f>
        <v>900</v>
      </c>
      <c r="N356" s="74">
        <f>N355-M356</f>
        <v>-13900</v>
      </c>
      <c r="O356" s="74">
        <f t="shared" si="140"/>
        <v>900</v>
      </c>
      <c r="P356" s="74">
        <f t="shared" si="141"/>
        <v>-13900</v>
      </c>
      <c r="Q356" s="74">
        <f t="shared" si="143"/>
        <v>0</v>
      </c>
      <c r="R356" s="74">
        <f t="shared" si="144"/>
        <v>0</v>
      </c>
      <c r="S356" s="74">
        <f t="shared" si="148"/>
        <v>0</v>
      </c>
      <c r="T356" s="74">
        <f t="shared" si="125"/>
        <v>0</v>
      </c>
      <c r="U356" s="74">
        <f t="shared" si="145"/>
        <v>0</v>
      </c>
      <c r="V356" s="74">
        <f t="shared" si="146"/>
        <v>0</v>
      </c>
      <c r="W356" s="74">
        <f t="shared" si="142"/>
        <v>0</v>
      </c>
      <c r="X356" s="74">
        <f t="shared" si="136"/>
        <v>0</v>
      </c>
      <c r="Y356" s="75">
        <v>0.05</v>
      </c>
      <c r="Z356" s="74">
        <f t="shared" si="137"/>
        <v>695</v>
      </c>
      <c r="AA356" s="74">
        <f t="shared" si="138"/>
        <v>695</v>
      </c>
      <c r="AB356" s="75">
        <v>0.05</v>
      </c>
      <c r="AC356" s="74">
        <f t="shared" si="134"/>
        <v>695</v>
      </c>
      <c r="AD356" s="74">
        <f t="shared" si="135"/>
        <v>695</v>
      </c>
      <c r="AM356" s="74"/>
      <c r="AN356" s="74"/>
      <c r="AO356" s="74"/>
      <c r="AP356" s="74"/>
      <c r="AQ356" s="73"/>
      <c r="AR356" s="73"/>
    </row>
    <row r="357" spans="1:44" s="60" customFormat="1">
      <c r="A357" s="20" t="s">
        <v>868</v>
      </c>
      <c r="B357" s="135">
        <f>B356+28</f>
        <v>43524</v>
      </c>
      <c r="C357" s="72">
        <v>1</v>
      </c>
      <c r="D357" s="73">
        <v>0</v>
      </c>
      <c r="E357" s="73">
        <v>0</v>
      </c>
      <c r="F357" s="73">
        <v>0</v>
      </c>
      <c r="G357" s="73"/>
      <c r="H357" s="74"/>
      <c r="M357" s="74">
        <f t="shared" ref="M357:M367" si="149">M356*90%</f>
        <v>810</v>
      </c>
      <c r="N357" s="74">
        <f t="shared" ref="N357:N367" si="150">N356-M357</f>
        <v>-14710</v>
      </c>
      <c r="O357" s="74">
        <f t="shared" si="140"/>
        <v>810</v>
      </c>
      <c r="P357" s="74">
        <f t="shared" si="141"/>
        <v>-14710</v>
      </c>
      <c r="Q357" s="74">
        <f t="shared" si="143"/>
        <v>0</v>
      </c>
      <c r="R357" s="74">
        <f t="shared" si="144"/>
        <v>0</v>
      </c>
      <c r="S357" s="74">
        <f t="shared" si="148"/>
        <v>0</v>
      </c>
      <c r="T357" s="74">
        <f t="shared" si="125"/>
        <v>0</v>
      </c>
      <c r="U357" s="74">
        <f t="shared" si="145"/>
        <v>0</v>
      </c>
      <c r="V357" s="74">
        <f t="shared" si="146"/>
        <v>0</v>
      </c>
      <c r="W357" s="74">
        <f t="shared" si="142"/>
        <v>0</v>
      </c>
      <c r="X357" s="74">
        <f t="shared" si="136"/>
        <v>0</v>
      </c>
      <c r="Y357" s="75">
        <v>0.05</v>
      </c>
      <c r="Z357" s="74">
        <f t="shared" si="137"/>
        <v>735.5</v>
      </c>
      <c r="AA357" s="74">
        <f t="shared" si="138"/>
        <v>735.5</v>
      </c>
      <c r="AB357" s="75">
        <v>0.05</v>
      </c>
      <c r="AC357" s="74">
        <f t="shared" si="134"/>
        <v>735.5</v>
      </c>
      <c r="AD357" s="74">
        <f t="shared" si="135"/>
        <v>735.5</v>
      </c>
      <c r="AM357" s="74"/>
      <c r="AN357" s="74"/>
      <c r="AO357" s="74"/>
      <c r="AP357" s="74"/>
      <c r="AQ357" s="73"/>
      <c r="AR357" s="73"/>
    </row>
    <row r="358" spans="1:44" s="60" customFormat="1">
      <c r="A358" s="20" t="s">
        <v>868</v>
      </c>
      <c r="B358" s="135">
        <f>B357+31</f>
        <v>43555</v>
      </c>
      <c r="C358" s="72">
        <v>1</v>
      </c>
      <c r="D358" s="73">
        <v>0</v>
      </c>
      <c r="E358" s="73">
        <v>0</v>
      </c>
      <c r="F358" s="73">
        <v>0</v>
      </c>
      <c r="G358" s="73"/>
      <c r="H358" s="74"/>
      <c r="M358" s="74">
        <f t="shared" si="149"/>
        <v>729</v>
      </c>
      <c r="N358" s="74">
        <f t="shared" si="150"/>
        <v>-15439</v>
      </c>
      <c r="O358" s="74">
        <f t="shared" si="140"/>
        <v>729</v>
      </c>
      <c r="P358" s="74">
        <f t="shared" si="141"/>
        <v>-15439</v>
      </c>
      <c r="Q358" s="74">
        <f t="shared" si="143"/>
        <v>0</v>
      </c>
      <c r="R358" s="74">
        <f t="shared" si="144"/>
        <v>0</v>
      </c>
      <c r="S358" s="74">
        <f t="shared" si="148"/>
        <v>0</v>
      </c>
      <c r="T358" s="74">
        <f t="shared" si="125"/>
        <v>0</v>
      </c>
      <c r="U358" s="74">
        <f t="shared" si="145"/>
        <v>0</v>
      </c>
      <c r="V358" s="74">
        <f t="shared" si="146"/>
        <v>0</v>
      </c>
      <c r="W358" s="74">
        <f t="shared" si="142"/>
        <v>0</v>
      </c>
      <c r="X358" s="74">
        <f t="shared" si="136"/>
        <v>0</v>
      </c>
      <c r="Y358" s="75">
        <v>0.05</v>
      </c>
      <c r="Z358" s="74">
        <f t="shared" si="137"/>
        <v>771.95</v>
      </c>
      <c r="AA358" s="74">
        <f t="shared" si="138"/>
        <v>771.95</v>
      </c>
      <c r="AB358" s="75">
        <v>0.05</v>
      </c>
      <c r="AC358" s="74">
        <f t="shared" si="134"/>
        <v>771.95</v>
      </c>
      <c r="AD358" s="74">
        <f t="shared" si="135"/>
        <v>771.95</v>
      </c>
      <c r="AM358" s="74"/>
      <c r="AN358" s="74"/>
      <c r="AO358" s="74"/>
      <c r="AP358" s="74"/>
      <c r="AQ358" s="73"/>
      <c r="AR358" s="73"/>
    </row>
    <row r="359" spans="1:44" s="60" customFormat="1">
      <c r="A359" s="20" t="s">
        <v>868</v>
      </c>
      <c r="B359" s="135">
        <f>B358+30</f>
        <v>43585</v>
      </c>
      <c r="C359" s="72">
        <v>1</v>
      </c>
      <c r="D359" s="73">
        <v>0</v>
      </c>
      <c r="E359" s="73">
        <v>0</v>
      </c>
      <c r="F359" s="73">
        <v>0</v>
      </c>
      <c r="G359" s="73"/>
      <c r="H359" s="74"/>
      <c r="M359" s="74">
        <f t="shared" si="149"/>
        <v>656.1</v>
      </c>
      <c r="N359" s="74">
        <f t="shared" si="150"/>
        <v>-16095.1</v>
      </c>
      <c r="O359" s="74">
        <f t="shared" si="140"/>
        <v>656.1</v>
      </c>
      <c r="P359" s="74">
        <f t="shared" si="141"/>
        <v>-16095.1</v>
      </c>
      <c r="Q359" s="74">
        <f t="shared" si="143"/>
        <v>0</v>
      </c>
      <c r="R359" s="74">
        <f t="shared" si="144"/>
        <v>0</v>
      </c>
      <c r="S359" s="74">
        <f t="shared" si="148"/>
        <v>0</v>
      </c>
      <c r="T359" s="74">
        <f t="shared" si="125"/>
        <v>0</v>
      </c>
      <c r="U359" s="74">
        <f t="shared" si="145"/>
        <v>0</v>
      </c>
      <c r="V359" s="74">
        <f t="shared" si="146"/>
        <v>0</v>
      </c>
      <c r="W359" s="74">
        <f t="shared" si="142"/>
        <v>0</v>
      </c>
      <c r="X359" s="74">
        <f t="shared" si="136"/>
        <v>0</v>
      </c>
      <c r="Y359" s="75">
        <v>0.05</v>
      </c>
      <c r="Z359" s="74">
        <f t="shared" si="137"/>
        <v>804.75500000000011</v>
      </c>
      <c r="AA359" s="74">
        <f t="shared" si="138"/>
        <v>804.75500000000011</v>
      </c>
      <c r="AB359" s="75">
        <v>0.05</v>
      </c>
      <c r="AC359" s="74">
        <f t="shared" si="134"/>
        <v>804.75500000000011</v>
      </c>
      <c r="AD359" s="74">
        <f t="shared" si="135"/>
        <v>804.75500000000011</v>
      </c>
      <c r="AM359" s="74"/>
      <c r="AN359" s="74"/>
      <c r="AO359" s="74"/>
      <c r="AP359" s="74"/>
      <c r="AQ359" s="73"/>
      <c r="AR359" s="73"/>
    </row>
    <row r="360" spans="1:44" s="60" customFormat="1">
      <c r="A360" s="20" t="s">
        <v>868</v>
      </c>
      <c r="B360" s="135">
        <f>B359+31</f>
        <v>43616</v>
      </c>
      <c r="C360" s="72">
        <v>1</v>
      </c>
      <c r="D360" s="73">
        <v>0</v>
      </c>
      <c r="E360" s="73">
        <v>0</v>
      </c>
      <c r="F360" s="73">
        <v>0</v>
      </c>
      <c r="G360" s="73"/>
      <c r="H360" s="74"/>
      <c r="M360" s="74">
        <f t="shared" si="149"/>
        <v>590.49</v>
      </c>
      <c r="N360" s="74">
        <f t="shared" si="150"/>
        <v>-16685.59</v>
      </c>
      <c r="O360" s="74">
        <f t="shared" si="140"/>
        <v>590.49</v>
      </c>
      <c r="P360" s="74">
        <f t="shared" si="141"/>
        <v>-16685.59</v>
      </c>
      <c r="Q360" s="74">
        <f t="shared" si="143"/>
        <v>0</v>
      </c>
      <c r="R360" s="74">
        <f t="shared" si="144"/>
        <v>0</v>
      </c>
      <c r="S360" s="74">
        <f t="shared" si="148"/>
        <v>0</v>
      </c>
      <c r="T360" s="74">
        <f t="shared" si="125"/>
        <v>0</v>
      </c>
      <c r="U360" s="74">
        <f t="shared" si="145"/>
        <v>0</v>
      </c>
      <c r="V360" s="74">
        <f t="shared" si="146"/>
        <v>0</v>
      </c>
      <c r="W360" s="74">
        <f t="shared" si="142"/>
        <v>0</v>
      </c>
      <c r="X360" s="74">
        <f t="shared" si="136"/>
        <v>0</v>
      </c>
      <c r="Y360" s="75">
        <v>0.05</v>
      </c>
      <c r="Z360" s="74">
        <f t="shared" si="137"/>
        <v>834.2795000000001</v>
      </c>
      <c r="AA360" s="74">
        <f t="shared" si="138"/>
        <v>834.2795000000001</v>
      </c>
      <c r="AB360" s="75">
        <v>0.05</v>
      </c>
      <c r="AC360" s="74">
        <f t="shared" si="134"/>
        <v>834.2795000000001</v>
      </c>
      <c r="AD360" s="74">
        <f t="shared" si="135"/>
        <v>834.2795000000001</v>
      </c>
      <c r="AM360" s="74"/>
      <c r="AN360" s="74"/>
      <c r="AO360" s="74"/>
      <c r="AP360" s="74"/>
      <c r="AQ360" s="73"/>
      <c r="AR360" s="73"/>
    </row>
    <row r="361" spans="1:44" s="60" customFormat="1">
      <c r="A361" s="20" t="s">
        <v>868</v>
      </c>
      <c r="B361" s="135">
        <f>B360+30</f>
        <v>43646</v>
      </c>
      <c r="C361" s="72">
        <v>1</v>
      </c>
      <c r="D361" s="73">
        <v>0</v>
      </c>
      <c r="E361" s="73">
        <v>0</v>
      </c>
      <c r="F361" s="73">
        <v>0</v>
      </c>
      <c r="G361" s="73"/>
      <c r="H361" s="74"/>
      <c r="M361" s="74">
        <f t="shared" si="149"/>
        <v>531.44100000000003</v>
      </c>
      <c r="N361" s="74">
        <f t="shared" si="150"/>
        <v>-17217.030999999999</v>
      </c>
      <c r="O361" s="74">
        <f t="shared" si="140"/>
        <v>531.44100000000003</v>
      </c>
      <c r="P361" s="74">
        <f t="shared" si="141"/>
        <v>-17217.030999999999</v>
      </c>
      <c r="Q361" s="74">
        <f t="shared" si="143"/>
        <v>0</v>
      </c>
      <c r="R361" s="74">
        <f t="shared" si="144"/>
        <v>0</v>
      </c>
      <c r="S361" s="74">
        <f t="shared" si="148"/>
        <v>0</v>
      </c>
      <c r="T361" s="74">
        <f t="shared" si="125"/>
        <v>0</v>
      </c>
      <c r="U361" s="74">
        <f t="shared" si="145"/>
        <v>0</v>
      </c>
      <c r="V361" s="74">
        <f t="shared" si="146"/>
        <v>0</v>
      </c>
      <c r="W361" s="74">
        <f t="shared" si="142"/>
        <v>0</v>
      </c>
      <c r="X361" s="74">
        <f t="shared" si="136"/>
        <v>0</v>
      </c>
      <c r="Y361" s="75">
        <v>0.05</v>
      </c>
      <c r="Z361" s="74">
        <f t="shared" si="137"/>
        <v>860.85154999999997</v>
      </c>
      <c r="AA361" s="74">
        <f t="shared" si="138"/>
        <v>860.85154999999997</v>
      </c>
      <c r="AB361" s="75">
        <v>0.05</v>
      </c>
      <c r="AC361" s="74">
        <f t="shared" si="134"/>
        <v>860.85154999999997</v>
      </c>
      <c r="AD361" s="74">
        <f t="shared" si="135"/>
        <v>860.85154999999997</v>
      </c>
      <c r="AM361" s="74"/>
      <c r="AN361" s="74"/>
      <c r="AO361" s="74"/>
      <c r="AP361" s="74"/>
      <c r="AQ361" s="73"/>
      <c r="AR361" s="73"/>
    </row>
    <row r="362" spans="1:44" s="60" customFormat="1">
      <c r="A362" s="20" t="s">
        <v>868</v>
      </c>
      <c r="B362" s="135">
        <f>B361+31</f>
        <v>43677</v>
      </c>
      <c r="C362" s="72">
        <v>1</v>
      </c>
      <c r="D362" s="73">
        <v>0</v>
      </c>
      <c r="E362" s="73">
        <v>0</v>
      </c>
      <c r="F362" s="73">
        <v>0</v>
      </c>
      <c r="G362" s="73"/>
      <c r="H362" s="74"/>
      <c r="M362" s="74">
        <f t="shared" si="149"/>
        <v>478.29690000000005</v>
      </c>
      <c r="N362" s="74">
        <f t="shared" si="150"/>
        <v>-17695.3279</v>
      </c>
      <c r="O362" s="74">
        <f t="shared" si="140"/>
        <v>478.29690000000005</v>
      </c>
      <c r="P362" s="74">
        <f t="shared" si="141"/>
        <v>-17695.3279</v>
      </c>
      <c r="Q362" s="74">
        <f t="shared" si="143"/>
        <v>0</v>
      </c>
      <c r="R362" s="74">
        <f t="shared" si="144"/>
        <v>0</v>
      </c>
      <c r="S362" s="74">
        <f t="shared" si="148"/>
        <v>0</v>
      </c>
      <c r="T362" s="74">
        <f t="shared" si="125"/>
        <v>0</v>
      </c>
      <c r="U362" s="74">
        <f t="shared" si="145"/>
        <v>0</v>
      </c>
      <c r="V362" s="74">
        <f t="shared" si="146"/>
        <v>0</v>
      </c>
      <c r="W362" s="74">
        <f t="shared" si="142"/>
        <v>0</v>
      </c>
      <c r="X362" s="74">
        <f t="shared" si="136"/>
        <v>0</v>
      </c>
      <c r="Y362" s="75">
        <v>0.05</v>
      </c>
      <c r="Z362" s="74">
        <f t="shared" si="137"/>
        <v>884.7663950000001</v>
      </c>
      <c r="AA362" s="74">
        <f t="shared" si="138"/>
        <v>884.7663950000001</v>
      </c>
      <c r="AB362" s="75">
        <v>0.05</v>
      </c>
      <c r="AC362" s="74">
        <f t="shared" si="134"/>
        <v>884.7663950000001</v>
      </c>
      <c r="AD362" s="74">
        <f t="shared" si="135"/>
        <v>884.7663950000001</v>
      </c>
      <c r="AM362" s="74"/>
      <c r="AN362" s="74"/>
      <c r="AO362" s="74"/>
      <c r="AP362" s="74"/>
      <c r="AQ362" s="73"/>
      <c r="AR362" s="73"/>
    </row>
    <row r="363" spans="1:44" s="60" customFormat="1">
      <c r="A363" s="20" t="s">
        <v>868</v>
      </c>
      <c r="B363" s="135">
        <f>B362+31</f>
        <v>43708</v>
      </c>
      <c r="C363" s="72">
        <v>1</v>
      </c>
      <c r="D363" s="73">
        <v>0</v>
      </c>
      <c r="E363" s="73">
        <v>0</v>
      </c>
      <c r="F363" s="73">
        <v>0</v>
      </c>
      <c r="G363" s="73"/>
      <c r="H363" s="74"/>
      <c r="M363" s="74">
        <f t="shared" si="149"/>
        <v>430.46721000000008</v>
      </c>
      <c r="N363" s="74">
        <f t="shared" si="150"/>
        <v>-18125.795109999999</v>
      </c>
      <c r="O363" s="74">
        <f t="shared" si="140"/>
        <v>430.46721000000008</v>
      </c>
      <c r="P363" s="74">
        <f t="shared" si="141"/>
        <v>-18125.795109999999</v>
      </c>
      <c r="Q363" s="74">
        <f t="shared" si="143"/>
        <v>0</v>
      </c>
      <c r="R363" s="74">
        <f t="shared" si="144"/>
        <v>0</v>
      </c>
      <c r="S363" s="74">
        <f t="shared" si="148"/>
        <v>0</v>
      </c>
      <c r="T363" s="74">
        <f t="shared" si="125"/>
        <v>0</v>
      </c>
      <c r="U363" s="74">
        <f t="shared" si="145"/>
        <v>0</v>
      </c>
      <c r="V363" s="74">
        <f t="shared" si="146"/>
        <v>0</v>
      </c>
      <c r="W363" s="74">
        <f t="shared" si="142"/>
        <v>0</v>
      </c>
      <c r="X363" s="74">
        <f t="shared" si="136"/>
        <v>0</v>
      </c>
      <c r="Y363" s="75">
        <v>0.05</v>
      </c>
      <c r="Z363" s="74">
        <f t="shared" si="137"/>
        <v>906.28975549999996</v>
      </c>
      <c r="AA363" s="74">
        <f t="shared" si="138"/>
        <v>906.28975549999996</v>
      </c>
      <c r="AB363" s="75">
        <v>0.05</v>
      </c>
      <c r="AC363" s="74">
        <f t="shared" si="134"/>
        <v>906.28975549999996</v>
      </c>
      <c r="AD363" s="74">
        <f t="shared" si="135"/>
        <v>906.28975549999996</v>
      </c>
      <c r="AM363" s="74"/>
      <c r="AN363" s="74"/>
      <c r="AO363" s="74"/>
      <c r="AP363" s="74"/>
      <c r="AQ363" s="73"/>
      <c r="AR363" s="73"/>
    </row>
    <row r="364" spans="1:44" s="60" customFormat="1">
      <c r="A364" s="20" t="s">
        <v>868</v>
      </c>
      <c r="B364" s="135">
        <f>B363+30</f>
        <v>43738</v>
      </c>
      <c r="C364" s="72">
        <v>1</v>
      </c>
      <c r="D364" s="73">
        <v>0</v>
      </c>
      <c r="E364" s="73">
        <v>0</v>
      </c>
      <c r="F364" s="73">
        <v>0</v>
      </c>
      <c r="G364" s="73"/>
      <c r="H364" s="74"/>
      <c r="M364" s="74">
        <f t="shared" si="149"/>
        <v>387.42048900000009</v>
      </c>
      <c r="N364" s="74">
        <f t="shared" si="150"/>
        <v>-18513.215598999999</v>
      </c>
      <c r="O364" s="74">
        <f t="shared" si="140"/>
        <v>387.42048900000009</v>
      </c>
      <c r="P364" s="74">
        <f t="shared" si="141"/>
        <v>-18513.215598999999</v>
      </c>
      <c r="Q364" s="74">
        <f t="shared" si="143"/>
        <v>0</v>
      </c>
      <c r="R364" s="74">
        <f t="shared" si="144"/>
        <v>0</v>
      </c>
      <c r="S364" s="74">
        <f t="shared" si="148"/>
        <v>0</v>
      </c>
      <c r="T364" s="74">
        <f t="shared" si="125"/>
        <v>0</v>
      </c>
      <c r="U364" s="74">
        <f t="shared" si="145"/>
        <v>0</v>
      </c>
      <c r="V364" s="74">
        <f t="shared" si="146"/>
        <v>0</v>
      </c>
      <c r="W364" s="74">
        <f t="shared" si="142"/>
        <v>0</v>
      </c>
      <c r="X364" s="74">
        <f t="shared" si="136"/>
        <v>0</v>
      </c>
      <c r="Y364" s="75">
        <v>0.05</v>
      </c>
      <c r="Z364" s="74">
        <f t="shared" si="137"/>
        <v>925.66077995000001</v>
      </c>
      <c r="AA364" s="74">
        <f t="shared" si="138"/>
        <v>925.66077995000001</v>
      </c>
      <c r="AB364" s="75">
        <v>0.05</v>
      </c>
      <c r="AC364" s="74">
        <f t="shared" si="134"/>
        <v>925.66077995000001</v>
      </c>
      <c r="AD364" s="74">
        <f t="shared" si="135"/>
        <v>925.66077995000001</v>
      </c>
      <c r="AM364" s="74"/>
      <c r="AN364" s="74"/>
      <c r="AO364" s="74"/>
      <c r="AP364" s="74"/>
      <c r="AQ364" s="73"/>
      <c r="AR364" s="73"/>
    </row>
    <row r="365" spans="1:44" s="60" customFormat="1">
      <c r="A365" s="20" t="s">
        <v>868</v>
      </c>
      <c r="B365" s="135">
        <f>B364+31</f>
        <v>43769</v>
      </c>
      <c r="C365" s="72">
        <v>1</v>
      </c>
      <c r="D365" s="73">
        <v>0</v>
      </c>
      <c r="E365" s="73">
        <v>0</v>
      </c>
      <c r="F365" s="73">
        <v>0</v>
      </c>
      <c r="G365" s="73"/>
      <c r="H365" s="74"/>
      <c r="M365" s="74">
        <f t="shared" si="149"/>
        <v>348.6784401000001</v>
      </c>
      <c r="N365" s="74">
        <f t="shared" si="150"/>
        <v>-18861.8940391</v>
      </c>
      <c r="O365" s="74">
        <f t="shared" si="140"/>
        <v>348.6784401000001</v>
      </c>
      <c r="P365" s="74">
        <f t="shared" si="141"/>
        <v>-18861.8940391</v>
      </c>
      <c r="Q365" s="74">
        <f t="shared" si="143"/>
        <v>0</v>
      </c>
      <c r="R365" s="74">
        <f t="shared" si="144"/>
        <v>0</v>
      </c>
      <c r="S365" s="74">
        <f t="shared" si="148"/>
        <v>0</v>
      </c>
      <c r="T365" s="74">
        <f t="shared" si="125"/>
        <v>0</v>
      </c>
      <c r="U365" s="74">
        <f t="shared" si="145"/>
        <v>0</v>
      </c>
      <c r="V365" s="74">
        <f t="shared" si="146"/>
        <v>0</v>
      </c>
      <c r="W365" s="74">
        <f t="shared" si="142"/>
        <v>0</v>
      </c>
      <c r="X365" s="74">
        <f t="shared" si="136"/>
        <v>0</v>
      </c>
      <c r="Y365" s="75">
        <v>0.05</v>
      </c>
      <c r="Z365" s="74">
        <f t="shared" si="137"/>
        <v>943.09470195500001</v>
      </c>
      <c r="AA365" s="74">
        <f t="shared" si="138"/>
        <v>943.09470195500001</v>
      </c>
      <c r="AB365" s="75">
        <v>0.05</v>
      </c>
      <c r="AC365" s="74">
        <f t="shared" si="134"/>
        <v>943.09470195500001</v>
      </c>
      <c r="AD365" s="74">
        <f t="shared" si="135"/>
        <v>943.09470195500001</v>
      </c>
      <c r="AM365" s="74"/>
      <c r="AN365" s="74"/>
      <c r="AO365" s="74"/>
      <c r="AP365" s="74"/>
      <c r="AQ365" s="73"/>
      <c r="AR365" s="73"/>
    </row>
    <row r="366" spans="1:44" s="60" customFormat="1">
      <c r="A366" s="20" t="s">
        <v>868</v>
      </c>
      <c r="B366" s="135">
        <f>B365+30</f>
        <v>43799</v>
      </c>
      <c r="C366" s="72">
        <v>1</v>
      </c>
      <c r="D366" s="73">
        <v>0</v>
      </c>
      <c r="E366" s="73">
        <v>0</v>
      </c>
      <c r="F366" s="73">
        <v>0</v>
      </c>
      <c r="G366" s="73"/>
      <c r="H366" s="74"/>
      <c r="M366" s="74">
        <f t="shared" si="149"/>
        <v>313.8105960900001</v>
      </c>
      <c r="N366" s="74">
        <f t="shared" si="150"/>
        <v>-19175.704635189999</v>
      </c>
      <c r="O366" s="74">
        <f t="shared" si="140"/>
        <v>313.8105960900001</v>
      </c>
      <c r="P366" s="74">
        <f t="shared" si="141"/>
        <v>-19175.704635189999</v>
      </c>
      <c r="Q366" s="74">
        <f t="shared" si="143"/>
        <v>0</v>
      </c>
      <c r="R366" s="74">
        <f t="shared" si="144"/>
        <v>0</v>
      </c>
      <c r="S366" s="74">
        <f t="shared" si="148"/>
        <v>0</v>
      </c>
      <c r="T366" s="74">
        <f t="shared" si="125"/>
        <v>0</v>
      </c>
      <c r="U366" s="74">
        <f t="shared" si="145"/>
        <v>0</v>
      </c>
      <c r="V366" s="74">
        <f t="shared" si="146"/>
        <v>0</v>
      </c>
      <c r="W366" s="74">
        <f t="shared" si="142"/>
        <v>0</v>
      </c>
      <c r="X366" s="74">
        <f t="shared" si="136"/>
        <v>0</v>
      </c>
      <c r="Y366" s="75">
        <v>0.05</v>
      </c>
      <c r="Z366" s="74">
        <f t="shared" si="137"/>
        <v>958.78523175949999</v>
      </c>
      <c r="AA366" s="74">
        <f t="shared" si="138"/>
        <v>958.78523175949999</v>
      </c>
      <c r="AB366" s="75">
        <v>0.05</v>
      </c>
      <c r="AC366" s="74">
        <f t="shared" si="134"/>
        <v>958.78523175949999</v>
      </c>
      <c r="AD366" s="74">
        <f t="shared" si="135"/>
        <v>958.78523175949999</v>
      </c>
      <c r="AM366" s="74"/>
      <c r="AN366" s="74"/>
      <c r="AO366" s="74"/>
      <c r="AP366" s="74"/>
      <c r="AQ366" s="73"/>
      <c r="AR366" s="73"/>
    </row>
    <row r="367" spans="1:44" s="60" customFormat="1">
      <c r="A367" s="20" t="s">
        <v>868</v>
      </c>
      <c r="B367" s="135">
        <f>B366+31</f>
        <v>43830</v>
      </c>
      <c r="C367" s="72">
        <v>1</v>
      </c>
      <c r="D367" s="73">
        <v>0</v>
      </c>
      <c r="E367" s="73">
        <v>0</v>
      </c>
      <c r="F367" s="73">
        <v>0</v>
      </c>
      <c r="G367" s="73"/>
      <c r="H367" s="74"/>
      <c r="M367" s="74">
        <f t="shared" si="149"/>
        <v>282.42953648100013</v>
      </c>
      <c r="N367" s="74">
        <f t="shared" si="150"/>
        <v>-19458.134171670998</v>
      </c>
      <c r="O367" s="74">
        <f t="shared" si="140"/>
        <v>282.42953648100013</v>
      </c>
      <c r="P367" s="74">
        <f t="shared" si="141"/>
        <v>-19458.134171670998</v>
      </c>
      <c r="Q367" s="74">
        <f t="shared" si="143"/>
        <v>0</v>
      </c>
      <c r="R367" s="74">
        <f t="shared" si="144"/>
        <v>0</v>
      </c>
      <c r="S367" s="74">
        <f t="shared" si="148"/>
        <v>0</v>
      </c>
      <c r="T367" s="74">
        <f t="shared" si="125"/>
        <v>0</v>
      </c>
      <c r="U367" s="74">
        <f t="shared" si="145"/>
        <v>0</v>
      </c>
      <c r="V367" s="74">
        <f t="shared" si="146"/>
        <v>0</v>
      </c>
      <c r="W367" s="74">
        <f t="shared" si="142"/>
        <v>0</v>
      </c>
      <c r="X367" s="74">
        <f t="shared" si="136"/>
        <v>0</v>
      </c>
      <c r="Y367" s="75">
        <v>0.05</v>
      </c>
      <c r="Z367" s="74">
        <f t="shared" si="137"/>
        <v>972.90670858354997</v>
      </c>
      <c r="AA367" s="74">
        <f t="shared" si="138"/>
        <v>972.90670858354997</v>
      </c>
      <c r="AB367" s="75">
        <v>0.05</v>
      </c>
      <c r="AC367" s="74">
        <f t="shared" si="134"/>
        <v>972.90670858354997</v>
      </c>
      <c r="AD367" s="74">
        <f t="shared" si="135"/>
        <v>972.90670858354997</v>
      </c>
      <c r="AM367" s="74"/>
      <c r="AN367" s="74"/>
      <c r="AO367" s="74"/>
      <c r="AP367" s="74"/>
      <c r="AQ367" s="73"/>
      <c r="AR367" s="73"/>
    </row>
    <row r="368" spans="1:44" s="60" customFormat="1">
      <c r="A368" s="20" t="s">
        <v>868</v>
      </c>
      <c r="B368" s="135">
        <f>B367+31</f>
        <v>43861</v>
      </c>
      <c r="C368" s="72">
        <v>1</v>
      </c>
      <c r="D368" s="73">
        <v>0</v>
      </c>
      <c r="E368" s="73">
        <v>0</v>
      </c>
      <c r="F368" s="73">
        <v>0</v>
      </c>
      <c r="G368" s="73"/>
      <c r="H368" s="74"/>
      <c r="M368" s="74">
        <f>200</f>
        <v>200</v>
      </c>
      <c r="N368" s="74">
        <f>N367-M368</f>
        <v>-19658.134171670998</v>
      </c>
      <c r="O368" s="74">
        <f t="shared" si="140"/>
        <v>200</v>
      </c>
      <c r="P368" s="74">
        <f t="shared" si="141"/>
        <v>-19658.134171670998</v>
      </c>
      <c r="Q368" s="74">
        <f t="shared" si="143"/>
        <v>0</v>
      </c>
      <c r="R368" s="74">
        <f t="shared" si="144"/>
        <v>0</v>
      </c>
      <c r="S368" s="74">
        <f t="shared" si="148"/>
        <v>0</v>
      </c>
      <c r="T368" s="74">
        <f t="shared" si="125"/>
        <v>0</v>
      </c>
      <c r="U368" s="74">
        <f t="shared" si="145"/>
        <v>0</v>
      </c>
      <c r="V368" s="74">
        <f t="shared" si="146"/>
        <v>0</v>
      </c>
      <c r="W368" s="74">
        <f t="shared" si="142"/>
        <v>0</v>
      </c>
      <c r="X368" s="74">
        <f t="shared" si="136"/>
        <v>0</v>
      </c>
      <c r="Y368" s="75">
        <v>0.05</v>
      </c>
      <c r="Z368" s="74">
        <f t="shared" si="137"/>
        <v>982.90670858354997</v>
      </c>
      <c r="AA368" s="74">
        <f t="shared" si="138"/>
        <v>982.90670858354997</v>
      </c>
      <c r="AB368" s="75">
        <v>0.05</v>
      </c>
      <c r="AC368" s="74">
        <f t="shared" si="134"/>
        <v>982.90670858354997</v>
      </c>
      <c r="AD368" s="74">
        <f t="shared" si="135"/>
        <v>982.90670858354997</v>
      </c>
      <c r="AM368" s="74"/>
      <c r="AN368" s="74"/>
      <c r="AO368" s="74"/>
      <c r="AP368" s="74"/>
      <c r="AQ368" s="73"/>
      <c r="AR368" s="73"/>
    </row>
    <row r="369" spans="1:44" s="60" customFormat="1">
      <c r="A369" s="20" t="s">
        <v>868</v>
      </c>
      <c r="B369" s="135">
        <f>B368+29</f>
        <v>43890</v>
      </c>
      <c r="C369" s="72">
        <v>1</v>
      </c>
      <c r="D369" s="73">
        <v>0</v>
      </c>
      <c r="E369" s="73">
        <v>0</v>
      </c>
      <c r="F369" s="73">
        <v>0</v>
      </c>
      <c r="G369" s="73"/>
      <c r="H369" s="74"/>
      <c r="M369" s="74">
        <v>200</v>
      </c>
      <c r="N369" s="74">
        <f t="shared" ref="N369:N379" si="151">N368-M369</f>
        <v>-19858.134171670998</v>
      </c>
      <c r="O369" s="74">
        <f t="shared" si="140"/>
        <v>200</v>
      </c>
      <c r="P369" s="74">
        <f t="shared" si="141"/>
        <v>-19858.134171670998</v>
      </c>
      <c r="Q369" s="74">
        <f t="shared" si="143"/>
        <v>0</v>
      </c>
      <c r="R369" s="74">
        <f t="shared" si="144"/>
        <v>0</v>
      </c>
      <c r="S369" s="74">
        <f t="shared" si="148"/>
        <v>0</v>
      </c>
      <c r="T369" s="74">
        <f t="shared" si="125"/>
        <v>0</v>
      </c>
      <c r="U369" s="74">
        <f t="shared" si="145"/>
        <v>0</v>
      </c>
      <c r="V369" s="74">
        <f t="shared" si="146"/>
        <v>0</v>
      </c>
      <c r="W369" s="74">
        <f t="shared" si="142"/>
        <v>0</v>
      </c>
      <c r="X369" s="74">
        <f t="shared" si="136"/>
        <v>0</v>
      </c>
      <c r="Y369" s="75">
        <v>0.05</v>
      </c>
      <c r="Z369" s="74">
        <f t="shared" si="137"/>
        <v>992.90670858354997</v>
      </c>
      <c r="AA369" s="74">
        <f t="shared" si="138"/>
        <v>992.90670858354997</v>
      </c>
      <c r="AB369" s="75">
        <v>0.05</v>
      </c>
      <c r="AC369" s="74">
        <f t="shared" si="134"/>
        <v>992.90670858354997</v>
      </c>
      <c r="AD369" s="74">
        <f t="shared" si="135"/>
        <v>992.90670858354997</v>
      </c>
      <c r="AM369" s="74"/>
      <c r="AN369" s="74"/>
      <c r="AO369" s="74"/>
      <c r="AP369" s="74"/>
      <c r="AQ369" s="73"/>
      <c r="AR369" s="73"/>
    </row>
    <row r="370" spans="1:44" s="60" customFormat="1">
      <c r="A370" s="20" t="s">
        <v>868</v>
      </c>
      <c r="B370" s="135">
        <f>B369+31</f>
        <v>43921</v>
      </c>
      <c r="C370" s="72">
        <v>1</v>
      </c>
      <c r="D370" s="73">
        <v>0</v>
      </c>
      <c r="E370" s="73">
        <v>0</v>
      </c>
      <c r="F370" s="73">
        <v>0</v>
      </c>
      <c r="G370" s="73"/>
      <c r="H370" s="74"/>
      <c r="M370" s="74">
        <v>200</v>
      </c>
      <c r="N370" s="74">
        <f t="shared" si="151"/>
        <v>-20058.134171670998</v>
      </c>
      <c r="O370" s="74">
        <f t="shared" si="140"/>
        <v>200</v>
      </c>
      <c r="P370" s="74">
        <f t="shared" si="141"/>
        <v>-20058.134171670998</v>
      </c>
      <c r="Q370" s="74">
        <f t="shared" si="143"/>
        <v>0</v>
      </c>
      <c r="R370" s="74">
        <f t="shared" si="144"/>
        <v>0</v>
      </c>
      <c r="S370" s="74">
        <f t="shared" si="148"/>
        <v>0</v>
      </c>
      <c r="T370" s="74">
        <f t="shared" si="125"/>
        <v>0</v>
      </c>
      <c r="U370" s="74">
        <f t="shared" si="145"/>
        <v>0</v>
      </c>
      <c r="V370" s="74">
        <f t="shared" si="146"/>
        <v>0</v>
      </c>
      <c r="W370" s="74">
        <f t="shared" si="142"/>
        <v>0</v>
      </c>
      <c r="X370" s="74">
        <f t="shared" si="136"/>
        <v>0</v>
      </c>
      <c r="Y370" s="75">
        <v>0.05</v>
      </c>
      <c r="Z370" s="74">
        <f t="shared" si="137"/>
        <v>1002.90670858355</v>
      </c>
      <c r="AA370" s="74">
        <f t="shared" si="138"/>
        <v>1002.90670858355</v>
      </c>
      <c r="AB370" s="75">
        <v>0.05</v>
      </c>
      <c r="AC370" s="74">
        <f t="shared" si="134"/>
        <v>1002.90670858355</v>
      </c>
      <c r="AD370" s="74">
        <f t="shared" si="135"/>
        <v>1002.90670858355</v>
      </c>
      <c r="AM370" s="74"/>
      <c r="AN370" s="74"/>
      <c r="AO370" s="74"/>
      <c r="AP370" s="74"/>
      <c r="AQ370" s="73"/>
      <c r="AR370" s="73"/>
    </row>
    <row r="371" spans="1:44" s="60" customFormat="1">
      <c r="A371" s="20" t="s">
        <v>868</v>
      </c>
      <c r="B371" s="135">
        <f>B370+30</f>
        <v>43951</v>
      </c>
      <c r="C371" s="72">
        <v>1</v>
      </c>
      <c r="D371" s="73">
        <v>0</v>
      </c>
      <c r="E371" s="73">
        <v>0</v>
      </c>
      <c r="F371" s="73">
        <v>0</v>
      </c>
      <c r="G371" s="73"/>
      <c r="H371" s="74"/>
      <c r="M371" s="74">
        <v>200</v>
      </c>
      <c r="N371" s="74">
        <f t="shared" si="151"/>
        <v>-20258.134171670998</v>
      </c>
      <c r="O371" s="74">
        <f t="shared" si="140"/>
        <v>200</v>
      </c>
      <c r="P371" s="74">
        <f t="shared" si="141"/>
        <v>-20258.134171670998</v>
      </c>
      <c r="Q371" s="74">
        <f t="shared" si="143"/>
        <v>0</v>
      </c>
      <c r="R371" s="74">
        <f t="shared" si="144"/>
        <v>0</v>
      </c>
      <c r="S371" s="74">
        <f t="shared" si="148"/>
        <v>0</v>
      </c>
      <c r="T371" s="74">
        <f t="shared" si="125"/>
        <v>0</v>
      </c>
      <c r="U371" s="74">
        <f t="shared" si="145"/>
        <v>0</v>
      </c>
      <c r="V371" s="74">
        <f t="shared" si="146"/>
        <v>0</v>
      </c>
      <c r="W371" s="74">
        <f t="shared" si="142"/>
        <v>0</v>
      </c>
      <c r="X371" s="74">
        <f t="shared" si="136"/>
        <v>0</v>
      </c>
      <c r="Y371" s="75">
        <v>0.05</v>
      </c>
      <c r="Z371" s="74">
        <f t="shared" si="137"/>
        <v>1012.90670858355</v>
      </c>
      <c r="AA371" s="74">
        <f t="shared" si="138"/>
        <v>1012.90670858355</v>
      </c>
      <c r="AB371" s="75">
        <v>0.05</v>
      </c>
      <c r="AC371" s="74">
        <f t="shared" si="134"/>
        <v>1012.90670858355</v>
      </c>
      <c r="AD371" s="74">
        <f t="shared" si="135"/>
        <v>1012.90670858355</v>
      </c>
      <c r="AM371" s="74"/>
      <c r="AN371" s="74"/>
      <c r="AO371" s="74"/>
      <c r="AP371" s="74"/>
      <c r="AQ371" s="73"/>
      <c r="AR371" s="73"/>
    </row>
    <row r="372" spans="1:44" s="60" customFormat="1">
      <c r="A372" s="20" t="s">
        <v>868</v>
      </c>
      <c r="B372" s="135">
        <f>B371+31</f>
        <v>43982</v>
      </c>
      <c r="C372" s="72">
        <v>1</v>
      </c>
      <c r="D372" s="73">
        <v>0</v>
      </c>
      <c r="E372" s="73">
        <v>0</v>
      </c>
      <c r="F372" s="73">
        <v>0</v>
      </c>
      <c r="G372" s="73"/>
      <c r="H372" s="74"/>
      <c r="M372" s="74">
        <v>200</v>
      </c>
      <c r="N372" s="74">
        <f t="shared" si="151"/>
        <v>-20458.134171670998</v>
      </c>
      <c r="O372" s="74">
        <f t="shared" si="140"/>
        <v>200</v>
      </c>
      <c r="P372" s="74">
        <f t="shared" si="141"/>
        <v>-20458.134171670998</v>
      </c>
      <c r="Q372" s="74">
        <f t="shared" si="143"/>
        <v>0</v>
      </c>
      <c r="R372" s="74">
        <f t="shared" si="144"/>
        <v>0</v>
      </c>
      <c r="S372" s="74">
        <f t="shared" si="148"/>
        <v>0</v>
      </c>
      <c r="T372" s="74">
        <f t="shared" si="125"/>
        <v>0</v>
      </c>
      <c r="U372" s="74">
        <f t="shared" si="145"/>
        <v>0</v>
      </c>
      <c r="V372" s="74">
        <f t="shared" si="146"/>
        <v>0</v>
      </c>
      <c r="W372" s="74">
        <f t="shared" si="142"/>
        <v>0</v>
      </c>
      <c r="X372" s="74">
        <f t="shared" si="136"/>
        <v>0</v>
      </c>
      <c r="Y372" s="75">
        <v>0.05</v>
      </c>
      <c r="Z372" s="74">
        <f t="shared" si="137"/>
        <v>1022.90670858355</v>
      </c>
      <c r="AA372" s="74">
        <f t="shared" si="138"/>
        <v>1022.90670858355</v>
      </c>
      <c r="AB372" s="75">
        <v>0.05</v>
      </c>
      <c r="AC372" s="74">
        <f t="shared" si="134"/>
        <v>1022.90670858355</v>
      </c>
      <c r="AD372" s="74">
        <f t="shared" si="135"/>
        <v>1022.90670858355</v>
      </c>
      <c r="AM372" s="74"/>
      <c r="AN372" s="74"/>
      <c r="AO372" s="74"/>
      <c r="AP372" s="74"/>
      <c r="AQ372" s="73"/>
      <c r="AR372" s="73"/>
    </row>
    <row r="373" spans="1:44" s="60" customFormat="1">
      <c r="A373" s="20" t="s">
        <v>868</v>
      </c>
      <c r="B373" s="135">
        <f>B372+30</f>
        <v>44012</v>
      </c>
      <c r="C373" s="72">
        <v>1</v>
      </c>
      <c r="D373" s="73">
        <v>0</v>
      </c>
      <c r="E373" s="73">
        <v>0</v>
      </c>
      <c r="F373" s="73">
        <v>0</v>
      </c>
      <c r="G373" s="73"/>
      <c r="H373" s="74"/>
      <c r="M373" s="74">
        <v>200</v>
      </c>
      <c r="N373" s="74">
        <f t="shared" si="151"/>
        <v>-20658.134171670998</v>
      </c>
      <c r="O373" s="74">
        <f t="shared" si="140"/>
        <v>200</v>
      </c>
      <c r="P373" s="74">
        <f t="shared" si="141"/>
        <v>-20658.134171670998</v>
      </c>
      <c r="Q373" s="74">
        <f t="shared" si="143"/>
        <v>0</v>
      </c>
      <c r="R373" s="74">
        <f t="shared" si="144"/>
        <v>0</v>
      </c>
      <c r="S373" s="74">
        <f t="shared" si="148"/>
        <v>0</v>
      </c>
      <c r="T373" s="74">
        <f t="shared" si="125"/>
        <v>0</v>
      </c>
      <c r="U373" s="74">
        <f t="shared" si="145"/>
        <v>0</v>
      </c>
      <c r="V373" s="74">
        <f t="shared" si="146"/>
        <v>0</v>
      </c>
      <c r="W373" s="74">
        <f t="shared" si="142"/>
        <v>0</v>
      </c>
      <c r="X373" s="74">
        <f t="shared" si="136"/>
        <v>0</v>
      </c>
      <c r="Y373" s="75">
        <v>0.05</v>
      </c>
      <c r="Z373" s="74">
        <f t="shared" si="137"/>
        <v>1032.90670858355</v>
      </c>
      <c r="AA373" s="74">
        <f t="shared" si="138"/>
        <v>1032.90670858355</v>
      </c>
      <c r="AB373" s="75">
        <v>0.05</v>
      </c>
      <c r="AC373" s="74">
        <f t="shared" si="134"/>
        <v>1032.90670858355</v>
      </c>
      <c r="AD373" s="74">
        <f t="shared" si="135"/>
        <v>1032.90670858355</v>
      </c>
      <c r="AM373" s="74"/>
      <c r="AN373" s="74"/>
      <c r="AO373" s="74"/>
      <c r="AP373" s="74"/>
      <c r="AQ373" s="73"/>
      <c r="AR373" s="73"/>
    </row>
    <row r="374" spans="1:44" s="60" customFormat="1">
      <c r="A374" s="20" t="s">
        <v>868</v>
      </c>
      <c r="B374" s="135">
        <f>B373+31</f>
        <v>44043</v>
      </c>
      <c r="C374" s="72">
        <v>1</v>
      </c>
      <c r="D374" s="73">
        <v>0</v>
      </c>
      <c r="E374" s="73">
        <v>0</v>
      </c>
      <c r="F374" s="73">
        <v>0</v>
      </c>
      <c r="G374" s="73"/>
      <c r="H374" s="74"/>
      <c r="M374" s="74">
        <v>200</v>
      </c>
      <c r="N374" s="74">
        <f t="shared" si="151"/>
        <v>-20858.134171670998</v>
      </c>
      <c r="O374" s="74">
        <f t="shared" si="140"/>
        <v>200</v>
      </c>
      <c r="P374" s="74">
        <f t="shared" si="141"/>
        <v>-20858.134171670998</v>
      </c>
      <c r="Q374" s="74">
        <f t="shared" si="143"/>
        <v>0</v>
      </c>
      <c r="R374" s="74">
        <f t="shared" si="144"/>
        <v>0</v>
      </c>
      <c r="S374" s="74">
        <f t="shared" si="148"/>
        <v>0</v>
      </c>
      <c r="T374" s="74">
        <f t="shared" si="125"/>
        <v>0</v>
      </c>
      <c r="U374" s="74">
        <f t="shared" si="145"/>
        <v>0</v>
      </c>
      <c r="V374" s="74">
        <f t="shared" si="146"/>
        <v>0</v>
      </c>
      <c r="W374" s="74">
        <f t="shared" si="142"/>
        <v>0</v>
      </c>
      <c r="X374" s="74">
        <f t="shared" si="136"/>
        <v>0</v>
      </c>
      <c r="Y374" s="75">
        <v>0.05</v>
      </c>
      <c r="Z374" s="74">
        <f t="shared" si="137"/>
        <v>1042.90670858355</v>
      </c>
      <c r="AA374" s="74">
        <f t="shared" si="138"/>
        <v>1042.90670858355</v>
      </c>
      <c r="AB374" s="75">
        <v>0.05</v>
      </c>
      <c r="AC374" s="74">
        <f t="shared" si="134"/>
        <v>1042.90670858355</v>
      </c>
      <c r="AD374" s="74">
        <f t="shared" si="135"/>
        <v>1042.90670858355</v>
      </c>
      <c r="AM374" s="74"/>
      <c r="AN374" s="74"/>
      <c r="AO374" s="74"/>
      <c r="AP374" s="74"/>
      <c r="AQ374" s="73"/>
      <c r="AR374" s="73"/>
    </row>
    <row r="375" spans="1:44" s="60" customFormat="1">
      <c r="A375" s="20" t="s">
        <v>868</v>
      </c>
      <c r="B375" s="135">
        <f>B374+31</f>
        <v>44074</v>
      </c>
      <c r="C375" s="72">
        <v>1</v>
      </c>
      <c r="D375" s="73">
        <v>0</v>
      </c>
      <c r="E375" s="73">
        <v>0</v>
      </c>
      <c r="F375" s="73">
        <v>0</v>
      </c>
      <c r="G375" s="73"/>
      <c r="H375" s="74"/>
      <c r="M375" s="74">
        <v>200</v>
      </c>
      <c r="N375" s="74">
        <f t="shared" si="151"/>
        <v>-21058.134171670998</v>
      </c>
      <c r="O375" s="74">
        <f t="shared" si="140"/>
        <v>200</v>
      </c>
      <c r="P375" s="74">
        <f t="shared" si="141"/>
        <v>-21058.134171670998</v>
      </c>
      <c r="Q375" s="74">
        <f t="shared" si="143"/>
        <v>0</v>
      </c>
      <c r="R375" s="74">
        <f t="shared" si="144"/>
        <v>0</v>
      </c>
      <c r="S375" s="74">
        <f t="shared" si="148"/>
        <v>0</v>
      </c>
      <c r="T375" s="74">
        <f t="shared" si="125"/>
        <v>0</v>
      </c>
      <c r="U375" s="74">
        <f t="shared" si="145"/>
        <v>0</v>
      </c>
      <c r="V375" s="74">
        <f t="shared" si="146"/>
        <v>0</v>
      </c>
      <c r="W375" s="74">
        <f t="shared" si="142"/>
        <v>0</v>
      </c>
      <c r="X375" s="74">
        <f t="shared" si="136"/>
        <v>0</v>
      </c>
      <c r="Y375" s="75">
        <v>0.05</v>
      </c>
      <c r="Z375" s="74">
        <f t="shared" si="137"/>
        <v>1052.90670858355</v>
      </c>
      <c r="AA375" s="74">
        <f t="shared" si="138"/>
        <v>1052.90670858355</v>
      </c>
      <c r="AB375" s="75">
        <v>0.05</v>
      </c>
      <c r="AC375" s="74">
        <f t="shared" si="134"/>
        <v>1052.90670858355</v>
      </c>
      <c r="AD375" s="74">
        <f t="shared" si="135"/>
        <v>1052.90670858355</v>
      </c>
      <c r="AM375" s="74"/>
      <c r="AN375" s="74"/>
      <c r="AO375" s="74"/>
      <c r="AP375" s="74"/>
      <c r="AQ375" s="73"/>
      <c r="AR375" s="73"/>
    </row>
    <row r="376" spans="1:44" s="60" customFormat="1">
      <c r="A376" s="20" t="s">
        <v>868</v>
      </c>
      <c r="B376" s="135">
        <f>B375+30</f>
        <v>44104</v>
      </c>
      <c r="C376" s="72">
        <v>1</v>
      </c>
      <c r="D376" s="73">
        <v>0</v>
      </c>
      <c r="E376" s="73">
        <v>0</v>
      </c>
      <c r="F376" s="73">
        <v>0</v>
      </c>
      <c r="G376" s="73"/>
      <c r="H376" s="74"/>
      <c r="M376" s="74">
        <v>200</v>
      </c>
      <c r="N376" s="74">
        <f t="shared" si="151"/>
        <v>-21258.134171670998</v>
      </c>
      <c r="O376" s="74">
        <f t="shared" si="140"/>
        <v>200</v>
      </c>
      <c r="P376" s="74">
        <f t="shared" si="141"/>
        <v>-21258.134171670998</v>
      </c>
      <c r="Q376" s="74">
        <f t="shared" si="143"/>
        <v>0</v>
      </c>
      <c r="R376" s="74">
        <f t="shared" si="144"/>
        <v>0</v>
      </c>
      <c r="S376" s="74">
        <f t="shared" si="148"/>
        <v>0</v>
      </c>
      <c r="T376" s="74">
        <f t="shared" si="125"/>
        <v>0</v>
      </c>
      <c r="U376" s="74">
        <f t="shared" si="145"/>
        <v>0</v>
      </c>
      <c r="V376" s="74">
        <f t="shared" si="146"/>
        <v>0</v>
      </c>
      <c r="W376" s="74">
        <f t="shared" si="142"/>
        <v>0</v>
      </c>
      <c r="X376" s="74">
        <f t="shared" si="136"/>
        <v>0</v>
      </c>
      <c r="Y376" s="75">
        <v>0.05</v>
      </c>
      <c r="Z376" s="74">
        <f t="shared" si="137"/>
        <v>1062.90670858355</v>
      </c>
      <c r="AA376" s="74">
        <f t="shared" si="138"/>
        <v>1062.90670858355</v>
      </c>
      <c r="AB376" s="75">
        <v>0.05</v>
      </c>
      <c r="AC376" s="74">
        <f t="shared" si="134"/>
        <v>1062.90670858355</v>
      </c>
      <c r="AD376" s="74">
        <f t="shared" si="135"/>
        <v>1062.90670858355</v>
      </c>
      <c r="AM376" s="74"/>
      <c r="AN376" s="74"/>
      <c r="AO376" s="74"/>
      <c r="AP376" s="74"/>
      <c r="AQ376" s="73"/>
      <c r="AR376" s="73"/>
    </row>
    <row r="377" spans="1:44" s="60" customFormat="1">
      <c r="A377" s="20" t="s">
        <v>868</v>
      </c>
      <c r="B377" s="135">
        <f>B376+31</f>
        <v>44135</v>
      </c>
      <c r="C377" s="72">
        <v>1</v>
      </c>
      <c r="D377" s="73">
        <v>0</v>
      </c>
      <c r="E377" s="73">
        <v>0</v>
      </c>
      <c r="F377" s="73">
        <v>0</v>
      </c>
      <c r="G377" s="73"/>
      <c r="H377" s="74"/>
      <c r="M377" s="74">
        <v>200</v>
      </c>
      <c r="N377" s="74">
        <f t="shared" si="151"/>
        <v>-21458.134171670998</v>
      </c>
      <c r="O377" s="74">
        <f t="shared" si="140"/>
        <v>200</v>
      </c>
      <c r="P377" s="74">
        <f t="shared" si="141"/>
        <v>-21458.134171670998</v>
      </c>
      <c r="Q377" s="74">
        <f t="shared" si="143"/>
        <v>0</v>
      </c>
      <c r="R377" s="74">
        <f t="shared" si="144"/>
        <v>0</v>
      </c>
      <c r="S377" s="74">
        <f t="shared" si="148"/>
        <v>0</v>
      </c>
      <c r="T377" s="74">
        <f t="shared" si="125"/>
        <v>0</v>
      </c>
      <c r="U377" s="74">
        <f t="shared" si="145"/>
        <v>0</v>
      </c>
      <c r="V377" s="74">
        <f t="shared" si="146"/>
        <v>0</v>
      </c>
      <c r="W377" s="74">
        <f t="shared" si="142"/>
        <v>0</v>
      </c>
      <c r="X377" s="74">
        <f t="shared" si="136"/>
        <v>0</v>
      </c>
      <c r="Y377" s="75">
        <v>0.05</v>
      </c>
      <c r="Z377" s="74">
        <f t="shared" si="137"/>
        <v>1072.90670858355</v>
      </c>
      <c r="AA377" s="74">
        <f t="shared" si="138"/>
        <v>1072.90670858355</v>
      </c>
      <c r="AB377" s="75">
        <v>0.05</v>
      </c>
      <c r="AC377" s="74">
        <f t="shared" si="134"/>
        <v>1072.90670858355</v>
      </c>
      <c r="AD377" s="74">
        <f t="shared" si="135"/>
        <v>1072.90670858355</v>
      </c>
      <c r="AM377" s="74"/>
      <c r="AN377" s="74"/>
      <c r="AO377" s="74"/>
      <c r="AP377" s="74"/>
      <c r="AQ377" s="73"/>
      <c r="AR377" s="73"/>
    </row>
    <row r="378" spans="1:44" s="60" customFormat="1">
      <c r="A378" s="20" t="s">
        <v>868</v>
      </c>
      <c r="B378" s="135">
        <f>B377+30</f>
        <v>44165</v>
      </c>
      <c r="C378" s="72">
        <v>1</v>
      </c>
      <c r="D378" s="73">
        <v>0</v>
      </c>
      <c r="E378" s="73">
        <v>0</v>
      </c>
      <c r="F378" s="73">
        <v>0</v>
      </c>
      <c r="G378" s="73"/>
      <c r="H378" s="74"/>
      <c r="M378" s="74">
        <v>200</v>
      </c>
      <c r="N378" s="74">
        <f t="shared" si="151"/>
        <v>-21658.134171670998</v>
      </c>
      <c r="O378" s="74">
        <f t="shared" si="140"/>
        <v>200</v>
      </c>
      <c r="P378" s="74">
        <f t="shared" si="141"/>
        <v>-21658.134171670998</v>
      </c>
      <c r="Q378" s="74">
        <f t="shared" si="143"/>
        <v>0</v>
      </c>
      <c r="R378" s="74">
        <f t="shared" si="144"/>
        <v>0</v>
      </c>
      <c r="S378" s="74">
        <f t="shared" si="148"/>
        <v>0</v>
      </c>
      <c r="T378" s="74">
        <f t="shared" si="125"/>
        <v>0</v>
      </c>
      <c r="U378" s="74">
        <f t="shared" si="145"/>
        <v>0</v>
      </c>
      <c r="V378" s="74">
        <f t="shared" si="146"/>
        <v>0</v>
      </c>
      <c r="W378" s="74">
        <f t="shared" si="142"/>
        <v>0</v>
      </c>
      <c r="X378" s="74">
        <f t="shared" si="136"/>
        <v>0</v>
      </c>
      <c r="Y378" s="75">
        <v>0.05</v>
      </c>
      <c r="Z378" s="74">
        <f t="shared" si="137"/>
        <v>1082.90670858355</v>
      </c>
      <c r="AA378" s="74">
        <f t="shared" si="138"/>
        <v>1082.90670858355</v>
      </c>
      <c r="AB378" s="75">
        <v>0.05</v>
      </c>
      <c r="AC378" s="74">
        <f t="shared" si="134"/>
        <v>1082.90670858355</v>
      </c>
      <c r="AD378" s="74">
        <f t="shared" si="135"/>
        <v>1082.90670858355</v>
      </c>
      <c r="AM378" s="74"/>
      <c r="AN378" s="74"/>
      <c r="AO378" s="74"/>
      <c r="AP378" s="74"/>
      <c r="AQ378" s="73"/>
      <c r="AR378" s="73"/>
    </row>
    <row r="379" spans="1:44" s="60" customFormat="1">
      <c r="A379" s="20" t="s">
        <v>868</v>
      </c>
      <c r="B379" s="135">
        <f>B378+31</f>
        <v>44196</v>
      </c>
      <c r="C379" s="72">
        <v>1</v>
      </c>
      <c r="D379" s="73">
        <v>0</v>
      </c>
      <c r="E379" s="73">
        <v>0</v>
      </c>
      <c r="F379" s="73">
        <v>0</v>
      </c>
      <c r="G379" s="73"/>
      <c r="H379" s="74"/>
      <c r="M379" s="74">
        <v>200</v>
      </c>
      <c r="N379" s="74">
        <f t="shared" si="151"/>
        <v>-21858.134171670998</v>
      </c>
      <c r="O379" s="74">
        <f t="shared" si="140"/>
        <v>200</v>
      </c>
      <c r="P379" s="74">
        <f t="shared" si="141"/>
        <v>-21858.134171670998</v>
      </c>
      <c r="Q379" s="74">
        <f t="shared" si="143"/>
        <v>0</v>
      </c>
      <c r="R379" s="74">
        <f t="shared" si="144"/>
        <v>0</v>
      </c>
      <c r="S379" s="74">
        <f t="shared" si="148"/>
        <v>0</v>
      </c>
      <c r="T379" s="74">
        <f t="shared" si="125"/>
        <v>0</v>
      </c>
      <c r="U379" s="74">
        <f t="shared" si="145"/>
        <v>0</v>
      </c>
      <c r="V379" s="74">
        <f t="shared" si="146"/>
        <v>0</v>
      </c>
      <c r="W379" s="74">
        <f t="shared" si="142"/>
        <v>0</v>
      </c>
      <c r="X379" s="74">
        <f t="shared" si="136"/>
        <v>0</v>
      </c>
      <c r="Y379" s="75">
        <v>0.05</v>
      </c>
      <c r="Z379" s="74">
        <f t="shared" si="137"/>
        <v>1092.90670858355</v>
      </c>
      <c r="AA379" s="74">
        <f t="shared" si="138"/>
        <v>1092.90670858355</v>
      </c>
      <c r="AB379" s="75">
        <v>0.05</v>
      </c>
      <c r="AC379" s="74">
        <f t="shared" si="134"/>
        <v>1092.90670858355</v>
      </c>
      <c r="AD379" s="74">
        <f t="shared" si="135"/>
        <v>1092.90670858355</v>
      </c>
      <c r="AM379" s="74"/>
      <c r="AN379" s="74"/>
      <c r="AO379" s="74"/>
      <c r="AP379" s="74"/>
      <c r="AQ379" s="73"/>
      <c r="AR379" s="73"/>
    </row>
    <row r="380" spans="1:44" s="60" customFormat="1">
      <c r="A380" s="20" t="s">
        <v>868</v>
      </c>
      <c r="B380" s="135">
        <f>B379+31</f>
        <v>44227</v>
      </c>
      <c r="C380" s="72">
        <v>1</v>
      </c>
      <c r="D380" s="73">
        <v>0</v>
      </c>
      <c r="E380" s="73">
        <v>0</v>
      </c>
      <c r="F380" s="73">
        <v>0</v>
      </c>
      <c r="G380" s="73"/>
      <c r="H380" s="74"/>
      <c r="M380" s="74">
        <v>200</v>
      </c>
      <c r="N380" s="74">
        <f>N379-M380</f>
        <v>-22058.134171670998</v>
      </c>
      <c r="O380" s="74">
        <f t="shared" si="140"/>
        <v>200</v>
      </c>
      <c r="P380" s="74">
        <f t="shared" si="141"/>
        <v>-22058.134171670998</v>
      </c>
      <c r="Q380" s="74">
        <f t="shared" si="143"/>
        <v>0</v>
      </c>
      <c r="R380" s="74">
        <f t="shared" si="144"/>
        <v>0</v>
      </c>
      <c r="S380" s="74">
        <f t="shared" si="148"/>
        <v>0</v>
      </c>
      <c r="T380" s="74">
        <f t="shared" si="125"/>
        <v>0</v>
      </c>
      <c r="U380" s="74">
        <f t="shared" si="145"/>
        <v>0</v>
      </c>
      <c r="V380" s="74">
        <f t="shared" si="146"/>
        <v>0</v>
      </c>
      <c r="W380" s="74">
        <f t="shared" si="142"/>
        <v>0</v>
      </c>
      <c r="X380" s="74">
        <f t="shared" si="136"/>
        <v>0</v>
      </c>
      <c r="Y380" s="75">
        <v>0.05</v>
      </c>
      <c r="Z380" s="74">
        <f t="shared" si="137"/>
        <v>1102.90670858355</v>
      </c>
      <c r="AA380" s="74">
        <f t="shared" si="138"/>
        <v>1102.90670858355</v>
      </c>
      <c r="AB380" s="75">
        <v>0.05</v>
      </c>
      <c r="AC380" s="74">
        <f t="shared" si="134"/>
        <v>1102.90670858355</v>
      </c>
      <c r="AD380" s="74">
        <f t="shared" si="135"/>
        <v>1102.90670858355</v>
      </c>
      <c r="AM380" s="74"/>
      <c r="AN380" s="74"/>
      <c r="AO380" s="74"/>
      <c r="AP380" s="74"/>
      <c r="AQ380" s="73"/>
      <c r="AR380" s="73"/>
    </row>
    <row r="381" spans="1:44" s="60" customFormat="1">
      <c r="A381" s="20" t="s">
        <v>868</v>
      </c>
      <c r="B381" s="135">
        <f>B380+28</f>
        <v>44255</v>
      </c>
      <c r="C381" s="72">
        <v>1</v>
      </c>
      <c r="D381" s="73">
        <v>0</v>
      </c>
      <c r="E381" s="73">
        <v>0</v>
      </c>
      <c r="F381" s="73">
        <v>0</v>
      </c>
      <c r="G381" s="73"/>
      <c r="H381" s="74"/>
      <c r="M381" s="74">
        <v>200</v>
      </c>
      <c r="N381" s="74">
        <f t="shared" ref="N381:N391" si="152">N380-M381</f>
        <v>-22258.134171670998</v>
      </c>
      <c r="O381" s="74">
        <f t="shared" si="140"/>
        <v>200</v>
      </c>
      <c r="P381" s="74">
        <f t="shared" si="141"/>
        <v>-22258.134171670998</v>
      </c>
      <c r="Q381" s="74">
        <f t="shared" si="143"/>
        <v>0</v>
      </c>
      <c r="R381" s="74">
        <f t="shared" si="144"/>
        <v>0</v>
      </c>
      <c r="S381" s="74">
        <f t="shared" si="148"/>
        <v>0</v>
      </c>
      <c r="T381" s="74">
        <f t="shared" si="125"/>
        <v>0</v>
      </c>
      <c r="U381" s="74">
        <f t="shared" si="145"/>
        <v>0</v>
      </c>
      <c r="V381" s="74">
        <f t="shared" si="146"/>
        <v>0</v>
      </c>
      <c r="W381" s="74">
        <f t="shared" si="142"/>
        <v>0</v>
      </c>
      <c r="X381" s="74">
        <f t="shared" si="136"/>
        <v>0</v>
      </c>
      <c r="Y381" s="75">
        <v>0.05</v>
      </c>
      <c r="Z381" s="74">
        <f t="shared" si="137"/>
        <v>1112.90670858355</v>
      </c>
      <c r="AA381" s="74">
        <f t="shared" si="138"/>
        <v>1112.90670858355</v>
      </c>
      <c r="AB381" s="75">
        <v>0.05</v>
      </c>
      <c r="AC381" s="74">
        <f t="shared" si="134"/>
        <v>1112.90670858355</v>
      </c>
      <c r="AD381" s="74">
        <f t="shared" si="135"/>
        <v>1112.90670858355</v>
      </c>
      <c r="AM381" s="74"/>
      <c r="AN381" s="74"/>
      <c r="AO381" s="74"/>
      <c r="AP381" s="74"/>
      <c r="AQ381" s="73"/>
      <c r="AR381" s="73"/>
    </row>
    <row r="382" spans="1:44" s="60" customFormat="1">
      <c r="A382" s="20" t="s">
        <v>868</v>
      </c>
      <c r="B382" s="135">
        <f>B381+31</f>
        <v>44286</v>
      </c>
      <c r="C382" s="72">
        <v>1</v>
      </c>
      <c r="D382" s="73">
        <v>0</v>
      </c>
      <c r="E382" s="73">
        <v>0</v>
      </c>
      <c r="F382" s="73">
        <v>0</v>
      </c>
      <c r="G382" s="73"/>
      <c r="H382" s="74"/>
      <c r="M382" s="74">
        <v>200</v>
      </c>
      <c r="N382" s="74">
        <f t="shared" si="152"/>
        <v>-22458.134171670998</v>
      </c>
      <c r="O382" s="74">
        <f t="shared" si="140"/>
        <v>200</v>
      </c>
      <c r="P382" s="74">
        <f t="shared" si="141"/>
        <v>-22458.134171670998</v>
      </c>
      <c r="Q382" s="74">
        <f t="shared" si="143"/>
        <v>0</v>
      </c>
      <c r="R382" s="74">
        <f t="shared" si="144"/>
        <v>0</v>
      </c>
      <c r="S382" s="74">
        <f t="shared" si="148"/>
        <v>0</v>
      </c>
      <c r="T382" s="74">
        <f t="shared" si="125"/>
        <v>0</v>
      </c>
      <c r="U382" s="74">
        <f t="shared" si="145"/>
        <v>0</v>
      </c>
      <c r="V382" s="74">
        <f t="shared" si="146"/>
        <v>0</v>
      </c>
      <c r="W382" s="74">
        <f t="shared" si="142"/>
        <v>0</v>
      </c>
      <c r="X382" s="74">
        <f t="shared" si="136"/>
        <v>0</v>
      </c>
      <c r="Y382" s="75">
        <v>0.05</v>
      </c>
      <c r="Z382" s="74">
        <f t="shared" si="137"/>
        <v>1122.90670858355</v>
      </c>
      <c r="AA382" s="74">
        <f t="shared" si="138"/>
        <v>1122.90670858355</v>
      </c>
      <c r="AB382" s="75">
        <v>0.05</v>
      </c>
      <c r="AC382" s="74">
        <f t="shared" si="134"/>
        <v>1122.90670858355</v>
      </c>
      <c r="AD382" s="74">
        <f t="shared" si="135"/>
        <v>1122.90670858355</v>
      </c>
      <c r="AM382" s="74"/>
      <c r="AN382" s="74"/>
      <c r="AO382" s="74"/>
      <c r="AP382" s="74"/>
      <c r="AQ382" s="73"/>
      <c r="AR382" s="73"/>
    </row>
    <row r="383" spans="1:44" s="60" customFormat="1">
      <c r="A383" s="20" t="s">
        <v>868</v>
      </c>
      <c r="B383" s="135">
        <f>B382+30</f>
        <v>44316</v>
      </c>
      <c r="C383" s="72">
        <v>1</v>
      </c>
      <c r="D383" s="73">
        <v>0</v>
      </c>
      <c r="E383" s="73">
        <v>0</v>
      </c>
      <c r="F383" s="73">
        <v>0</v>
      </c>
      <c r="G383" s="73"/>
      <c r="H383" s="74"/>
      <c r="M383" s="74">
        <v>200</v>
      </c>
      <c r="N383" s="74">
        <f t="shared" si="152"/>
        <v>-22658.134171670998</v>
      </c>
      <c r="O383" s="74">
        <f t="shared" si="140"/>
        <v>200</v>
      </c>
      <c r="P383" s="74">
        <f t="shared" si="141"/>
        <v>-22658.134171670998</v>
      </c>
      <c r="Q383" s="74">
        <f t="shared" si="143"/>
        <v>0</v>
      </c>
      <c r="R383" s="74">
        <f t="shared" si="144"/>
        <v>0</v>
      </c>
      <c r="S383" s="74">
        <f t="shared" si="148"/>
        <v>0</v>
      </c>
      <c r="T383" s="74">
        <f t="shared" si="125"/>
        <v>0</v>
      </c>
      <c r="U383" s="74">
        <f t="shared" si="145"/>
        <v>0</v>
      </c>
      <c r="V383" s="74">
        <f t="shared" si="146"/>
        <v>0</v>
      </c>
      <c r="W383" s="74">
        <f t="shared" si="142"/>
        <v>0</v>
      </c>
      <c r="X383" s="74">
        <f t="shared" si="136"/>
        <v>0</v>
      </c>
      <c r="Y383" s="75">
        <v>0.05</v>
      </c>
      <c r="Z383" s="74">
        <f t="shared" si="137"/>
        <v>1132.90670858355</v>
      </c>
      <c r="AA383" s="74">
        <f t="shared" si="138"/>
        <v>1132.90670858355</v>
      </c>
      <c r="AB383" s="75">
        <v>0.05</v>
      </c>
      <c r="AC383" s="74">
        <f t="shared" si="134"/>
        <v>1132.90670858355</v>
      </c>
      <c r="AD383" s="74">
        <f t="shared" si="135"/>
        <v>1132.90670858355</v>
      </c>
      <c r="AM383" s="74"/>
      <c r="AN383" s="74"/>
      <c r="AO383" s="74"/>
      <c r="AP383" s="74"/>
      <c r="AQ383" s="73"/>
      <c r="AR383" s="73"/>
    </row>
    <row r="384" spans="1:44" s="60" customFormat="1">
      <c r="A384" s="20" t="s">
        <v>868</v>
      </c>
      <c r="B384" s="135">
        <f>B383+31</f>
        <v>44347</v>
      </c>
      <c r="C384" s="72">
        <v>1</v>
      </c>
      <c r="D384" s="73">
        <v>0</v>
      </c>
      <c r="E384" s="73">
        <v>0</v>
      </c>
      <c r="F384" s="73">
        <v>0</v>
      </c>
      <c r="G384" s="73"/>
      <c r="H384" s="74"/>
      <c r="M384" s="74">
        <v>200</v>
      </c>
      <c r="N384" s="74">
        <f t="shared" si="152"/>
        <v>-22858.134171670998</v>
      </c>
      <c r="O384" s="74">
        <f t="shared" si="140"/>
        <v>200</v>
      </c>
      <c r="P384" s="74">
        <f t="shared" si="141"/>
        <v>-22858.134171670998</v>
      </c>
      <c r="Q384" s="74">
        <f t="shared" si="143"/>
        <v>0</v>
      </c>
      <c r="R384" s="74">
        <f t="shared" si="144"/>
        <v>0</v>
      </c>
      <c r="S384" s="74">
        <f t="shared" si="148"/>
        <v>0</v>
      </c>
      <c r="T384" s="74">
        <f t="shared" si="125"/>
        <v>0</v>
      </c>
      <c r="U384" s="74">
        <f t="shared" si="145"/>
        <v>0</v>
      </c>
      <c r="V384" s="74">
        <f t="shared" si="146"/>
        <v>0</v>
      </c>
      <c r="W384" s="74">
        <f t="shared" si="142"/>
        <v>0</v>
      </c>
      <c r="X384" s="74">
        <f t="shared" si="136"/>
        <v>0</v>
      </c>
      <c r="Y384" s="75">
        <v>0.05</v>
      </c>
      <c r="Z384" s="74">
        <f t="shared" si="137"/>
        <v>1142.90670858355</v>
      </c>
      <c r="AA384" s="74">
        <f t="shared" si="138"/>
        <v>1142.90670858355</v>
      </c>
      <c r="AB384" s="75">
        <v>0.05</v>
      </c>
      <c r="AC384" s="74">
        <f t="shared" si="134"/>
        <v>1142.90670858355</v>
      </c>
      <c r="AD384" s="74">
        <f t="shared" si="135"/>
        <v>1142.90670858355</v>
      </c>
      <c r="AM384" s="74"/>
      <c r="AN384" s="74"/>
      <c r="AO384" s="74"/>
      <c r="AP384" s="74"/>
      <c r="AQ384" s="73"/>
      <c r="AR384" s="73"/>
    </row>
    <row r="385" spans="1:44" s="60" customFormat="1">
      <c r="A385" s="20" t="s">
        <v>868</v>
      </c>
      <c r="B385" s="135">
        <f>B384+30</f>
        <v>44377</v>
      </c>
      <c r="C385" s="72">
        <v>1</v>
      </c>
      <c r="D385" s="73">
        <v>0</v>
      </c>
      <c r="E385" s="73">
        <v>0</v>
      </c>
      <c r="F385" s="73">
        <v>0</v>
      </c>
      <c r="G385" s="73"/>
      <c r="H385" s="74"/>
      <c r="M385" s="74">
        <v>200</v>
      </c>
      <c r="N385" s="74">
        <f t="shared" si="152"/>
        <v>-23058.134171670998</v>
      </c>
      <c r="O385" s="74">
        <f t="shared" si="140"/>
        <v>200</v>
      </c>
      <c r="P385" s="74">
        <f t="shared" si="141"/>
        <v>-23058.134171670998</v>
      </c>
      <c r="Q385" s="74">
        <f t="shared" si="143"/>
        <v>0</v>
      </c>
      <c r="R385" s="74">
        <f t="shared" si="144"/>
        <v>0</v>
      </c>
      <c r="S385" s="74">
        <f t="shared" si="148"/>
        <v>0</v>
      </c>
      <c r="T385" s="74">
        <f t="shared" si="125"/>
        <v>0</v>
      </c>
      <c r="U385" s="74">
        <f t="shared" si="145"/>
        <v>0</v>
      </c>
      <c r="V385" s="74">
        <f t="shared" si="146"/>
        <v>0</v>
      </c>
      <c r="W385" s="74">
        <f t="shared" si="142"/>
        <v>0</v>
      </c>
      <c r="X385" s="74">
        <f t="shared" si="136"/>
        <v>0</v>
      </c>
      <c r="Y385" s="75">
        <v>0.05</v>
      </c>
      <c r="Z385" s="74">
        <f t="shared" si="137"/>
        <v>1152.90670858355</v>
      </c>
      <c r="AA385" s="74">
        <f t="shared" si="138"/>
        <v>1152.90670858355</v>
      </c>
      <c r="AB385" s="75">
        <v>0.05</v>
      </c>
      <c r="AC385" s="74">
        <f t="shared" si="134"/>
        <v>1152.90670858355</v>
      </c>
      <c r="AD385" s="74">
        <f t="shared" si="135"/>
        <v>1152.90670858355</v>
      </c>
      <c r="AM385" s="74"/>
      <c r="AN385" s="74"/>
      <c r="AO385" s="74"/>
      <c r="AP385" s="74"/>
      <c r="AQ385" s="73"/>
      <c r="AR385" s="73"/>
    </row>
    <row r="386" spans="1:44" s="60" customFormat="1">
      <c r="A386" s="20" t="s">
        <v>868</v>
      </c>
      <c r="B386" s="135">
        <f>B385+31</f>
        <v>44408</v>
      </c>
      <c r="C386" s="72">
        <v>1</v>
      </c>
      <c r="D386" s="73">
        <v>0</v>
      </c>
      <c r="E386" s="73">
        <v>0</v>
      </c>
      <c r="F386" s="73">
        <v>0</v>
      </c>
      <c r="G386" s="73"/>
      <c r="H386" s="74"/>
      <c r="M386" s="74">
        <v>200</v>
      </c>
      <c r="N386" s="74">
        <f t="shared" si="152"/>
        <v>-23258.134171670998</v>
      </c>
      <c r="O386" s="74">
        <f t="shared" si="140"/>
        <v>200</v>
      </c>
      <c r="P386" s="74">
        <f t="shared" si="141"/>
        <v>-23258.134171670998</v>
      </c>
      <c r="Q386" s="74">
        <f t="shared" si="143"/>
        <v>0</v>
      </c>
      <c r="R386" s="74">
        <f t="shared" si="144"/>
        <v>0</v>
      </c>
      <c r="S386" s="74">
        <f t="shared" si="148"/>
        <v>0</v>
      </c>
      <c r="T386" s="74">
        <f t="shared" si="125"/>
        <v>0</v>
      </c>
      <c r="U386" s="74">
        <f t="shared" si="145"/>
        <v>0</v>
      </c>
      <c r="V386" s="74">
        <f t="shared" si="146"/>
        <v>0</v>
      </c>
      <c r="W386" s="74">
        <f t="shared" si="142"/>
        <v>0</v>
      </c>
      <c r="X386" s="74">
        <f t="shared" si="136"/>
        <v>0</v>
      </c>
      <c r="Y386" s="75">
        <v>0.05</v>
      </c>
      <c r="Z386" s="74">
        <f t="shared" si="137"/>
        <v>1162.90670858355</v>
      </c>
      <c r="AA386" s="74">
        <f t="shared" si="138"/>
        <v>1162.90670858355</v>
      </c>
      <c r="AB386" s="75">
        <v>0.05</v>
      </c>
      <c r="AC386" s="74">
        <f t="shared" si="134"/>
        <v>1162.90670858355</v>
      </c>
      <c r="AD386" s="74">
        <f t="shared" si="135"/>
        <v>1162.90670858355</v>
      </c>
      <c r="AM386" s="74"/>
      <c r="AN386" s="74"/>
      <c r="AO386" s="74"/>
      <c r="AP386" s="74"/>
      <c r="AQ386" s="73"/>
      <c r="AR386" s="73"/>
    </row>
    <row r="387" spans="1:44" s="60" customFormat="1">
      <c r="A387" s="20" t="s">
        <v>868</v>
      </c>
      <c r="B387" s="135">
        <f>B386+31</f>
        <v>44439</v>
      </c>
      <c r="C387" s="72">
        <v>1</v>
      </c>
      <c r="D387" s="73">
        <v>0</v>
      </c>
      <c r="E387" s="73">
        <v>0</v>
      </c>
      <c r="F387" s="73">
        <v>0</v>
      </c>
      <c r="G387" s="73"/>
      <c r="H387" s="74"/>
      <c r="M387" s="74">
        <v>200</v>
      </c>
      <c r="N387" s="74">
        <f t="shared" si="152"/>
        <v>-23458.134171670998</v>
      </c>
      <c r="O387" s="74">
        <f t="shared" si="140"/>
        <v>200</v>
      </c>
      <c r="P387" s="74">
        <f t="shared" si="141"/>
        <v>-23458.134171670998</v>
      </c>
      <c r="Q387" s="74">
        <f t="shared" si="143"/>
        <v>0</v>
      </c>
      <c r="R387" s="74">
        <f t="shared" si="144"/>
        <v>0</v>
      </c>
      <c r="S387" s="74">
        <f t="shared" si="148"/>
        <v>0</v>
      </c>
      <c r="T387" s="74">
        <f t="shared" si="125"/>
        <v>0</v>
      </c>
      <c r="U387" s="74">
        <f t="shared" si="145"/>
        <v>0</v>
      </c>
      <c r="V387" s="74">
        <f t="shared" si="146"/>
        <v>0</v>
      </c>
      <c r="W387" s="74">
        <f t="shared" si="142"/>
        <v>0</v>
      </c>
      <c r="X387" s="74">
        <f t="shared" si="136"/>
        <v>0</v>
      </c>
      <c r="Y387" s="75">
        <v>0.05</v>
      </c>
      <c r="Z387" s="74">
        <f t="shared" si="137"/>
        <v>1172.90670858355</v>
      </c>
      <c r="AA387" s="74">
        <f t="shared" si="138"/>
        <v>1172.90670858355</v>
      </c>
      <c r="AB387" s="75">
        <v>0.05</v>
      </c>
      <c r="AC387" s="74">
        <f t="shared" si="134"/>
        <v>1172.90670858355</v>
      </c>
      <c r="AD387" s="74">
        <f t="shared" si="135"/>
        <v>1172.90670858355</v>
      </c>
      <c r="AM387" s="74"/>
      <c r="AN387" s="74"/>
      <c r="AO387" s="74"/>
      <c r="AP387" s="74"/>
      <c r="AQ387" s="73"/>
      <c r="AR387" s="73"/>
    </row>
    <row r="388" spans="1:44" s="60" customFormat="1">
      <c r="A388" s="20" t="s">
        <v>868</v>
      </c>
      <c r="B388" s="135">
        <f>B387+30</f>
        <v>44469</v>
      </c>
      <c r="C388" s="72">
        <v>1</v>
      </c>
      <c r="D388" s="73">
        <v>0</v>
      </c>
      <c r="E388" s="73">
        <v>0</v>
      </c>
      <c r="F388" s="73">
        <v>0</v>
      </c>
      <c r="G388" s="73"/>
      <c r="H388" s="74"/>
      <c r="M388" s="74">
        <v>200</v>
      </c>
      <c r="N388" s="74">
        <f t="shared" si="152"/>
        <v>-23658.134171670998</v>
      </c>
      <c r="O388" s="74">
        <f t="shared" si="140"/>
        <v>200</v>
      </c>
      <c r="P388" s="74">
        <f t="shared" si="141"/>
        <v>-23658.134171670998</v>
      </c>
      <c r="Q388" s="74">
        <f t="shared" si="143"/>
        <v>0</v>
      </c>
      <c r="R388" s="74">
        <f t="shared" si="144"/>
        <v>0</v>
      </c>
      <c r="S388" s="74">
        <f t="shared" si="148"/>
        <v>0</v>
      </c>
      <c r="T388" s="74">
        <f t="shared" si="125"/>
        <v>0</v>
      </c>
      <c r="U388" s="74">
        <f t="shared" si="145"/>
        <v>0</v>
      </c>
      <c r="V388" s="74">
        <f t="shared" si="146"/>
        <v>0</v>
      </c>
      <c r="W388" s="74">
        <f t="shared" si="142"/>
        <v>0</v>
      </c>
      <c r="X388" s="74">
        <f t="shared" si="136"/>
        <v>0</v>
      </c>
      <c r="Y388" s="75">
        <v>0.05</v>
      </c>
      <c r="Z388" s="74">
        <f t="shared" si="137"/>
        <v>1182.90670858355</v>
      </c>
      <c r="AA388" s="74">
        <f t="shared" si="138"/>
        <v>1182.90670858355</v>
      </c>
      <c r="AB388" s="75">
        <v>0.05</v>
      </c>
      <c r="AC388" s="74">
        <f t="shared" si="134"/>
        <v>1182.90670858355</v>
      </c>
      <c r="AD388" s="74">
        <f t="shared" si="135"/>
        <v>1182.90670858355</v>
      </c>
      <c r="AM388" s="74"/>
      <c r="AN388" s="74"/>
      <c r="AO388" s="74"/>
      <c r="AP388" s="74"/>
      <c r="AQ388" s="73"/>
      <c r="AR388" s="73"/>
    </row>
    <row r="389" spans="1:44" s="60" customFormat="1">
      <c r="A389" s="20" t="s">
        <v>868</v>
      </c>
      <c r="B389" s="135">
        <f>B388+31</f>
        <v>44500</v>
      </c>
      <c r="C389" s="72">
        <v>1</v>
      </c>
      <c r="D389" s="73">
        <v>0</v>
      </c>
      <c r="E389" s="73">
        <v>0</v>
      </c>
      <c r="F389" s="73">
        <v>0</v>
      </c>
      <c r="G389" s="73"/>
      <c r="H389" s="74"/>
      <c r="M389" s="74">
        <v>200</v>
      </c>
      <c r="N389" s="74">
        <f t="shared" si="152"/>
        <v>-23858.134171670998</v>
      </c>
      <c r="O389" s="74">
        <f t="shared" si="140"/>
        <v>200</v>
      </c>
      <c r="P389" s="74">
        <f t="shared" si="141"/>
        <v>-23858.134171670998</v>
      </c>
      <c r="Q389" s="74">
        <f t="shared" si="143"/>
        <v>0</v>
      </c>
      <c r="R389" s="74">
        <f t="shared" si="144"/>
        <v>0</v>
      </c>
      <c r="S389" s="74">
        <f t="shared" si="148"/>
        <v>0</v>
      </c>
      <c r="T389" s="74">
        <f t="shared" si="125"/>
        <v>0</v>
      </c>
      <c r="U389" s="74">
        <f t="shared" si="145"/>
        <v>0</v>
      </c>
      <c r="V389" s="74">
        <f t="shared" si="146"/>
        <v>0</v>
      </c>
      <c r="W389" s="74">
        <f t="shared" si="142"/>
        <v>0</v>
      </c>
      <c r="X389" s="74">
        <f t="shared" si="136"/>
        <v>0</v>
      </c>
      <c r="Y389" s="75">
        <v>0.05</v>
      </c>
      <c r="Z389" s="74">
        <f t="shared" si="137"/>
        <v>1192.90670858355</v>
      </c>
      <c r="AA389" s="74">
        <f t="shared" si="138"/>
        <v>1192.90670858355</v>
      </c>
      <c r="AB389" s="75">
        <v>0.05</v>
      </c>
      <c r="AC389" s="74">
        <f t="shared" ref="AC389:AC452" si="153">-AB389*N389</f>
        <v>1192.90670858355</v>
      </c>
      <c r="AD389" s="74">
        <f t="shared" ref="AD389:AD452" si="154">AC389*C389</f>
        <v>1192.90670858355</v>
      </c>
      <c r="AM389" s="74"/>
      <c r="AN389" s="74"/>
      <c r="AO389" s="74"/>
      <c r="AP389" s="74"/>
      <c r="AQ389" s="73"/>
      <c r="AR389" s="73"/>
    </row>
    <row r="390" spans="1:44" s="60" customFormat="1">
      <c r="A390" s="20" t="s">
        <v>868</v>
      </c>
      <c r="B390" s="135">
        <f>B389+30</f>
        <v>44530</v>
      </c>
      <c r="C390" s="72">
        <v>1</v>
      </c>
      <c r="D390" s="73">
        <v>0</v>
      </c>
      <c r="E390" s="73">
        <v>0</v>
      </c>
      <c r="F390" s="73">
        <v>0</v>
      </c>
      <c r="G390" s="73"/>
      <c r="H390" s="74"/>
      <c r="M390" s="74">
        <v>200</v>
      </c>
      <c r="N390" s="74">
        <f t="shared" si="152"/>
        <v>-24058.134171670998</v>
      </c>
      <c r="O390" s="74">
        <f t="shared" si="140"/>
        <v>200</v>
      </c>
      <c r="P390" s="74">
        <f t="shared" si="141"/>
        <v>-24058.134171670998</v>
      </c>
      <c r="Q390" s="74">
        <f t="shared" si="143"/>
        <v>0</v>
      </c>
      <c r="R390" s="74">
        <f t="shared" si="144"/>
        <v>0</v>
      </c>
      <c r="S390" s="74">
        <f t="shared" si="148"/>
        <v>0</v>
      </c>
      <c r="T390" s="74">
        <f t="shared" si="125"/>
        <v>0</v>
      </c>
      <c r="U390" s="74">
        <f t="shared" si="145"/>
        <v>0</v>
      </c>
      <c r="V390" s="74">
        <f t="shared" si="146"/>
        <v>0</v>
      </c>
      <c r="W390" s="74">
        <f t="shared" si="142"/>
        <v>0</v>
      </c>
      <c r="X390" s="74">
        <f t="shared" si="136"/>
        <v>0</v>
      </c>
      <c r="Y390" s="75">
        <v>0.05</v>
      </c>
      <c r="Z390" s="74">
        <f t="shared" si="137"/>
        <v>1202.90670858355</v>
      </c>
      <c r="AA390" s="74">
        <f t="shared" si="138"/>
        <v>1202.90670858355</v>
      </c>
      <c r="AB390" s="75">
        <v>0.05</v>
      </c>
      <c r="AC390" s="74">
        <f t="shared" si="153"/>
        <v>1202.90670858355</v>
      </c>
      <c r="AD390" s="74">
        <f t="shared" si="154"/>
        <v>1202.90670858355</v>
      </c>
      <c r="AM390" s="74"/>
      <c r="AN390" s="74"/>
      <c r="AO390" s="74"/>
      <c r="AP390" s="74"/>
      <c r="AQ390" s="73"/>
      <c r="AR390" s="73"/>
    </row>
    <row r="391" spans="1:44" s="60" customFormat="1">
      <c r="A391" s="20" t="s">
        <v>868</v>
      </c>
      <c r="B391" s="135">
        <f>B390+31</f>
        <v>44561</v>
      </c>
      <c r="C391" s="72">
        <v>1</v>
      </c>
      <c r="D391" s="73">
        <v>0</v>
      </c>
      <c r="E391" s="73">
        <v>0</v>
      </c>
      <c r="F391" s="73">
        <v>0</v>
      </c>
      <c r="G391" s="73"/>
      <c r="H391" s="74"/>
      <c r="M391" s="74">
        <v>200</v>
      </c>
      <c r="N391" s="74">
        <f t="shared" si="152"/>
        <v>-24258.134171670998</v>
      </c>
      <c r="O391" s="74">
        <f t="shared" si="140"/>
        <v>200</v>
      </c>
      <c r="P391" s="74">
        <f t="shared" si="141"/>
        <v>-24258.134171670998</v>
      </c>
      <c r="Q391" s="74">
        <f t="shared" si="143"/>
        <v>0</v>
      </c>
      <c r="R391" s="74">
        <f t="shared" si="144"/>
        <v>0</v>
      </c>
      <c r="S391" s="74">
        <f t="shared" si="148"/>
        <v>0</v>
      </c>
      <c r="T391" s="74">
        <f t="shared" si="125"/>
        <v>0</v>
      </c>
      <c r="U391" s="74">
        <f t="shared" si="145"/>
        <v>0</v>
      </c>
      <c r="V391" s="74">
        <f t="shared" si="146"/>
        <v>0</v>
      </c>
      <c r="W391" s="74">
        <f t="shared" si="142"/>
        <v>0</v>
      </c>
      <c r="X391" s="74">
        <f t="shared" si="136"/>
        <v>0</v>
      </c>
      <c r="Y391" s="75">
        <v>0.05</v>
      </c>
      <c r="Z391" s="74">
        <f t="shared" si="137"/>
        <v>1212.90670858355</v>
      </c>
      <c r="AA391" s="74">
        <f t="shared" si="138"/>
        <v>1212.90670858355</v>
      </c>
      <c r="AB391" s="75">
        <v>0.05</v>
      </c>
      <c r="AC391" s="74">
        <f t="shared" si="153"/>
        <v>1212.90670858355</v>
      </c>
      <c r="AD391" s="74">
        <f t="shared" si="154"/>
        <v>1212.90670858355</v>
      </c>
      <c r="AM391" s="74"/>
      <c r="AN391" s="74"/>
      <c r="AO391" s="74"/>
      <c r="AP391" s="74"/>
      <c r="AQ391" s="73"/>
      <c r="AR391" s="73"/>
    </row>
    <row r="392" spans="1:44" s="60" customFormat="1">
      <c r="A392" s="20" t="s">
        <v>868</v>
      </c>
      <c r="B392" s="135">
        <f>B391+31</f>
        <v>44592</v>
      </c>
      <c r="C392" s="72">
        <v>1</v>
      </c>
      <c r="D392" s="73">
        <v>0</v>
      </c>
      <c r="E392" s="73">
        <v>0</v>
      </c>
      <c r="F392" s="73">
        <v>0</v>
      </c>
      <c r="G392" s="73"/>
      <c r="H392" s="74"/>
      <c r="M392" s="74">
        <v>200</v>
      </c>
      <c r="N392" s="74">
        <f>N379-M392</f>
        <v>-22058.134171670998</v>
      </c>
      <c r="O392" s="74">
        <f t="shared" si="140"/>
        <v>200</v>
      </c>
      <c r="P392" s="74">
        <f t="shared" si="141"/>
        <v>-22058.134171670998</v>
      </c>
      <c r="Q392" s="74">
        <f t="shared" si="143"/>
        <v>0</v>
      </c>
      <c r="R392" s="74">
        <f t="shared" si="144"/>
        <v>0</v>
      </c>
      <c r="S392" s="74">
        <f t="shared" si="148"/>
        <v>0</v>
      </c>
      <c r="T392" s="74">
        <f t="shared" si="125"/>
        <v>0</v>
      </c>
      <c r="U392" s="74">
        <f t="shared" si="145"/>
        <v>0</v>
      </c>
      <c r="V392" s="74">
        <f t="shared" si="146"/>
        <v>0</v>
      </c>
      <c r="W392" s="74">
        <f t="shared" si="142"/>
        <v>0</v>
      </c>
      <c r="X392" s="74">
        <f t="shared" ref="X392:X455" si="155">W392*C392</f>
        <v>0</v>
      </c>
      <c r="Y392" s="75">
        <v>0.05</v>
      </c>
      <c r="Z392" s="74">
        <f t="shared" ref="Z392:Z455" si="156">-Y392*N392</f>
        <v>1102.90670858355</v>
      </c>
      <c r="AA392" s="74">
        <f t="shared" ref="AA392:AA455" si="157">Z392*C392</f>
        <v>1102.90670858355</v>
      </c>
      <c r="AB392" s="75">
        <v>0.05</v>
      </c>
      <c r="AC392" s="74">
        <f t="shared" si="153"/>
        <v>1102.90670858355</v>
      </c>
      <c r="AD392" s="74">
        <f t="shared" si="154"/>
        <v>1102.90670858355</v>
      </c>
      <c r="AM392" s="74"/>
      <c r="AN392" s="74"/>
      <c r="AO392" s="74"/>
      <c r="AP392" s="74"/>
      <c r="AQ392" s="73"/>
      <c r="AR392" s="73"/>
    </row>
    <row r="393" spans="1:44" s="60" customFormat="1">
      <c r="A393" s="20" t="s">
        <v>868</v>
      </c>
      <c r="B393" s="135">
        <f>B392+28</f>
        <v>44620</v>
      </c>
      <c r="C393" s="72">
        <v>1</v>
      </c>
      <c r="D393" s="73">
        <v>0</v>
      </c>
      <c r="E393" s="73">
        <v>0</v>
      </c>
      <c r="F393" s="73">
        <v>0</v>
      </c>
      <c r="G393" s="73"/>
      <c r="H393" s="74"/>
      <c r="M393" s="74">
        <v>200</v>
      </c>
      <c r="N393" s="74">
        <f t="shared" ref="N393:N403" si="158">N392-M393</f>
        <v>-22258.134171670998</v>
      </c>
      <c r="O393" s="74">
        <f t="shared" si="140"/>
        <v>200</v>
      </c>
      <c r="P393" s="74">
        <f t="shared" si="141"/>
        <v>-22258.134171670998</v>
      </c>
      <c r="Q393" s="74">
        <f t="shared" si="143"/>
        <v>0</v>
      </c>
      <c r="R393" s="74">
        <f t="shared" si="144"/>
        <v>0</v>
      </c>
      <c r="S393" s="74">
        <f t="shared" si="148"/>
        <v>0</v>
      </c>
      <c r="T393" s="74">
        <f t="shared" si="125"/>
        <v>0</v>
      </c>
      <c r="U393" s="74">
        <f t="shared" si="145"/>
        <v>0</v>
      </c>
      <c r="V393" s="74">
        <f t="shared" si="146"/>
        <v>0</v>
      </c>
      <c r="W393" s="74">
        <f t="shared" si="142"/>
        <v>0</v>
      </c>
      <c r="X393" s="74">
        <f t="shared" si="155"/>
        <v>0</v>
      </c>
      <c r="Y393" s="75">
        <v>0.05</v>
      </c>
      <c r="Z393" s="74">
        <f t="shared" si="156"/>
        <v>1112.90670858355</v>
      </c>
      <c r="AA393" s="74">
        <f t="shared" si="157"/>
        <v>1112.90670858355</v>
      </c>
      <c r="AB393" s="75">
        <v>0.05</v>
      </c>
      <c r="AC393" s="74">
        <f t="shared" si="153"/>
        <v>1112.90670858355</v>
      </c>
      <c r="AD393" s="74">
        <f t="shared" si="154"/>
        <v>1112.90670858355</v>
      </c>
      <c r="AM393" s="74"/>
      <c r="AN393" s="74"/>
      <c r="AO393" s="74"/>
      <c r="AP393" s="74"/>
      <c r="AQ393" s="73"/>
      <c r="AR393" s="73"/>
    </row>
    <row r="394" spans="1:44" s="60" customFormat="1">
      <c r="A394" s="20" t="s">
        <v>868</v>
      </c>
      <c r="B394" s="135">
        <f>B393+31</f>
        <v>44651</v>
      </c>
      <c r="C394" s="72">
        <v>1</v>
      </c>
      <c r="D394" s="73">
        <v>0</v>
      </c>
      <c r="E394" s="73">
        <v>0</v>
      </c>
      <c r="F394" s="73">
        <v>0</v>
      </c>
      <c r="G394" s="73"/>
      <c r="H394" s="74"/>
      <c r="M394" s="74">
        <v>200</v>
      </c>
      <c r="N394" s="74">
        <f t="shared" si="158"/>
        <v>-22458.134171670998</v>
      </c>
      <c r="O394" s="74">
        <f t="shared" si="140"/>
        <v>200</v>
      </c>
      <c r="P394" s="74">
        <f t="shared" si="141"/>
        <v>-22458.134171670998</v>
      </c>
      <c r="Q394" s="74">
        <f t="shared" si="143"/>
        <v>0</v>
      </c>
      <c r="R394" s="74">
        <f t="shared" si="144"/>
        <v>0</v>
      </c>
      <c r="S394" s="74">
        <f t="shared" si="148"/>
        <v>0</v>
      </c>
      <c r="T394" s="74">
        <f t="shared" si="125"/>
        <v>0</v>
      </c>
      <c r="U394" s="74">
        <f t="shared" si="145"/>
        <v>0</v>
      </c>
      <c r="V394" s="74">
        <f t="shared" si="146"/>
        <v>0</v>
      </c>
      <c r="W394" s="74">
        <f t="shared" si="142"/>
        <v>0</v>
      </c>
      <c r="X394" s="74">
        <f t="shared" si="155"/>
        <v>0</v>
      </c>
      <c r="Y394" s="75">
        <v>0.05</v>
      </c>
      <c r="Z394" s="74">
        <f t="shared" si="156"/>
        <v>1122.90670858355</v>
      </c>
      <c r="AA394" s="74">
        <f t="shared" si="157"/>
        <v>1122.90670858355</v>
      </c>
      <c r="AB394" s="75">
        <v>0.05</v>
      </c>
      <c r="AC394" s="74">
        <f t="shared" si="153"/>
        <v>1122.90670858355</v>
      </c>
      <c r="AD394" s="74">
        <f t="shared" si="154"/>
        <v>1122.90670858355</v>
      </c>
      <c r="AM394" s="74"/>
      <c r="AN394" s="74"/>
      <c r="AO394" s="74"/>
      <c r="AP394" s="74"/>
      <c r="AQ394" s="73"/>
      <c r="AR394" s="73"/>
    </row>
    <row r="395" spans="1:44" s="60" customFormat="1">
      <c r="A395" s="20" t="s">
        <v>868</v>
      </c>
      <c r="B395" s="135">
        <f>B394+30</f>
        <v>44681</v>
      </c>
      <c r="C395" s="72">
        <v>1</v>
      </c>
      <c r="D395" s="73">
        <v>0</v>
      </c>
      <c r="E395" s="73">
        <v>0</v>
      </c>
      <c r="F395" s="73">
        <v>0</v>
      </c>
      <c r="G395" s="73"/>
      <c r="H395" s="74"/>
      <c r="M395" s="74">
        <v>200</v>
      </c>
      <c r="N395" s="74">
        <f t="shared" si="158"/>
        <v>-22658.134171670998</v>
      </c>
      <c r="O395" s="74">
        <f t="shared" si="140"/>
        <v>200</v>
      </c>
      <c r="P395" s="74">
        <f t="shared" si="141"/>
        <v>-22658.134171670998</v>
      </c>
      <c r="Q395" s="74">
        <f t="shared" si="143"/>
        <v>0</v>
      </c>
      <c r="R395" s="74">
        <f t="shared" si="144"/>
        <v>0</v>
      </c>
      <c r="S395" s="74">
        <f t="shared" si="148"/>
        <v>0</v>
      </c>
      <c r="T395" s="74">
        <f t="shared" si="125"/>
        <v>0</v>
      </c>
      <c r="U395" s="74">
        <f t="shared" si="145"/>
        <v>0</v>
      </c>
      <c r="V395" s="74">
        <f t="shared" si="146"/>
        <v>0</v>
      </c>
      <c r="W395" s="74">
        <f t="shared" si="142"/>
        <v>0</v>
      </c>
      <c r="X395" s="74">
        <f t="shared" si="155"/>
        <v>0</v>
      </c>
      <c r="Y395" s="75">
        <v>0.05</v>
      </c>
      <c r="Z395" s="74">
        <f t="shared" si="156"/>
        <v>1132.90670858355</v>
      </c>
      <c r="AA395" s="74">
        <f t="shared" si="157"/>
        <v>1132.90670858355</v>
      </c>
      <c r="AB395" s="75">
        <v>0.05</v>
      </c>
      <c r="AC395" s="74">
        <f t="shared" si="153"/>
        <v>1132.90670858355</v>
      </c>
      <c r="AD395" s="74">
        <f t="shared" si="154"/>
        <v>1132.90670858355</v>
      </c>
      <c r="AM395" s="74"/>
      <c r="AN395" s="74"/>
      <c r="AO395" s="74"/>
      <c r="AP395" s="74"/>
      <c r="AQ395" s="73"/>
      <c r="AR395" s="73"/>
    </row>
    <row r="396" spans="1:44" s="60" customFormat="1">
      <c r="A396" s="20" t="s">
        <v>868</v>
      </c>
      <c r="B396" s="135">
        <f>B395+31</f>
        <v>44712</v>
      </c>
      <c r="C396" s="72">
        <v>1</v>
      </c>
      <c r="D396" s="73">
        <v>0</v>
      </c>
      <c r="E396" s="73">
        <v>0</v>
      </c>
      <c r="F396" s="73">
        <v>0</v>
      </c>
      <c r="G396" s="73"/>
      <c r="H396" s="74"/>
      <c r="M396" s="74">
        <v>200</v>
      </c>
      <c r="N396" s="74">
        <f t="shared" si="158"/>
        <v>-22858.134171670998</v>
      </c>
      <c r="O396" s="74">
        <f t="shared" si="140"/>
        <v>200</v>
      </c>
      <c r="P396" s="74">
        <f t="shared" si="141"/>
        <v>-22858.134171670998</v>
      </c>
      <c r="Q396" s="74">
        <f t="shared" si="143"/>
        <v>0</v>
      </c>
      <c r="R396" s="74">
        <f t="shared" si="144"/>
        <v>0</v>
      </c>
      <c r="S396" s="74">
        <f t="shared" si="148"/>
        <v>0</v>
      </c>
      <c r="T396" s="74">
        <f t="shared" si="125"/>
        <v>0</v>
      </c>
      <c r="U396" s="74">
        <f t="shared" si="145"/>
        <v>0</v>
      </c>
      <c r="V396" s="74">
        <f t="shared" si="146"/>
        <v>0</v>
      </c>
      <c r="W396" s="74">
        <f t="shared" si="142"/>
        <v>0</v>
      </c>
      <c r="X396" s="74">
        <f t="shared" si="155"/>
        <v>0</v>
      </c>
      <c r="Y396" s="75">
        <v>0.05</v>
      </c>
      <c r="Z396" s="74">
        <f t="shared" si="156"/>
        <v>1142.90670858355</v>
      </c>
      <c r="AA396" s="74">
        <f t="shared" si="157"/>
        <v>1142.90670858355</v>
      </c>
      <c r="AB396" s="75">
        <v>0.05</v>
      </c>
      <c r="AC396" s="74">
        <f t="shared" si="153"/>
        <v>1142.90670858355</v>
      </c>
      <c r="AD396" s="74">
        <f t="shared" si="154"/>
        <v>1142.90670858355</v>
      </c>
      <c r="AM396" s="74"/>
      <c r="AN396" s="74"/>
      <c r="AO396" s="74"/>
      <c r="AP396" s="74"/>
      <c r="AQ396" s="73"/>
      <c r="AR396" s="73"/>
    </row>
    <row r="397" spans="1:44" s="60" customFormat="1">
      <c r="A397" s="20" t="s">
        <v>868</v>
      </c>
      <c r="B397" s="135">
        <f>B396+30</f>
        <v>44742</v>
      </c>
      <c r="C397" s="72">
        <v>1</v>
      </c>
      <c r="D397" s="73">
        <v>0</v>
      </c>
      <c r="E397" s="73">
        <v>0</v>
      </c>
      <c r="F397" s="73">
        <v>0</v>
      </c>
      <c r="G397" s="73"/>
      <c r="H397" s="74"/>
      <c r="M397" s="74">
        <v>200</v>
      </c>
      <c r="N397" s="74">
        <f t="shared" si="158"/>
        <v>-23058.134171670998</v>
      </c>
      <c r="O397" s="74">
        <f t="shared" si="140"/>
        <v>200</v>
      </c>
      <c r="P397" s="74">
        <f t="shared" si="141"/>
        <v>-23058.134171670998</v>
      </c>
      <c r="Q397" s="74">
        <f t="shared" si="143"/>
        <v>0</v>
      </c>
      <c r="R397" s="74">
        <f t="shared" si="144"/>
        <v>0</v>
      </c>
      <c r="S397" s="74">
        <f t="shared" si="148"/>
        <v>0</v>
      </c>
      <c r="T397" s="74">
        <f t="shared" si="125"/>
        <v>0</v>
      </c>
      <c r="U397" s="74">
        <f t="shared" si="145"/>
        <v>0</v>
      </c>
      <c r="V397" s="74">
        <f t="shared" si="146"/>
        <v>0</v>
      </c>
      <c r="W397" s="74">
        <f t="shared" si="142"/>
        <v>0</v>
      </c>
      <c r="X397" s="74">
        <f t="shared" si="155"/>
        <v>0</v>
      </c>
      <c r="Y397" s="75">
        <v>0.05</v>
      </c>
      <c r="Z397" s="74">
        <f t="shared" si="156"/>
        <v>1152.90670858355</v>
      </c>
      <c r="AA397" s="74">
        <f t="shared" si="157"/>
        <v>1152.90670858355</v>
      </c>
      <c r="AB397" s="75">
        <v>0.05</v>
      </c>
      <c r="AC397" s="74">
        <f t="shared" si="153"/>
        <v>1152.90670858355</v>
      </c>
      <c r="AD397" s="74">
        <f t="shared" si="154"/>
        <v>1152.90670858355</v>
      </c>
      <c r="AM397" s="74"/>
      <c r="AN397" s="74"/>
      <c r="AO397" s="74"/>
      <c r="AP397" s="74"/>
      <c r="AQ397" s="73"/>
      <c r="AR397" s="73"/>
    </row>
    <row r="398" spans="1:44" s="60" customFormat="1">
      <c r="A398" s="20" t="s">
        <v>868</v>
      </c>
      <c r="B398" s="135">
        <f>B397+31</f>
        <v>44773</v>
      </c>
      <c r="C398" s="72">
        <v>1</v>
      </c>
      <c r="D398" s="73">
        <v>0</v>
      </c>
      <c r="E398" s="73">
        <v>0</v>
      </c>
      <c r="F398" s="73">
        <v>0</v>
      </c>
      <c r="G398" s="73"/>
      <c r="H398" s="74"/>
      <c r="M398" s="74">
        <v>200</v>
      </c>
      <c r="N398" s="74">
        <f t="shared" si="158"/>
        <v>-23258.134171670998</v>
      </c>
      <c r="O398" s="74">
        <f t="shared" si="140"/>
        <v>200</v>
      </c>
      <c r="P398" s="74">
        <f t="shared" si="141"/>
        <v>-23258.134171670998</v>
      </c>
      <c r="Q398" s="74">
        <f t="shared" si="143"/>
        <v>0</v>
      </c>
      <c r="R398" s="74">
        <f t="shared" si="144"/>
        <v>0</v>
      </c>
      <c r="S398" s="74">
        <f t="shared" si="148"/>
        <v>0</v>
      </c>
      <c r="T398" s="74">
        <f t="shared" si="125"/>
        <v>0</v>
      </c>
      <c r="U398" s="74">
        <f t="shared" si="145"/>
        <v>0</v>
      </c>
      <c r="V398" s="74">
        <f t="shared" si="146"/>
        <v>0</v>
      </c>
      <c r="W398" s="74">
        <f t="shared" si="142"/>
        <v>0</v>
      </c>
      <c r="X398" s="74">
        <f t="shared" si="155"/>
        <v>0</v>
      </c>
      <c r="Y398" s="75">
        <v>0.05</v>
      </c>
      <c r="Z398" s="74">
        <f t="shared" si="156"/>
        <v>1162.90670858355</v>
      </c>
      <c r="AA398" s="74">
        <f t="shared" si="157"/>
        <v>1162.90670858355</v>
      </c>
      <c r="AB398" s="75">
        <v>0.05</v>
      </c>
      <c r="AC398" s="74">
        <f t="shared" si="153"/>
        <v>1162.90670858355</v>
      </c>
      <c r="AD398" s="74">
        <f t="shared" si="154"/>
        <v>1162.90670858355</v>
      </c>
      <c r="AM398" s="74"/>
      <c r="AN398" s="74"/>
      <c r="AO398" s="74"/>
      <c r="AP398" s="74"/>
      <c r="AQ398" s="73"/>
      <c r="AR398" s="73"/>
    </row>
    <row r="399" spans="1:44" s="60" customFormat="1">
      <c r="A399" s="20" t="s">
        <v>868</v>
      </c>
      <c r="B399" s="135">
        <f>B398+31</f>
        <v>44804</v>
      </c>
      <c r="C399" s="72">
        <v>1</v>
      </c>
      <c r="D399" s="73">
        <v>0</v>
      </c>
      <c r="E399" s="73">
        <v>0</v>
      </c>
      <c r="F399" s="73">
        <v>0</v>
      </c>
      <c r="G399" s="73"/>
      <c r="H399" s="74"/>
      <c r="M399" s="74">
        <v>200</v>
      </c>
      <c r="N399" s="74">
        <f t="shared" si="158"/>
        <v>-23458.134171670998</v>
      </c>
      <c r="O399" s="74">
        <f t="shared" si="140"/>
        <v>200</v>
      </c>
      <c r="P399" s="74">
        <f t="shared" si="141"/>
        <v>-23458.134171670998</v>
      </c>
      <c r="Q399" s="74">
        <f t="shared" si="143"/>
        <v>0</v>
      </c>
      <c r="R399" s="74">
        <f t="shared" si="144"/>
        <v>0</v>
      </c>
      <c r="S399" s="74">
        <f t="shared" si="148"/>
        <v>0</v>
      </c>
      <c r="T399" s="74">
        <f t="shared" si="125"/>
        <v>0</v>
      </c>
      <c r="U399" s="74">
        <f t="shared" si="145"/>
        <v>0</v>
      </c>
      <c r="V399" s="74">
        <f t="shared" si="146"/>
        <v>0</v>
      </c>
      <c r="W399" s="74">
        <f t="shared" si="142"/>
        <v>0</v>
      </c>
      <c r="X399" s="74">
        <f t="shared" si="155"/>
        <v>0</v>
      </c>
      <c r="Y399" s="75">
        <v>0.05</v>
      </c>
      <c r="Z399" s="74">
        <f t="shared" si="156"/>
        <v>1172.90670858355</v>
      </c>
      <c r="AA399" s="74">
        <f t="shared" si="157"/>
        <v>1172.90670858355</v>
      </c>
      <c r="AB399" s="75">
        <v>0.05</v>
      </c>
      <c r="AC399" s="74">
        <f t="shared" si="153"/>
        <v>1172.90670858355</v>
      </c>
      <c r="AD399" s="74">
        <f t="shared" si="154"/>
        <v>1172.90670858355</v>
      </c>
      <c r="AM399" s="74"/>
      <c r="AN399" s="74"/>
      <c r="AO399" s="74"/>
      <c r="AP399" s="74"/>
      <c r="AQ399" s="73"/>
      <c r="AR399" s="73"/>
    </row>
    <row r="400" spans="1:44" s="60" customFormat="1">
      <c r="A400" s="20" t="s">
        <v>868</v>
      </c>
      <c r="B400" s="135">
        <f>B399+30</f>
        <v>44834</v>
      </c>
      <c r="C400" s="72">
        <v>1</v>
      </c>
      <c r="D400" s="73">
        <v>0</v>
      </c>
      <c r="E400" s="73">
        <v>0</v>
      </c>
      <c r="F400" s="73">
        <v>0</v>
      </c>
      <c r="G400" s="73"/>
      <c r="H400" s="74"/>
      <c r="M400" s="74">
        <v>200</v>
      </c>
      <c r="N400" s="74">
        <f t="shared" si="158"/>
        <v>-23658.134171670998</v>
      </c>
      <c r="O400" s="74">
        <f t="shared" si="140"/>
        <v>200</v>
      </c>
      <c r="P400" s="74">
        <f t="shared" si="141"/>
        <v>-23658.134171670998</v>
      </c>
      <c r="Q400" s="74">
        <f t="shared" si="143"/>
        <v>0</v>
      </c>
      <c r="R400" s="74">
        <f t="shared" si="144"/>
        <v>0</v>
      </c>
      <c r="S400" s="74">
        <f t="shared" si="148"/>
        <v>0</v>
      </c>
      <c r="T400" s="74">
        <f t="shared" si="125"/>
        <v>0</v>
      </c>
      <c r="U400" s="74">
        <f t="shared" si="145"/>
        <v>0</v>
      </c>
      <c r="V400" s="74">
        <f t="shared" si="146"/>
        <v>0</v>
      </c>
      <c r="W400" s="74">
        <f t="shared" si="142"/>
        <v>0</v>
      </c>
      <c r="X400" s="74">
        <f t="shared" si="155"/>
        <v>0</v>
      </c>
      <c r="Y400" s="75">
        <v>0.05</v>
      </c>
      <c r="Z400" s="74">
        <f t="shared" si="156"/>
        <v>1182.90670858355</v>
      </c>
      <c r="AA400" s="74">
        <f t="shared" si="157"/>
        <v>1182.90670858355</v>
      </c>
      <c r="AB400" s="75">
        <v>0.05</v>
      </c>
      <c r="AC400" s="74">
        <f t="shared" si="153"/>
        <v>1182.90670858355</v>
      </c>
      <c r="AD400" s="74">
        <f t="shared" si="154"/>
        <v>1182.90670858355</v>
      </c>
      <c r="AM400" s="74"/>
      <c r="AN400" s="74"/>
      <c r="AO400" s="74"/>
      <c r="AP400" s="74"/>
      <c r="AQ400" s="73"/>
      <c r="AR400" s="73"/>
    </row>
    <row r="401" spans="1:44" s="60" customFormat="1">
      <c r="A401" s="20" t="s">
        <v>868</v>
      </c>
      <c r="B401" s="135">
        <f>B400+31</f>
        <v>44865</v>
      </c>
      <c r="C401" s="72">
        <v>1</v>
      </c>
      <c r="D401" s="73">
        <v>0</v>
      </c>
      <c r="E401" s="73">
        <v>0</v>
      </c>
      <c r="F401" s="73">
        <v>0</v>
      </c>
      <c r="G401" s="73"/>
      <c r="H401" s="74"/>
      <c r="M401" s="74">
        <v>200</v>
      </c>
      <c r="N401" s="74">
        <f t="shared" si="158"/>
        <v>-23858.134171670998</v>
      </c>
      <c r="O401" s="74">
        <f t="shared" si="140"/>
        <v>200</v>
      </c>
      <c r="P401" s="74">
        <f t="shared" si="141"/>
        <v>-23858.134171670998</v>
      </c>
      <c r="Q401" s="74">
        <f t="shared" si="143"/>
        <v>0</v>
      </c>
      <c r="R401" s="74">
        <f t="shared" si="144"/>
        <v>0</v>
      </c>
      <c r="S401" s="74">
        <f t="shared" si="148"/>
        <v>0</v>
      </c>
      <c r="T401" s="74">
        <f t="shared" si="125"/>
        <v>0</v>
      </c>
      <c r="U401" s="74">
        <f t="shared" si="145"/>
        <v>0</v>
      </c>
      <c r="V401" s="74">
        <f t="shared" si="146"/>
        <v>0</v>
      </c>
      <c r="W401" s="74">
        <f t="shared" si="142"/>
        <v>0</v>
      </c>
      <c r="X401" s="74">
        <f t="shared" si="155"/>
        <v>0</v>
      </c>
      <c r="Y401" s="75">
        <v>0.05</v>
      </c>
      <c r="Z401" s="74">
        <f t="shared" si="156"/>
        <v>1192.90670858355</v>
      </c>
      <c r="AA401" s="74">
        <f t="shared" si="157"/>
        <v>1192.90670858355</v>
      </c>
      <c r="AB401" s="75">
        <v>0.05</v>
      </c>
      <c r="AC401" s="74">
        <f t="shared" si="153"/>
        <v>1192.90670858355</v>
      </c>
      <c r="AD401" s="74">
        <f t="shared" si="154"/>
        <v>1192.90670858355</v>
      </c>
      <c r="AM401" s="74"/>
      <c r="AN401" s="74"/>
      <c r="AO401" s="74"/>
      <c r="AP401" s="74"/>
      <c r="AQ401" s="73"/>
      <c r="AR401" s="73"/>
    </row>
    <row r="402" spans="1:44" s="60" customFormat="1">
      <c r="A402" s="20" t="s">
        <v>868</v>
      </c>
      <c r="B402" s="135">
        <f>B401+30</f>
        <v>44895</v>
      </c>
      <c r="C402" s="72">
        <v>1</v>
      </c>
      <c r="D402" s="73">
        <v>0</v>
      </c>
      <c r="E402" s="73">
        <v>0</v>
      </c>
      <c r="F402" s="73">
        <v>0</v>
      </c>
      <c r="G402" s="73"/>
      <c r="H402" s="74"/>
      <c r="M402" s="74">
        <v>200</v>
      </c>
      <c r="N402" s="74">
        <f t="shared" si="158"/>
        <v>-24058.134171670998</v>
      </c>
      <c r="O402" s="74">
        <f t="shared" si="140"/>
        <v>200</v>
      </c>
      <c r="P402" s="74">
        <f t="shared" si="141"/>
        <v>-24058.134171670998</v>
      </c>
      <c r="Q402" s="74">
        <f t="shared" si="143"/>
        <v>0</v>
      </c>
      <c r="R402" s="74">
        <f t="shared" si="144"/>
        <v>0</v>
      </c>
      <c r="S402" s="74">
        <f t="shared" si="148"/>
        <v>0</v>
      </c>
      <c r="T402" s="74">
        <f t="shared" si="125"/>
        <v>0</v>
      </c>
      <c r="U402" s="74">
        <f t="shared" si="145"/>
        <v>0</v>
      </c>
      <c r="V402" s="74">
        <f t="shared" si="146"/>
        <v>0</v>
      </c>
      <c r="W402" s="74">
        <f t="shared" si="142"/>
        <v>0</v>
      </c>
      <c r="X402" s="74">
        <f t="shared" si="155"/>
        <v>0</v>
      </c>
      <c r="Y402" s="75">
        <v>0.05</v>
      </c>
      <c r="Z402" s="74">
        <f t="shared" si="156"/>
        <v>1202.90670858355</v>
      </c>
      <c r="AA402" s="74">
        <f t="shared" si="157"/>
        <v>1202.90670858355</v>
      </c>
      <c r="AB402" s="75">
        <v>0.05</v>
      </c>
      <c r="AC402" s="74">
        <f t="shared" si="153"/>
        <v>1202.90670858355</v>
      </c>
      <c r="AD402" s="74">
        <f t="shared" si="154"/>
        <v>1202.90670858355</v>
      </c>
      <c r="AM402" s="74"/>
      <c r="AN402" s="74"/>
      <c r="AO402" s="74"/>
      <c r="AP402" s="74"/>
      <c r="AQ402" s="73"/>
      <c r="AR402" s="73"/>
    </row>
    <row r="403" spans="1:44" s="60" customFormat="1">
      <c r="A403" s="20" t="s">
        <v>868</v>
      </c>
      <c r="B403" s="135">
        <f>B402+31</f>
        <v>44926</v>
      </c>
      <c r="C403" s="72">
        <v>1</v>
      </c>
      <c r="D403" s="73">
        <v>0</v>
      </c>
      <c r="E403" s="73">
        <v>0</v>
      </c>
      <c r="F403" s="73">
        <v>0</v>
      </c>
      <c r="G403" s="73"/>
      <c r="H403" s="74"/>
      <c r="M403" s="74">
        <v>200</v>
      </c>
      <c r="N403" s="74">
        <f t="shared" si="158"/>
        <v>-24258.134171670998</v>
      </c>
      <c r="O403" s="74">
        <f t="shared" si="140"/>
        <v>200</v>
      </c>
      <c r="P403" s="74">
        <f t="shared" si="141"/>
        <v>-24258.134171670998</v>
      </c>
      <c r="Q403" s="74">
        <f t="shared" si="143"/>
        <v>0</v>
      </c>
      <c r="R403" s="74">
        <f t="shared" si="144"/>
        <v>0</v>
      </c>
      <c r="S403" s="74">
        <f t="shared" si="148"/>
        <v>0</v>
      </c>
      <c r="T403" s="74">
        <f t="shared" si="125"/>
        <v>0</v>
      </c>
      <c r="U403" s="74">
        <f t="shared" si="145"/>
        <v>0</v>
      </c>
      <c r="V403" s="74">
        <f t="shared" si="146"/>
        <v>0</v>
      </c>
      <c r="W403" s="74">
        <f t="shared" ref="W403:W466" si="159">-P403*F403</f>
        <v>0</v>
      </c>
      <c r="X403" s="74">
        <f t="shared" si="155"/>
        <v>0</v>
      </c>
      <c r="Y403" s="75">
        <v>0.05</v>
      </c>
      <c r="Z403" s="74">
        <f t="shared" si="156"/>
        <v>1212.90670858355</v>
      </c>
      <c r="AA403" s="74">
        <f t="shared" si="157"/>
        <v>1212.90670858355</v>
      </c>
      <c r="AB403" s="75">
        <v>0.05</v>
      </c>
      <c r="AC403" s="74">
        <f t="shared" si="153"/>
        <v>1212.90670858355</v>
      </c>
      <c r="AD403" s="74">
        <f t="shared" si="154"/>
        <v>1212.90670858355</v>
      </c>
      <c r="AM403" s="74"/>
      <c r="AN403" s="74"/>
      <c r="AO403" s="74"/>
      <c r="AP403" s="74"/>
      <c r="AQ403" s="73"/>
      <c r="AR403" s="73"/>
    </row>
    <row r="404" spans="1:44" s="60" customFormat="1">
      <c r="A404" s="20" t="s">
        <v>868</v>
      </c>
      <c r="B404" s="135">
        <f>B391+31</f>
        <v>44592</v>
      </c>
      <c r="C404" s="72">
        <v>1</v>
      </c>
      <c r="D404" s="73">
        <v>0</v>
      </c>
      <c r="E404" s="73">
        <v>0</v>
      </c>
      <c r="F404" s="73">
        <v>0</v>
      </c>
      <c r="G404" s="73"/>
      <c r="H404" s="74"/>
      <c r="M404" s="74">
        <v>200</v>
      </c>
      <c r="N404" s="74">
        <f>N391-M404</f>
        <v>-24458.134171670998</v>
      </c>
      <c r="O404" s="74">
        <f t="shared" si="140"/>
        <v>200</v>
      </c>
      <c r="P404" s="74">
        <f t="shared" si="141"/>
        <v>-24458.134171670998</v>
      </c>
      <c r="Q404" s="74">
        <f t="shared" si="143"/>
        <v>0</v>
      </c>
      <c r="R404" s="74">
        <f t="shared" si="144"/>
        <v>0</v>
      </c>
      <c r="S404" s="74">
        <f t="shared" si="148"/>
        <v>0</v>
      </c>
      <c r="T404" s="74">
        <f t="shared" si="125"/>
        <v>0</v>
      </c>
      <c r="U404" s="74">
        <f t="shared" si="145"/>
        <v>0</v>
      </c>
      <c r="V404" s="74">
        <f t="shared" si="146"/>
        <v>0</v>
      </c>
      <c r="W404" s="74">
        <f t="shared" si="159"/>
        <v>0</v>
      </c>
      <c r="X404" s="74">
        <f t="shared" si="155"/>
        <v>0</v>
      </c>
      <c r="Y404" s="75">
        <v>0.05</v>
      </c>
      <c r="Z404" s="74">
        <f t="shared" si="156"/>
        <v>1222.90670858355</v>
      </c>
      <c r="AA404" s="74">
        <f t="shared" si="157"/>
        <v>1222.90670858355</v>
      </c>
      <c r="AB404" s="75">
        <v>0.05</v>
      </c>
      <c r="AC404" s="74">
        <f t="shared" si="153"/>
        <v>1222.90670858355</v>
      </c>
      <c r="AD404" s="74">
        <f t="shared" si="154"/>
        <v>1222.90670858355</v>
      </c>
      <c r="AM404" s="74"/>
      <c r="AN404" s="74"/>
      <c r="AO404" s="74"/>
      <c r="AP404" s="74"/>
      <c r="AQ404" s="73"/>
      <c r="AR404" s="73"/>
    </row>
    <row r="405" spans="1:44" s="60" customFormat="1">
      <c r="A405" s="20" t="s">
        <v>868</v>
      </c>
      <c r="B405" s="135">
        <f>B404+28</f>
        <v>44620</v>
      </c>
      <c r="C405" s="72">
        <v>1</v>
      </c>
      <c r="D405" s="73">
        <v>0</v>
      </c>
      <c r="E405" s="73">
        <v>0</v>
      </c>
      <c r="F405" s="73">
        <v>0</v>
      </c>
      <c r="G405" s="73"/>
      <c r="H405" s="74"/>
      <c r="M405" s="74">
        <v>200</v>
      </c>
      <c r="N405" s="74">
        <f t="shared" ref="N405:N415" si="160">N404-M405</f>
        <v>-24658.134171670998</v>
      </c>
      <c r="O405" s="74">
        <f t="shared" si="140"/>
        <v>200</v>
      </c>
      <c r="P405" s="74">
        <f t="shared" si="141"/>
        <v>-24658.134171670998</v>
      </c>
      <c r="Q405" s="74">
        <f t="shared" si="143"/>
        <v>0</v>
      </c>
      <c r="R405" s="74">
        <f t="shared" si="144"/>
        <v>0</v>
      </c>
      <c r="S405" s="74">
        <f t="shared" si="148"/>
        <v>0</v>
      </c>
      <c r="T405" s="74">
        <f t="shared" si="125"/>
        <v>0</v>
      </c>
      <c r="U405" s="74">
        <f t="shared" si="145"/>
        <v>0</v>
      </c>
      <c r="V405" s="74">
        <f t="shared" si="146"/>
        <v>0</v>
      </c>
      <c r="W405" s="74">
        <f t="shared" si="159"/>
        <v>0</v>
      </c>
      <c r="X405" s="74">
        <f t="shared" si="155"/>
        <v>0</v>
      </c>
      <c r="Y405" s="75">
        <v>0.05</v>
      </c>
      <c r="Z405" s="74">
        <f t="shared" si="156"/>
        <v>1232.90670858355</v>
      </c>
      <c r="AA405" s="74">
        <f t="shared" si="157"/>
        <v>1232.90670858355</v>
      </c>
      <c r="AB405" s="75">
        <v>0.05</v>
      </c>
      <c r="AC405" s="74">
        <f t="shared" si="153"/>
        <v>1232.90670858355</v>
      </c>
      <c r="AD405" s="74">
        <f t="shared" si="154"/>
        <v>1232.90670858355</v>
      </c>
      <c r="AM405" s="74"/>
      <c r="AN405" s="74"/>
      <c r="AO405" s="74"/>
      <c r="AP405" s="74"/>
      <c r="AQ405" s="73"/>
      <c r="AR405" s="73"/>
    </row>
    <row r="406" spans="1:44" s="60" customFormat="1">
      <c r="A406" s="20" t="s">
        <v>868</v>
      </c>
      <c r="B406" s="135">
        <f>B405+31</f>
        <v>44651</v>
      </c>
      <c r="C406" s="72">
        <v>1</v>
      </c>
      <c r="D406" s="73">
        <v>0</v>
      </c>
      <c r="E406" s="73">
        <v>0</v>
      </c>
      <c r="F406" s="73">
        <v>0</v>
      </c>
      <c r="G406" s="73"/>
      <c r="H406" s="74"/>
      <c r="M406" s="74">
        <v>200</v>
      </c>
      <c r="N406" s="74">
        <f t="shared" si="160"/>
        <v>-24858.134171670998</v>
      </c>
      <c r="O406" s="74">
        <f t="shared" si="140"/>
        <v>200</v>
      </c>
      <c r="P406" s="74">
        <f t="shared" si="141"/>
        <v>-24858.134171670998</v>
      </c>
      <c r="Q406" s="74">
        <f t="shared" si="143"/>
        <v>0</v>
      </c>
      <c r="R406" s="74">
        <f t="shared" si="144"/>
        <v>0</v>
      </c>
      <c r="S406" s="74">
        <f t="shared" si="148"/>
        <v>0</v>
      </c>
      <c r="T406" s="74">
        <f t="shared" si="125"/>
        <v>0</v>
      </c>
      <c r="U406" s="74">
        <f t="shared" si="145"/>
        <v>0</v>
      </c>
      <c r="V406" s="74">
        <f t="shared" si="146"/>
        <v>0</v>
      </c>
      <c r="W406" s="74">
        <f t="shared" si="159"/>
        <v>0</v>
      </c>
      <c r="X406" s="74">
        <f t="shared" si="155"/>
        <v>0</v>
      </c>
      <c r="Y406" s="75">
        <v>0.05</v>
      </c>
      <c r="Z406" s="74">
        <f t="shared" si="156"/>
        <v>1242.90670858355</v>
      </c>
      <c r="AA406" s="74">
        <f t="shared" si="157"/>
        <v>1242.90670858355</v>
      </c>
      <c r="AB406" s="75">
        <v>0.05</v>
      </c>
      <c r="AC406" s="74">
        <f t="shared" si="153"/>
        <v>1242.90670858355</v>
      </c>
      <c r="AD406" s="74">
        <f t="shared" si="154"/>
        <v>1242.90670858355</v>
      </c>
      <c r="AM406" s="74"/>
      <c r="AN406" s="74"/>
      <c r="AO406" s="74"/>
      <c r="AP406" s="74"/>
      <c r="AQ406" s="73"/>
      <c r="AR406" s="73"/>
    </row>
    <row r="407" spans="1:44" s="60" customFormat="1">
      <c r="A407" s="20" t="s">
        <v>868</v>
      </c>
      <c r="B407" s="135">
        <f>B406+30</f>
        <v>44681</v>
      </c>
      <c r="C407" s="72">
        <v>1</v>
      </c>
      <c r="D407" s="73">
        <v>0</v>
      </c>
      <c r="E407" s="73">
        <v>0</v>
      </c>
      <c r="F407" s="73">
        <v>0</v>
      </c>
      <c r="G407" s="73"/>
      <c r="H407" s="74"/>
      <c r="M407" s="74">
        <v>200</v>
      </c>
      <c r="N407" s="74">
        <f t="shared" si="160"/>
        <v>-25058.134171670998</v>
      </c>
      <c r="O407" s="74">
        <f t="shared" si="140"/>
        <v>200</v>
      </c>
      <c r="P407" s="74">
        <f t="shared" si="141"/>
        <v>-25058.134171670998</v>
      </c>
      <c r="Q407" s="74">
        <f t="shared" si="143"/>
        <v>0</v>
      </c>
      <c r="R407" s="74">
        <f t="shared" si="144"/>
        <v>0</v>
      </c>
      <c r="S407" s="74">
        <f t="shared" si="148"/>
        <v>0</v>
      </c>
      <c r="T407" s="74">
        <f t="shared" si="125"/>
        <v>0</v>
      </c>
      <c r="U407" s="74">
        <f t="shared" si="145"/>
        <v>0</v>
      </c>
      <c r="V407" s="74">
        <f t="shared" si="146"/>
        <v>0</v>
      </c>
      <c r="W407" s="74">
        <f t="shared" si="159"/>
        <v>0</v>
      </c>
      <c r="X407" s="74">
        <f t="shared" si="155"/>
        <v>0</v>
      </c>
      <c r="Y407" s="75">
        <v>0.05</v>
      </c>
      <c r="Z407" s="74">
        <f t="shared" si="156"/>
        <v>1252.90670858355</v>
      </c>
      <c r="AA407" s="74">
        <f t="shared" si="157"/>
        <v>1252.90670858355</v>
      </c>
      <c r="AB407" s="75">
        <v>0.05</v>
      </c>
      <c r="AC407" s="74">
        <f t="shared" si="153"/>
        <v>1252.90670858355</v>
      </c>
      <c r="AD407" s="74">
        <f t="shared" si="154"/>
        <v>1252.90670858355</v>
      </c>
      <c r="AM407" s="74"/>
      <c r="AN407" s="74"/>
      <c r="AO407" s="74"/>
      <c r="AP407" s="74"/>
      <c r="AQ407" s="73"/>
      <c r="AR407" s="73"/>
    </row>
    <row r="408" spans="1:44" s="60" customFormat="1">
      <c r="A408" s="20" t="s">
        <v>868</v>
      </c>
      <c r="B408" s="135">
        <f>B407+31</f>
        <v>44712</v>
      </c>
      <c r="C408" s="72">
        <v>1</v>
      </c>
      <c r="D408" s="73">
        <v>0</v>
      </c>
      <c r="E408" s="73">
        <v>0</v>
      </c>
      <c r="F408" s="73">
        <v>0</v>
      </c>
      <c r="G408" s="73"/>
      <c r="H408" s="74"/>
      <c r="M408" s="74">
        <v>200</v>
      </c>
      <c r="N408" s="74">
        <f t="shared" si="160"/>
        <v>-25258.134171670998</v>
      </c>
      <c r="O408" s="74">
        <f t="shared" si="140"/>
        <v>200</v>
      </c>
      <c r="P408" s="74">
        <f t="shared" si="141"/>
        <v>-25258.134171670998</v>
      </c>
      <c r="Q408" s="74">
        <f t="shared" ref="Q408:Q440" si="161">N407*D407/365*(B408-B407)+Q407-S408</f>
        <v>0</v>
      </c>
      <c r="R408" s="74">
        <f t="shared" ref="R408:R439" si="162">Q408*C408</f>
        <v>0</v>
      </c>
      <c r="S408" s="74">
        <f t="shared" si="148"/>
        <v>0</v>
      </c>
      <c r="T408" s="74">
        <f t="shared" si="125"/>
        <v>0</v>
      </c>
      <c r="U408" s="74">
        <f t="shared" ref="U408:U441" si="163">E408*N407</f>
        <v>0</v>
      </c>
      <c r="V408" s="74">
        <f t="shared" ref="V408:V441" si="164">U408*C408</f>
        <v>0</v>
      </c>
      <c r="W408" s="74">
        <f t="shared" si="159"/>
        <v>0</v>
      </c>
      <c r="X408" s="74">
        <f t="shared" si="155"/>
        <v>0</v>
      </c>
      <c r="Y408" s="75">
        <v>0.05</v>
      </c>
      <c r="Z408" s="74">
        <f t="shared" si="156"/>
        <v>1262.90670858355</v>
      </c>
      <c r="AA408" s="74">
        <f t="shared" si="157"/>
        <v>1262.90670858355</v>
      </c>
      <c r="AB408" s="75">
        <v>0.05</v>
      </c>
      <c r="AC408" s="74">
        <f t="shared" si="153"/>
        <v>1262.90670858355</v>
      </c>
      <c r="AD408" s="74">
        <f t="shared" si="154"/>
        <v>1262.90670858355</v>
      </c>
      <c r="AM408" s="74"/>
      <c r="AN408" s="74"/>
      <c r="AO408" s="74"/>
      <c r="AP408" s="74"/>
      <c r="AQ408" s="73"/>
      <c r="AR408" s="73"/>
    </row>
    <row r="409" spans="1:44" s="60" customFormat="1">
      <c r="A409" s="20" t="s">
        <v>868</v>
      </c>
      <c r="B409" s="135">
        <f>B408+30</f>
        <v>44742</v>
      </c>
      <c r="C409" s="72">
        <v>1</v>
      </c>
      <c r="D409" s="73">
        <v>0</v>
      </c>
      <c r="E409" s="73">
        <v>0</v>
      </c>
      <c r="F409" s="73">
        <v>0</v>
      </c>
      <c r="G409" s="73"/>
      <c r="H409" s="74"/>
      <c r="M409" s="74">
        <v>200</v>
      </c>
      <c r="N409" s="74">
        <f t="shared" si="160"/>
        <v>-25458.134171670998</v>
      </c>
      <c r="O409" s="74">
        <f t="shared" si="140"/>
        <v>200</v>
      </c>
      <c r="P409" s="74">
        <f t="shared" si="141"/>
        <v>-25458.134171670998</v>
      </c>
      <c r="Q409" s="74">
        <f t="shared" si="161"/>
        <v>0</v>
      </c>
      <c r="R409" s="74">
        <f t="shared" si="162"/>
        <v>0</v>
      </c>
      <c r="S409" s="74">
        <f t="shared" ref="S409:S441" si="165">N408*D408/365*(B409-B408)</f>
        <v>0</v>
      </c>
      <c r="T409" s="74">
        <f t="shared" si="125"/>
        <v>0</v>
      </c>
      <c r="U409" s="74">
        <f t="shared" si="163"/>
        <v>0</v>
      </c>
      <c r="V409" s="74">
        <f t="shared" si="164"/>
        <v>0</v>
      </c>
      <c r="W409" s="74">
        <f t="shared" si="159"/>
        <v>0</v>
      </c>
      <c r="X409" s="74">
        <f t="shared" si="155"/>
        <v>0</v>
      </c>
      <c r="Y409" s="75">
        <v>0.05</v>
      </c>
      <c r="Z409" s="74">
        <f t="shared" si="156"/>
        <v>1272.90670858355</v>
      </c>
      <c r="AA409" s="74">
        <f t="shared" si="157"/>
        <v>1272.90670858355</v>
      </c>
      <c r="AB409" s="75">
        <v>0.05</v>
      </c>
      <c r="AC409" s="74">
        <f t="shared" si="153"/>
        <v>1272.90670858355</v>
      </c>
      <c r="AD409" s="74">
        <f t="shared" si="154"/>
        <v>1272.90670858355</v>
      </c>
      <c r="AM409" s="74"/>
      <c r="AN409" s="74"/>
      <c r="AO409" s="74"/>
      <c r="AP409" s="74"/>
      <c r="AQ409" s="73"/>
      <c r="AR409" s="73"/>
    </row>
    <row r="410" spans="1:44" s="60" customFormat="1">
      <c r="A410" s="20" t="s">
        <v>868</v>
      </c>
      <c r="B410" s="135">
        <f>B409+31</f>
        <v>44773</v>
      </c>
      <c r="C410" s="72">
        <v>1</v>
      </c>
      <c r="D410" s="73">
        <v>0</v>
      </c>
      <c r="E410" s="73">
        <v>0</v>
      </c>
      <c r="F410" s="73">
        <v>0</v>
      </c>
      <c r="G410" s="73"/>
      <c r="H410" s="74"/>
      <c r="M410" s="74">
        <v>200</v>
      </c>
      <c r="N410" s="74">
        <f t="shared" si="160"/>
        <v>-25658.134171670998</v>
      </c>
      <c r="O410" s="74">
        <f t="shared" si="140"/>
        <v>200</v>
      </c>
      <c r="P410" s="74">
        <f t="shared" si="141"/>
        <v>-25658.134171670998</v>
      </c>
      <c r="Q410" s="74">
        <f t="shared" si="161"/>
        <v>0</v>
      </c>
      <c r="R410" s="74">
        <f t="shared" si="162"/>
        <v>0</v>
      </c>
      <c r="S410" s="74">
        <f t="shared" si="165"/>
        <v>0</v>
      </c>
      <c r="T410" s="74">
        <f t="shared" si="125"/>
        <v>0</v>
      </c>
      <c r="U410" s="74">
        <f t="shared" si="163"/>
        <v>0</v>
      </c>
      <c r="V410" s="74">
        <f t="shared" si="164"/>
        <v>0</v>
      </c>
      <c r="W410" s="74">
        <f t="shared" si="159"/>
        <v>0</v>
      </c>
      <c r="X410" s="74">
        <f t="shared" si="155"/>
        <v>0</v>
      </c>
      <c r="Y410" s="75">
        <v>0.05</v>
      </c>
      <c r="Z410" s="74">
        <f t="shared" si="156"/>
        <v>1282.90670858355</v>
      </c>
      <c r="AA410" s="74">
        <f t="shared" si="157"/>
        <v>1282.90670858355</v>
      </c>
      <c r="AB410" s="75">
        <v>0.05</v>
      </c>
      <c r="AC410" s="74">
        <f t="shared" si="153"/>
        <v>1282.90670858355</v>
      </c>
      <c r="AD410" s="74">
        <f t="shared" si="154"/>
        <v>1282.90670858355</v>
      </c>
      <c r="AM410" s="74"/>
      <c r="AN410" s="74"/>
      <c r="AO410" s="74"/>
      <c r="AP410" s="74"/>
      <c r="AQ410" s="73"/>
      <c r="AR410" s="73"/>
    </row>
    <row r="411" spans="1:44" s="60" customFormat="1">
      <c r="A411" s="20" t="s">
        <v>868</v>
      </c>
      <c r="B411" s="135">
        <f>B410+31</f>
        <v>44804</v>
      </c>
      <c r="C411" s="72">
        <v>1</v>
      </c>
      <c r="D411" s="73">
        <v>0</v>
      </c>
      <c r="E411" s="73">
        <v>0</v>
      </c>
      <c r="F411" s="73">
        <v>0</v>
      </c>
      <c r="G411" s="73"/>
      <c r="H411" s="74"/>
      <c r="M411" s="74">
        <v>200</v>
      </c>
      <c r="N411" s="74">
        <f t="shared" si="160"/>
        <v>-25858.134171670998</v>
      </c>
      <c r="O411" s="74">
        <f t="shared" si="140"/>
        <v>200</v>
      </c>
      <c r="P411" s="74">
        <f t="shared" si="141"/>
        <v>-25858.134171670998</v>
      </c>
      <c r="Q411" s="74">
        <f t="shared" si="161"/>
        <v>0</v>
      </c>
      <c r="R411" s="74">
        <f t="shared" si="162"/>
        <v>0</v>
      </c>
      <c r="S411" s="74">
        <f t="shared" si="165"/>
        <v>0</v>
      </c>
      <c r="T411" s="74">
        <f t="shared" si="125"/>
        <v>0</v>
      </c>
      <c r="U411" s="74">
        <f t="shared" si="163"/>
        <v>0</v>
      </c>
      <c r="V411" s="74">
        <f t="shared" si="164"/>
        <v>0</v>
      </c>
      <c r="W411" s="74">
        <f t="shared" si="159"/>
        <v>0</v>
      </c>
      <c r="X411" s="74">
        <f t="shared" si="155"/>
        <v>0</v>
      </c>
      <c r="Y411" s="75">
        <v>0.05</v>
      </c>
      <c r="Z411" s="74">
        <f t="shared" si="156"/>
        <v>1292.90670858355</v>
      </c>
      <c r="AA411" s="74">
        <f t="shared" si="157"/>
        <v>1292.90670858355</v>
      </c>
      <c r="AB411" s="75">
        <v>0.05</v>
      </c>
      <c r="AC411" s="74">
        <f t="shared" si="153"/>
        <v>1292.90670858355</v>
      </c>
      <c r="AD411" s="74">
        <f t="shared" si="154"/>
        <v>1292.90670858355</v>
      </c>
      <c r="AM411" s="74"/>
      <c r="AN411" s="74"/>
      <c r="AO411" s="74"/>
      <c r="AP411" s="74"/>
      <c r="AQ411" s="73"/>
      <c r="AR411" s="73"/>
    </row>
    <row r="412" spans="1:44" s="60" customFormat="1">
      <c r="A412" s="20" t="s">
        <v>868</v>
      </c>
      <c r="B412" s="135">
        <f>B411+30</f>
        <v>44834</v>
      </c>
      <c r="C412" s="72">
        <v>1</v>
      </c>
      <c r="D412" s="73">
        <v>0</v>
      </c>
      <c r="E412" s="73">
        <v>0</v>
      </c>
      <c r="F412" s="73">
        <v>0</v>
      </c>
      <c r="G412" s="73"/>
      <c r="H412" s="74"/>
      <c r="M412" s="74">
        <v>200</v>
      </c>
      <c r="N412" s="74">
        <f t="shared" si="160"/>
        <v>-26058.134171670998</v>
      </c>
      <c r="O412" s="74">
        <f t="shared" si="140"/>
        <v>200</v>
      </c>
      <c r="P412" s="74">
        <f t="shared" si="141"/>
        <v>-26058.134171670998</v>
      </c>
      <c r="Q412" s="74">
        <f t="shared" si="161"/>
        <v>0</v>
      </c>
      <c r="R412" s="74">
        <f t="shared" si="162"/>
        <v>0</v>
      </c>
      <c r="S412" s="74">
        <f t="shared" si="165"/>
        <v>0</v>
      </c>
      <c r="T412" s="74">
        <f t="shared" si="125"/>
        <v>0</v>
      </c>
      <c r="U412" s="74">
        <f t="shared" si="163"/>
        <v>0</v>
      </c>
      <c r="V412" s="74">
        <f t="shared" si="164"/>
        <v>0</v>
      </c>
      <c r="W412" s="74">
        <f t="shared" si="159"/>
        <v>0</v>
      </c>
      <c r="X412" s="74">
        <f t="shared" si="155"/>
        <v>0</v>
      </c>
      <c r="Y412" s="75">
        <v>0.05</v>
      </c>
      <c r="Z412" s="74">
        <f t="shared" si="156"/>
        <v>1302.90670858355</v>
      </c>
      <c r="AA412" s="74">
        <f t="shared" si="157"/>
        <v>1302.90670858355</v>
      </c>
      <c r="AB412" s="75">
        <v>0.05</v>
      </c>
      <c r="AC412" s="74">
        <f t="shared" si="153"/>
        <v>1302.90670858355</v>
      </c>
      <c r="AD412" s="74">
        <f t="shared" si="154"/>
        <v>1302.90670858355</v>
      </c>
      <c r="AM412" s="74"/>
      <c r="AN412" s="74"/>
      <c r="AO412" s="74"/>
      <c r="AP412" s="74"/>
      <c r="AQ412" s="73"/>
      <c r="AR412" s="73"/>
    </row>
    <row r="413" spans="1:44" s="60" customFormat="1">
      <c r="A413" s="20" t="s">
        <v>868</v>
      </c>
      <c r="B413" s="135">
        <f>B412+31</f>
        <v>44865</v>
      </c>
      <c r="C413" s="72">
        <v>1</v>
      </c>
      <c r="D413" s="73">
        <v>0</v>
      </c>
      <c r="E413" s="73">
        <v>0</v>
      </c>
      <c r="F413" s="73">
        <v>0</v>
      </c>
      <c r="G413" s="73"/>
      <c r="H413" s="74"/>
      <c r="M413" s="74">
        <v>200</v>
      </c>
      <c r="N413" s="74">
        <f t="shared" si="160"/>
        <v>-26258.134171670998</v>
      </c>
      <c r="O413" s="74">
        <f t="shared" si="140"/>
        <v>200</v>
      </c>
      <c r="P413" s="74">
        <f t="shared" si="141"/>
        <v>-26258.134171670998</v>
      </c>
      <c r="Q413" s="74">
        <f t="shared" si="161"/>
        <v>0</v>
      </c>
      <c r="R413" s="74">
        <f t="shared" si="162"/>
        <v>0</v>
      </c>
      <c r="S413" s="74">
        <f t="shared" si="165"/>
        <v>0</v>
      </c>
      <c r="T413" s="74">
        <f t="shared" si="125"/>
        <v>0</v>
      </c>
      <c r="U413" s="74">
        <f t="shared" si="163"/>
        <v>0</v>
      </c>
      <c r="V413" s="74">
        <f t="shared" si="164"/>
        <v>0</v>
      </c>
      <c r="W413" s="74">
        <f t="shared" si="159"/>
        <v>0</v>
      </c>
      <c r="X413" s="74">
        <f t="shared" si="155"/>
        <v>0</v>
      </c>
      <c r="Y413" s="75">
        <v>0.05</v>
      </c>
      <c r="Z413" s="74">
        <f t="shared" si="156"/>
        <v>1312.90670858355</v>
      </c>
      <c r="AA413" s="74">
        <f t="shared" si="157"/>
        <v>1312.90670858355</v>
      </c>
      <c r="AB413" s="75">
        <v>0.05</v>
      </c>
      <c r="AC413" s="74">
        <f t="shared" si="153"/>
        <v>1312.90670858355</v>
      </c>
      <c r="AD413" s="74">
        <f t="shared" si="154"/>
        <v>1312.90670858355</v>
      </c>
      <c r="AM413" s="74"/>
      <c r="AN413" s="74"/>
      <c r="AO413" s="74"/>
      <c r="AP413" s="74"/>
      <c r="AQ413" s="73"/>
      <c r="AR413" s="73"/>
    </row>
    <row r="414" spans="1:44" s="60" customFormat="1">
      <c r="A414" s="20" t="s">
        <v>868</v>
      </c>
      <c r="B414" s="135">
        <f>B413+30</f>
        <v>44895</v>
      </c>
      <c r="C414" s="72">
        <v>1</v>
      </c>
      <c r="D414" s="73">
        <v>0</v>
      </c>
      <c r="E414" s="73">
        <v>0</v>
      </c>
      <c r="F414" s="73">
        <v>0</v>
      </c>
      <c r="G414" s="73"/>
      <c r="H414" s="74"/>
      <c r="M414" s="74">
        <v>200</v>
      </c>
      <c r="N414" s="74">
        <f t="shared" si="160"/>
        <v>-26458.134171670998</v>
      </c>
      <c r="O414" s="74">
        <f t="shared" si="140"/>
        <v>200</v>
      </c>
      <c r="P414" s="74">
        <f t="shared" si="141"/>
        <v>-26458.134171670998</v>
      </c>
      <c r="Q414" s="74">
        <f t="shared" si="161"/>
        <v>0</v>
      </c>
      <c r="R414" s="74">
        <f t="shared" si="162"/>
        <v>0</v>
      </c>
      <c r="S414" s="74">
        <f t="shared" si="165"/>
        <v>0</v>
      </c>
      <c r="T414" s="74">
        <f t="shared" si="125"/>
        <v>0</v>
      </c>
      <c r="U414" s="74">
        <f t="shared" si="163"/>
        <v>0</v>
      </c>
      <c r="V414" s="74">
        <f t="shared" si="164"/>
        <v>0</v>
      </c>
      <c r="W414" s="74">
        <f t="shared" si="159"/>
        <v>0</v>
      </c>
      <c r="X414" s="74">
        <f t="shared" si="155"/>
        <v>0</v>
      </c>
      <c r="Y414" s="75">
        <v>0.05</v>
      </c>
      <c r="Z414" s="74">
        <f t="shared" si="156"/>
        <v>1322.90670858355</v>
      </c>
      <c r="AA414" s="74">
        <f t="shared" si="157"/>
        <v>1322.90670858355</v>
      </c>
      <c r="AB414" s="75">
        <v>0.05</v>
      </c>
      <c r="AC414" s="74">
        <f t="shared" si="153"/>
        <v>1322.90670858355</v>
      </c>
      <c r="AD414" s="74">
        <f t="shared" si="154"/>
        <v>1322.90670858355</v>
      </c>
      <c r="AM414" s="74"/>
      <c r="AN414" s="74"/>
      <c r="AO414" s="74"/>
      <c r="AP414" s="74"/>
      <c r="AQ414" s="73"/>
      <c r="AR414" s="73"/>
    </row>
    <row r="415" spans="1:44" s="60" customFormat="1">
      <c r="A415" s="20" t="s">
        <v>868</v>
      </c>
      <c r="B415" s="135">
        <f>B414+31</f>
        <v>44926</v>
      </c>
      <c r="C415" s="72">
        <v>1</v>
      </c>
      <c r="D415" s="73">
        <v>0</v>
      </c>
      <c r="E415" s="73">
        <v>0</v>
      </c>
      <c r="F415" s="73">
        <v>0</v>
      </c>
      <c r="G415" s="73"/>
      <c r="H415" s="74"/>
      <c r="M415" s="74">
        <v>200</v>
      </c>
      <c r="N415" s="74">
        <f t="shared" si="160"/>
        <v>-26658.134171670998</v>
      </c>
      <c r="O415" s="74">
        <f t="shared" si="140"/>
        <v>200</v>
      </c>
      <c r="P415" s="74">
        <f t="shared" si="141"/>
        <v>-26658.134171670998</v>
      </c>
      <c r="Q415" s="74">
        <f t="shared" si="161"/>
        <v>0</v>
      </c>
      <c r="R415" s="74">
        <f t="shared" si="162"/>
        <v>0</v>
      </c>
      <c r="S415" s="74">
        <f t="shared" si="165"/>
        <v>0</v>
      </c>
      <c r="T415" s="74">
        <f t="shared" si="125"/>
        <v>0</v>
      </c>
      <c r="U415" s="74">
        <f t="shared" si="163"/>
        <v>0</v>
      </c>
      <c r="V415" s="74">
        <f t="shared" si="164"/>
        <v>0</v>
      </c>
      <c r="W415" s="74">
        <f t="shared" si="159"/>
        <v>0</v>
      </c>
      <c r="X415" s="74">
        <f t="shared" si="155"/>
        <v>0</v>
      </c>
      <c r="Y415" s="75">
        <v>0.05</v>
      </c>
      <c r="Z415" s="74">
        <f t="shared" si="156"/>
        <v>1332.90670858355</v>
      </c>
      <c r="AA415" s="74">
        <f t="shared" si="157"/>
        <v>1332.90670858355</v>
      </c>
      <c r="AB415" s="75">
        <v>0.05</v>
      </c>
      <c r="AC415" s="74">
        <f t="shared" si="153"/>
        <v>1332.90670858355</v>
      </c>
      <c r="AD415" s="74">
        <f t="shared" si="154"/>
        <v>1332.90670858355</v>
      </c>
      <c r="AM415" s="74"/>
      <c r="AN415" s="74"/>
      <c r="AO415" s="74"/>
      <c r="AP415" s="74"/>
      <c r="AQ415" s="73"/>
      <c r="AR415" s="73"/>
    </row>
    <row r="416" spans="1:44" s="60" customFormat="1">
      <c r="A416" s="20" t="s">
        <v>868</v>
      </c>
      <c r="B416" s="135">
        <f>B403+31</f>
        <v>44957</v>
      </c>
      <c r="C416" s="72">
        <v>1</v>
      </c>
      <c r="D416" s="73">
        <v>0</v>
      </c>
      <c r="E416" s="73">
        <v>0</v>
      </c>
      <c r="F416" s="73">
        <v>0</v>
      </c>
      <c r="G416" s="73"/>
      <c r="H416" s="74"/>
      <c r="M416" s="74">
        <v>200</v>
      </c>
      <c r="N416" s="74">
        <f>N403-M416</f>
        <v>-24458.134171670998</v>
      </c>
      <c r="O416" s="74">
        <f t="shared" si="140"/>
        <v>200</v>
      </c>
      <c r="P416" s="74">
        <f t="shared" si="141"/>
        <v>-24458.134171670998</v>
      </c>
      <c r="Q416" s="74">
        <f t="shared" si="161"/>
        <v>0</v>
      </c>
      <c r="R416" s="74">
        <f t="shared" si="162"/>
        <v>0</v>
      </c>
      <c r="S416" s="74">
        <f t="shared" si="165"/>
        <v>0</v>
      </c>
      <c r="T416" s="74">
        <f t="shared" si="125"/>
        <v>0</v>
      </c>
      <c r="U416" s="74">
        <f t="shared" si="163"/>
        <v>0</v>
      </c>
      <c r="V416" s="74">
        <f t="shared" si="164"/>
        <v>0</v>
      </c>
      <c r="W416" s="74">
        <f t="shared" si="159"/>
        <v>0</v>
      </c>
      <c r="X416" s="74">
        <f t="shared" si="155"/>
        <v>0</v>
      </c>
      <c r="Y416" s="75">
        <v>0.05</v>
      </c>
      <c r="Z416" s="74">
        <f t="shared" si="156"/>
        <v>1222.90670858355</v>
      </c>
      <c r="AA416" s="74">
        <f t="shared" si="157"/>
        <v>1222.90670858355</v>
      </c>
      <c r="AB416" s="75">
        <v>0.05</v>
      </c>
      <c r="AC416" s="74">
        <f t="shared" si="153"/>
        <v>1222.90670858355</v>
      </c>
      <c r="AD416" s="74">
        <f t="shared" si="154"/>
        <v>1222.90670858355</v>
      </c>
      <c r="AM416" s="74"/>
      <c r="AN416" s="74"/>
      <c r="AO416" s="74"/>
      <c r="AP416" s="74"/>
      <c r="AQ416" s="73"/>
      <c r="AR416" s="73"/>
    </row>
    <row r="417" spans="1:44" s="60" customFormat="1">
      <c r="A417" s="20" t="s">
        <v>868</v>
      </c>
      <c r="B417" s="135">
        <f>B416+28</f>
        <v>44985</v>
      </c>
      <c r="C417" s="72">
        <v>1</v>
      </c>
      <c r="D417" s="73">
        <v>0</v>
      </c>
      <c r="E417" s="73">
        <v>0</v>
      </c>
      <c r="F417" s="73">
        <v>0</v>
      </c>
      <c r="G417" s="73"/>
      <c r="H417" s="74"/>
      <c r="M417" s="74">
        <v>200</v>
      </c>
      <c r="N417" s="74">
        <f t="shared" ref="N417:N427" si="166">N416-M417</f>
        <v>-24658.134171670998</v>
      </c>
      <c r="O417" s="74">
        <f t="shared" si="140"/>
        <v>200</v>
      </c>
      <c r="P417" s="74">
        <f t="shared" si="141"/>
        <v>-24658.134171670998</v>
      </c>
      <c r="Q417" s="74">
        <f t="shared" si="161"/>
        <v>0</v>
      </c>
      <c r="R417" s="74">
        <f t="shared" si="162"/>
        <v>0</v>
      </c>
      <c r="S417" s="74">
        <f t="shared" si="165"/>
        <v>0</v>
      </c>
      <c r="T417" s="74">
        <f t="shared" si="125"/>
        <v>0</v>
      </c>
      <c r="U417" s="74">
        <f t="shared" si="163"/>
        <v>0</v>
      </c>
      <c r="V417" s="74">
        <f t="shared" si="164"/>
        <v>0</v>
      </c>
      <c r="W417" s="74">
        <f t="shared" si="159"/>
        <v>0</v>
      </c>
      <c r="X417" s="74">
        <f t="shared" si="155"/>
        <v>0</v>
      </c>
      <c r="Y417" s="75">
        <v>0.05</v>
      </c>
      <c r="Z417" s="74">
        <f t="shared" si="156"/>
        <v>1232.90670858355</v>
      </c>
      <c r="AA417" s="74">
        <f t="shared" si="157"/>
        <v>1232.90670858355</v>
      </c>
      <c r="AB417" s="75">
        <v>0.05</v>
      </c>
      <c r="AC417" s="74">
        <f t="shared" si="153"/>
        <v>1232.90670858355</v>
      </c>
      <c r="AD417" s="74">
        <f t="shared" si="154"/>
        <v>1232.90670858355</v>
      </c>
      <c r="AM417" s="74"/>
      <c r="AN417" s="74"/>
      <c r="AO417" s="74"/>
      <c r="AP417" s="74"/>
      <c r="AQ417" s="73"/>
      <c r="AR417" s="73"/>
    </row>
    <row r="418" spans="1:44" s="60" customFormat="1">
      <c r="A418" s="20" t="s">
        <v>868</v>
      </c>
      <c r="B418" s="135">
        <f>B417+31</f>
        <v>45016</v>
      </c>
      <c r="C418" s="72">
        <v>1</v>
      </c>
      <c r="D418" s="73">
        <v>0</v>
      </c>
      <c r="E418" s="73">
        <v>0</v>
      </c>
      <c r="F418" s="73">
        <v>0</v>
      </c>
      <c r="G418" s="73"/>
      <c r="H418" s="74"/>
      <c r="M418" s="74">
        <v>200</v>
      </c>
      <c r="N418" s="74">
        <f t="shared" si="166"/>
        <v>-24858.134171670998</v>
      </c>
      <c r="O418" s="74">
        <f t="shared" si="140"/>
        <v>200</v>
      </c>
      <c r="P418" s="74">
        <f t="shared" si="141"/>
        <v>-24858.134171670998</v>
      </c>
      <c r="Q418" s="74">
        <f t="shared" si="161"/>
        <v>0</v>
      </c>
      <c r="R418" s="74">
        <f t="shared" si="162"/>
        <v>0</v>
      </c>
      <c r="S418" s="74">
        <f t="shared" si="165"/>
        <v>0</v>
      </c>
      <c r="T418" s="74">
        <f t="shared" si="125"/>
        <v>0</v>
      </c>
      <c r="U418" s="74">
        <f t="shared" si="163"/>
        <v>0</v>
      </c>
      <c r="V418" s="74">
        <f t="shared" si="164"/>
        <v>0</v>
      </c>
      <c r="W418" s="74">
        <f t="shared" si="159"/>
        <v>0</v>
      </c>
      <c r="X418" s="74">
        <f t="shared" si="155"/>
        <v>0</v>
      </c>
      <c r="Y418" s="75">
        <v>0.05</v>
      </c>
      <c r="Z418" s="74">
        <f t="shared" si="156"/>
        <v>1242.90670858355</v>
      </c>
      <c r="AA418" s="74">
        <f t="shared" si="157"/>
        <v>1242.90670858355</v>
      </c>
      <c r="AB418" s="75">
        <v>0.05</v>
      </c>
      <c r="AC418" s="74">
        <f t="shared" si="153"/>
        <v>1242.90670858355</v>
      </c>
      <c r="AD418" s="74">
        <f t="shared" si="154"/>
        <v>1242.90670858355</v>
      </c>
      <c r="AM418" s="74"/>
      <c r="AN418" s="74"/>
      <c r="AO418" s="74"/>
      <c r="AP418" s="74"/>
      <c r="AQ418" s="73"/>
      <c r="AR418" s="73"/>
    </row>
    <row r="419" spans="1:44" s="60" customFormat="1">
      <c r="A419" s="20" t="s">
        <v>868</v>
      </c>
      <c r="B419" s="135">
        <f>B418+30</f>
        <v>45046</v>
      </c>
      <c r="C419" s="72">
        <v>1</v>
      </c>
      <c r="D419" s="73">
        <v>0</v>
      </c>
      <c r="E419" s="73">
        <v>0</v>
      </c>
      <c r="F419" s="73">
        <v>0</v>
      </c>
      <c r="G419" s="73"/>
      <c r="H419" s="74"/>
      <c r="M419" s="74">
        <v>200</v>
      </c>
      <c r="N419" s="74">
        <f t="shared" si="166"/>
        <v>-25058.134171670998</v>
      </c>
      <c r="O419" s="74">
        <f t="shared" si="140"/>
        <v>200</v>
      </c>
      <c r="P419" s="74">
        <f t="shared" si="141"/>
        <v>-25058.134171670998</v>
      </c>
      <c r="Q419" s="74">
        <f t="shared" si="161"/>
        <v>0</v>
      </c>
      <c r="R419" s="74">
        <f t="shared" si="162"/>
        <v>0</v>
      </c>
      <c r="S419" s="74">
        <f t="shared" si="165"/>
        <v>0</v>
      </c>
      <c r="T419" s="74">
        <f t="shared" si="125"/>
        <v>0</v>
      </c>
      <c r="U419" s="74">
        <f t="shared" si="163"/>
        <v>0</v>
      </c>
      <c r="V419" s="74">
        <f t="shared" si="164"/>
        <v>0</v>
      </c>
      <c r="W419" s="74">
        <f t="shared" si="159"/>
        <v>0</v>
      </c>
      <c r="X419" s="74">
        <f t="shared" si="155"/>
        <v>0</v>
      </c>
      <c r="Y419" s="75">
        <v>0.05</v>
      </c>
      <c r="Z419" s="74">
        <f t="shared" si="156"/>
        <v>1252.90670858355</v>
      </c>
      <c r="AA419" s="74">
        <f t="shared" si="157"/>
        <v>1252.90670858355</v>
      </c>
      <c r="AB419" s="75">
        <v>0.05</v>
      </c>
      <c r="AC419" s="74">
        <f t="shared" si="153"/>
        <v>1252.90670858355</v>
      </c>
      <c r="AD419" s="74">
        <f t="shared" si="154"/>
        <v>1252.90670858355</v>
      </c>
      <c r="AM419" s="74"/>
      <c r="AN419" s="74"/>
      <c r="AO419" s="74"/>
      <c r="AP419" s="74"/>
      <c r="AQ419" s="73"/>
      <c r="AR419" s="73"/>
    </row>
    <row r="420" spans="1:44" s="60" customFormat="1">
      <c r="A420" s="20" t="s">
        <v>868</v>
      </c>
      <c r="B420" s="135">
        <f>B419+31</f>
        <v>45077</v>
      </c>
      <c r="C420" s="72">
        <v>1</v>
      </c>
      <c r="D420" s="73">
        <v>0</v>
      </c>
      <c r="E420" s="73">
        <v>0</v>
      </c>
      <c r="F420" s="73">
        <v>0</v>
      </c>
      <c r="G420" s="73"/>
      <c r="H420" s="74"/>
      <c r="M420" s="74">
        <v>200</v>
      </c>
      <c r="N420" s="74">
        <f t="shared" si="166"/>
        <v>-25258.134171670998</v>
      </c>
      <c r="O420" s="74">
        <f t="shared" si="140"/>
        <v>200</v>
      </c>
      <c r="P420" s="74">
        <f t="shared" si="141"/>
        <v>-25258.134171670998</v>
      </c>
      <c r="Q420" s="74">
        <f t="shared" si="161"/>
        <v>0</v>
      </c>
      <c r="R420" s="74">
        <f t="shared" si="162"/>
        <v>0</v>
      </c>
      <c r="S420" s="74">
        <f t="shared" si="165"/>
        <v>0</v>
      </c>
      <c r="T420" s="74">
        <f t="shared" si="125"/>
        <v>0</v>
      </c>
      <c r="U420" s="74">
        <f t="shared" si="163"/>
        <v>0</v>
      </c>
      <c r="V420" s="74">
        <f t="shared" si="164"/>
        <v>0</v>
      </c>
      <c r="W420" s="74">
        <f t="shared" si="159"/>
        <v>0</v>
      </c>
      <c r="X420" s="74">
        <f t="shared" si="155"/>
        <v>0</v>
      </c>
      <c r="Y420" s="75">
        <v>0.05</v>
      </c>
      <c r="Z420" s="74">
        <f t="shared" si="156"/>
        <v>1262.90670858355</v>
      </c>
      <c r="AA420" s="74">
        <f t="shared" si="157"/>
        <v>1262.90670858355</v>
      </c>
      <c r="AB420" s="75">
        <v>0.05</v>
      </c>
      <c r="AC420" s="74">
        <f t="shared" si="153"/>
        <v>1262.90670858355</v>
      </c>
      <c r="AD420" s="74">
        <f t="shared" si="154"/>
        <v>1262.90670858355</v>
      </c>
      <c r="AM420" s="74"/>
      <c r="AN420" s="74"/>
      <c r="AO420" s="74"/>
      <c r="AP420" s="74"/>
      <c r="AQ420" s="73"/>
      <c r="AR420" s="73"/>
    </row>
    <row r="421" spans="1:44" s="60" customFormat="1">
      <c r="A421" s="20" t="s">
        <v>868</v>
      </c>
      <c r="B421" s="135">
        <f>B420+30</f>
        <v>45107</v>
      </c>
      <c r="C421" s="72">
        <v>1</v>
      </c>
      <c r="D421" s="73">
        <v>0</v>
      </c>
      <c r="E421" s="73">
        <v>0</v>
      </c>
      <c r="F421" s="73">
        <v>0</v>
      </c>
      <c r="G421" s="73"/>
      <c r="H421" s="74"/>
      <c r="M421" s="74">
        <v>200</v>
      </c>
      <c r="N421" s="74">
        <f t="shared" si="166"/>
        <v>-25458.134171670998</v>
      </c>
      <c r="O421" s="74">
        <f t="shared" si="140"/>
        <v>200</v>
      </c>
      <c r="P421" s="74">
        <f t="shared" si="141"/>
        <v>-25458.134171670998</v>
      </c>
      <c r="Q421" s="74">
        <f t="shared" si="161"/>
        <v>0</v>
      </c>
      <c r="R421" s="74">
        <f t="shared" si="162"/>
        <v>0</v>
      </c>
      <c r="S421" s="74">
        <f t="shared" si="165"/>
        <v>0</v>
      </c>
      <c r="T421" s="74">
        <f t="shared" si="125"/>
        <v>0</v>
      </c>
      <c r="U421" s="74">
        <f t="shared" si="163"/>
        <v>0</v>
      </c>
      <c r="V421" s="74">
        <f t="shared" si="164"/>
        <v>0</v>
      </c>
      <c r="W421" s="74">
        <f t="shared" si="159"/>
        <v>0</v>
      </c>
      <c r="X421" s="74">
        <f t="shared" si="155"/>
        <v>0</v>
      </c>
      <c r="Y421" s="75">
        <v>0.05</v>
      </c>
      <c r="Z421" s="74">
        <f t="shared" si="156"/>
        <v>1272.90670858355</v>
      </c>
      <c r="AA421" s="74">
        <f t="shared" si="157"/>
        <v>1272.90670858355</v>
      </c>
      <c r="AB421" s="75">
        <v>0.05</v>
      </c>
      <c r="AC421" s="74">
        <f t="shared" si="153"/>
        <v>1272.90670858355</v>
      </c>
      <c r="AD421" s="74">
        <f t="shared" si="154"/>
        <v>1272.90670858355</v>
      </c>
      <c r="AM421" s="74"/>
      <c r="AN421" s="74"/>
      <c r="AO421" s="74"/>
      <c r="AP421" s="74"/>
      <c r="AQ421" s="73"/>
      <c r="AR421" s="73"/>
    </row>
    <row r="422" spans="1:44" s="60" customFormat="1">
      <c r="A422" s="20" t="s">
        <v>868</v>
      </c>
      <c r="B422" s="135">
        <f>B421+31</f>
        <v>45138</v>
      </c>
      <c r="C422" s="72">
        <v>1</v>
      </c>
      <c r="D422" s="73">
        <v>0</v>
      </c>
      <c r="E422" s="73">
        <v>0</v>
      </c>
      <c r="F422" s="73">
        <v>0</v>
      </c>
      <c r="G422" s="73"/>
      <c r="H422" s="74"/>
      <c r="M422" s="74">
        <v>200</v>
      </c>
      <c r="N422" s="74">
        <f t="shared" si="166"/>
        <v>-25658.134171670998</v>
      </c>
      <c r="O422" s="74">
        <f t="shared" si="140"/>
        <v>200</v>
      </c>
      <c r="P422" s="74">
        <f t="shared" si="141"/>
        <v>-25658.134171670998</v>
      </c>
      <c r="Q422" s="74">
        <f t="shared" si="161"/>
        <v>0</v>
      </c>
      <c r="R422" s="74">
        <f t="shared" si="162"/>
        <v>0</v>
      </c>
      <c r="S422" s="74">
        <f t="shared" si="165"/>
        <v>0</v>
      </c>
      <c r="T422" s="74">
        <f t="shared" si="125"/>
        <v>0</v>
      </c>
      <c r="U422" s="74">
        <f t="shared" si="163"/>
        <v>0</v>
      </c>
      <c r="V422" s="74">
        <f t="shared" si="164"/>
        <v>0</v>
      </c>
      <c r="W422" s="74">
        <f t="shared" si="159"/>
        <v>0</v>
      </c>
      <c r="X422" s="74">
        <f t="shared" si="155"/>
        <v>0</v>
      </c>
      <c r="Y422" s="75">
        <v>0.05</v>
      </c>
      <c r="Z422" s="74">
        <f t="shared" si="156"/>
        <v>1282.90670858355</v>
      </c>
      <c r="AA422" s="74">
        <f t="shared" si="157"/>
        <v>1282.90670858355</v>
      </c>
      <c r="AB422" s="75">
        <v>0.05</v>
      </c>
      <c r="AC422" s="74">
        <f t="shared" si="153"/>
        <v>1282.90670858355</v>
      </c>
      <c r="AD422" s="74">
        <f t="shared" si="154"/>
        <v>1282.90670858355</v>
      </c>
      <c r="AM422" s="74"/>
      <c r="AN422" s="74"/>
      <c r="AO422" s="74"/>
      <c r="AP422" s="74"/>
      <c r="AQ422" s="73"/>
      <c r="AR422" s="73"/>
    </row>
    <row r="423" spans="1:44" s="60" customFormat="1">
      <c r="A423" s="20" t="s">
        <v>868</v>
      </c>
      <c r="B423" s="135">
        <f>B422+31</f>
        <v>45169</v>
      </c>
      <c r="C423" s="72">
        <v>1</v>
      </c>
      <c r="D423" s="73">
        <v>0</v>
      </c>
      <c r="E423" s="73">
        <v>0</v>
      </c>
      <c r="F423" s="73">
        <v>0</v>
      </c>
      <c r="G423" s="73"/>
      <c r="H423" s="74"/>
      <c r="M423" s="74">
        <v>200</v>
      </c>
      <c r="N423" s="74">
        <f t="shared" si="166"/>
        <v>-25858.134171670998</v>
      </c>
      <c r="O423" s="74">
        <f t="shared" si="140"/>
        <v>200</v>
      </c>
      <c r="P423" s="74">
        <f t="shared" si="141"/>
        <v>-25858.134171670998</v>
      </c>
      <c r="Q423" s="74">
        <f t="shared" si="161"/>
        <v>0</v>
      </c>
      <c r="R423" s="74">
        <f t="shared" si="162"/>
        <v>0</v>
      </c>
      <c r="S423" s="74">
        <f t="shared" si="165"/>
        <v>0</v>
      </c>
      <c r="T423" s="74">
        <f t="shared" si="125"/>
        <v>0</v>
      </c>
      <c r="U423" s="74">
        <f t="shared" si="163"/>
        <v>0</v>
      </c>
      <c r="V423" s="74">
        <f t="shared" si="164"/>
        <v>0</v>
      </c>
      <c r="W423" s="74">
        <f t="shared" si="159"/>
        <v>0</v>
      </c>
      <c r="X423" s="74">
        <f t="shared" si="155"/>
        <v>0</v>
      </c>
      <c r="Y423" s="75">
        <v>0.05</v>
      </c>
      <c r="Z423" s="74">
        <f t="shared" si="156"/>
        <v>1292.90670858355</v>
      </c>
      <c r="AA423" s="74">
        <f t="shared" si="157"/>
        <v>1292.90670858355</v>
      </c>
      <c r="AB423" s="75">
        <v>0.05</v>
      </c>
      <c r="AC423" s="74">
        <f t="shared" si="153"/>
        <v>1292.90670858355</v>
      </c>
      <c r="AD423" s="74">
        <f t="shared" si="154"/>
        <v>1292.90670858355</v>
      </c>
      <c r="AM423" s="74"/>
      <c r="AN423" s="74"/>
      <c r="AO423" s="74"/>
      <c r="AP423" s="74"/>
      <c r="AQ423" s="73"/>
      <c r="AR423" s="73"/>
    </row>
    <row r="424" spans="1:44" s="60" customFormat="1">
      <c r="A424" s="20" t="s">
        <v>868</v>
      </c>
      <c r="B424" s="135">
        <f>B423+30</f>
        <v>45199</v>
      </c>
      <c r="C424" s="72">
        <v>1</v>
      </c>
      <c r="D424" s="73">
        <v>0</v>
      </c>
      <c r="E424" s="73">
        <v>0</v>
      </c>
      <c r="F424" s="73">
        <v>0</v>
      </c>
      <c r="G424" s="73"/>
      <c r="H424" s="74"/>
      <c r="M424" s="74">
        <v>200</v>
      </c>
      <c r="N424" s="74">
        <f t="shared" si="166"/>
        <v>-26058.134171670998</v>
      </c>
      <c r="O424" s="74">
        <f t="shared" si="140"/>
        <v>200</v>
      </c>
      <c r="P424" s="74">
        <f t="shared" si="141"/>
        <v>-26058.134171670998</v>
      </c>
      <c r="Q424" s="74">
        <f t="shared" si="161"/>
        <v>0</v>
      </c>
      <c r="R424" s="74">
        <f t="shared" si="162"/>
        <v>0</v>
      </c>
      <c r="S424" s="74">
        <f t="shared" si="165"/>
        <v>0</v>
      </c>
      <c r="T424" s="74">
        <f t="shared" si="125"/>
        <v>0</v>
      </c>
      <c r="U424" s="74">
        <f t="shared" si="163"/>
        <v>0</v>
      </c>
      <c r="V424" s="74">
        <f t="shared" si="164"/>
        <v>0</v>
      </c>
      <c r="W424" s="74">
        <f t="shared" si="159"/>
        <v>0</v>
      </c>
      <c r="X424" s="74">
        <f t="shared" si="155"/>
        <v>0</v>
      </c>
      <c r="Y424" s="75">
        <v>0.05</v>
      </c>
      <c r="Z424" s="74">
        <f t="shared" si="156"/>
        <v>1302.90670858355</v>
      </c>
      <c r="AA424" s="74">
        <f t="shared" si="157"/>
        <v>1302.90670858355</v>
      </c>
      <c r="AB424" s="75">
        <v>0.05</v>
      </c>
      <c r="AC424" s="74">
        <f t="shared" si="153"/>
        <v>1302.90670858355</v>
      </c>
      <c r="AD424" s="74">
        <f t="shared" si="154"/>
        <v>1302.90670858355</v>
      </c>
      <c r="AM424" s="74"/>
      <c r="AN424" s="74"/>
      <c r="AO424" s="74"/>
      <c r="AP424" s="74"/>
      <c r="AQ424" s="73"/>
      <c r="AR424" s="73"/>
    </row>
    <row r="425" spans="1:44" s="60" customFormat="1">
      <c r="A425" s="20" t="s">
        <v>868</v>
      </c>
      <c r="B425" s="135">
        <f>B424+31</f>
        <v>45230</v>
      </c>
      <c r="C425" s="72">
        <v>1</v>
      </c>
      <c r="D425" s="73">
        <v>0</v>
      </c>
      <c r="E425" s="73">
        <v>0</v>
      </c>
      <c r="F425" s="73">
        <v>0</v>
      </c>
      <c r="G425" s="73"/>
      <c r="H425" s="74"/>
      <c r="M425" s="74">
        <v>200</v>
      </c>
      <c r="N425" s="74">
        <f t="shared" si="166"/>
        <v>-26258.134171670998</v>
      </c>
      <c r="O425" s="74">
        <f t="shared" si="140"/>
        <v>200</v>
      </c>
      <c r="P425" s="74">
        <f t="shared" si="141"/>
        <v>-26258.134171670998</v>
      </c>
      <c r="Q425" s="74">
        <f t="shared" si="161"/>
        <v>0</v>
      </c>
      <c r="R425" s="74">
        <f t="shared" si="162"/>
        <v>0</v>
      </c>
      <c r="S425" s="74">
        <f t="shared" si="165"/>
        <v>0</v>
      </c>
      <c r="T425" s="74">
        <f t="shared" si="125"/>
        <v>0</v>
      </c>
      <c r="U425" s="74">
        <f t="shared" si="163"/>
        <v>0</v>
      </c>
      <c r="V425" s="74">
        <f t="shared" si="164"/>
        <v>0</v>
      </c>
      <c r="W425" s="74">
        <f t="shared" si="159"/>
        <v>0</v>
      </c>
      <c r="X425" s="74">
        <f t="shared" si="155"/>
        <v>0</v>
      </c>
      <c r="Y425" s="75">
        <v>0.05</v>
      </c>
      <c r="Z425" s="74">
        <f t="shared" si="156"/>
        <v>1312.90670858355</v>
      </c>
      <c r="AA425" s="74">
        <f t="shared" si="157"/>
        <v>1312.90670858355</v>
      </c>
      <c r="AB425" s="75">
        <v>0.05</v>
      </c>
      <c r="AC425" s="74">
        <f t="shared" si="153"/>
        <v>1312.90670858355</v>
      </c>
      <c r="AD425" s="74">
        <f t="shared" si="154"/>
        <v>1312.90670858355</v>
      </c>
      <c r="AM425" s="74"/>
      <c r="AN425" s="74"/>
      <c r="AO425" s="74"/>
      <c r="AP425" s="74"/>
      <c r="AQ425" s="73"/>
      <c r="AR425" s="73"/>
    </row>
    <row r="426" spans="1:44" s="60" customFormat="1">
      <c r="A426" s="20" t="s">
        <v>868</v>
      </c>
      <c r="B426" s="135">
        <f>B425+30</f>
        <v>45260</v>
      </c>
      <c r="C426" s="72">
        <v>1</v>
      </c>
      <c r="D426" s="73">
        <v>0</v>
      </c>
      <c r="E426" s="73">
        <v>0</v>
      </c>
      <c r="F426" s="73">
        <v>0</v>
      </c>
      <c r="G426" s="73"/>
      <c r="H426" s="74"/>
      <c r="M426" s="74">
        <v>200</v>
      </c>
      <c r="N426" s="74">
        <f t="shared" si="166"/>
        <v>-26458.134171670998</v>
      </c>
      <c r="O426" s="74">
        <f t="shared" si="140"/>
        <v>200</v>
      </c>
      <c r="P426" s="74">
        <f t="shared" si="141"/>
        <v>-26458.134171670998</v>
      </c>
      <c r="Q426" s="74">
        <f t="shared" si="161"/>
        <v>0</v>
      </c>
      <c r="R426" s="74">
        <f t="shared" si="162"/>
        <v>0</v>
      </c>
      <c r="S426" s="74">
        <f t="shared" si="165"/>
        <v>0</v>
      </c>
      <c r="T426" s="74">
        <f t="shared" si="125"/>
        <v>0</v>
      </c>
      <c r="U426" s="74">
        <f t="shared" si="163"/>
        <v>0</v>
      </c>
      <c r="V426" s="74">
        <f t="shared" si="164"/>
        <v>0</v>
      </c>
      <c r="W426" s="74">
        <f t="shared" si="159"/>
        <v>0</v>
      </c>
      <c r="X426" s="74">
        <f t="shared" si="155"/>
        <v>0</v>
      </c>
      <c r="Y426" s="75">
        <v>0.05</v>
      </c>
      <c r="Z426" s="74">
        <f t="shared" si="156"/>
        <v>1322.90670858355</v>
      </c>
      <c r="AA426" s="74">
        <f t="shared" si="157"/>
        <v>1322.90670858355</v>
      </c>
      <c r="AB426" s="75">
        <v>0.05</v>
      </c>
      <c r="AC426" s="74">
        <f t="shared" si="153"/>
        <v>1322.90670858355</v>
      </c>
      <c r="AD426" s="74">
        <f t="shared" si="154"/>
        <v>1322.90670858355</v>
      </c>
      <c r="AM426" s="74"/>
      <c r="AN426" s="74"/>
      <c r="AO426" s="74"/>
      <c r="AP426" s="74"/>
      <c r="AQ426" s="73"/>
      <c r="AR426" s="73"/>
    </row>
    <row r="427" spans="1:44" s="60" customFormat="1">
      <c r="A427" s="20" t="s">
        <v>868</v>
      </c>
      <c r="B427" s="135">
        <f>B426+31</f>
        <v>45291</v>
      </c>
      <c r="C427" s="72">
        <v>1</v>
      </c>
      <c r="D427" s="73">
        <v>0</v>
      </c>
      <c r="E427" s="73">
        <v>0</v>
      </c>
      <c r="F427" s="73">
        <v>0</v>
      </c>
      <c r="G427" s="73"/>
      <c r="H427" s="74"/>
      <c r="M427" s="74">
        <v>200</v>
      </c>
      <c r="N427" s="74">
        <f t="shared" si="166"/>
        <v>-26658.134171670998</v>
      </c>
      <c r="O427" s="74">
        <f t="shared" si="140"/>
        <v>200</v>
      </c>
      <c r="P427" s="74">
        <f t="shared" si="141"/>
        <v>-26658.134171670998</v>
      </c>
      <c r="Q427" s="74">
        <f t="shared" si="161"/>
        <v>0</v>
      </c>
      <c r="R427" s="74">
        <f t="shared" si="162"/>
        <v>0</v>
      </c>
      <c r="S427" s="74">
        <f t="shared" si="165"/>
        <v>0</v>
      </c>
      <c r="T427" s="74">
        <f t="shared" si="125"/>
        <v>0</v>
      </c>
      <c r="U427" s="74">
        <f t="shared" si="163"/>
        <v>0</v>
      </c>
      <c r="V427" s="74">
        <f t="shared" si="164"/>
        <v>0</v>
      </c>
      <c r="W427" s="74">
        <f t="shared" si="159"/>
        <v>0</v>
      </c>
      <c r="X427" s="74">
        <f t="shared" si="155"/>
        <v>0</v>
      </c>
      <c r="Y427" s="75">
        <v>0.05</v>
      </c>
      <c r="Z427" s="74">
        <f t="shared" si="156"/>
        <v>1332.90670858355</v>
      </c>
      <c r="AA427" s="74">
        <f t="shared" si="157"/>
        <v>1332.90670858355</v>
      </c>
      <c r="AB427" s="75">
        <v>0.05</v>
      </c>
      <c r="AC427" s="74">
        <f t="shared" si="153"/>
        <v>1332.90670858355</v>
      </c>
      <c r="AD427" s="74">
        <f t="shared" si="154"/>
        <v>1332.90670858355</v>
      </c>
      <c r="AM427" s="74"/>
      <c r="AN427" s="74"/>
      <c r="AO427" s="74"/>
      <c r="AP427" s="74"/>
      <c r="AQ427" s="73"/>
      <c r="AR427" s="73"/>
    </row>
    <row r="428" spans="1:44" s="60" customFormat="1">
      <c r="A428" s="20" t="s">
        <v>868</v>
      </c>
      <c r="B428" s="135">
        <f>B427+31</f>
        <v>45322</v>
      </c>
      <c r="C428" s="72">
        <v>1</v>
      </c>
      <c r="D428" s="73">
        <v>0</v>
      </c>
      <c r="E428" s="73">
        <v>0</v>
      </c>
      <c r="F428" s="73">
        <v>0</v>
      </c>
      <c r="G428" s="73"/>
      <c r="H428" s="74"/>
      <c r="M428" s="74">
        <v>200</v>
      </c>
      <c r="N428" s="74">
        <f>N415-M428</f>
        <v>-26858.134171670998</v>
      </c>
      <c r="O428" s="74">
        <f t="shared" si="140"/>
        <v>200</v>
      </c>
      <c r="P428" s="74">
        <f t="shared" si="141"/>
        <v>-26858.134171670998</v>
      </c>
      <c r="Q428" s="74">
        <f t="shared" si="161"/>
        <v>0</v>
      </c>
      <c r="R428" s="74">
        <f t="shared" si="162"/>
        <v>0</v>
      </c>
      <c r="S428" s="74">
        <f t="shared" si="165"/>
        <v>0</v>
      </c>
      <c r="T428" s="74">
        <f t="shared" si="125"/>
        <v>0</v>
      </c>
      <c r="U428" s="74">
        <f t="shared" si="163"/>
        <v>0</v>
      </c>
      <c r="V428" s="74">
        <f t="shared" si="164"/>
        <v>0</v>
      </c>
      <c r="W428" s="74">
        <f t="shared" si="159"/>
        <v>0</v>
      </c>
      <c r="X428" s="74">
        <f t="shared" si="155"/>
        <v>0</v>
      </c>
      <c r="Y428" s="75">
        <v>0.05</v>
      </c>
      <c r="Z428" s="74">
        <f t="shared" si="156"/>
        <v>1342.90670858355</v>
      </c>
      <c r="AA428" s="74">
        <f t="shared" si="157"/>
        <v>1342.90670858355</v>
      </c>
      <c r="AB428" s="75">
        <v>0.05</v>
      </c>
      <c r="AC428" s="74">
        <f t="shared" si="153"/>
        <v>1342.90670858355</v>
      </c>
      <c r="AD428" s="74">
        <f t="shared" si="154"/>
        <v>1342.90670858355</v>
      </c>
      <c r="AM428" s="74"/>
      <c r="AN428" s="74"/>
      <c r="AO428" s="74"/>
      <c r="AP428" s="74"/>
      <c r="AQ428" s="73"/>
      <c r="AR428" s="73"/>
    </row>
    <row r="429" spans="1:44" s="60" customFormat="1">
      <c r="A429" s="20" t="s">
        <v>868</v>
      </c>
      <c r="B429" s="135">
        <f>B428+29</f>
        <v>45351</v>
      </c>
      <c r="C429" s="72">
        <v>1</v>
      </c>
      <c r="D429" s="73">
        <v>0</v>
      </c>
      <c r="E429" s="73">
        <v>0</v>
      </c>
      <c r="F429" s="73">
        <v>0</v>
      </c>
      <c r="G429" s="73"/>
      <c r="H429" s="74"/>
      <c r="M429" s="74">
        <v>200</v>
      </c>
      <c r="N429" s="74">
        <f t="shared" ref="N429:N441" si="167">N428-M429</f>
        <v>-27058.134171670998</v>
      </c>
      <c r="O429" s="74">
        <f t="shared" si="140"/>
        <v>200</v>
      </c>
      <c r="P429" s="74">
        <f t="shared" si="141"/>
        <v>-27058.134171670998</v>
      </c>
      <c r="Q429" s="74">
        <f t="shared" si="161"/>
        <v>0</v>
      </c>
      <c r="R429" s="74">
        <f t="shared" si="162"/>
        <v>0</v>
      </c>
      <c r="S429" s="74">
        <f t="shared" si="165"/>
        <v>0</v>
      </c>
      <c r="T429" s="74">
        <f t="shared" si="125"/>
        <v>0</v>
      </c>
      <c r="U429" s="74">
        <f t="shared" si="163"/>
        <v>0</v>
      </c>
      <c r="V429" s="74">
        <f t="shared" si="164"/>
        <v>0</v>
      </c>
      <c r="W429" s="74">
        <f t="shared" si="159"/>
        <v>0</v>
      </c>
      <c r="X429" s="74">
        <f t="shared" si="155"/>
        <v>0</v>
      </c>
      <c r="Y429" s="75">
        <v>0.05</v>
      </c>
      <c r="Z429" s="74">
        <f t="shared" si="156"/>
        <v>1352.90670858355</v>
      </c>
      <c r="AA429" s="74">
        <f t="shared" si="157"/>
        <v>1352.90670858355</v>
      </c>
      <c r="AB429" s="75">
        <v>0.05</v>
      </c>
      <c r="AC429" s="74">
        <f t="shared" si="153"/>
        <v>1352.90670858355</v>
      </c>
      <c r="AD429" s="74">
        <f t="shared" si="154"/>
        <v>1352.90670858355</v>
      </c>
      <c r="AM429" s="74"/>
      <c r="AN429" s="74"/>
      <c r="AO429" s="74"/>
      <c r="AP429" s="74"/>
      <c r="AQ429" s="73"/>
      <c r="AR429" s="73"/>
    </row>
    <row r="430" spans="1:44" s="60" customFormat="1">
      <c r="A430" s="20" t="s">
        <v>868</v>
      </c>
      <c r="B430" s="135">
        <f>B429+31</f>
        <v>45382</v>
      </c>
      <c r="C430" s="72">
        <v>1</v>
      </c>
      <c r="D430" s="73">
        <v>0</v>
      </c>
      <c r="E430" s="73">
        <v>0</v>
      </c>
      <c r="F430" s="73">
        <v>0</v>
      </c>
      <c r="G430" s="73"/>
      <c r="H430" s="74"/>
      <c r="M430" s="74">
        <v>200</v>
      </c>
      <c r="N430" s="74">
        <f t="shared" si="167"/>
        <v>-27258.134171670998</v>
      </c>
      <c r="O430" s="74">
        <f t="shared" si="140"/>
        <v>200</v>
      </c>
      <c r="P430" s="74">
        <f t="shared" si="141"/>
        <v>-27258.134171670998</v>
      </c>
      <c r="Q430" s="74">
        <f t="shared" si="161"/>
        <v>0</v>
      </c>
      <c r="R430" s="74">
        <f t="shared" si="162"/>
        <v>0</v>
      </c>
      <c r="S430" s="74">
        <f t="shared" si="165"/>
        <v>0</v>
      </c>
      <c r="T430" s="74">
        <f t="shared" si="125"/>
        <v>0</v>
      </c>
      <c r="U430" s="74">
        <f t="shared" si="163"/>
        <v>0</v>
      </c>
      <c r="V430" s="74">
        <f t="shared" si="164"/>
        <v>0</v>
      </c>
      <c r="W430" s="74">
        <f t="shared" si="159"/>
        <v>0</v>
      </c>
      <c r="X430" s="74">
        <f t="shared" si="155"/>
        <v>0</v>
      </c>
      <c r="Y430" s="75">
        <v>0.05</v>
      </c>
      <c r="Z430" s="74">
        <f t="shared" si="156"/>
        <v>1362.90670858355</v>
      </c>
      <c r="AA430" s="74">
        <f t="shared" si="157"/>
        <v>1362.90670858355</v>
      </c>
      <c r="AB430" s="75">
        <v>0.05</v>
      </c>
      <c r="AC430" s="74">
        <f t="shared" si="153"/>
        <v>1362.90670858355</v>
      </c>
      <c r="AD430" s="74">
        <f t="shared" si="154"/>
        <v>1362.90670858355</v>
      </c>
      <c r="AM430" s="74"/>
      <c r="AN430" s="74"/>
      <c r="AO430" s="74"/>
      <c r="AP430" s="74"/>
      <c r="AQ430" s="73"/>
      <c r="AR430" s="73"/>
    </row>
    <row r="431" spans="1:44" s="60" customFormat="1">
      <c r="A431" s="20" t="s">
        <v>868</v>
      </c>
      <c r="B431" s="135">
        <f>B430+30</f>
        <v>45412</v>
      </c>
      <c r="C431" s="72">
        <v>1</v>
      </c>
      <c r="D431" s="73">
        <v>0</v>
      </c>
      <c r="E431" s="73">
        <v>0</v>
      </c>
      <c r="F431" s="73">
        <v>0</v>
      </c>
      <c r="G431" s="73"/>
      <c r="H431" s="74"/>
      <c r="M431" s="74">
        <v>200</v>
      </c>
      <c r="N431" s="74">
        <f t="shared" si="167"/>
        <v>-27458.134171670998</v>
      </c>
      <c r="O431" s="74">
        <f t="shared" si="140"/>
        <v>200</v>
      </c>
      <c r="P431" s="74">
        <f t="shared" si="141"/>
        <v>-27458.134171670998</v>
      </c>
      <c r="Q431" s="74">
        <f t="shared" si="161"/>
        <v>0</v>
      </c>
      <c r="R431" s="74">
        <f t="shared" si="162"/>
        <v>0</v>
      </c>
      <c r="S431" s="74">
        <f t="shared" si="165"/>
        <v>0</v>
      </c>
      <c r="T431" s="74">
        <f t="shared" si="125"/>
        <v>0</v>
      </c>
      <c r="U431" s="74">
        <f t="shared" si="163"/>
        <v>0</v>
      </c>
      <c r="V431" s="74">
        <f t="shared" si="164"/>
        <v>0</v>
      </c>
      <c r="W431" s="74">
        <f t="shared" si="159"/>
        <v>0</v>
      </c>
      <c r="X431" s="74">
        <f t="shared" si="155"/>
        <v>0</v>
      </c>
      <c r="Y431" s="75">
        <v>0.05</v>
      </c>
      <c r="Z431" s="74">
        <f t="shared" si="156"/>
        <v>1372.90670858355</v>
      </c>
      <c r="AA431" s="74">
        <f t="shared" si="157"/>
        <v>1372.90670858355</v>
      </c>
      <c r="AB431" s="75">
        <v>0.05</v>
      </c>
      <c r="AC431" s="74">
        <f t="shared" si="153"/>
        <v>1372.90670858355</v>
      </c>
      <c r="AD431" s="74">
        <f t="shared" si="154"/>
        <v>1372.90670858355</v>
      </c>
      <c r="AM431" s="74"/>
      <c r="AN431" s="74"/>
      <c r="AO431" s="74"/>
      <c r="AP431" s="74"/>
      <c r="AQ431" s="73"/>
      <c r="AR431" s="73"/>
    </row>
    <row r="432" spans="1:44" s="60" customFormat="1">
      <c r="A432" s="20" t="s">
        <v>868</v>
      </c>
      <c r="B432" s="135">
        <f>B431+31</f>
        <v>45443</v>
      </c>
      <c r="C432" s="72">
        <v>1</v>
      </c>
      <c r="D432" s="73">
        <v>0</v>
      </c>
      <c r="E432" s="73">
        <v>0</v>
      </c>
      <c r="F432" s="73">
        <v>0</v>
      </c>
      <c r="G432" s="73"/>
      <c r="H432" s="74"/>
      <c r="M432" s="74">
        <v>200</v>
      </c>
      <c r="N432" s="74">
        <f t="shared" si="167"/>
        <v>-27658.134171670998</v>
      </c>
      <c r="O432" s="74">
        <f t="shared" si="140"/>
        <v>200</v>
      </c>
      <c r="P432" s="74">
        <f t="shared" si="141"/>
        <v>-27658.134171670998</v>
      </c>
      <c r="Q432" s="74">
        <f t="shared" si="161"/>
        <v>0</v>
      </c>
      <c r="R432" s="74">
        <f t="shared" si="162"/>
        <v>0</v>
      </c>
      <c r="S432" s="74">
        <f t="shared" si="165"/>
        <v>0</v>
      </c>
      <c r="T432" s="74">
        <f t="shared" si="125"/>
        <v>0</v>
      </c>
      <c r="U432" s="74">
        <f t="shared" si="163"/>
        <v>0</v>
      </c>
      <c r="V432" s="74">
        <f t="shared" si="164"/>
        <v>0</v>
      </c>
      <c r="W432" s="74">
        <f t="shared" si="159"/>
        <v>0</v>
      </c>
      <c r="X432" s="74">
        <f t="shared" si="155"/>
        <v>0</v>
      </c>
      <c r="Y432" s="75">
        <v>0.05</v>
      </c>
      <c r="Z432" s="74">
        <f t="shared" si="156"/>
        <v>1382.90670858355</v>
      </c>
      <c r="AA432" s="74">
        <f t="shared" si="157"/>
        <v>1382.90670858355</v>
      </c>
      <c r="AB432" s="75">
        <v>0.05</v>
      </c>
      <c r="AC432" s="74">
        <f t="shared" si="153"/>
        <v>1382.90670858355</v>
      </c>
      <c r="AD432" s="74">
        <f t="shared" si="154"/>
        <v>1382.90670858355</v>
      </c>
      <c r="AM432" s="74"/>
      <c r="AN432" s="74"/>
      <c r="AO432" s="74"/>
      <c r="AP432" s="74"/>
      <c r="AQ432" s="73"/>
      <c r="AR432" s="73"/>
    </row>
    <row r="433" spans="1:44" s="60" customFormat="1">
      <c r="A433" s="20" t="s">
        <v>868</v>
      </c>
      <c r="B433" s="135">
        <f>B432+30</f>
        <v>45473</v>
      </c>
      <c r="C433" s="72">
        <v>1</v>
      </c>
      <c r="D433" s="73">
        <v>0</v>
      </c>
      <c r="E433" s="73">
        <v>0</v>
      </c>
      <c r="F433" s="73">
        <v>0</v>
      </c>
      <c r="G433" s="73"/>
      <c r="H433" s="74"/>
      <c r="M433" s="74">
        <v>200</v>
      </c>
      <c r="N433" s="74">
        <f t="shared" si="167"/>
        <v>-27858.134171670998</v>
      </c>
      <c r="O433" s="74">
        <f t="shared" si="140"/>
        <v>200</v>
      </c>
      <c r="P433" s="74">
        <f t="shared" si="141"/>
        <v>-27858.134171670998</v>
      </c>
      <c r="Q433" s="74">
        <f t="shared" si="161"/>
        <v>0</v>
      </c>
      <c r="R433" s="74">
        <f t="shared" si="162"/>
        <v>0</v>
      </c>
      <c r="S433" s="74">
        <f t="shared" si="165"/>
        <v>0</v>
      </c>
      <c r="T433" s="74">
        <f t="shared" si="125"/>
        <v>0</v>
      </c>
      <c r="U433" s="74">
        <f t="shared" si="163"/>
        <v>0</v>
      </c>
      <c r="V433" s="74">
        <f t="shared" si="164"/>
        <v>0</v>
      </c>
      <c r="W433" s="74">
        <f t="shared" si="159"/>
        <v>0</v>
      </c>
      <c r="X433" s="74">
        <f t="shared" si="155"/>
        <v>0</v>
      </c>
      <c r="Y433" s="75">
        <v>0.05</v>
      </c>
      <c r="Z433" s="74">
        <f t="shared" si="156"/>
        <v>1392.90670858355</v>
      </c>
      <c r="AA433" s="74">
        <f t="shared" si="157"/>
        <v>1392.90670858355</v>
      </c>
      <c r="AB433" s="75">
        <v>0.05</v>
      </c>
      <c r="AC433" s="74">
        <f t="shared" si="153"/>
        <v>1392.90670858355</v>
      </c>
      <c r="AD433" s="74">
        <f t="shared" si="154"/>
        <v>1392.90670858355</v>
      </c>
      <c r="AM433" s="74"/>
      <c r="AN433" s="74"/>
      <c r="AO433" s="74"/>
      <c r="AP433" s="74"/>
      <c r="AQ433" s="73"/>
      <c r="AR433" s="73"/>
    </row>
    <row r="434" spans="1:44" s="60" customFormat="1">
      <c r="A434" s="20" t="s">
        <v>868</v>
      </c>
      <c r="B434" s="135">
        <f>B433+31</f>
        <v>45504</v>
      </c>
      <c r="C434" s="72">
        <v>1</v>
      </c>
      <c r="D434" s="73">
        <v>0</v>
      </c>
      <c r="E434" s="73">
        <v>0</v>
      </c>
      <c r="F434" s="73">
        <v>0</v>
      </c>
      <c r="G434" s="73"/>
      <c r="H434" s="74"/>
      <c r="M434" s="74">
        <v>200</v>
      </c>
      <c r="N434" s="74">
        <f t="shared" si="167"/>
        <v>-28058.134171670998</v>
      </c>
      <c r="O434" s="74">
        <f t="shared" si="140"/>
        <v>200</v>
      </c>
      <c r="P434" s="74">
        <f t="shared" si="141"/>
        <v>-28058.134171670998</v>
      </c>
      <c r="Q434" s="74">
        <f t="shared" si="161"/>
        <v>0</v>
      </c>
      <c r="R434" s="74">
        <f t="shared" si="162"/>
        <v>0</v>
      </c>
      <c r="S434" s="74">
        <f t="shared" si="165"/>
        <v>0</v>
      </c>
      <c r="T434" s="74">
        <f t="shared" si="125"/>
        <v>0</v>
      </c>
      <c r="U434" s="74">
        <f t="shared" si="163"/>
        <v>0</v>
      </c>
      <c r="V434" s="74">
        <f t="shared" si="164"/>
        <v>0</v>
      </c>
      <c r="W434" s="74">
        <f t="shared" si="159"/>
        <v>0</v>
      </c>
      <c r="X434" s="74">
        <f t="shared" si="155"/>
        <v>0</v>
      </c>
      <c r="Y434" s="75">
        <v>0.05</v>
      </c>
      <c r="Z434" s="74">
        <f t="shared" si="156"/>
        <v>1402.90670858355</v>
      </c>
      <c r="AA434" s="74">
        <f t="shared" si="157"/>
        <v>1402.90670858355</v>
      </c>
      <c r="AB434" s="75">
        <v>0.05</v>
      </c>
      <c r="AC434" s="74">
        <f t="shared" si="153"/>
        <v>1402.90670858355</v>
      </c>
      <c r="AD434" s="74">
        <f t="shared" si="154"/>
        <v>1402.90670858355</v>
      </c>
      <c r="AM434" s="74"/>
      <c r="AN434" s="74"/>
      <c r="AO434" s="74"/>
      <c r="AP434" s="74"/>
      <c r="AQ434" s="73"/>
      <c r="AR434" s="73"/>
    </row>
    <row r="435" spans="1:44" s="60" customFormat="1">
      <c r="A435" s="20" t="s">
        <v>868</v>
      </c>
      <c r="B435" s="135">
        <f>B434+31</f>
        <v>45535</v>
      </c>
      <c r="C435" s="72">
        <v>1</v>
      </c>
      <c r="D435" s="73">
        <v>0</v>
      </c>
      <c r="E435" s="73">
        <v>0</v>
      </c>
      <c r="F435" s="73">
        <v>0</v>
      </c>
      <c r="G435" s="73"/>
      <c r="H435" s="74"/>
      <c r="M435" s="74">
        <v>200</v>
      </c>
      <c r="N435" s="74">
        <f t="shared" si="167"/>
        <v>-28258.134171670998</v>
      </c>
      <c r="O435" s="74">
        <f t="shared" si="140"/>
        <v>200</v>
      </c>
      <c r="P435" s="74">
        <f t="shared" si="141"/>
        <v>-28258.134171670998</v>
      </c>
      <c r="Q435" s="74">
        <f t="shared" si="161"/>
        <v>0</v>
      </c>
      <c r="R435" s="74">
        <f t="shared" si="162"/>
        <v>0</v>
      </c>
      <c r="S435" s="74">
        <f t="shared" si="165"/>
        <v>0</v>
      </c>
      <c r="T435" s="74">
        <f t="shared" si="125"/>
        <v>0</v>
      </c>
      <c r="U435" s="74">
        <f t="shared" si="163"/>
        <v>0</v>
      </c>
      <c r="V435" s="74">
        <f t="shared" si="164"/>
        <v>0</v>
      </c>
      <c r="W435" s="74">
        <f t="shared" si="159"/>
        <v>0</v>
      </c>
      <c r="X435" s="74">
        <f t="shared" si="155"/>
        <v>0</v>
      </c>
      <c r="Y435" s="75">
        <v>0.05</v>
      </c>
      <c r="Z435" s="74">
        <f t="shared" si="156"/>
        <v>1412.90670858355</v>
      </c>
      <c r="AA435" s="74">
        <f t="shared" si="157"/>
        <v>1412.90670858355</v>
      </c>
      <c r="AB435" s="75">
        <v>0.05</v>
      </c>
      <c r="AC435" s="74">
        <f t="shared" si="153"/>
        <v>1412.90670858355</v>
      </c>
      <c r="AD435" s="74">
        <f t="shared" si="154"/>
        <v>1412.90670858355</v>
      </c>
      <c r="AM435" s="74"/>
      <c r="AN435" s="74"/>
      <c r="AO435" s="74"/>
      <c r="AP435" s="74"/>
      <c r="AQ435" s="73"/>
      <c r="AR435" s="73"/>
    </row>
    <row r="436" spans="1:44" s="60" customFormat="1">
      <c r="A436" s="20" t="s">
        <v>868</v>
      </c>
      <c r="B436" s="135">
        <f>B435+30</f>
        <v>45565</v>
      </c>
      <c r="C436" s="72">
        <v>1</v>
      </c>
      <c r="D436" s="73">
        <v>0</v>
      </c>
      <c r="E436" s="73">
        <v>0</v>
      </c>
      <c r="F436" s="73">
        <v>0</v>
      </c>
      <c r="G436" s="73"/>
      <c r="H436" s="74"/>
      <c r="M436" s="74">
        <v>200</v>
      </c>
      <c r="N436" s="74">
        <f t="shared" si="167"/>
        <v>-28458.134171670998</v>
      </c>
      <c r="O436" s="74">
        <f t="shared" si="140"/>
        <v>200</v>
      </c>
      <c r="P436" s="74">
        <f t="shared" si="141"/>
        <v>-28458.134171670998</v>
      </c>
      <c r="Q436" s="74">
        <f t="shared" si="161"/>
        <v>0</v>
      </c>
      <c r="R436" s="74">
        <f t="shared" si="162"/>
        <v>0</v>
      </c>
      <c r="S436" s="74">
        <f t="shared" si="165"/>
        <v>0</v>
      </c>
      <c r="T436" s="74">
        <f t="shared" si="125"/>
        <v>0</v>
      </c>
      <c r="U436" s="74">
        <f t="shared" si="163"/>
        <v>0</v>
      </c>
      <c r="V436" s="74">
        <f t="shared" si="164"/>
        <v>0</v>
      </c>
      <c r="W436" s="74">
        <f t="shared" si="159"/>
        <v>0</v>
      </c>
      <c r="X436" s="74">
        <f t="shared" si="155"/>
        <v>0</v>
      </c>
      <c r="Y436" s="75">
        <v>0.05</v>
      </c>
      <c r="Z436" s="74">
        <f t="shared" si="156"/>
        <v>1422.90670858355</v>
      </c>
      <c r="AA436" s="74">
        <f t="shared" si="157"/>
        <v>1422.90670858355</v>
      </c>
      <c r="AB436" s="75">
        <v>0.05</v>
      </c>
      <c r="AC436" s="74">
        <f t="shared" si="153"/>
        <v>1422.90670858355</v>
      </c>
      <c r="AD436" s="74">
        <f t="shared" si="154"/>
        <v>1422.90670858355</v>
      </c>
      <c r="AM436" s="74"/>
      <c r="AN436" s="74"/>
      <c r="AO436" s="74"/>
      <c r="AP436" s="74"/>
      <c r="AQ436" s="73"/>
      <c r="AR436" s="73"/>
    </row>
    <row r="437" spans="1:44" s="60" customFormat="1">
      <c r="A437" s="20" t="s">
        <v>868</v>
      </c>
      <c r="B437" s="135">
        <f>B436+31</f>
        <v>45596</v>
      </c>
      <c r="C437" s="72">
        <v>1</v>
      </c>
      <c r="D437" s="73">
        <v>0</v>
      </c>
      <c r="E437" s="73">
        <v>0</v>
      </c>
      <c r="F437" s="73">
        <v>0</v>
      </c>
      <c r="G437" s="73"/>
      <c r="H437" s="74"/>
      <c r="M437" s="74">
        <v>200</v>
      </c>
      <c r="N437" s="74">
        <f t="shared" si="167"/>
        <v>-28658.134171670998</v>
      </c>
      <c r="O437" s="74">
        <f t="shared" si="140"/>
        <v>200</v>
      </c>
      <c r="P437" s="74">
        <f t="shared" si="141"/>
        <v>-28658.134171670998</v>
      </c>
      <c r="Q437" s="74">
        <f t="shared" si="161"/>
        <v>0</v>
      </c>
      <c r="R437" s="74">
        <f t="shared" si="162"/>
        <v>0</v>
      </c>
      <c r="S437" s="74">
        <f t="shared" si="165"/>
        <v>0</v>
      </c>
      <c r="T437" s="74">
        <f t="shared" si="125"/>
        <v>0</v>
      </c>
      <c r="U437" s="74">
        <f t="shared" si="163"/>
        <v>0</v>
      </c>
      <c r="V437" s="74">
        <f t="shared" si="164"/>
        <v>0</v>
      </c>
      <c r="W437" s="74">
        <f t="shared" si="159"/>
        <v>0</v>
      </c>
      <c r="X437" s="74">
        <f t="shared" si="155"/>
        <v>0</v>
      </c>
      <c r="Y437" s="75">
        <v>0.05</v>
      </c>
      <c r="Z437" s="74">
        <f t="shared" si="156"/>
        <v>1432.90670858355</v>
      </c>
      <c r="AA437" s="74">
        <f t="shared" si="157"/>
        <v>1432.90670858355</v>
      </c>
      <c r="AB437" s="75">
        <v>0.05</v>
      </c>
      <c r="AC437" s="74">
        <f t="shared" si="153"/>
        <v>1432.90670858355</v>
      </c>
      <c r="AD437" s="74">
        <f t="shared" si="154"/>
        <v>1432.90670858355</v>
      </c>
      <c r="AM437" s="74"/>
      <c r="AN437" s="74"/>
      <c r="AO437" s="74"/>
      <c r="AP437" s="74"/>
      <c r="AQ437" s="73"/>
      <c r="AR437" s="73"/>
    </row>
    <row r="438" spans="1:44" s="60" customFormat="1">
      <c r="A438" s="20" t="s">
        <v>868</v>
      </c>
      <c r="B438" s="135">
        <f>B437+30</f>
        <v>45626</v>
      </c>
      <c r="C438" s="72">
        <v>1</v>
      </c>
      <c r="D438" s="73">
        <v>0</v>
      </c>
      <c r="E438" s="73">
        <v>0</v>
      </c>
      <c r="F438" s="73">
        <v>0</v>
      </c>
      <c r="G438" s="73"/>
      <c r="H438" s="74"/>
      <c r="M438" s="74">
        <v>200</v>
      </c>
      <c r="N438" s="74">
        <f t="shared" si="167"/>
        <v>-28858.134171670998</v>
      </c>
      <c r="O438" s="74">
        <f t="shared" si="140"/>
        <v>200</v>
      </c>
      <c r="P438" s="74">
        <f t="shared" si="141"/>
        <v>-28858.134171670998</v>
      </c>
      <c r="Q438" s="74">
        <f t="shared" si="161"/>
        <v>0</v>
      </c>
      <c r="R438" s="74">
        <f t="shared" si="162"/>
        <v>0</v>
      </c>
      <c r="S438" s="74">
        <f t="shared" si="165"/>
        <v>0</v>
      </c>
      <c r="T438" s="74">
        <f t="shared" si="125"/>
        <v>0</v>
      </c>
      <c r="U438" s="74">
        <f t="shared" si="163"/>
        <v>0</v>
      </c>
      <c r="V438" s="74">
        <f t="shared" si="164"/>
        <v>0</v>
      </c>
      <c r="W438" s="74">
        <f t="shared" si="159"/>
        <v>0</v>
      </c>
      <c r="X438" s="74">
        <f t="shared" si="155"/>
        <v>0</v>
      </c>
      <c r="Y438" s="75">
        <v>0.05</v>
      </c>
      <c r="Z438" s="74">
        <f t="shared" si="156"/>
        <v>1442.90670858355</v>
      </c>
      <c r="AA438" s="74">
        <f t="shared" si="157"/>
        <v>1442.90670858355</v>
      </c>
      <c r="AB438" s="75">
        <v>0.05</v>
      </c>
      <c r="AC438" s="74">
        <f t="shared" si="153"/>
        <v>1442.90670858355</v>
      </c>
      <c r="AD438" s="74">
        <f t="shared" si="154"/>
        <v>1442.90670858355</v>
      </c>
      <c r="AM438" s="74"/>
      <c r="AN438" s="74"/>
      <c r="AO438" s="74"/>
      <c r="AP438" s="74"/>
      <c r="AQ438" s="73"/>
      <c r="AR438" s="73"/>
    </row>
    <row r="439" spans="1:44" s="60" customFormat="1">
      <c r="A439" s="20" t="s">
        <v>868</v>
      </c>
      <c r="B439" s="135">
        <f>B438+31</f>
        <v>45657</v>
      </c>
      <c r="C439" s="72">
        <v>1</v>
      </c>
      <c r="D439" s="73">
        <v>0</v>
      </c>
      <c r="E439" s="73">
        <v>0</v>
      </c>
      <c r="F439" s="73">
        <v>0</v>
      </c>
      <c r="G439" s="73"/>
      <c r="H439" s="74"/>
      <c r="M439" s="74">
        <v>200</v>
      </c>
      <c r="N439" s="74">
        <f t="shared" si="167"/>
        <v>-29058.134171670998</v>
      </c>
      <c r="O439" s="74">
        <f t="shared" si="140"/>
        <v>200</v>
      </c>
      <c r="P439" s="74">
        <f t="shared" si="141"/>
        <v>-29058.134171670998</v>
      </c>
      <c r="Q439" s="74">
        <f t="shared" si="161"/>
        <v>0</v>
      </c>
      <c r="R439" s="74">
        <f t="shared" si="162"/>
        <v>0</v>
      </c>
      <c r="S439" s="74">
        <f t="shared" si="165"/>
        <v>0</v>
      </c>
      <c r="T439" s="74">
        <f t="shared" si="125"/>
        <v>0</v>
      </c>
      <c r="U439" s="74">
        <f t="shared" si="163"/>
        <v>0</v>
      </c>
      <c r="V439" s="74">
        <f t="shared" si="164"/>
        <v>0</v>
      </c>
      <c r="W439" s="74">
        <f t="shared" si="159"/>
        <v>0</v>
      </c>
      <c r="X439" s="74">
        <f t="shared" si="155"/>
        <v>0</v>
      </c>
      <c r="Y439" s="75">
        <v>0.05</v>
      </c>
      <c r="Z439" s="74">
        <f t="shared" si="156"/>
        <v>1452.90670858355</v>
      </c>
      <c r="AA439" s="74">
        <f t="shared" si="157"/>
        <v>1452.90670858355</v>
      </c>
      <c r="AB439" s="75">
        <v>0.05</v>
      </c>
      <c r="AC439" s="74">
        <f t="shared" si="153"/>
        <v>1452.90670858355</v>
      </c>
      <c r="AD439" s="74">
        <f t="shared" si="154"/>
        <v>1452.90670858355</v>
      </c>
      <c r="AM439" s="74"/>
      <c r="AN439" s="74"/>
      <c r="AO439" s="74"/>
      <c r="AP439" s="74"/>
      <c r="AQ439" s="73"/>
      <c r="AR439" s="73"/>
    </row>
    <row r="440" spans="1:44" s="60" customFormat="1">
      <c r="A440" s="20" t="s">
        <v>868</v>
      </c>
      <c r="B440" s="135">
        <f>B439+31</f>
        <v>45688</v>
      </c>
      <c r="C440" s="72">
        <v>1</v>
      </c>
      <c r="D440" s="73">
        <v>0</v>
      </c>
      <c r="E440" s="73">
        <v>0</v>
      </c>
      <c r="F440" s="73">
        <v>0</v>
      </c>
      <c r="G440" s="73"/>
      <c r="H440" s="74"/>
      <c r="M440" s="74">
        <v>200</v>
      </c>
      <c r="N440" s="74">
        <f t="shared" si="167"/>
        <v>-29258.134171670998</v>
      </c>
      <c r="O440" s="74">
        <f t="shared" si="140"/>
        <v>200</v>
      </c>
      <c r="P440" s="74">
        <f t="shared" si="141"/>
        <v>-29258.134171670998</v>
      </c>
      <c r="Q440" s="74">
        <f t="shared" si="161"/>
        <v>0</v>
      </c>
      <c r="R440" s="74">
        <f>Q440*C440</f>
        <v>0</v>
      </c>
      <c r="S440" s="74">
        <f t="shared" si="165"/>
        <v>0</v>
      </c>
      <c r="T440" s="74">
        <f t="shared" si="125"/>
        <v>0</v>
      </c>
      <c r="U440" s="74">
        <f t="shared" si="163"/>
        <v>0</v>
      </c>
      <c r="V440" s="74">
        <f t="shared" si="164"/>
        <v>0</v>
      </c>
      <c r="W440" s="74">
        <f t="shared" si="159"/>
        <v>0</v>
      </c>
      <c r="X440" s="74">
        <f t="shared" si="155"/>
        <v>0</v>
      </c>
      <c r="Y440" s="75">
        <v>0.05</v>
      </c>
      <c r="Z440" s="74">
        <f t="shared" si="156"/>
        <v>1462.90670858355</v>
      </c>
      <c r="AA440" s="74">
        <f t="shared" si="157"/>
        <v>1462.90670858355</v>
      </c>
      <c r="AB440" s="75">
        <v>0.05</v>
      </c>
      <c r="AC440" s="74">
        <f t="shared" si="153"/>
        <v>1462.90670858355</v>
      </c>
      <c r="AD440" s="74">
        <f t="shared" si="154"/>
        <v>1462.90670858355</v>
      </c>
      <c r="AM440" s="74"/>
      <c r="AN440" s="74"/>
      <c r="AO440" s="74"/>
      <c r="AP440" s="74"/>
      <c r="AQ440" s="73"/>
      <c r="AR440" s="73"/>
    </row>
    <row r="441" spans="1:44" s="60" customFormat="1">
      <c r="A441" s="20" t="s">
        <v>868</v>
      </c>
      <c r="B441" s="135">
        <f>B440+28</f>
        <v>45716</v>
      </c>
      <c r="C441" s="72">
        <v>1</v>
      </c>
      <c r="D441" s="73">
        <v>0</v>
      </c>
      <c r="E441" s="73">
        <v>0</v>
      </c>
      <c r="F441" s="73">
        <v>0</v>
      </c>
      <c r="G441" s="73"/>
      <c r="H441" s="74"/>
      <c r="M441" s="74">
        <v>200</v>
      </c>
      <c r="N441" s="74">
        <f t="shared" si="167"/>
        <v>-29458.134171670998</v>
      </c>
      <c r="O441" s="74">
        <f t="shared" si="140"/>
        <v>200</v>
      </c>
      <c r="P441" s="74">
        <f t="shared" si="141"/>
        <v>-29458.134171670998</v>
      </c>
      <c r="Q441" s="74"/>
      <c r="R441" s="74"/>
      <c r="S441" s="74">
        <f t="shared" si="165"/>
        <v>0</v>
      </c>
      <c r="T441" s="74">
        <f t="shared" si="125"/>
        <v>0</v>
      </c>
      <c r="U441" s="74">
        <f t="shared" si="163"/>
        <v>0</v>
      </c>
      <c r="V441" s="74">
        <f t="shared" si="164"/>
        <v>0</v>
      </c>
      <c r="W441" s="74">
        <f t="shared" si="159"/>
        <v>0</v>
      </c>
      <c r="X441" s="74">
        <f t="shared" si="155"/>
        <v>0</v>
      </c>
      <c r="Y441" s="75">
        <v>0.05</v>
      </c>
      <c r="Z441" s="74">
        <f t="shared" si="156"/>
        <v>1472.90670858355</v>
      </c>
      <c r="AA441" s="74">
        <f t="shared" si="157"/>
        <v>1472.90670858355</v>
      </c>
      <c r="AB441" s="75">
        <v>0.05</v>
      </c>
      <c r="AC441" s="74">
        <f t="shared" si="153"/>
        <v>1472.90670858355</v>
      </c>
      <c r="AD441" s="74">
        <f t="shared" si="154"/>
        <v>1472.90670858355</v>
      </c>
      <c r="AM441" s="74"/>
      <c r="AN441" s="74"/>
      <c r="AO441" s="74"/>
      <c r="AP441" s="74"/>
      <c r="AQ441" s="73"/>
      <c r="AR441" s="73"/>
    </row>
    <row r="442" spans="1:44" s="68" customFormat="1">
      <c r="A442" s="3" t="s">
        <v>1456</v>
      </c>
      <c r="B442" s="130">
        <v>43281</v>
      </c>
      <c r="C442" s="132">
        <f>VLOOKUP(CF_ож!B442,USD!A:B,2,TRUE)</f>
        <v>62.756500000000003</v>
      </c>
      <c r="D442" s="117">
        <v>0.08</v>
      </c>
      <c r="E442" s="117">
        <v>5.0000000000000001E-3</v>
      </c>
      <c r="F442" s="117">
        <v>0</v>
      </c>
      <c r="G442" s="117"/>
      <c r="H442" s="119"/>
      <c r="M442" s="118">
        <v>-1000</v>
      </c>
      <c r="N442" s="118">
        <f>-M442</f>
        <v>1000</v>
      </c>
      <c r="O442" s="118">
        <f t="shared" si="140"/>
        <v>-62756.5</v>
      </c>
      <c r="P442" s="118">
        <f t="shared" si="141"/>
        <v>62756.5</v>
      </c>
      <c r="Q442" s="118"/>
      <c r="R442" s="118"/>
      <c r="S442" s="118">
        <v>0</v>
      </c>
      <c r="T442" s="118">
        <f t="shared" si="125"/>
        <v>0</v>
      </c>
      <c r="U442" s="118">
        <f>E442*N342</f>
        <v>0</v>
      </c>
      <c r="V442" s="118"/>
      <c r="W442" s="118">
        <f t="shared" si="159"/>
        <v>0</v>
      </c>
      <c r="X442" s="118">
        <f t="shared" si="155"/>
        <v>0</v>
      </c>
      <c r="Y442" s="119">
        <v>0.02</v>
      </c>
      <c r="Z442" s="118">
        <f t="shared" si="156"/>
        <v>-20</v>
      </c>
      <c r="AA442" s="118">
        <f t="shared" si="157"/>
        <v>-1255.1300000000001</v>
      </c>
      <c r="AB442" s="119">
        <v>0</v>
      </c>
      <c r="AC442" s="118">
        <f t="shared" si="153"/>
        <v>0</v>
      </c>
      <c r="AD442" s="118">
        <f t="shared" si="154"/>
        <v>0</v>
      </c>
      <c r="AM442" s="118"/>
      <c r="AN442" s="118"/>
      <c r="AO442" s="118"/>
      <c r="AP442" s="118"/>
      <c r="AQ442" s="117">
        <v>0.05</v>
      </c>
      <c r="AR442" s="117">
        <v>0.1</v>
      </c>
    </row>
    <row r="443" spans="1:44" s="68" customFormat="1">
      <c r="A443" s="3" t="s">
        <v>1456</v>
      </c>
      <c r="B443" s="130">
        <f>B442+31</f>
        <v>43312</v>
      </c>
      <c r="C443" s="132">
        <f>VLOOKUP(CF_ож!B443,USD!A:B,2,TRUE)</f>
        <v>62.780500000000004</v>
      </c>
      <c r="D443" s="117">
        <v>0.08</v>
      </c>
      <c r="E443" s="117">
        <v>5.0000000000000001E-3</v>
      </c>
      <c r="F443" s="117">
        <v>0</v>
      </c>
      <c r="G443" s="117"/>
      <c r="H443" s="119"/>
      <c r="M443" s="118">
        <v>-1000</v>
      </c>
      <c r="N443" s="118">
        <f t="shared" ref="N443:N448" si="168">N442-M443</f>
        <v>2000</v>
      </c>
      <c r="O443" s="118">
        <f t="shared" si="140"/>
        <v>-62780.5</v>
      </c>
      <c r="P443" s="118">
        <f t="shared" si="141"/>
        <v>125561</v>
      </c>
      <c r="Q443" s="118">
        <f t="shared" ref="Q443:Q506" si="169">N442*D442/365*(B443-B442)+Q442-S443</f>
        <v>1.1550684931506847</v>
      </c>
      <c r="R443" s="118">
        <f t="shared" ref="R443:R506" si="170">Q443*C443</f>
        <v>72.515777534246567</v>
      </c>
      <c r="S443" s="118">
        <f>N442*D442/365*(B443-B442)*0.83</f>
        <v>5.6394520547945204</v>
      </c>
      <c r="T443" s="118">
        <f t="shared" si="125"/>
        <v>354.04761972602739</v>
      </c>
      <c r="U443" s="118">
        <f t="shared" ref="U443:U506" si="171">E443*N443</f>
        <v>10</v>
      </c>
      <c r="V443" s="118">
        <f t="shared" ref="V443:V506" si="172">U443*C443</f>
        <v>627.80500000000006</v>
      </c>
      <c r="W443" s="118">
        <f t="shared" si="159"/>
        <v>0</v>
      </c>
      <c r="X443" s="118">
        <f t="shared" si="155"/>
        <v>0</v>
      </c>
      <c r="Y443" s="119">
        <v>0.02</v>
      </c>
      <c r="Z443" s="118">
        <f t="shared" si="156"/>
        <v>-40</v>
      </c>
      <c r="AA443" s="118">
        <f t="shared" si="157"/>
        <v>-2511.2200000000003</v>
      </c>
      <c r="AB443" s="119">
        <v>0</v>
      </c>
      <c r="AC443" s="118">
        <f t="shared" si="153"/>
        <v>0</v>
      </c>
      <c r="AD443" s="118">
        <f t="shared" si="154"/>
        <v>0</v>
      </c>
      <c r="AM443" s="118"/>
      <c r="AN443" s="118"/>
      <c r="AO443" s="118"/>
      <c r="AP443" s="118"/>
      <c r="AQ443" s="117">
        <v>0.05</v>
      </c>
      <c r="AR443" s="117">
        <v>0.1</v>
      </c>
    </row>
    <row r="444" spans="1:44" s="68" customFormat="1">
      <c r="A444" s="3" t="s">
        <v>1456</v>
      </c>
      <c r="B444" s="130">
        <f>B443+31</f>
        <v>43343</v>
      </c>
      <c r="C444" s="132">
        <f>VLOOKUP(CF_ож!B444,USD!A:B,2,TRUE)</f>
        <v>68.082099999999997</v>
      </c>
      <c r="D444" s="117">
        <v>0.08</v>
      </c>
      <c r="E444" s="117">
        <v>5.0000000000000001E-3</v>
      </c>
      <c r="F444" s="117">
        <v>0</v>
      </c>
      <c r="G444" s="117"/>
      <c r="H444" s="119"/>
      <c r="M444" s="118">
        <v>-1000</v>
      </c>
      <c r="N444" s="118">
        <f t="shared" si="168"/>
        <v>3000</v>
      </c>
      <c r="O444" s="118">
        <f t="shared" si="140"/>
        <v>-68082.099999999991</v>
      </c>
      <c r="P444" s="118">
        <f t="shared" si="141"/>
        <v>204246.3</v>
      </c>
      <c r="Q444" s="118">
        <f t="shared" si="169"/>
        <v>1.1550684931506847</v>
      </c>
      <c r="R444" s="118">
        <f t="shared" si="170"/>
        <v>78.63948865753423</v>
      </c>
      <c r="S444" s="118">
        <f t="shared" ref="S444:S507" si="173">N443*D443/365*(B444-B443)</f>
        <v>13.58904109589041</v>
      </c>
      <c r="T444" s="118">
        <f t="shared" si="125"/>
        <v>925.17045479452042</v>
      </c>
      <c r="U444" s="118">
        <f t="shared" si="171"/>
        <v>15</v>
      </c>
      <c r="V444" s="118">
        <f t="shared" si="172"/>
        <v>1021.2315</v>
      </c>
      <c r="W444" s="118">
        <f t="shared" si="159"/>
        <v>0</v>
      </c>
      <c r="X444" s="118">
        <f t="shared" si="155"/>
        <v>0</v>
      </c>
      <c r="Y444" s="119">
        <v>0.02</v>
      </c>
      <c r="Z444" s="118">
        <f t="shared" si="156"/>
        <v>-60</v>
      </c>
      <c r="AA444" s="118">
        <f t="shared" si="157"/>
        <v>-4084.9259999999999</v>
      </c>
      <c r="AB444" s="119">
        <v>0</v>
      </c>
      <c r="AC444" s="118">
        <f t="shared" si="153"/>
        <v>0</v>
      </c>
      <c r="AD444" s="118">
        <f t="shared" si="154"/>
        <v>0</v>
      </c>
      <c r="AM444" s="118"/>
      <c r="AN444" s="118"/>
      <c r="AO444" s="118"/>
      <c r="AP444" s="118"/>
      <c r="AQ444" s="117">
        <v>0.05</v>
      </c>
      <c r="AR444" s="117">
        <v>0.1</v>
      </c>
    </row>
    <row r="445" spans="1:44" s="68" customFormat="1">
      <c r="A445" s="3" t="s">
        <v>1456</v>
      </c>
      <c r="B445" s="130">
        <f>B444+30</f>
        <v>43373</v>
      </c>
      <c r="C445" s="132">
        <f>VLOOKUP(CF_ож!B445,USD!A:B,2,TRUE)</f>
        <v>65.590599999999995</v>
      </c>
      <c r="D445" s="117">
        <v>0.08</v>
      </c>
      <c r="E445" s="117">
        <v>5.0000000000000001E-3</v>
      </c>
      <c r="F445" s="117">
        <v>0</v>
      </c>
      <c r="G445" s="117"/>
      <c r="H445" s="119"/>
      <c r="M445" s="118">
        <v>-1000</v>
      </c>
      <c r="N445" s="118">
        <f t="shared" si="168"/>
        <v>4000</v>
      </c>
      <c r="O445" s="118">
        <f t="shared" si="140"/>
        <v>-65590.599999999991</v>
      </c>
      <c r="P445" s="118">
        <f t="shared" si="141"/>
        <v>262362.39999999997</v>
      </c>
      <c r="Q445" s="118">
        <f t="shared" si="169"/>
        <v>1.1550684931506865</v>
      </c>
      <c r="R445" s="118">
        <f t="shared" si="170"/>
        <v>75.761635506849416</v>
      </c>
      <c r="S445" s="118">
        <f t="shared" si="173"/>
        <v>19.726027397260275</v>
      </c>
      <c r="T445" s="118">
        <f t="shared" si="125"/>
        <v>1293.8419726027396</v>
      </c>
      <c r="U445" s="118">
        <f t="shared" si="171"/>
        <v>20</v>
      </c>
      <c r="V445" s="118">
        <f t="shared" si="172"/>
        <v>1311.8119999999999</v>
      </c>
      <c r="W445" s="118">
        <f t="shared" si="159"/>
        <v>0</v>
      </c>
      <c r="X445" s="118">
        <f t="shared" si="155"/>
        <v>0</v>
      </c>
      <c r="Y445" s="119">
        <v>0.02</v>
      </c>
      <c r="Z445" s="118">
        <f t="shared" si="156"/>
        <v>-80</v>
      </c>
      <c r="AA445" s="118">
        <f t="shared" si="157"/>
        <v>-5247.2479999999996</v>
      </c>
      <c r="AB445" s="119">
        <v>0</v>
      </c>
      <c r="AC445" s="118">
        <f t="shared" si="153"/>
        <v>0</v>
      </c>
      <c r="AD445" s="118">
        <f t="shared" si="154"/>
        <v>0</v>
      </c>
      <c r="AM445" s="118"/>
      <c r="AN445" s="118"/>
      <c r="AO445" s="118"/>
      <c r="AP445" s="118"/>
      <c r="AQ445" s="117">
        <v>0.05</v>
      </c>
      <c r="AR445" s="117">
        <v>0.1</v>
      </c>
    </row>
    <row r="446" spans="1:44" s="68" customFormat="1">
      <c r="A446" s="3" t="s">
        <v>1456</v>
      </c>
      <c r="B446" s="130">
        <f>B445+31</f>
        <v>43404</v>
      </c>
      <c r="C446" s="132">
        <f>VLOOKUP(CF_ож!B446,USD!A:B,2,TRUE)</f>
        <v>65.774199999999993</v>
      </c>
      <c r="D446" s="117">
        <v>0.08</v>
      </c>
      <c r="E446" s="117">
        <v>5.0000000000000001E-3</v>
      </c>
      <c r="F446" s="117">
        <v>0</v>
      </c>
      <c r="G446" s="117"/>
      <c r="H446" s="119"/>
      <c r="M446" s="118">
        <v>-1000</v>
      </c>
      <c r="N446" s="118">
        <f t="shared" si="168"/>
        <v>5000</v>
      </c>
      <c r="O446" s="118">
        <f t="shared" si="140"/>
        <v>-65774.2</v>
      </c>
      <c r="P446" s="118">
        <f t="shared" si="141"/>
        <v>328870.99999999994</v>
      </c>
      <c r="Q446" s="118">
        <f t="shared" si="169"/>
        <v>1.1550684931506865</v>
      </c>
      <c r="R446" s="118">
        <f t="shared" si="170"/>
        <v>75.973706082191882</v>
      </c>
      <c r="S446" s="118">
        <f t="shared" si="173"/>
        <v>27.17808219178082</v>
      </c>
      <c r="T446" s="118">
        <f t="shared" si="125"/>
        <v>1787.6166136986299</v>
      </c>
      <c r="U446" s="118">
        <f t="shared" si="171"/>
        <v>25</v>
      </c>
      <c r="V446" s="118">
        <f t="shared" si="172"/>
        <v>1644.3549999999998</v>
      </c>
      <c r="W446" s="118">
        <f t="shared" si="159"/>
        <v>0</v>
      </c>
      <c r="X446" s="118">
        <f t="shared" si="155"/>
        <v>0</v>
      </c>
      <c r="Y446" s="119">
        <v>0.02</v>
      </c>
      <c r="Z446" s="118">
        <f t="shared" si="156"/>
        <v>-100</v>
      </c>
      <c r="AA446" s="118">
        <f t="shared" si="157"/>
        <v>-6577.4199999999992</v>
      </c>
      <c r="AB446" s="119">
        <v>0</v>
      </c>
      <c r="AC446" s="118">
        <f t="shared" si="153"/>
        <v>0</v>
      </c>
      <c r="AD446" s="118">
        <f t="shared" si="154"/>
        <v>0</v>
      </c>
      <c r="AM446" s="118"/>
      <c r="AN446" s="118"/>
      <c r="AO446" s="118"/>
      <c r="AP446" s="118"/>
      <c r="AQ446" s="117">
        <v>0.05</v>
      </c>
      <c r="AR446" s="117">
        <v>0.1</v>
      </c>
    </row>
    <row r="447" spans="1:44" s="68" customFormat="1">
      <c r="A447" s="3" t="s">
        <v>1456</v>
      </c>
      <c r="B447" s="130">
        <f>B446+30</f>
        <v>43434</v>
      </c>
      <c r="C447" s="132">
        <f>VLOOKUP(CF_ож!B447,USD!A:B,2,TRUE)</f>
        <v>66.634200000000007</v>
      </c>
      <c r="D447" s="117">
        <v>0.08</v>
      </c>
      <c r="E447" s="117">
        <v>5.0000000000000001E-3</v>
      </c>
      <c r="F447" s="117">
        <v>0</v>
      </c>
      <c r="G447" s="117"/>
      <c r="H447" s="119"/>
      <c r="M447" s="118">
        <v>-1000</v>
      </c>
      <c r="N447" s="118">
        <f t="shared" si="168"/>
        <v>6000</v>
      </c>
      <c r="O447" s="118">
        <f t="shared" si="140"/>
        <v>-66634.200000000012</v>
      </c>
      <c r="P447" s="118">
        <f t="shared" si="141"/>
        <v>399805.20000000007</v>
      </c>
      <c r="Q447" s="118">
        <f t="shared" si="169"/>
        <v>1.1550684931506865</v>
      </c>
      <c r="R447" s="118">
        <f t="shared" si="170"/>
        <v>76.96706498630148</v>
      </c>
      <c r="S447" s="118">
        <f t="shared" si="173"/>
        <v>32.87671232876712</v>
      </c>
      <c r="T447" s="118">
        <f t="shared" si="125"/>
        <v>2190.7134246575342</v>
      </c>
      <c r="U447" s="118">
        <f t="shared" si="171"/>
        <v>30</v>
      </c>
      <c r="V447" s="118">
        <f t="shared" si="172"/>
        <v>1999.0260000000003</v>
      </c>
      <c r="W447" s="118">
        <f t="shared" si="159"/>
        <v>0</v>
      </c>
      <c r="X447" s="118">
        <f t="shared" si="155"/>
        <v>0</v>
      </c>
      <c r="Y447" s="119">
        <v>0.02</v>
      </c>
      <c r="Z447" s="118">
        <f t="shared" si="156"/>
        <v>-120</v>
      </c>
      <c r="AA447" s="118">
        <f t="shared" si="157"/>
        <v>-7996.1040000000012</v>
      </c>
      <c r="AB447" s="119">
        <v>0</v>
      </c>
      <c r="AC447" s="118">
        <f t="shared" si="153"/>
        <v>0</v>
      </c>
      <c r="AD447" s="118">
        <f t="shared" si="154"/>
        <v>0</v>
      </c>
      <c r="AM447" s="118"/>
      <c r="AN447" s="118"/>
      <c r="AO447" s="118"/>
      <c r="AP447" s="118"/>
      <c r="AQ447" s="117">
        <v>0.05</v>
      </c>
      <c r="AR447" s="117">
        <v>0.1</v>
      </c>
    </row>
    <row r="448" spans="1:44" s="68" customFormat="1">
      <c r="A448" s="3" t="s">
        <v>1456</v>
      </c>
      <c r="B448" s="130">
        <f>B447+31</f>
        <v>43465</v>
      </c>
      <c r="C448" s="132">
        <f>VLOOKUP(CF_ож!B448,USD!A:B,2,TRUE)</f>
        <v>69.470600000000005</v>
      </c>
      <c r="D448" s="117">
        <v>7.4999999999999997E-2</v>
      </c>
      <c r="E448" s="117">
        <v>5.0000000000000001E-3</v>
      </c>
      <c r="F448" s="117">
        <v>0</v>
      </c>
      <c r="G448" s="117"/>
      <c r="H448" s="119"/>
      <c r="M448" s="118">
        <v>-1000</v>
      </c>
      <c r="N448" s="118">
        <f t="shared" si="168"/>
        <v>7000</v>
      </c>
      <c r="O448" s="118">
        <f t="shared" si="140"/>
        <v>-69470.600000000006</v>
      </c>
      <c r="P448" s="118">
        <f t="shared" si="141"/>
        <v>486294.2</v>
      </c>
      <c r="Q448" s="118">
        <f t="shared" si="169"/>
        <v>1.1550684931506865</v>
      </c>
      <c r="R448" s="118">
        <f t="shared" si="170"/>
        <v>80.24330126027408</v>
      </c>
      <c r="S448" s="118">
        <f t="shared" si="173"/>
        <v>40.767123287671232</v>
      </c>
      <c r="T448" s="118">
        <f t="shared" si="125"/>
        <v>2832.1165150684933</v>
      </c>
      <c r="U448" s="118">
        <f t="shared" si="171"/>
        <v>35</v>
      </c>
      <c r="V448" s="118">
        <f t="shared" si="172"/>
        <v>2431.471</v>
      </c>
      <c r="W448" s="118">
        <f t="shared" si="159"/>
        <v>0</v>
      </c>
      <c r="X448" s="118">
        <f t="shared" si="155"/>
        <v>0</v>
      </c>
      <c r="Y448" s="119">
        <v>0.02</v>
      </c>
      <c r="Z448" s="118">
        <f t="shared" si="156"/>
        <v>-140</v>
      </c>
      <c r="AA448" s="118">
        <f t="shared" si="157"/>
        <v>-9725.884</v>
      </c>
      <c r="AB448" s="119">
        <v>0</v>
      </c>
      <c r="AC448" s="118">
        <f t="shared" si="153"/>
        <v>0</v>
      </c>
      <c r="AD448" s="118">
        <f t="shared" si="154"/>
        <v>0</v>
      </c>
      <c r="AM448" s="118"/>
      <c r="AN448" s="118"/>
      <c r="AO448" s="118"/>
      <c r="AP448" s="118"/>
      <c r="AQ448" s="117">
        <v>0.05</v>
      </c>
      <c r="AR448" s="117">
        <v>0.1</v>
      </c>
    </row>
    <row r="449" spans="1:44" s="68" customFormat="1">
      <c r="A449" s="3" t="s">
        <v>1456</v>
      </c>
      <c r="B449" s="130">
        <f>B448+31</f>
        <v>43496</v>
      </c>
      <c r="C449" s="132">
        <f>VLOOKUP(CF_ож!B449,USD!A:B,2,TRUE)</f>
        <v>66.098699999999994</v>
      </c>
      <c r="D449" s="117">
        <v>7.4999999999999997E-2</v>
      </c>
      <c r="E449" s="117">
        <v>5.0000000000000001E-3</v>
      </c>
      <c r="F449" s="117">
        <v>0</v>
      </c>
      <c r="G449" s="117"/>
      <c r="H449" s="119"/>
      <c r="M449" s="118">
        <v>-1000</v>
      </c>
      <c r="N449" s="118">
        <f>N337-M449</f>
        <v>6000</v>
      </c>
      <c r="O449" s="118">
        <f t="shared" si="140"/>
        <v>-66098.7</v>
      </c>
      <c r="P449" s="118">
        <f t="shared" si="141"/>
        <v>396592.19999999995</v>
      </c>
      <c r="Q449" s="118">
        <f t="shared" si="169"/>
        <v>1.1550684931506865</v>
      </c>
      <c r="R449" s="118">
        <f t="shared" si="170"/>
        <v>76.348525808219279</v>
      </c>
      <c r="S449" s="118">
        <f t="shared" si="173"/>
        <v>44.589041095890408</v>
      </c>
      <c r="T449" s="118">
        <f t="shared" si="125"/>
        <v>2947.2776506849309</v>
      </c>
      <c r="U449" s="118">
        <f t="shared" si="171"/>
        <v>30</v>
      </c>
      <c r="V449" s="118">
        <f t="shared" si="172"/>
        <v>1982.9609999999998</v>
      </c>
      <c r="W449" s="118">
        <f t="shared" si="159"/>
        <v>0</v>
      </c>
      <c r="X449" s="118">
        <f t="shared" si="155"/>
        <v>0</v>
      </c>
      <c r="Y449" s="119">
        <v>0.02</v>
      </c>
      <c r="Z449" s="118">
        <f t="shared" si="156"/>
        <v>-120</v>
      </c>
      <c r="AA449" s="118">
        <f t="shared" si="157"/>
        <v>-7931.8439999999991</v>
      </c>
      <c r="AB449" s="119">
        <v>0</v>
      </c>
      <c r="AC449" s="118">
        <f t="shared" si="153"/>
        <v>0</v>
      </c>
      <c r="AD449" s="118">
        <f t="shared" si="154"/>
        <v>0</v>
      </c>
      <c r="AM449" s="118"/>
      <c r="AN449" s="118"/>
      <c r="AO449" s="118"/>
      <c r="AP449" s="118"/>
      <c r="AQ449" s="117">
        <v>0.05</v>
      </c>
      <c r="AR449" s="117">
        <v>0.1</v>
      </c>
    </row>
    <row r="450" spans="1:44" s="68" customFormat="1">
      <c r="A450" s="3" t="s">
        <v>1456</v>
      </c>
      <c r="B450" s="130">
        <f>B449+28</f>
        <v>43524</v>
      </c>
      <c r="C450" s="132">
        <f>VLOOKUP(CF_ож!B450,USD!A:B,2,TRUE)</f>
        <v>65.757000000000005</v>
      </c>
      <c r="D450" s="117">
        <v>7.4999999999999997E-2</v>
      </c>
      <c r="E450" s="117">
        <v>5.0000000000000001E-3</v>
      </c>
      <c r="F450" s="117">
        <v>0</v>
      </c>
      <c r="G450" s="117"/>
      <c r="H450" s="119"/>
      <c r="M450" s="118">
        <v>-1000</v>
      </c>
      <c r="N450" s="118">
        <f t="shared" ref="N450:N513" si="174">N449-M450</f>
        <v>7000</v>
      </c>
      <c r="O450" s="118">
        <f t="shared" si="140"/>
        <v>-65757</v>
      </c>
      <c r="P450" s="118">
        <f t="shared" si="141"/>
        <v>460299.00000000006</v>
      </c>
      <c r="Q450" s="118">
        <f t="shared" si="169"/>
        <v>1.1550684931506865</v>
      </c>
      <c r="R450" s="118">
        <f t="shared" si="170"/>
        <v>75.953838904109702</v>
      </c>
      <c r="S450" s="118">
        <f t="shared" si="173"/>
        <v>34.520547945205479</v>
      </c>
      <c r="T450" s="118">
        <f t="shared" si="125"/>
        <v>2269.9676712328769</v>
      </c>
      <c r="U450" s="118">
        <f t="shared" si="171"/>
        <v>35</v>
      </c>
      <c r="V450" s="118">
        <f t="shared" si="172"/>
        <v>2301.4950000000003</v>
      </c>
      <c r="W450" s="118">
        <f t="shared" si="159"/>
        <v>0</v>
      </c>
      <c r="X450" s="118">
        <f t="shared" si="155"/>
        <v>0</v>
      </c>
      <c r="Y450" s="119">
        <v>0.02</v>
      </c>
      <c r="Z450" s="118">
        <f t="shared" si="156"/>
        <v>-140</v>
      </c>
      <c r="AA450" s="118">
        <f t="shared" si="157"/>
        <v>-9205.9800000000014</v>
      </c>
      <c r="AB450" s="119">
        <v>0</v>
      </c>
      <c r="AC450" s="118">
        <f t="shared" si="153"/>
        <v>0</v>
      </c>
      <c r="AD450" s="118">
        <f t="shared" si="154"/>
        <v>0</v>
      </c>
      <c r="AM450" s="118"/>
      <c r="AN450" s="118"/>
      <c r="AO450" s="118"/>
      <c r="AP450" s="118"/>
      <c r="AQ450" s="117">
        <v>0.05</v>
      </c>
      <c r="AR450" s="117">
        <v>0.1</v>
      </c>
    </row>
    <row r="451" spans="1:44" s="68" customFormat="1">
      <c r="A451" s="3" t="s">
        <v>1456</v>
      </c>
      <c r="B451" s="130">
        <f>B450+31</f>
        <v>43555</v>
      </c>
      <c r="C451" s="132">
        <f>VLOOKUP(CF_ож!B451,USD!A:B,2,TRUE)</f>
        <v>64.734700000000004</v>
      </c>
      <c r="D451" s="117">
        <v>7.4999999999999997E-2</v>
      </c>
      <c r="E451" s="117">
        <v>5.0000000000000001E-3</v>
      </c>
      <c r="F451" s="117">
        <v>0</v>
      </c>
      <c r="G451" s="117"/>
      <c r="H451" s="119"/>
      <c r="M451" s="118">
        <v>-1000</v>
      </c>
      <c r="N451" s="118">
        <f t="shared" si="174"/>
        <v>8000</v>
      </c>
      <c r="O451" s="118">
        <f t="shared" si="140"/>
        <v>-64734.700000000004</v>
      </c>
      <c r="P451" s="118">
        <f t="shared" si="141"/>
        <v>517877.60000000003</v>
      </c>
      <c r="Q451" s="118">
        <f t="shared" si="169"/>
        <v>1.1550684931506865</v>
      </c>
      <c r="R451" s="118">
        <f t="shared" si="170"/>
        <v>74.773012383561749</v>
      </c>
      <c r="S451" s="118">
        <f t="shared" si="173"/>
        <v>44.589041095890408</v>
      </c>
      <c r="T451" s="118">
        <f t="shared" si="125"/>
        <v>2886.4581986301368</v>
      </c>
      <c r="U451" s="118">
        <f t="shared" si="171"/>
        <v>40</v>
      </c>
      <c r="V451" s="118">
        <f t="shared" si="172"/>
        <v>2589.3879999999999</v>
      </c>
      <c r="W451" s="118">
        <f t="shared" si="159"/>
        <v>0</v>
      </c>
      <c r="X451" s="118">
        <f t="shared" si="155"/>
        <v>0</v>
      </c>
      <c r="Y451" s="119">
        <v>0.02</v>
      </c>
      <c r="Z451" s="118">
        <f t="shared" si="156"/>
        <v>-160</v>
      </c>
      <c r="AA451" s="118">
        <f t="shared" si="157"/>
        <v>-10357.552</v>
      </c>
      <c r="AB451" s="119">
        <v>0</v>
      </c>
      <c r="AC451" s="118">
        <f t="shared" si="153"/>
        <v>0</v>
      </c>
      <c r="AD451" s="118">
        <f t="shared" si="154"/>
        <v>0</v>
      </c>
      <c r="AM451" s="118"/>
      <c r="AN451" s="118"/>
      <c r="AO451" s="118"/>
      <c r="AP451" s="118"/>
      <c r="AQ451" s="117">
        <v>0.05</v>
      </c>
      <c r="AR451" s="117">
        <v>0.1</v>
      </c>
    </row>
    <row r="452" spans="1:44" s="68" customFormat="1">
      <c r="A452" s="3" t="s">
        <v>1456</v>
      </c>
      <c r="B452" s="130">
        <f>B451+30</f>
        <v>43585</v>
      </c>
      <c r="C452" s="132">
        <f>VLOOKUP(CF_ож!B452,USD!A:B,2,TRUE)</f>
        <v>64.691699999999997</v>
      </c>
      <c r="D452" s="117">
        <v>7.4999999999999997E-2</v>
      </c>
      <c r="E452" s="117">
        <v>5.0000000000000001E-3</v>
      </c>
      <c r="F452" s="117">
        <v>0</v>
      </c>
      <c r="G452" s="117"/>
      <c r="H452" s="119"/>
      <c r="M452" s="118">
        <v>-2000</v>
      </c>
      <c r="N452" s="118">
        <f t="shared" si="174"/>
        <v>10000</v>
      </c>
      <c r="O452" s="118">
        <f t="shared" si="140"/>
        <v>-129383.4</v>
      </c>
      <c r="P452" s="118">
        <f t="shared" si="141"/>
        <v>646917</v>
      </c>
      <c r="Q452" s="118">
        <f t="shared" si="169"/>
        <v>1.1550684931506865</v>
      </c>
      <c r="R452" s="118">
        <f t="shared" si="170"/>
        <v>74.723344438356264</v>
      </c>
      <c r="S452" s="118">
        <f t="shared" si="173"/>
        <v>49.315068493150683</v>
      </c>
      <c r="T452" s="118">
        <f t="shared" si="125"/>
        <v>3190.2756164383559</v>
      </c>
      <c r="U452" s="118">
        <f t="shared" si="171"/>
        <v>50</v>
      </c>
      <c r="V452" s="118">
        <f t="shared" si="172"/>
        <v>3234.585</v>
      </c>
      <c r="W452" s="118">
        <f t="shared" si="159"/>
        <v>0</v>
      </c>
      <c r="X452" s="118">
        <f t="shared" si="155"/>
        <v>0</v>
      </c>
      <c r="Y452" s="119">
        <v>0.02</v>
      </c>
      <c r="Z452" s="118">
        <f t="shared" si="156"/>
        <v>-200</v>
      </c>
      <c r="AA452" s="118">
        <f t="shared" si="157"/>
        <v>-12938.34</v>
      </c>
      <c r="AB452" s="119">
        <v>0</v>
      </c>
      <c r="AC452" s="118">
        <f t="shared" si="153"/>
        <v>0</v>
      </c>
      <c r="AD452" s="118">
        <f t="shared" si="154"/>
        <v>0</v>
      </c>
      <c r="AM452" s="118"/>
      <c r="AN452" s="118"/>
      <c r="AO452" s="118"/>
      <c r="AP452" s="118"/>
      <c r="AQ452" s="117">
        <v>0.05</v>
      </c>
      <c r="AR452" s="117">
        <v>0.1</v>
      </c>
    </row>
    <row r="453" spans="1:44" s="68" customFormat="1">
      <c r="A453" s="3" t="s">
        <v>1456</v>
      </c>
      <c r="B453" s="130">
        <f>B452+31</f>
        <v>43616</v>
      </c>
      <c r="C453" s="132">
        <f>VLOOKUP(CF_ож!B453,USD!A:B,2,TRUE)</f>
        <v>65.058300000000003</v>
      </c>
      <c r="D453" s="117">
        <v>6.9999999999999993E-2</v>
      </c>
      <c r="E453" s="117">
        <v>5.0000000000000001E-3</v>
      </c>
      <c r="F453" s="117">
        <v>0</v>
      </c>
      <c r="G453" s="117"/>
      <c r="H453" s="119"/>
      <c r="M453" s="118">
        <v>-2000</v>
      </c>
      <c r="N453" s="118">
        <f t="shared" si="174"/>
        <v>12000</v>
      </c>
      <c r="O453" s="118">
        <f t="shared" si="140"/>
        <v>-130116.6</v>
      </c>
      <c r="P453" s="118">
        <f t="shared" si="141"/>
        <v>780699.6</v>
      </c>
      <c r="Q453" s="118">
        <f t="shared" si="169"/>
        <v>1.1550684931506794</v>
      </c>
      <c r="R453" s="118">
        <f t="shared" si="170"/>
        <v>75.146792547944841</v>
      </c>
      <c r="S453" s="118">
        <f t="shared" si="173"/>
        <v>63.69863013698631</v>
      </c>
      <c r="T453" s="118">
        <f t="shared" si="125"/>
        <v>4144.1245890410964</v>
      </c>
      <c r="U453" s="118">
        <f t="shared" si="171"/>
        <v>60</v>
      </c>
      <c r="V453" s="118">
        <f t="shared" si="172"/>
        <v>3903.498</v>
      </c>
      <c r="W453" s="118">
        <f t="shared" si="159"/>
        <v>0</v>
      </c>
      <c r="X453" s="118">
        <f t="shared" si="155"/>
        <v>0</v>
      </c>
      <c r="Y453" s="119">
        <v>0.02</v>
      </c>
      <c r="Z453" s="118">
        <f t="shared" si="156"/>
        <v>-240</v>
      </c>
      <c r="AA453" s="118">
        <f t="shared" si="157"/>
        <v>-15613.992</v>
      </c>
      <c r="AB453" s="119">
        <v>0</v>
      </c>
      <c r="AC453" s="118">
        <f t="shared" ref="AC453:AC516" si="175">-AB453*N453</f>
        <v>0</v>
      </c>
      <c r="AD453" s="118">
        <f t="shared" ref="AD453:AD516" si="176">AC453*C453</f>
        <v>0</v>
      </c>
      <c r="AM453" s="118"/>
      <c r="AN453" s="118"/>
      <c r="AO453" s="118"/>
      <c r="AP453" s="118"/>
      <c r="AQ453" s="117">
        <v>0.05</v>
      </c>
      <c r="AR453" s="117">
        <v>0.1</v>
      </c>
    </row>
    <row r="454" spans="1:44" s="68" customFormat="1">
      <c r="A454" s="3" t="s">
        <v>1456</v>
      </c>
      <c r="B454" s="130">
        <f>B453+30</f>
        <v>43646</v>
      </c>
      <c r="C454" s="132">
        <f>VLOOKUP(CF_ож!B454,USD!A:B,2,TRUE)</f>
        <v>63.075600000000001</v>
      </c>
      <c r="D454" s="117">
        <v>6.9999999999999993E-2</v>
      </c>
      <c r="E454" s="117">
        <v>5.0000000000000001E-3</v>
      </c>
      <c r="F454" s="117">
        <v>0</v>
      </c>
      <c r="G454" s="117"/>
      <c r="H454" s="119"/>
      <c r="M454" s="118">
        <v>-2000</v>
      </c>
      <c r="N454" s="118">
        <f t="shared" si="174"/>
        <v>14000</v>
      </c>
      <c r="O454" s="118">
        <f t="shared" si="140"/>
        <v>-126151.2</v>
      </c>
      <c r="P454" s="118">
        <f t="shared" si="141"/>
        <v>883058.4</v>
      </c>
      <c r="Q454" s="118">
        <f t="shared" si="169"/>
        <v>1.1550684931506794</v>
      </c>
      <c r="R454" s="118">
        <f t="shared" si="170"/>
        <v>72.856638246574988</v>
      </c>
      <c r="S454" s="118">
        <f t="shared" si="173"/>
        <v>69.041095890410958</v>
      </c>
      <c r="T454" s="118">
        <f t="shared" si="125"/>
        <v>4354.8085479452056</v>
      </c>
      <c r="U454" s="118">
        <f t="shared" si="171"/>
        <v>70</v>
      </c>
      <c r="V454" s="118">
        <f t="shared" si="172"/>
        <v>4415.2920000000004</v>
      </c>
      <c r="W454" s="118">
        <f t="shared" si="159"/>
        <v>0</v>
      </c>
      <c r="X454" s="118">
        <f t="shared" si="155"/>
        <v>0</v>
      </c>
      <c r="Y454" s="119">
        <v>0.02</v>
      </c>
      <c r="Z454" s="118">
        <f t="shared" si="156"/>
        <v>-280</v>
      </c>
      <c r="AA454" s="118">
        <f t="shared" si="157"/>
        <v>-17661.168000000001</v>
      </c>
      <c r="AB454" s="119">
        <v>0</v>
      </c>
      <c r="AC454" s="118">
        <f t="shared" si="175"/>
        <v>0</v>
      </c>
      <c r="AD454" s="118">
        <f t="shared" si="176"/>
        <v>0</v>
      </c>
      <c r="AM454" s="118"/>
      <c r="AN454" s="118"/>
      <c r="AO454" s="118"/>
      <c r="AP454" s="118"/>
      <c r="AQ454" s="117">
        <v>0.05</v>
      </c>
      <c r="AR454" s="117">
        <v>0.1</v>
      </c>
    </row>
    <row r="455" spans="1:44" s="68" customFormat="1">
      <c r="A455" s="3" t="s">
        <v>1456</v>
      </c>
      <c r="B455" s="130">
        <f>B454+31</f>
        <v>43677</v>
      </c>
      <c r="C455" s="132">
        <f>VLOOKUP(CF_ож!B455,USD!A:B,2,TRUE)</f>
        <v>63.379100000000001</v>
      </c>
      <c r="D455" s="117">
        <v>6.9999999999999993E-2</v>
      </c>
      <c r="E455" s="117">
        <v>5.0000000000000001E-3</v>
      </c>
      <c r="F455" s="117">
        <v>0</v>
      </c>
      <c r="G455" s="117"/>
      <c r="H455" s="119"/>
      <c r="M455" s="118">
        <v>-2000</v>
      </c>
      <c r="N455" s="118">
        <f t="shared" si="174"/>
        <v>16000</v>
      </c>
      <c r="O455" s="118">
        <f t="shared" si="140"/>
        <v>-126758.2</v>
      </c>
      <c r="P455" s="118">
        <f t="shared" si="141"/>
        <v>1014065.6</v>
      </c>
      <c r="Q455" s="118">
        <f t="shared" si="169"/>
        <v>1.1550684931506794</v>
      </c>
      <c r="R455" s="118">
        <f t="shared" si="170"/>
        <v>73.207201534246224</v>
      </c>
      <c r="S455" s="118">
        <f t="shared" si="173"/>
        <v>83.232876712328761</v>
      </c>
      <c r="T455" s="118">
        <f t="shared" ref="T455:T518" si="177">S455*C455</f>
        <v>5275.2248164383554</v>
      </c>
      <c r="U455" s="118">
        <f t="shared" si="171"/>
        <v>80</v>
      </c>
      <c r="V455" s="118">
        <f t="shared" si="172"/>
        <v>5070.3280000000004</v>
      </c>
      <c r="W455" s="118">
        <f t="shared" si="159"/>
        <v>0</v>
      </c>
      <c r="X455" s="118">
        <f t="shared" si="155"/>
        <v>0</v>
      </c>
      <c r="Y455" s="119">
        <v>0.02</v>
      </c>
      <c r="Z455" s="118">
        <f t="shared" si="156"/>
        <v>-320</v>
      </c>
      <c r="AA455" s="118">
        <f t="shared" si="157"/>
        <v>-20281.312000000002</v>
      </c>
      <c r="AB455" s="119">
        <v>0</v>
      </c>
      <c r="AC455" s="118">
        <f t="shared" si="175"/>
        <v>0</v>
      </c>
      <c r="AD455" s="118">
        <f t="shared" si="176"/>
        <v>0</v>
      </c>
      <c r="AM455" s="118"/>
      <c r="AN455" s="118"/>
      <c r="AO455" s="118"/>
      <c r="AP455" s="118"/>
      <c r="AQ455" s="117">
        <v>0.05</v>
      </c>
      <c r="AR455" s="117">
        <v>0.1</v>
      </c>
    </row>
    <row r="456" spans="1:44" s="68" customFormat="1">
      <c r="A456" s="3" t="s">
        <v>1456</v>
      </c>
      <c r="B456" s="130">
        <f>B455+31</f>
        <v>43708</v>
      </c>
      <c r="C456" s="132">
        <f>VLOOKUP(CF_ож!B456,USD!A:B,2,TRUE)</f>
        <v>66.489699999999999</v>
      </c>
      <c r="D456" s="117">
        <v>6.9999999999999993E-2</v>
      </c>
      <c r="E456" s="117">
        <v>5.0000000000000001E-3</v>
      </c>
      <c r="F456" s="117">
        <v>0</v>
      </c>
      <c r="G456" s="117"/>
      <c r="H456" s="119"/>
      <c r="M456" s="118">
        <v>-2000</v>
      </c>
      <c r="N456" s="118">
        <f t="shared" si="174"/>
        <v>18000</v>
      </c>
      <c r="O456" s="118">
        <f t="shared" si="140"/>
        <v>-132979.4</v>
      </c>
      <c r="P456" s="118">
        <f t="shared" si="141"/>
        <v>1196814.6000000001</v>
      </c>
      <c r="Q456" s="118">
        <f t="shared" si="169"/>
        <v>1.1550684931506794</v>
      </c>
      <c r="R456" s="118">
        <f t="shared" si="170"/>
        <v>76.800157589040722</v>
      </c>
      <c r="S456" s="118">
        <f t="shared" si="173"/>
        <v>95.123287671232859</v>
      </c>
      <c r="T456" s="118">
        <f t="shared" si="177"/>
        <v>6324.7188602739716</v>
      </c>
      <c r="U456" s="118">
        <f t="shared" si="171"/>
        <v>90</v>
      </c>
      <c r="V456" s="118">
        <f t="shared" si="172"/>
        <v>5984.0730000000003</v>
      </c>
      <c r="W456" s="118">
        <f t="shared" si="159"/>
        <v>0</v>
      </c>
      <c r="X456" s="118">
        <f t="shared" ref="X456:X519" si="178">W456*C456</f>
        <v>0</v>
      </c>
      <c r="Y456" s="119">
        <v>0.02</v>
      </c>
      <c r="Z456" s="118">
        <f t="shared" ref="Z456:Z519" si="179">-Y456*N456</f>
        <v>-360</v>
      </c>
      <c r="AA456" s="118">
        <f t="shared" ref="AA456:AA519" si="180">Z456*C456</f>
        <v>-23936.292000000001</v>
      </c>
      <c r="AB456" s="119">
        <v>0</v>
      </c>
      <c r="AC456" s="118">
        <f t="shared" si="175"/>
        <v>0</v>
      </c>
      <c r="AD456" s="118">
        <f t="shared" si="176"/>
        <v>0</v>
      </c>
      <c r="AM456" s="118"/>
      <c r="AN456" s="118"/>
      <c r="AO456" s="118"/>
      <c r="AP456" s="118"/>
      <c r="AQ456" s="117">
        <v>0.05</v>
      </c>
      <c r="AR456" s="117">
        <v>0.1</v>
      </c>
    </row>
    <row r="457" spans="1:44" s="68" customFormat="1">
      <c r="A457" s="3" t="s">
        <v>1456</v>
      </c>
      <c r="B457" s="130">
        <f>B456+30</f>
        <v>43738</v>
      </c>
      <c r="C457" s="132">
        <f>VLOOKUP(CF_ож!B457,USD!A:B,2,TRUE)</f>
        <v>64.415599999999998</v>
      </c>
      <c r="D457" s="117">
        <v>6.9999999999999993E-2</v>
      </c>
      <c r="E457" s="117">
        <v>5.0000000000000001E-3</v>
      </c>
      <c r="F457" s="117">
        <v>0</v>
      </c>
      <c r="G457" s="117"/>
      <c r="H457" s="119"/>
      <c r="M457" s="118">
        <v>-2000</v>
      </c>
      <c r="N457" s="118">
        <f t="shared" si="174"/>
        <v>20000</v>
      </c>
      <c r="O457" s="118">
        <f t="shared" si="140"/>
        <v>-128831.2</v>
      </c>
      <c r="P457" s="118">
        <f t="shared" si="141"/>
        <v>1288312</v>
      </c>
      <c r="Q457" s="118">
        <f t="shared" si="169"/>
        <v>1.1550684931506794</v>
      </c>
      <c r="R457" s="118">
        <f t="shared" si="170"/>
        <v>74.404430027396899</v>
      </c>
      <c r="S457" s="118">
        <f t="shared" si="173"/>
        <v>103.56164383561642</v>
      </c>
      <c r="T457" s="118">
        <f t="shared" si="177"/>
        <v>6670.9854246575333</v>
      </c>
      <c r="U457" s="118">
        <f t="shared" si="171"/>
        <v>100</v>
      </c>
      <c r="V457" s="118">
        <f t="shared" si="172"/>
        <v>6441.5599999999995</v>
      </c>
      <c r="W457" s="118">
        <f t="shared" si="159"/>
        <v>0</v>
      </c>
      <c r="X457" s="118">
        <f t="shared" si="178"/>
        <v>0</v>
      </c>
      <c r="Y457" s="119">
        <v>0.02</v>
      </c>
      <c r="Z457" s="118">
        <f t="shared" si="179"/>
        <v>-400</v>
      </c>
      <c r="AA457" s="118">
        <f t="shared" si="180"/>
        <v>-25766.239999999998</v>
      </c>
      <c r="AB457" s="119">
        <v>0</v>
      </c>
      <c r="AC457" s="118">
        <f t="shared" si="175"/>
        <v>0</v>
      </c>
      <c r="AD457" s="118">
        <f t="shared" si="176"/>
        <v>0</v>
      </c>
      <c r="AM457" s="118"/>
      <c r="AN457" s="118"/>
      <c r="AO457" s="118"/>
      <c r="AP457" s="118"/>
      <c r="AQ457" s="117">
        <v>0.05</v>
      </c>
      <c r="AR457" s="117">
        <v>0.1</v>
      </c>
    </row>
    <row r="458" spans="1:44" s="68" customFormat="1">
      <c r="A458" s="3" t="s">
        <v>1456</v>
      </c>
      <c r="B458" s="130">
        <f>B457+31</f>
        <v>43769</v>
      </c>
      <c r="C458" s="132">
        <f>VLOOKUP(CF_ож!B458,USD!A:B,2,TRUE)</f>
        <v>63.873399999999997</v>
      </c>
      <c r="D458" s="117">
        <v>6.5000000000000002E-2</v>
      </c>
      <c r="E458" s="117">
        <v>5.0000000000000001E-3</v>
      </c>
      <c r="F458" s="117">
        <v>0</v>
      </c>
      <c r="G458" s="117"/>
      <c r="H458" s="119"/>
      <c r="M458" s="118">
        <v>-2000</v>
      </c>
      <c r="N458" s="118">
        <f t="shared" si="174"/>
        <v>22000</v>
      </c>
      <c r="O458" s="118">
        <f t="shared" si="140"/>
        <v>-127746.79999999999</v>
      </c>
      <c r="P458" s="118">
        <f t="shared" si="141"/>
        <v>1405214.7999999998</v>
      </c>
      <c r="Q458" s="118">
        <f t="shared" si="169"/>
        <v>1.1550684931506794</v>
      </c>
      <c r="R458" s="118">
        <f t="shared" si="170"/>
        <v>73.778151890410598</v>
      </c>
      <c r="S458" s="118">
        <f t="shared" si="173"/>
        <v>118.90410958904107</v>
      </c>
      <c r="T458" s="118">
        <f t="shared" si="177"/>
        <v>7594.8097534246554</v>
      </c>
      <c r="U458" s="118">
        <f t="shared" si="171"/>
        <v>110</v>
      </c>
      <c r="V458" s="118">
        <f t="shared" si="172"/>
        <v>7026.0739999999996</v>
      </c>
      <c r="W458" s="118">
        <f t="shared" si="159"/>
        <v>0</v>
      </c>
      <c r="X458" s="118">
        <f t="shared" si="178"/>
        <v>0</v>
      </c>
      <c r="Y458" s="119">
        <v>0.02</v>
      </c>
      <c r="Z458" s="118">
        <f t="shared" si="179"/>
        <v>-440</v>
      </c>
      <c r="AA458" s="118">
        <f t="shared" si="180"/>
        <v>-28104.295999999998</v>
      </c>
      <c r="AB458" s="119">
        <v>0</v>
      </c>
      <c r="AC458" s="118">
        <f t="shared" si="175"/>
        <v>0</v>
      </c>
      <c r="AD458" s="118">
        <f t="shared" si="176"/>
        <v>0</v>
      </c>
      <c r="AM458" s="118"/>
      <c r="AN458" s="118"/>
      <c r="AO458" s="118"/>
      <c r="AP458" s="118"/>
      <c r="AQ458" s="117">
        <v>0.05</v>
      </c>
      <c r="AR458" s="117">
        <v>0.1</v>
      </c>
    </row>
    <row r="459" spans="1:44" s="68" customFormat="1">
      <c r="A459" s="3" t="s">
        <v>1456</v>
      </c>
      <c r="B459" s="130">
        <f>B458+30</f>
        <v>43799</v>
      </c>
      <c r="C459" s="132">
        <f>VLOOKUP(CF_ож!B459,USD!A:B,2,TRUE)</f>
        <v>64.081699999999998</v>
      </c>
      <c r="D459" s="117">
        <v>6.5000000000000002E-2</v>
      </c>
      <c r="E459" s="117">
        <v>5.0000000000000001E-3</v>
      </c>
      <c r="F459" s="117">
        <v>0</v>
      </c>
      <c r="G459" s="117"/>
      <c r="H459" s="119"/>
      <c r="M459" s="118">
        <v>-2000</v>
      </c>
      <c r="N459" s="118">
        <f t="shared" si="174"/>
        <v>24000</v>
      </c>
      <c r="O459" s="118">
        <f t="shared" si="140"/>
        <v>-128163.4</v>
      </c>
      <c r="P459" s="118">
        <f t="shared" si="141"/>
        <v>1537960.8</v>
      </c>
      <c r="Q459" s="118">
        <f t="shared" si="169"/>
        <v>1.1550684931506794</v>
      </c>
      <c r="R459" s="118">
        <f t="shared" si="170"/>
        <v>74.018752657533895</v>
      </c>
      <c r="S459" s="118">
        <f t="shared" si="173"/>
        <v>117.53424657534246</v>
      </c>
      <c r="T459" s="118">
        <f t="shared" si="177"/>
        <v>7531.7943287671233</v>
      </c>
      <c r="U459" s="118">
        <f t="shared" si="171"/>
        <v>120</v>
      </c>
      <c r="V459" s="118">
        <f t="shared" si="172"/>
        <v>7689.8040000000001</v>
      </c>
      <c r="W459" s="118">
        <f t="shared" si="159"/>
        <v>0</v>
      </c>
      <c r="X459" s="118">
        <f t="shared" si="178"/>
        <v>0</v>
      </c>
      <c r="Y459" s="119">
        <v>0.02</v>
      </c>
      <c r="Z459" s="118">
        <f t="shared" si="179"/>
        <v>-480</v>
      </c>
      <c r="AA459" s="118">
        <f t="shared" si="180"/>
        <v>-30759.216</v>
      </c>
      <c r="AB459" s="119">
        <v>0</v>
      </c>
      <c r="AC459" s="118">
        <f t="shared" si="175"/>
        <v>0</v>
      </c>
      <c r="AD459" s="118">
        <f t="shared" si="176"/>
        <v>0</v>
      </c>
      <c r="AM459" s="118"/>
      <c r="AN459" s="118"/>
      <c r="AO459" s="118"/>
      <c r="AP459" s="118"/>
      <c r="AQ459" s="117">
        <v>0.05</v>
      </c>
      <c r="AR459" s="117">
        <v>0.1</v>
      </c>
    </row>
    <row r="460" spans="1:44" s="68" customFormat="1">
      <c r="A460" s="3" t="s">
        <v>1456</v>
      </c>
      <c r="B460" s="130">
        <f>B459+31</f>
        <v>43830</v>
      </c>
      <c r="C460" s="132">
        <f>VLOOKUP(CF_ож!B460,USD!A:B,2,TRUE)</f>
        <v>61.905700000000003</v>
      </c>
      <c r="D460" s="117">
        <v>6.5000000000000002E-2</v>
      </c>
      <c r="E460" s="117">
        <v>5.0000000000000001E-3</v>
      </c>
      <c r="F460" s="117">
        <v>0</v>
      </c>
      <c r="G460" s="117"/>
      <c r="H460" s="119"/>
      <c r="M460" s="118">
        <v>-2000</v>
      </c>
      <c r="N460" s="118">
        <f t="shared" si="174"/>
        <v>26000</v>
      </c>
      <c r="O460" s="118">
        <f t="shared" si="140"/>
        <v>-123811.40000000001</v>
      </c>
      <c r="P460" s="118">
        <f t="shared" si="141"/>
        <v>1609548.2000000002</v>
      </c>
      <c r="Q460" s="118">
        <f t="shared" si="169"/>
        <v>1.1550684931506794</v>
      </c>
      <c r="R460" s="118">
        <f t="shared" si="170"/>
        <v>71.505323616438019</v>
      </c>
      <c r="S460" s="118">
        <f t="shared" si="173"/>
        <v>132.49315068493152</v>
      </c>
      <c r="T460" s="118">
        <f t="shared" si="177"/>
        <v>8202.0812383561661</v>
      </c>
      <c r="U460" s="118">
        <f t="shared" si="171"/>
        <v>130</v>
      </c>
      <c r="V460" s="118">
        <f t="shared" si="172"/>
        <v>8047.741</v>
      </c>
      <c r="W460" s="118">
        <f t="shared" si="159"/>
        <v>0</v>
      </c>
      <c r="X460" s="118">
        <f t="shared" si="178"/>
        <v>0</v>
      </c>
      <c r="Y460" s="119">
        <v>0.02</v>
      </c>
      <c r="Z460" s="118">
        <f t="shared" si="179"/>
        <v>-520</v>
      </c>
      <c r="AA460" s="118">
        <f t="shared" si="180"/>
        <v>-32190.964</v>
      </c>
      <c r="AB460" s="119">
        <v>0</v>
      </c>
      <c r="AC460" s="118">
        <f t="shared" si="175"/>
        <v>0</v>
      </c>
      <c r="AD460" s="118">
        <f t="shared" si="176"/>
        <v>0</v>
      </c>
      <c r="AM460" s="118"/>
      <c r="AN460" s="118"/>
      <c r="AO460" s="118"/>
      <c r="AP460" s="118"/>
      <c r="AQ460" s="117">
        <v>0.05</v>
      </c>
      <c r="AR460" s="117">
        <v>0.1</v>
      </c>
    </row>
    <row r="461" spans="1:44" s="68" customFormat="1">
      <c r="A461" s="3" t="s">
        <v>1456</v>
      </c>
      <c r="B461" s="130">
        <f>B460+31</f>
        <v>43861</v>
      </c>
      <c r="C461" s="132">
        <f>VLOOKUP(CF_ож!B461,USD!A:B,2,TRUE)</f>
        <v>63.035899999999998</v>
      </c>
      <c r="D461" s="117">
        <v>7.4999999999999997E-2</v>
      </c>
      <c r="E461" s="117">
        <v>5.0000000000000001E-3</v>
      </c>
      <c r="F461" s="117">
        <v>0</v>
      </c>
      <c r="G461" s="117"/>
      <c r="H461" s="119"/>
      <c r="M461" s="118"/>
      <c r="N461" s="118">
        <f t="shared" si="174"/>
        <v>26000</v>
      </c>
      <c r="O461" s="118">
        <f t="shared" si="140"/>
        <v>0</v>
      </c>
      <c r="P461" s="118">
        <f t="shared" si="141"/>
        <v>1638933.4</v>
      </c>
      <c r="Q461" s="118">
        <f t="shared" si="169"/>
        <v>1.1550684931506794</v>
      </c>
      <c r="R461" s="118">
        <f t="shared" si="170"/>
        <v>72.810782027396911</v>
      </c>
      <c r="S461" s="118">
        <f t="shared" si="173"/>
        <v>143.53424657534245</v>
      </c>
      <c r="T461" s="118">
        <f t="shared" si="177"/>
        <v>9047.8104136986294</v>
      </c>
      <c r="U461" s="118">
        <f t="shared" si="171"/>
        <v>130</v>
      </c>
      <c r="V461" s="118">
        <f t="shared" si="172"/>
        <v>8194.6669999999995</v>
      </c>
      <c r="W461" s="118">
        <f t="shared" si="159"/>
        <v>0</v>
      </c>
      <c r="X461" s="118">
        <f t="shared" si="178"/>
        <v>0</v>
      </c>
      <c r="Y461" s="119">
        <v>0.02</v>
      </c>
      <c r="Z461" s="118">
        <f t="shared" si="179"/>
        <v>-520</v>
      </c>
      <c r="AA461" s="118">
        <f t="shared" si="180"/>
        <v>-32778.667999999998</v>
      </c>
      <c r="AB461" s="119">
        <v>0</v>
      </c>
      <c r="AC461" s="118">
        <f t="shared" si="175"/>
        <v>0</v>
      </c>
      <c r="AD461" s="118">
        <f t="shared" si="176"/>
        <v>0</v>
      </c>
      <c r="AM461" s="118"/>
      <c r="AN461" s="118"/>
      <c r="AO461" s="118"/>
      <c r="AP461" s="118"/>
      <c r="AQ461" s="117">
        <v>0.05</v>
      </c>
      <c r="AR461" s="117">
        <v>0.1</v>
      </c>
    </row>
    <row r="462" spans="1:44" s="68" customFormat="1">
      <c r="A462" s="3" t="s">
        <v>1456</v>
      </c>
      <c r="B462" s="130">
        <f>B461+29</f>
        <v>43890</v>
      </c>
      <c r="C462" s="132">
        <f>VLOOKUP(CF_ож!B462,USD!A:B,2,TRUE)</f>
        <v>66.990899999999996</v>
      </c>
      <c r="D462" s="117">
        <v>7.4999999999999997E-2</v>
      </c>
      <c r="E462" s="117">
        <v>5.0000000000000001E-3</v>
      </c>
      <c r="F462" s="117">
        <v>0</v>
      </c>
      <c r="G462" s="117"/>
      <c r="H462" s="119"/>
      <c r="M462" s="118"/>
      <c r="N462" s="118">
        <f t="shared" si="174"/>
        <v>26000</v>
      </c>
      <c r="O462" s="118">
        <f t="shared" si="140"/>
        <v>0</v>
      </c>
      <c r="P462" s="118">
        <f t="shared" si="141"/>
        <v>1741763.4</v>
      </c>
      <c r="Q462" s="118">
        <f t="shared" si="169"/>
        <v>1.1550684931506794</v>
      </c>
      <c r="R462" s="118">
        <f t="shared" si="170"/>
        <v>77.379077917807848</v>
      </c>
      <c r="S462" s="118">
        <f t="shared" si="173"/>
        <v>154.93150684931507</v>
      </c>
      <c r="T462" s="118">
        <f t="shared" si="177"/>
        <v>10379.00108219178</v>
      </c>
      <c r="U462" s="118">
        <f t="shared" si="171"/>
        <v>130</v>
      </c>
      <c r="V462" s="118">
        <f t="shared" si="172"/>
        <v>8708.8169999999991</v>
      </c>
      <c r="W462" s="118">
        <f t="shared" si="159"/>
        <v>0</v>
      </c>
      <c r="X462" s="118">
        <f t="shared" si="178"/>
        <v>0</v>
      </c>
      <c r="Y462" s="119">
        <v>0.02</v>
      </c>
      <c r="Z462" s="118">
        <f t="shared" si="179"/>
        <v>-520</v>
      </c>
      <c r="AA462" s="118">
        <f t="shared" si="180"/>
        <v>-34835.267999999996</v>
      </c>
      <c r="AB462" s="119">
        <v>0</v>
      </c>
      <c r="AC462" s="118">
        <f t="shared" si="175"/>
        <v>0</v>
      </c>
      <c r="AD462" s="118">
        <f t="shared" si="176"/>
        <v>0</v>
      </c>
      <c r="AM462" s="118"/>
      <c r="AN462" s="118"/>
      <c r="AO462" s="118"/>
      <c r="AP462" s="118"/>
      <c r="AQ462" s="117">
        <v>0.05</v>
      </c>
      <c r="AR462" s="117">
        <v>0.1</v>
      </c>
    </row>
    <row r="463" spans="1:44" s="68" customFormat="1">
      <c r="A463" s="3" t="s">
        <v>1456</v>
      </c>
      <c r="B463" s="130">
        <f>B462+31</f>
        <v>43921</v>
      </c>
      <c r="C463" s="132">
        <f>VLOOKUP(CF_ож!B463,USD!A:B,2,TRUE)</f>
        <v>77.732500000000002</v>
      </c>
      <c r="D463" s="117">
        <v>7.4999999999999997E-2</v>
      </c>
      <c r="E463" s="117">
        <v>5.0000000000000001E-3</v>
      </c>
      <c r="F463" s="117">
        <v>0</v>
      </c>
      <c r="G463" s="117"/>
      <c r="H463" s="119"/>
      <c r="M463" s="118"/>
      <c r="N463" s="118">
        <f t="shared" si="174"/>
        <v>26000</v>
      </c>
      <c r="O463" s="118">
        <f t="shared" si="140"/>
        <v>0</v>
      </c>
      <c r="P463" s="118">
        <f t="shared" si="141"/>
        <v>2021045</v>
      </c>
      <c r="Q463" s="118">
        <f t="shared" si="169"/>
        <v>1.1550684931506794</v>
      </c>
      <c r="R463" s="118">
        <f t="shared" si="170"/>
        <v>89.786361643835193</v>
      </c>
      <c r="S463" s="118">
        <f t="shared" si="173"/>
        <v>165.61643835616439</v>
      </c>
      <c r="T463" s="118">
        <f t="shared" si="177"/>
        <v>12873.779794520549</v>
      </c>
      <c r="U463" s="118">
        <f t="shared" si="171"/>
        <v>130</v>
      </c>
      <c r="V463" s="118">
        <f t="shared" si="172"/>
        <v>10105.225</v>
      </c>
      <c r="W463" s="118">
        <f t="shared" si="159"/>
        <v>0</v>
      </c>
      <c r="X463" s="118">
        <f t="shared" si="178"/>
        <v>0</v>
      </c>
      <c r="Y463" s="119">
        <v>0.02</v>
      </c>
      <c r="Z463" s="118">
        <f t="shared" si="179"/>
        <v>-520</v>
      </c>
      <c r="AA463" s="118">
        <f t="shared" si="180"/>
        <v>-40420.9</v>
      </c>
      <c r="AB463" s="119">
        <v>0</v>
      </c>
      <c r="AC463" s="118">
        <f t="shared" si="175"/>
        <v>0</v>
      </c>
      <c r="AD463" s="118">
        <f t="shared" si="176"/>
        <v>0</v>
      </c>
      <c r="AM463" s="118"/>
      <c r="AN463" s="118"/>
      <c r="AO463" s="118"/>
      <c r="AP463" s="118"/>
      <c r="AQ463" s="117">
        <v>0.05</v>
      </c>
      <c r="AR463" s="117">
        <v>0.1</v>
      </c>
    </row>
    <row r="464" spans="1:44" s="68" customFormat="1">
      <c r="A464" s="3" t="s">
        <v>1456</v>
      </c>
      <c r="B464" s="130">
        <f>B463+30</f>
        <v>43951</v>
      </c>
      <c r="C464" s="132">
        <f>VLOOKUP(CF_ож!B464,USD!A:B,2,TRUE)</f>
        <v>73.689400000000006</v>
      </c>
      <c r="D464" s="117">
        <v>7.4999999999999997E-2</v>
      </c>
      <c r="E464" s="117">
        <v>5.0000000000000001E-3</v>
      </c>
      <c r="F464" s="117">
        <v>0</v>
      </c>
      <c r="G464" s="117"/>
      <c r="H464" s="119"/>
      <c r="M464" s="118"/>
      <c r="N464" s="118">
        <f t="shared" si="174"/>
        <v>26000</v>
      </c>
      <c r="O464" s="118">
        <f t="shared" si="140"/>
        <v>0</v>
      </c>
      <c r="P464" s="118">
        <f t="shared" si="141"/>
        <v>1915924.4000000001</v>
      </c>
      <c r="Q464" s="118">
        <f t="shared" si="169"/>
        <v>1.1550684931506794</v>
      </c>
      <c r="R464" s="118">
        <f t="shared" si="170"/>
        <v>85.116304219177678</v>
      </c>
      <c r="S464" s="118">
        <f t="shared" si="173"/>
        <v>160.27397260273972</v>
      </c>
      <c r="T464" s="118">
        <f t="shared" si="177"/>
        <v>11810.492876712329</v>
      </c>
      <c r="U464" s="118">
        <f t="shared" si="171"/>
        <v>130</v>
      </c>
      <c r="V464" s="118">
        <f t="shared" si="172"/>
        <v>9579.6220000000012</v>
      </c>
      <c r="W464" s="118">
        <f t="shared" si="159"/>
        <v>0</v>
      </c>
      <c r="X464" s="118">
        <f t="shared" si="178"/>
        <v>0</v>
      </c>
      <c r="Y464" s="119">
        <v>0.02</v>
      </c>
      <c r="Z464" s="118">
        <f t="shared" si="179"/>
        <v>-520</v>
      </c>
      <c r="AA464" s="118">
        <f t="shared" si="180"/>
        <v>-38318.488000000005</v>
      </c>
      <c r="AB464" s="119">
        <v>0</v>
      </c>
      <c r="AC464" s="118">
        <f t="shared" si="175"/>
        <v>0</v>
      </c>
      <c r="AD464" s="118">
        <f t="shared" si="176"/>
        <v>0</v>
      </c>
      <c r="AM464" s="118"/>
      <c r="AN464" s="118"/>
      <c r="AO464" s="118"/>
      <c r="AP464" s="118"/>
      <c r="AQ464" s="117">
        <v>0.05</v>
      </c>
      <c r="AR464" s="117">
        <v>0.1</v>
      </c>
    </row>
    <row r="465" spans="1:44" s="68" customFormat="1">
      <c r="A465" s="3" t="s">
        <v>1456</v>
      </c>
      <c r="B465" s="130">
        <f>B464+31</f>
        <v>43982</v>
      </c>
      <c r="C465" s="132">
        <f>VLOOKUP(CF_ож!B465,USD!A:B,2,TRUE)</f>
        <v>70.751999999999995</v>
      </c>
      <c r="D465" s="117">
        <v>6.9999999999999993E-2</v>
      </c>
      <c r="E465" s="117">
        <v>5.0000000000000001E-3</v>
      </c>
      <c r="F465" s="117">
        <v>0</v>
      </c>
      <c r="G465" s="117"/>
      <c r="H465" s="119"/>
      <c r="M465" s="118"/>
      <c r="N465" s="118">
        <f t="shared" si="174"/>
        <v>26000</v>
      </c>
      <c r="O465" s="118">
        <f t="shared" si="140"/>
        <v>0</v>
      </c>
      <c r="P465" s="118">
        <f t="shared" si="141"/>
        <v>1839551.9999999998</v>
      </c>
      <c r="Q465" s="118">
        <f t="shared" si="169"/>
        <v>1.1550684931506794</v>
      </c>
      <c r="R465" s="118">
        <f t="shared" si="170"/>
        <v>81.723406027396862</v>
      </c>
      <c r="S465" s="118">
        <f t="shared" si="173"/>
        <v>165.61643835616439</v>
      </c>
      <c r="T465" s="118">
        <f t="shared" si="177"/>
        <v>11717.694246575342</v>
      </c>
      <c r="U465" s="118">
        <f t="shared" si="171"/>
        <v>130</v>
      </c>
      <c r="V465" s="118">
        <f t="shared" si="172"/>
        <v>9197.76</v>
      </c>
      <c r="W465" s="118">
        <f t="shared" si="159"/>
        <v>0</v>
      </c>
      <c r="X465" s="118">
        <f t="shared" si="178"/>
        <v>0</v>
      </c>
      <c r="Y465" s="119">
        <v>0.02</v>
      </c>
      <c r="Z465" s="118">
        <f t="shared" si="179"/>
        <v>-520</v>
      </c>
      <c r="AA465" s="118">
        <f t="shared" si="180"/>
        <v>-36791.040000000001</v>
      </c>
      <c r="AB465" s="119">
        <v>0</v>
      </c>
      <c r="AC465" s="118">
        <f t="shared" si="175"/>
        <v>0</v>
      </c>
      <c r="AD465" s="118">
        <f t="shared" si="176"/>
        <v>0</v>
      </c>
      <c r="AM465" s="118"/>
      <c r="AN465" s="118"/>
      <c r="AO465" s="118"/>
      <c r="AP465" s="118"/>
      <c r="AQ465" s="117">
        <v>0.05</v>
      </c>
      <c r="AR465" s="117">
        <v>0.1</v>
      </c>
    </row>
    <row r="466" spans="1:44" s="68" customFormat="1">
      <c r="A466" s="3" t="s">
        <v>1456</v>
      </c>
      <c r="B466" s="130">
        <f t="shared" ref="B466:B471" si="181">B465+30</f>
        <v>44012</v>
      </c>
      <c r="C466" s="132">
        <f>VLOOKUP(CF_ож!B466,USD!A:B,2,TRUE)</f>
        <v>69.951300000000003</v>
      </c>
      <c r="D466" s="117">
        <v>6.9999999999999993E-2</v>
      </c>
      <c r="E466" s="117">
        <v>5.0000000000000001E-3</v>
      </c>
      <c r="F466" s="117">
        <v>0</v>
      </c>
      <c r="G466" s="117"/>
      <c r="H466" s="119"/>
      <c r="M466" s="118"/>
      <c r="N466" s="118">
        <f t="shared" si="174"/>
        <v>26000</v>
      </c>
      <c r="O466" s="118">
        <f t="shared" si="140"/>
        <v>0</v>
      </c>
      <c r="P466" s="118">
        <f t="shared" si="141"/>
        <v>1818733.8</v>
      </c>
      <c r="Q466" s="118">
        <f t="shared" si="169"/>
        <v>1.1550684931506794</v>
      </c>
      <c r="R466" s="118">
        <f t="shared" si="170"/>
        <v>80.798542684931121</v>
      </c>
      <c r="S466" s="118">
        <f t="shared" si="173"/>
        <v>149.58904109589039</v>
      </c>
      <c r="T466" s="118">
        <f t="shared" si="177"/>
        <v>10463.947890410958</v>
      </c>
      <c r="U466" s="118">
        <f t="shared" si="171"/>
        <v>130</v>
      </c>
      <c r="V466" s="118">
        <f t="shared" si="172"/>
        <v>9093.6689999999999</v>
      </c>
      <c r="W466" s="118">
        <f t="shared" si="159"/>
        <v>0</v>
      </c>
      <c r="X466" s="118">
        <f t="shared" si="178"/>
        <v>0</v>
      </c>
      <c r="Y466" s="119">
        <v>0.02</v>
      </c>
      <c r="Z466" s="118">
        <f t="shared" si="179"/>
        <v>-520</v>
      </c>
      <c r="AA466" s="118">
        <f t="shared" si="180"/>
        <v>-36374.675999999999</v>
      </c>
      <c r="AB466" s="119">
        <v>0</v>
      </c>
      <c r="AC466" s="118">
        <f t="shared" si="175"/>
        <v>0</v>
      </c>
      <c r="AD466" s="118">
        <f t="shared" si="176"/>
        <v>0</v>
      </c>
      <c r="AM466" s="118"/>
      <c r="AN466" s="118"/>
      <c r="AO466" s="118"/>
      <c r="AP466" s="118"/>
      <c r="AQ466" s="117">
        <v>0.05</v>
      </c>
      <c r="AR466" s="117">
        <v>0.1</v>
      </c>
    </row>
    <row r="467" spans="1:44" s="68" customFormat="1">
      <c r="A467" s="3" t="s">
        <v>1456</v>
      </c>
      <c r="B467" s="130">
        <f>B466+31</f>
        <v>44043</v>
      </c>
      <c r="C467" s="132">
        <f>VLOOKUP(CF_ож!B467,USD!A:B,2,TRUE)</f>
        <v>73.363299999999995</v>
      </c>
      <c r="D467" s="117">
        <v>6.9999999999999993E-2</v>
      </c>
      <c r="E467" s="117">
        <v>5.0000000000000001E-3</v>
      </c>
      <c r="F467" s="117">
        <v>0</v>
      </c>
      <c r="G467" s="117"/>
      <c r="H467" s="119"/>
      <c r="M467" s="118"/>
      <c r="N467" s="118">
        <f t="shared" si="174"/>
        <v>26000</v>
      </c>
      <c r="O467" s="118">
        <f t="shared" si="140"/>
        <v>0</v>
      </c>
      <c r="P467" s="118">
        <f t="shared" si="141"/>
        <v>1907445.7999999998</v>
      </c>
      <c r="Q467" s="118">
        <f t="shared" si="169"/>
        <v>1.1550684931506794</v>
      </c>
      <c r="R467" s="118">
        <f t="shared" si="170"/>
        <v>84.739636383561233</v>
      </c>
      <c r="S467" s="118">
        <f t="shared" si="173"/>
        <v>154.57534246575341</v>
      </c>
      <c r="T467" s="118">
        <f t="shared" si="177"/>
        <v>11340.157221917807</v>
      </c>
      <c r="U467" s="118">
        <f t="shared" si="171"/>
        <v>130</v>
      </c>
      <c r="V467" s="118">
        <f t="shared" si="172"/>
        <v>9537.2289999999994</v>
      </c>
      <c r="W467" s="118">
        <f t="shared" ref="W467:W530" si="182">-P467*F467</f>
        <v>0</v>
      </c>
      <c r="X467" s="118">
        <f t="shared" si="178"/>
        <v>0</v>
      </c>
      <c r="Y467" s="119">
        <v>0.02</v>
      </c>
      <c r="Z467" s="118">
        <f t="shared" si="179"/>
        <v>-520</v>
      </c>
      <c r="AA467" s="118">
        <f t="shared" si="180"/>
        <v>-38148.915999999997</v>
      </c>
      <c r="AB467" s="119">
        <v>0</v>
      </c>
      <c r="AC467" s="118">
        <f t="shared" si="175"/>
        <v>0</v>
      </c>
      <c r="AD467" s="118">
        <f t="shared" si="176"/>
        <v>0</v>
      </c>
      <c r="AM467" s="118"/>
      <c r="AN467" s="118"/>
      <c r="AO467" s="118"/>
      <c r="AP467" s="118"/>
      <c r="AQ467" s="117">
        <v>0.05</v>
      </c>
      <c r="AR467" s="117">
        <v>0.1</v>
      </c>
    </row>
    <row r="468" spans="1:44" s="68" customFormat="1">
      <c r="A468" s="3" t="s">
        <v>1456</v>
      </c>
      <c r="B468" s="130">
        <f>B467+31</f>
        <v>44074</v>
      </c>
      <c r="C468" s="132">
        <f>VLOOKUP(CF_ож!B468,USD!A:B,2,TRUE)</f>
        <v>74.638199999999998</v>
      </c>
      <c r="D468" s="117">
        <v>6.9999999999999993E-2</v>
      </c>
      <c r="E468" s="117">
        <v>5.0000000000000001E-3</v>
      </c>
      <c r="F468" s="117">
        <v>0</v>
      </c>
      <c r="G468" s="117"/>
      <c r="H468" s="119"/>
      <c r="M468" s="118"/>
      <c r="N468" s="118">
        <f t="shared" si="174"/>
        <v>26000</v>
      </c>
      <c r="O468" s="118">
        <f t="shared" si="140"/>
        <v>0</v>
      </c>
      <c r="P468" s="118">
        <f t="shared" si="141"/>
        <v>1940593.2</v>
      </c>
      <c r="Q468" s="118">
        <f t="shared" si="169"/>
        <v>1.1550684931506794</v>
      </c>
      <c r="R468" s="118">
        <f t="shared" si="170"/>
        <v>86.212233205479038</v>
      </c>
      <c r="S468" s="118">
        <f t="shared" si="173"/>
        <v>154.57534246575341</v>
      </c>
      <c r="T468" s="118">
        <f t="shared" si="177"/>
        <v>11537.225326027396</v>
      </c>
      <c r="U468" s="118">
        <f t="shared" si="171"/>
        <v>130</v>
      </c>
      <c r="V468" s="118">
        <f t="shared" si="172"/>
        <v>9702.9660000000003</v>
      </c>
      <c r="W468" s="118">
        <f t="shared" si="182"/>
        <v>0</v>
      </c>
      <c r="X468" s="118">
        <f t="shared" si="178"/>
        <v>0</v>
      </c>
      <c r="Y468" s="119">
        <v>0.02</v>
      </c>
      <c r="Z468" s="118">
        <f t="shared" si="179"/>
        <v>-520</v>
      </c>
      <c r="AA468" s="118">
        <f t="shared" si="180"/>
        <v>-38811.864000000001</v>
      </c>
      <c r="AB468" s="119">
        <v>0</v>
      </c>
      <c r="AC468" s="118">
        <f t="shared" si="175"/>
        <v>0</v>
      </c>
      <c r="AD468" s="118">
        <f t="shared" si="176"/>
        <v>0</v>
      </c>
      <c r="AM468" s="118"/>
      <c r="AN468" s="118"/>
      <c r="AO468" s="118"/>
      <c r="AP468" s="118"/>
      <c r="AQ468" s="117">
        <v>0.05</v>
      </c>
      <c r="AR468" s="117">
        <v>0.1</v>
      </c>
    </row>
    <row r="469" spans="1:44" s="68" customFormat="1">
      <c r="A469" s="3" t="s">
        <v>1456</v>
      </c>
      <c r="B469" s="130">
        <f t="shared" si="181"/>
        <v>44104</v>
      </c>
      <c r="C469" s="132">
        <f>VLOOKUP(CF_ож!B469,USD!A:B,2,TRUE)</f>
        <v>75.238106422018348</v>
      </c>
      <c r="D469" s="117">
        <v>6.9999999999999993E-2</v>
      </c>
      <c r="E469" s="117">
        <v>5.0000000000000001E-3</v>
      </c>
      <c r="F469" s="117">
        <v>0</v>
      </c>
      <c r="G469" s="117"/>
      <c r="H469" s="119"/>
      <c r="M469" s="118"/>
      <c r="N469" s="118">
        <f t="shared" si="174"/>
        <v>26000</v>
      </c>
      <c r="O469" s="118">
        <f t="shared" si="140"/>
        <v>0</v>
      </c>
      <c r="P469" s="118">
        <f t="shared" si="141"/>
        <v>1956190.7669724771</v>
      </c>
      <c r="Q469" s="118">
        <f t="shared" si="169"/>
        <v>1.1550684931506794</v>
      </c>
      <c r="R469" s="118">
        <f t="shared" si="170"/>
        <v>86.90516621239118</v>
      </c>
      <c r="S469" s="118">
        <f t="shared" si="173"/>
        <v>149.58904109589039</v>
      </c>
      <c r="T469" s="118">
        <f t="shared" si="177"/>
        <v>11254.796193540278</v>
      </c>
      <c r="U469" s="118">
        <f t="shared" si="171"/>
        <v>130</v>
      </c>
      <c r="V469" s="118">
        <f t="shared" si="172"/>
        <v>9780.9538348623846</v>
      </c>
      <c r="W469" s="118">
        <f t="shared" si="182"/>
        <v>0</v>
      </c>
      <c r="X469" s="118">
        <f t="shared" si="178"/>
        <v>0</v>
      </c>
      <c r="Y469" s="119">
        <v>0.02</v>
      </c>
      <c r="Z469" s="118">
        <f t="shared" si="179"/>
        <v>-520</v>
      </c>
      <c r="AA469" s="118">
        <f t="shared" si="180"/>
        <v>-39123.815339449538</v>
      </c>
      <c r="AB469" s="119">
        <v>0</v>
      </c>
      <c r="AC469" s="118">
        <f t="shared" si="175"/>
        <v>0</v>
      </c>
      <c r="AD469" s="118">
        <f t="shared" si="176"/>
        <v>0</v>
      </c>
      <c r="AM469" s="118"/>
      <c r="AN469" s="118"/>
      <c r="AO469" s="118"/>
      <c r="AP469" s="118"/>
      <c r="AQ469" s="117">
        <v>0.05</v>
      </c>
      <c r="AR469" s="117">
        <v>0.1</v>
      </c>
    </row>
    <row r="470" spans="1:44" s="68" customFormat="1">
      <c r="A470" s="3" t="s">
        <v>1456</v>
      </c>
      <c r="B470" s="130">
        <f>B469+31</f>
        <v>44135</v>
      </c>
      <c r="C470" s="132">
        <f>VLOOKUP(CF_ож!B470,USD!A:B,2,TRUE)</f>
        <v>75.838311926605499</v>
      </c>
      <c r="D470" s="117">
        <v>6.5000000000000002E-2</v>
      </c>
      <c r="E470" s="117">
        <v>5.0000000000000001E-3</v>
      </c>
      <c r="F470" s="117">
        <v>0</v>
      </c>
      <c r="G470" s="117"/>
      <c r="H470" s="119"/>
      <c r="M470" s="118"/>
      <c r="N470" s="118">
        <f t="shared" si="174"/>
        <v>26000</v>
      </c>
      <c r="O470" s="118">
        <f t="shared" si="140"/>
        <v>0</v>
      </c>
      <c r="P470" s="118">
        <f t="shared" si="141"/>
        <v>1971796.1100917431</v>
      </c>
      <c r="Q470" s="118">
        <f t="shared" si="169"/>
        <v>1.1550684931506794</v>
      </c>
      <c r="R470" s="118">
        <f t="shared" si="170"/>
        <v>87.59844468015541</v>
      </c>
      <c r="S470" s="118">
        <f t="shared" si="173"/>
        <v>154.57534246575341</v>
      </c>
      <c r="T470" s="118">
        <f t="shared" si="177"/>
        <v>11722.733038079676</v>
      </c>
      <c r="U470" s="118">
        <f t="shared" si="171"/>
        <v>130</v>
      </c>
      <c r="V470" s="118">
        <f t="shared" si="172"/>
        <v>9858.9805504587148</v>
      </c>
      <c r="W470" s="118">
        <f t="shared" si="182"/>
        <v>0</v>
      </c>
      <c r="X470" s="118">
        <f t="shared" si="178"/>
        <v>0</v>
      </c>
      <c r="Y470" s="119">
        <v>0.02</v>
      </c>
      <c r="Z470" s="118">
        <f t="shared" si="179"/>
        <v>-520</v>
      </c>
      <c r="AA470" s="118">
        <f t="shared" si="180"/>
        <v>-39435.922201834859</v>
      </c>
      <c r="AB470" s="119">
        <v>0</v>
      </c>
      <c r="AC470" s="118">
        <f t="shared" si="175"/>
        <v>0</v>
      </c>
      <c r="AD470" s="118">
        <f t="shared" si="176"/>
        <v>0</v>
      </c>
      <c r="AM470" s="118"/>
      <c r="AN470" s="118"/>
      <c r="AO470" s="118"/>
      <c r="AP470" s="118"/>
      <c r="AQ470" s="117">
        <v>0.05</v>
      </c>
      <c r="AR470" s="117">
        <v>0.1</v>
      </c>
    </row>
    <row r="471" spans="1:44" s="68" customFormat="1">
      <c r="A471" s="3" t="s">
        <v>1456</v>
      </c>
      <c r="B471" s="130">
        <f t="shared" si="181"/>
        <v>44165</v>
      </c>
      <c r="C471" s="132">
        <f>VLOOKUP(CF_ож!B471,USD!A:B,2,TRUE)</f>
        <v>76.419155963302757</v>
      </c>
      <c r="D471" s="117">
        <v>6.5000000000000002E-2</v>
      </c>
      <c r="E471" s="117">
        <v>5.0000000000000001E-3</v>
      </c>
      <c r="F471" s="117">
        <v>0</v>
      </c>
      <c r="G471" s="117"/>
      <c r="H471" s="119"/>
      <c r="M471" s="118"/>
      <c r="N471" s="118">
        <f t="shared" si="174"/>
        <v>26000</v>
      </c>
      <c r="O471" s="118">
        <f t="shared" si="140"/>
        <v>0</v>
      </c>
      <c r="P471" s="118">
        <f t="shared" si="141"/>
        <v>1986898.0550458718</v>
      </c>
      <c r="Q471" s="118">
        <f t="shared" si="169"/>
        <v>1.1550684931506794</v>
      </c>
      <c r="R471" s="118">
        <f t="shared" si="170"/>
        <v>88.269359326378876</v>
      </c>
      <c r="S471" s="118">
        <f t="shared" si="173"/>
        <v>138.9041095890411</v>
      </c>
      <c r="T471" s="118">
        <f t="shared" si="177"/>
        <v>10614.93481462863</v>
      </c>
      <c r="U471" s="118">
        <f t="shared" si="171"/>
        <v>130</v>
      </c>
      <c r="V471" s="118">
        <f t="shared" si="172"/>
        <v>9934.4902752293583</v>
      </c>
      <c r="W471" s="118">
        <f t="shared" si="182"/>
        <v>0</v>
      </c>
      <c r="X471" s="118">
        <f t="shared" si="178"/>
        <v>0</v>
      </c>
      <c r="Y471" s="119">
        <v>0.02</v>
      </c>
      <c r="Z471" s="118">
        <f t="shared" si="179"/>
        <v>-520</v>
      </c>
      <c r="AA471" s="118">
        <f t="shared" si="180"/>
        <v>-39737.961100917433</v>
      </c>
      <c r="AB471" s="119">
        <v>0</v>
      </c>
      <c r="AC471" s="118">
        <f t="shared" si="175"/>
        <v>0</v>
      </c>
      <c r="AD471" s="118">
        <f t="shared" si="176"/>
        <v>0</v>
      </c>
      <c r="AM471" s="118"/>
      <c r="AN471" s="118"/>
      <c r="AO471" s="118"/>
      <c r="AP471" s="118"/>
      <c r="AQ471" s="117">
        <v>0.05</v>
      </c>
      <c r="AR471" s="117">
        <v>0.1</v>
      </c>
    </row>
    <row r="472" spans="1:44" s="68" customFormat="1">
      <c r="A472" s="3" t="s">
        <v>1456</v>
      </c>
      <c r="B472" s="130">
        <f>B471+31</f>
        <v>44196</v>
      </c>
      <c r="C472" s="132">
        <f>VLOOKUP(CF_ож!B472,USD!A:B,2,TRUE)</f>
        <v>77</v>
      </c>
      <c r="D472" s="117">
        <v>6.5000000000000002E-2</v>
      </c>
      <c r="E472" s="117">
        <v>5.0000000000000001E-3</v>
      </c>
      <c r="F472" s="117">
        <v>0</v>
      </c>
      <c r="G472" s="117"/>
      <c r="H472" s="119"/>
      <c r="M472" s="118"/>
      <c r="N472" s="118">
        <f t="shared" si="174"/>
        <v>26000</v>
      </c>
      <c r="O472" s="118">
        <f t="shared" si="140"/>
        <v>0</v>
      </c>
      <c r="P472" s="118">
        <f t="shared" si="141"/>
        <v>2002000</v>
      </c>
      <c r="Q472" s="118">
        <f t="shared" si="169"/>
        <v>1.1550684931506794</v>
      </c>
      <c r="R472" s="118">
        <f t="shared" si="170"/>
        <v>88.940273972602313</v>
      </c>
      <c r="S472" s="118">
        <f t="shared" si="173"/>
        <v>143.53424657534245</v>
      </c>
      <c r="T472" s="118">
        <f t="shared" si="177"/>
        <v>11052.136986301368</v>
      </c>
      <c r="U472" s="118">
        <f t="shared" si="171"/>
        <v>130</v>
      </c>
      <c r="V472" s="118">
        <f t="shared" si="172"/>
        <v>10010</v>
      </c>
      <c r="W472" s="118">
        <f t="shared" si="182"/>
        <v>0</v>
      </c>
      <c r="X472" s="118">
        <f t="shared" si="178"/>
        <v>0</v>
      </c>
      <c r="Y472" s="119">
        <v>0.02</v>
      </c>
      <c r="Z472" s="118">
        <f t="shared" si="179"/>
        <v>-520</v>
      </c>
      <c r="AA472" s="118">
        <f t="shared" si="180"/>
        <v>-40040</v>
      </c>
      <c r="AB472" s="119">
        <v>0</v>
      </c>
      <c r="AC472" s="118">
        <f t="shared" si="175"/>
        <v>0</v>
      </c>
      <c r="AD472" s="118">
        <f t="shared" si="176"/>
        <v>0</v>
      </c>
      <c r="AM472" s="118"/>
      <c r="AN472" s="118"/>
      <c r="AO472" s="118"/>
      <c r="AP472" s="118"/>
      <c r="AQ472" s="117">
        <v>0.05</v>
      </c>
      <c r="AR472" s="117">
        <v>0.1</v>
      </c>
    </row>
    <row r="473" spans="1:44" s="68" customFormat="1">
      <c r="A473" s="3" t="s">
        <v>1456</v>
      </c>
      <c r="B473" s="130">
        <f>B472+31</f>
        <v>44227</v>
      </c>
      <c r="C473" s="132">
        <f>VLOOKUP(CF_ож!B473,USD!A:B,2,TRUE)</f>
        <v>77.849315068493155</v>
      </c>
      <c r="D473" s="117">
        <v>7.4999999999999997E-2</v>
      </c>
      <c r="E473" s="117">
        <v>5.0000000000000001E-3</v>
      </c>
      <c r="F473" s="117">
        <v>0</v>
      </c>
      <c r="G473" s="117"/>
      <c r="H473" s="119"/>
      <c r="M473" s="118"/>
      <c r="N473" s="118">
        <f t="shared" si="174"/>
        <v>26000</v>
      </c>
      <c r="O473" s="118">
        <f t="shared" si="140"/>
        <v>0</v>
      </c>
      <c r="P473" s="118">
        <f t="shared" si="141"/>
        <v>2024082.1917808221</v>
      </c>
      <c r="Q473" s="118">
        <f t="shared" si="169"/>
        <v>1.1550684931506794</v>
      </c>
      <c r="R473" s="118">
        <f t="shared" si="170"/>
        <v>89.921291048976869</v>
      </c>
      <c r="S473" s="118">
        <f t="shared" si="173"/>
        <v>143.53424657534245</v>
      </c>
      <c r="T473" s="118">
        <f t="shared" si="177"/>
        <v>11174.04278476262</v>
      </c>
      <c r="U473" s="118">
        <f t="shared" si="171"/>
        <v>130</v>
      </c>
      <c r="V473" s="118">
        <f t="shared" si="172"/>
        <v>10120.410958904111</v>
      </c>
      <c r="W473" s="118">
        <f t="shared" si="182"/>
        <v>0</v>
      </c>
      <c r="X473" s="118">
        <f t="shared" si="178"/>
        <v>0</v>
      </c>
      <c r="Y473" s="119">
        <v>0.02</v>
      </c>
      <c r="Z473" s="118">
        <f t="shared" si="179"/>
        <v>-520</v>
      </c>
      <c r="AA473" s="118">
        <f t="shared" si="180"/>
        <v>-40481.643835616444</v>
      </c>
      <c r="AB473" s="119">
        <v>0</v>
      </c>
      <c r="AC473" s="118">
        <f t="shared" si="175"/>
        <v>0</v>
      </c>
      <c r="AD473" s="118">
        <f t="shared" si="176"/>
        <v>0</v>
      </c>
      <c r="AM473" s="118"/>
      <c r="AN473" s="118"/>
      <c r="AO473" s="118"/>
      <c r="AP473" s="118"/>
      <c r="AQ473" s="117">
        <v>0.05</v>
      </c>
      <c r="AR473" s="117">
        <v>0.1</v>
      </c>
    </row>
    <row r="474" spans="1:44" s="68" customFormat="1">
      <c r="A474" s="3" t="s">
        <v>1456</v>
      </c>
      <c r="B474" s="130">
        <f>B473+28</f>
        <v>44255</v>
      </c>
      <c r="C474" s="132">
        <f>VLOOKUP(CF_ож!B474,USD!A:B,2,TRUE)</f>
        <v>78.61643835616438</v>
      </c>
      <c r="D474" s="117">
        <v>7.4999999999999997E-2</v>
      </c>
      <c r="E474" s="117">
        <v>5.0000000000000001E-3</v>
      </c>
      <c r="F474" s="117">
        <v>0</v>
      </c>
      <c r="G474" s="117"/>
      <c r="H474" s="119"/>
      <c r="M474" s="118"/>
      <c r="N474" s="118">
        <f t="shared" si="174"/>
        <v>26000</v>
      </c>
      <c r="O474" s="118">
        <f t="shared" si="140"/>
        <v>0</v>
      </c>
      <c r="P474" s="118">
        <f t="shared" si="141"/>
        <v>2044027.3972602738</v>
      </c>
      <c r="Q474" s="118">
        <f t="shared" si="169"/>
        <v>1.1550684931506794</v>
      </c>
      <c r="R474" s="118">
        <f t="shared" si="170"/>
        <v>90.807370988928071</v>
      </c>
      <c r="S474" s="118">
        <f t="shared" si="173"/>
        <v>149.58904109589042</v>
      </c>
      <c r="T474" s="118">
        <f t="shared" si="177"/>
        <v>11760.15762807281</v>
      </c>
      <c r="U474" s="118">
        <f t="shared" si="171"/>
        <v>130</v>
      </c>
      <c r="V474" s="118">
        <f t="shared" si="172"/>
        <v>10220.13698630137</v>
      </c>
      <c r="W474" s="118">
        <f t="shared" si="182"/>
        <v>0</v>
      </c>
      <c r="X474" s="118">
        <f t="shared" si="178"/>
        <v>0</v>
      </c>
      <c r="Y474" s="119">
        <v>0.02</v>
      </c>
      <c r="Z474" s="118">
        <f t="shared" si="179"/>
        <v>-520</v>
      </c>
      <c r="AA474" s="118">
        <f t="shared" si="180"/>
        <v>-40880.547945205479</v>
      </c>
      <c r="AB474" s="119">
        <v>0</v>
      </c>
      <c r="AC474" s="118">
        <f t="shared" si="175"/>
        <v>0</v>
      </c>
      <c r="AD474" s="118">
        <f t="shared" si="176"/>
        <v>0</v>
      </c>
      <c r="AM474" s="118"/>
      <c r="AN474" s="118"/>
      <c r="AO474" s="118"/>
      <c r="AP474" s="118"/>
      <c r="AQ474" s="117">
        <v>0.05</v>
      </c>
      <c r="AR474" s="117">
        <v>0.1</v>
      </c>
    </row>
    <row r="475" spans="1:44" s="68" customFormat="1">
      <c r="A475" s="3" t="s">
        <v>1456</v>
      </c>
      <c r="B475" s="130">
        <f>B474+31</f>
        <v>44286</v>
      </c>
      <c r="C475" s="132">
        <f>VLOOKUP(CF_ож!B475,USD!A:B,2,TRUE)</f>
        <v>79.465753424657535</v>
      </c>
      <c r="D475" s="117">
        <v>7.4999999999999997E-2</v>
      </c>
      <c r="E475" s="117">
        <v>5.0000000000000001E-3</v>
      </c>
      <c r="F475" s="117">
        <v>0</v>
      </c>
      <c r="G475" s="117"/>
      <c r="H475" s="119"/>
      <c r="M475" s="118"/>
      <c r="N475" s="118">
        <f t="shared" si="174"/>
        <v>26000</v>
      </c>
      <c r="O475" s="118">
        <f t="shared" si="140"/>
        <v>0</v>
      </c>
      <c r="P475" s="118">
        <f t="shared" si="141"/>
        <v>2066109.5890410959</v>
      </c>
      <c r="Q475" s="118">
        <f t="shared" si="169"/>
        <v>1.1550684931506794</v>
      </c>
      <c r="R475" s="118">
        <f t="shared" si="170"/>
        <v>91.788388065302613</v>
      </c>
      <c r="S475" s="118">
        <f t="shared" si="173"/>
        <v>165.61643835616439</v>
      </c>
      <c r="T475" s="118">
        <f t="shared" si="177"/>
        <v>13160.835053480954</v>
      </c>
      <c r="U475" s="118">
        <f t="shared" si="171"/>
        <v>130</v>
      </c>
      <c r="V475" s="118">
        <f t="shared" si="172"/>
        <v>10330.547945205479</v>
      </c>
      <c r="W475" s="118">
        <f t="shared" si="182"/>
        <v>0</v>
      </c>
      <c r="X475" s="118">
        <f t="shared" si="178"/>
        <v>0</v>
      </c>
      <c r="Y475" s="119">
        <v>0.02</v>
      </c>
      <c r="Z475" s="118">
        <f t="shared" si="179"/>
        <v>-520</v>
      </c>
      <c r="AA475" s="118">
        <f t="shared" si="180"/>
        <v>-41322.191780821915</v>
      </c>
      <c r="AB475" s="119">
        <v>0</v>
      </c>
      <c r="AC475" s="118">
        <f t="shared" si="175"/>
        <v>0</v>
      </c>
      <c r="AD475" s="118">
        <f t="shared" si="176"/>
        <v>0</v>
      </c>
      <c r="AM475" s="118"/>
      <c r="AN475" s="118"/>
      <c r="AO475" s="118"/>
      <c r="AP475" s="118"/>
      <c r="AQ475" s="117">
        <v>0.05</v>
      </c>
      <c r="AR475" s="117">
        <v>0.1</v>
      </c>
    </row>
    <row r="476" spans="1:44" s="68" customFormat="1">
      <c r="A476" s="3" t="s">
        <v>1456</v>
      </c>
      <c r="B476" s="130">
        <f>B475+30</f>
        <v>44316</v>
      </c>
      <c r="C476" s="132">
        <f>VLOOKUP(CF_ож!B476,USD!A:B,2,TRUE)</f>
        <v>80.287671232876718</v>
      </c>
      <c r="D476" s="117">
        <v>7.4999999999999997E-2</v>
      </c>
      <c r="E476" s="117">
        <v>5.0000000000000001E-3</v>
      </c>
      <c r="F476" s="117">
        <v>0</v>
      </c>
      <c r="G476" s="117"/>
      <c r="H476" s="119"/>
      <c r="M476" s="118"/>
      <c r="N476" s="118">
        <f t="shared" si="174"/>
        <v>26000</v>
      </c>
      <c r="O476" s="118">
        <f t="shared" si="140"/>
        <v>0</v>
      </c>
      <c r="P476" s="118">
        <f t="shared" si="141"/>
        <v>2087479.4520547946</v>
      </c>
      <c r="Q476" s="118">
        <f t="shared" si="169"/>
        <v>1.1550684931506794</v>
      </c>
      <c r="R476" s="118">
        <f t="shared" si="170"/>
        <v>92.737759429536055</v>
      </c>
      <c r="S476" s="118">
        <f t="shared" si="173"/>
        <v>160.27397260273972</v>
      </c>
      <c r="T476" s="118">
        <f t="shared" si="177"/>
        <v>12868.024019515857</v>
      </c>
      <c r="U476" s="118">
        <f t="shared" si="171"/>
        <v>130</v>
      </c>
      <c r="V476" s="118">
        <f t="shared" si="172"/>
        <v>10437.397260273974</v>
      </c>
      <c r="W476" s="118">
        <f t="shared" si="182"/>
        <v>0</v>
      </c>
      <c r="X476" s="118">
        <f t="shared" si="178"/>
        <v>0</v>
      </c>
      <c r="Y476" s="119">
        <v>0.02</v>
      </c>
      <c r="Z476" s="118">
        <f t="shared" si="179"/>
        <v>-520</v>
      </c>
      <c r="AA476" s="118">
        <f t="shared" si="180"/>
        <v>-41749.589041095896</v>
      </c>
      <c r="AB476" s="119">
        <v>0</v>
      </c>
      <c r="AC476" s="118">
        <f t="shared" si="175"/>
        <v>0</v>
      </c>
      <c r="AD476" s="118">
        <f t="shared" si="176"/>
        <v>0</v>
      </c>
      <c r="AM476" s="118"/>
      <c r="AN476" s="118"/>
      <c r="AO476" s="118"/>
      <c r="AP476" s="118"/>
      <c r="AQ476" s="117">
        <v>0.05</v>
      </c>
      <c r="AR476" s="117">
        <v>0.1</v>
      </c>
    </row>
    <row r="477" spans="1:44" s="68" customFormat="1">
      <c r="A477" s="3" t="s">
        <v>1456</v>
      </c>
      <c r="B477" s="130">
        <f>B476+31</f>
        <v>44347</v>
      </c>
      <c r="C477" s="132">
        <f>VLOOKUP(CF_ож!B477,USD!A:B,2,TRUE)</f>
        <v>81.136986301369859</v>
      </c>
      <c r="D477" s="117">
        <v>6.9999999999999993E-2</v>
      </c>
      <c r="E477" s="117">
        <v>5.0000000000000001E-3</v>
      </c>
      <c r="F477" s="117">
        <v>0</v>
      </c>
      <c r="G477" s="117"/>
      <c r="H477" s="119"/>
      <c r="M477" s="118"/>
      <c r="N477" s="118">
        <f t="shared" si="174"/>
        <v>26000</v>
      </c>
      <c r="O477" s="118">
        <f t="shared" si="140"/>
        <v>0</v>
      </c>
      <c r="P477" s="118">
        <f t="shared" si="141"/>
        <v>2109561.6438356163</v>
      </c>
      <c r="Q477" s="118">
        <f t="shared" si="169"/>
        <v>1.1550684931506794</v>
      </c>
      <c r="R477" s="118">
        <f t="shared" si="170"/>
        <v>93.718776505910597</v>
      </c>
      <c r="S477" s="118">
        <f t="shared" si="173"/>
        <v>165.61643835616439</v>
      </c>
      <c r="T477" s="118">
        <f t="shared" si="177"/>
        <v>13437.618690185776</v>
      </c>
      <c r="U477" s="118">
        <f t="shared" si="171"/>
        <v>130</v>
      </c>
      <c r="V477" s="118">
        <f t="shared" si="172"/>
        <v>10547.808219178081</v>
      </c>
      <c r="W477" s="118">
        <f t="shared" si="182"/>
        <v>0</v>
      </c>
      <c r="X477" s="118">
        <f t="shared" si="178"/>
        <v>0</v>
      </c>
      <c r="Y477" s="119">
        <v>0.02</v>
      </c>
      <c r="Z477" s="118">
        <f t="shared" si="179"/>
        <v>-520</v>
      </c>
      <c r="AA477" s="118">
        <f t="shared" si="180"/>
        <v>-42191.232876712325</v>
      </c>
      <c r="AB477" s="119">
        <v>0</v>
      </c>
      <c r="AC477" s="118">
        <f t="shared" si="175"/>
        <v>0</v>
      </c>
      <c r="AD477" s="118">
        <f t="shared" si="176"/>
        <v>0</v>
      </c>
      <c r="AM477" s="118"/>
      <c r="AN477" s="118"/>
      <c r="AO477" s="118"/>
      <c r="AP477" s="118"/>
      <c r="AQ477" s="117">
        <v>0.05</v>
      </c>
      <c r="AR477" s="117">
        <v>0.1</v>
      </c>
    </row>
    <row r="478" spans="1:44" s="68" customFormat="1">
      <c r="A478" s="3" t="s">
        <v>1456</v>
      </c>
      <c r="B478" s="130">
        <f>B477+30</f>
        <v>44377</v>
      </c>
      <c r="C478" s="132">
        <f>VLOOKUP(CF_ож!B478,USD!A:B,2,TRUE)</f>
        <v>81.958904109589042</v>
      </c>
      <c r="D478" s="117">
        <v>6.9999999999999993E-2</v>
      </c>
      <c r="E478" s="117">
        <v>5.0000000000000001E-3</v>
      </c>
      <c r="F478" s="117">
        <v>0</v>
      </c>
      <c r="G478" s="117"/>
      <c r="H478" s="119"/>
      <c r="M478" s="118"/>
      <c r="N478" s="118">
        <f t="shared" si="174"/>
        <v>26000</v>
      </c>
      <c r="O478" s="118">
        <f t="shared" si="140"/>
        <v>0</v>
      </c>
      <c r="P478" s="118">
        <f t="shared" si="141"/>
        <v>2130931.506849315</v>
      </c>
      <c r="Q478" s="118">
        <f t="shared" si="169"/>
        <v>1.1550684931506794</v>
      </c>
      <c r="R478" s="118">
        <f t="shared" si="170"/>
        <v>94.66814787014404</v>
      </c>
      <c r="S478" s="118">
        <f t="shared" si="173"/>
        <v>149.58904109589039</v>
      </c>
      <c r="T478" s="118">
        <f t="shared" si="177"/>
        <v>12260.153875023456</v>
      </c>
      <c r="U478" s="118">
        <f t="shared" si="171"/>
        <v>130</v>
      </c>
      <c r="V478" s="118">
        <f t="shared" si="172"/>
        <v>10654.657534246575</v>
      </c>
      <c r="W478" s="118">
        <f t="shared" si="182"/>
        <v>0</v>
      </c>
      <c r="X478" s="118">
        <f t="shared" si="178"/>
        <v>0</v>
      </c>
      <c r="Y478" s="119">
        <v>0.02</v>
      </c>
      <c r="Z478" s="118">
        <f t="shared" si="179"/>
        <v>-520</v>
      </c>
      <c r="AA478" s="118">
        <f t="shared" si="180"/>
        <v>-42618.630136986299</v>
      </c>
      <c r="AB478" s="119">
        <v>0</v>
      </c>
      <c r="AC478" s="118">
        <f t="shared" si="175"/>
        <v>0</v>
      </c>
      <c r="AD478" s="118">
        <f t="shared" si="176"/>
        <v>0</v>
      </c>
      <c r="AM478" s="118"/>
      <c r="AN478" s="118"/>
      <c r="AO478" s="118"/>
      <c r="AP478" s="118"/>
      <c r="AQ478" s="117">
        <v>0.05</v>
      </c>
      <c r="AR478" s="117">
        <v>0.1</v>
      </c>
    </row>
    <row r="479" spans="1:44" s="68" customFormat="1">
      <c r="A479" s="3" t="s">
        <v>1456</v>
      </c>
      <c r="B479" s="130">
        <f>B478+31</f>
        <v>44408</v>
      </c>
      <c r="C479" s="132">
        <f>VLOOKUP(CF_ож!B479,USD!A:B,2,TRUE)</f>
        <v>82.808219178082197</v>
      </c>
      <c r="D479" s="117">
        <v>6.9999999999999993E-2</v>
      </c>
      <c r="E479" s="117">
        <v>5.0000000000000001E-3</v>
      </c>
      <c r="F479" s="117">
        <v>0</v>
      </c>
      <c r="G479" s="117"/>
      <c r="H479" s="119"/>
      <c r="M479" s="118"/>
      <c r="N479" s="118">
        <f t="shared" si="174"/>
        <v>26000</v>
      </c>
      <c r="O479" s="118">
        <f t="shared" si="140"/>
        <v>0</v>
      </c>
      <c r="P479" s="118">
        <f t="shared" si="141"/>
        <v>2153013.6986301369</v>
      </c>
      <c r="Q479" s="118">
        <f t="shared" si="169"/>
        <v>1.1550684931506794</v>
      </c>
      <c r="R479" s="118">
        <f t="shared" si="170"/>
        <v>95.649164946518596</v>
      </c>
      <c r="S479" s="118">
        <f t="shared" si="173"/>
        <v>154.57534246575341</v>
      </c>
      <c r="T479" s="118">
        <f t="shared" si="177"/>
        <v>12800.108838431224</v>
      </c>
      <c r="U479" s="118">
        <f t="shared" si="171"/>
        <v>130</v>
      </c>
      <c r="V479" s="118">
        <f t="shared" si="172"/>
        <v>10765.068493150686</v>
      </c>
      <c r="W479" s="118">
        <f t="shared" si="182"/>
        <v>0</v>
      </c>
      <c r="X479" s="118">
        <f t="shared" si="178"/>
        <v>0</v>
      </c>
      <c r="Y479" s="119">
        <v>0.02</v>
      </c>
      <c r="Z479" s="118">
        <f t="shared" si="179"/>
        <v>-520</v>
      </c>
      <c r="AA479" s="118">
        <f t="shared" si="180"/>
        <v>-43060.273972602743</v>
      </c>
      <c r="AB479" s="119">
        <v>0</v>
      </c>
      <c r="AC479" s="118">
        <f t="shared" si="175"/>
        <v>0</v>
      </c>
      <c r="AD479" s="118">
        <f t="shared" si="176"/>
        <v>0</v>
      </c>
      <c r="AM479" s="118"/>
      <c r="AN479" s="118"/>
      <c r="AO479" s="118"/>
      <c r="AP479" s="118"/>
      <c r="AQ479" s="117">
        <v>0.05</v>
      </c>
      <c r="AR479" s="117">
        <v>0.1</v>
      </c>
    </row>
    <row r="480" spans="1:44" s="68" customFormat="1">
      <c r="A480" s="3" t="s">
        <v>1456</v>
      </c>
      <c r="B480" s="130">
        <f>B479+31</f>
        <v>44439</v>
      </c>
      <c r="C480" s="132">
        <f>VLOOKUP(CF_ож!B480,USD!A:B,2,TRUE)</f>
        <v>83.657534246575338</v>
      </c>
      <c r="D480" s="117">
        <v>6.9999999999999993E-2</v>
      </c>
      <c r="E480" s="117">
        <v>5.0000000000000001E-3</v>
      </c>
      <c r="F480" s="117">
        <v>0</v>
      </c>
      <c r="G480" s="117"/>
      <c r="H480" s="119"/>
      <c r="M480" s="118"/>
      <c r="N480" s="118">
        <f t="shared" si="174"/>
        <v>26000</v>
      </c>
      <c r="O480" s="118">
        <f t="shared" si="140"/>
        <v>0</v>
      </c>
      <c r="P480" s="118">
        <f t="shared" si="141"/>
        <v>2175095.8904109588</v>
      </c>
      <c r="Q480" s="118">
        <f t="shared" si="169"/>
        <v>1.1550684931506794</v>
      </c>
      <c r="R480" s="118">
        <f t="shared" si="170"/>
        <v>96.630182022893138</v>
      </c>
      <c r="S480" s="118">
        <f t="shared" si="173"/>
        <v>154.57534246575341</v>
      </c>
      <c r="T480" s="118">
        <f t="shared" si="177"/>
        <v>12931.392006004877</v>
      </c>
      <c r="U480" s="118">
        <f t="shared" si="171"/>
        <v>130</v>
      </c>
      <c r="V480" s="118">
        <f t="shared" si="172"/>
        <v>10875.479452054795</v>
      </c>
      <c r="W480" s="118">
        <f t="shared" si="182"/>
        <v>0</v>
      </c>
      <c r="X480" s="118">
        <f t="shared" si="178"/>
        <v>0</v>
      </c>
      <c r="Y480" s="119">
        <v>0.02</v>
      </c>
      <c r="Z480" s="118">
        <f t="shared" si="179"/>
        <v>-520</v>
      </c>
      <c r="AA480" s="118">
        <f t="shared" si="180"/>
        <v>-43501.917808219179</v>
      </c>
      <c r="AB480" s="119">
        <v>0</v>
      </c>
      <c r="AC480" s="118">
        <f t="shared" si="175"/>
        <v>0</v>
      </c>
      <c r="AD480" s="118">
        <f t="shared" si="176"/>
        <v>0</v>
      </c>
      <c r="AM480" s="118"/>
      <c r="AN480" s="118"/>
      <c r="AO480" s="118"/>
      <c r="AP480" s="118"/>
      <c r="AQ480" s="117">
        <v>0.05</v>
      </c>
      <c r="AR480" s="117">
        <v>0.1</v>
      </c>
    </row>
    <row r="481" spans="1:44" s="68" customFormat="1">
      <c r="A481" s="3" t="s">
        <v>1456</v>
      </c>
      <c r="B481" s="130">
        <f>B480+30</f>
        <v>44469</v>
      </c>
      <c r="C481" s="132">
        <f>VLOOKUP(CF_ож!B481,USD!A:B,2,TRUE)</f>
        <v>84.479452054794521</v>
      </c>
      <c r="D481" s="117">
        <v>6.9999999999999993E-2</v>
      </c>
      <c r="E481" s="117">
        <v>5.0000000000000001E-3</v>
      </c>
      <c r="F481" s="117">
        <v>0</v>
      </c>
      <c r="G481" s="117"/>
      <c r="H481" s="119"/>
      <c r="M481" s="118"/>
      <c r="N481" s="118">
        <f t="shared" si="174"/>
        <v>26000</v>
      </c>
      <c r="O481" s="118">
        <f t="shared" si="140"/>
        <v>0</v>
      </c>
      <c r="P481" s="118">
        <f t="shared" si="141"/>
        <v>2196465.7534246575</v>
      </c>
      <c r="Q481" s="118">
        <f t="shared" si="169"/>
        <v>1.1550684931506794</v>
      </c>
      <c r="R481" s="118">
        <f t="shared" si="170"/>
        <v>97.579553387126566</v>
      </c>
      <c r="S481" s="118">
        <f t="shared" si="173"/>
        <v>149.58904109589039</v>
      </c>
      <c r="T481" s="118">
        <f t="shared" si="177"/>
        <v>12637.20022518296</v>
      </c>
      <c r="U481" s="118">
        <f t="shared" si="171"/>
        <v>130</v>
      </c>
      <c r="V481" s="118">
        <f t="shared" si="172"/>
        <v>10982.328767123288</v>
      </c>
      <c r="W481" s="118">
        <f t="shared" si="182"/>
        <v>0</v>
      </c>
      <c r="X481" s="118">
        <f t="shared" si="178"/>
        <v>0</v>
      </c>
      <c r="Y481" s="119">
        <v>0.02</v>
      </c>
      <c r="Z481" s="118">
        <f t="shared" si="179"/>
        <v>-520</v>
      </c>
      <c r="AA481" s="118">
        <f t="shared" si="180"/>
        <v>-43929.315068493153</v>
      </c>
      <c r="AB481" s="119">
        <v>0</v>
      </c>
      <c r="AC481" s="118">
        <f t="shared" si="175"/>
        <v>0</v>
      </c>
      <c r="AD481" s="118">
        <f t="shared" si="176"/>
        <v>0</v>
      </c>
      <c r="AM481" s="118"/>
      <c r="AN481" s="118"/>
      <c r="AO481" s="118"/>
      <c r="AP481" s="118"/>
      <c r="AQ481" s="117">
        <v>0.05</v>
      </c>
      <c r="AR481" s="117">
        <v>0.1</v>
      </c>
    </row>
    <row r="482" spans="1:44" s="68" customFormat="1">
      <c r="A482" s="3" t="s">
        <v>1456</v>
      </c>
      <c r="B482" s="130">
        <f>B481+31</f>
        <v>44500</v>
      </c>
      <c r="C482" s="132">
        <f>VLOOKUP(CF_ож!B482,USD!A:B,2,TRUE)</f>
        <v>85.328767123287676</v>
      </c>
      <c r="D482" s="117">
        <v>6.5000000000000002E-2</v>
      </c>
      <c r="E482" s="117">
        <v>5.0000000000000001E-3</v>
      </c>
      <c r="F482" s="117">
        <v>0</v>
      </c>
      <c r="G482" s="117"/>
      <c r="H482" s="119"/>
      <c r="M482" s="118"/>
      <c r="N482" s="118">
        <f t="shared" si="174"/>
        <v>26000</v>
      </c>
      <c r="O482" s="118">
        <f t="shared" si="140"/>
        <v>0</v>
      </c>
      <c r="P482" s="118">
        <f t="shared" si="141"/>
        <v>2218547.9452054794</v>
      </c>
      <c r="Q482" s="118">
        <f t="shared" si="169"/>
        <v>1.1550684931506794</v>
      </c>
      <c r="R482" s="118">
        <f t="shared" si="170"/>
        <v>98.560570463501122</v>
      </c>
      <c r="S482" s="118">
        <f t="shared" si="173"/>
        <v>154.57534246575341</v>
      </c>
      <c r="T482" s="118">
        <f t="shared" si="177"/>
        <v>13189.723400262712</v>
      </c>
      <c r="U482" s="118">
        <f t="shared" si="171"/>
        <v>130</v>
      </c>
      <c r="V482" s="118">
        <f t="shared" si="172"/>
        <v>11092.739726027397</v>
      </c>
      <c r="W482" s="118">
        <f t="shared" si="182"/>
        <v>0</v>
      </c>
      <c r="X482" s="118">
        <f t="shared" si="178"/>
        <v>0</v>
      </c>
      <c r="Y482" s="119">
        <v>0.02</v>
      </c>
      <c r="Z482" s="118">
        <f t="shared" si="179"/>
        <v>-520</v>
      </c>
      <c r="AA482" s="118">
        <f t="shared" si="180"/>
        <v>-44370.95890410959</v>
      </c>
      <c r="AB482" s="119">
        <v>0</v>
      </c>
      <c r="AC482" s="118">
        <f t="shared" si="175"/>
        <v>0</v>
      </c>
      <c r="AD482" s="118">
        <f t="shared" si="176"/>
        <v>0</v>
      </c>
      <c r="AM482" s="118"/>
      <c r="AN482" s="118"/>
      <c r="AO482" s="118"/>
      <c r="AP482" s="118"/>
      <c r="AQ482" s="117">
        <v>0.05</v>
      </c>
      <c r="AR482" s="117">
        <v>0.1</v>
      </c>
    </row>
    <row r="483" spans="1:44" s="68" customFormat="1">
      <c r="A483" s="3" t="s">
        <v>1456</v>
      </c>
      <c r="B483" s="130">
        <f>B482+30</f>
        <v>44530</v>
      </c>
      <c r="C483" s="132">
        <f>VLOOKUP(CF_ож!B483,USD!A:B,2,TRUE)</f>
        <v>86.150684931506845</v>
      </c>
      <c r="D483" s="117">
        <v>6.5000000000000002E-2</v>
      </c>
      <c r="E483" s="117">
        <v>5.0000000000000001E-3</v>
      </c>
      <c r="F483" s="117">
        <v>0</v>
      </c>
      <c r="G483" s="117"/>
      <c r="H483" s="119"/>
      <c r="M483" s="118"/>
      <c r="N483" s="118">
        <f t="shared" si="174"/>
        <v>26000</v>
      </c>
      <c r="O483" s="118">
        <f t="shared" si="140"/>
        <v>0</v>
      </c>
      <c r="P483" s="118">
        <f t="shared" si="141"/>
        <v>2239917.8082191781</v>
      </c>
      <c r="Q483" s="118">
        <f t="shared" si="169"/>
        <v>1.1550684931506794</v>
      </c>
      <c r="R483" s="118">
        <f t="shared" si="170"/>
        <v>99.509941827734551</v>
      </c>
      <c r="S483" s="118">
        <f t="shared" si="173"/>
        <v>138.9041095890411</v>
      </c>
      <c r="T483" s="118">
        <f t="shared" si="177"/>
        <v>11966.684180896978</v>
      </c>
      <c r="U483" s="118">
        <f t="shared" si="171"/>
        <v>130</v>
      </c>
      <c r="V483" s="118">
        <f t="shared" si="172"/>
        <v>11199.589041095889</v>
      </c>
      <c r="W483" s="118">
        <f t="shared" si="182"/>
        <v>0</v>
      </c>
      <c r="X483" s="118">
        <f t="shared" si="178"/>
        <v>0</v>
      </c>
      <c r="Y483" s="119">
        <v>0.02</v>
      </c>
      <c r="Z483" s="118">
        <f t="shared" si="179"/>
        <v>-520</v>
      </c>
      <c r="AA483" s="118">
        <f t="shared" si="180"/>
        <v>-44798.356164383556</v>
      </c>
      <c r="AB483" s="119">
        <v>0</v>
      </c>
      <c r="AC483" s="118">
        <f t="shared" si="175"/>
        <v>0</v>
      </c>
      <c r="AD483" s="118">
        <f t="shared" si="176"/>
        <v>0</v>
      </c>
      <c r="AM483" s="118"/>
      <c r="AN483" s="118"/>
      <c r="AO483" s="118"/>
      <c r="AP483" s="118"/>
      <c r="AQ483" s="117">
        <v>0.05</v>
      </c>
      <c r="AR483" s="117">
        <v>0.1</v>
      </c>
    </row>
    <row r="484" spans="1:44" s="68" customFormat="1">
      <c r="A484" s="3" t="s">
        <v>1456</v>
      </c>
      <c r="B484" s="130">
        <f>B483+31</f>
        <v>44561</v>
      </c>
      <c r="C484" s="132">
        <f>VLOOKUP(CF_ож!B484,USD!A:B,2,TRUE)</f>
        <v>87</v>
      </c>
      <c r="D484" s="117">
        <v>6.5000000000000002E-2</v>
      </c>
      <c r="E484" s="117">
        <v>5.0000000000000001E-3</v>
      </c>
      <c r="F484" s="117">
        <v>0</v>
      </c>
      <c r="G484" s="117"/>
      <c r="H484" s="119"/>
      <c r="M484" s="118"/>
      <c r="N484" s="118">
        <f t="shared" si="174"/>
        <v>26000</v>
      </c>
      <c r="O484" s="118">
        <f t="shared" si="140"/>
        <v>0</v>
      </c>
      <c r="P484" s="118">
        <f t="shared" si="141"/>
        <v>2262000</v>
      </c>
      <c r="Q484" s="118">
        <f t="shared" si="169"/>
        <v>1.1550684931506794</v>
      </c>
      <c r="R484" s="118">
        <f t="shared" si="170"/>
        <v>100.49095890410911</v>
      </c>
      <c r="S484" s="118">
        <f t="shared" si="173"/>
        <v>143.53424657534245</v>
      </c>
      <c r="T484" s="118">
        <f t="shared" si="177"/>
        <v>12487.479452054793</v>
      </c>
      <c r="U484" s="118">
        <f t="shared" si="171"/>
        <v>130</v>
      </c>
      <c r="V484" s="118">
        <f t="shared" si="172"/>
        <v>11310</v>
      </c>
      <c r="W484" s="118">
        <f t="shared" si="182"/>
        <v>0</v>
      </c>
      <c r="X484" s="118">
        <f t="shared" si="178"/>
        <v>0</v>
      </c>
      <c r="Y484" s="119">
        <v>0.02</v>
      </c>
      <c r="Z484" s="118">
        <f t="shared" si="179"/>
        <v>-520</v>
      </c>
      <c r="AA484" s="118">
        <f t="shared" si="180"/>
        <v>-45240</v>
      </c>
      <c r="AB484" s="119">
        <v>0</v>
      </c>
      <c r="AC484" s="118">
        <f t="shared" si="175"/>
        <v>0</v>
      </c>
      <c r="AD484" s="118">
        <f t="shared" si="176"/>
        <v>0</v>
      </c>
      <c r="AM484" s="118"/>
      <c r="AN484" s="118"/>
      <c r="AO484" s="118"/>
      <c r="AP484" s="118"/>
      <c r="AQ484" s="117">
        <v>0.05</v>
      </c>
      <c r="AR484" s="117">
        <v>0.1</v>
      </c>
    </row>
    <row r="485" spans="1:44" s="68" customFormat="1">
      <c r="A485" s="3" t="s">
        <v>1456</v>
      </c>
      <c r="B485" s="130">
        <f>B484+31</f>
        <v>44592</v>
      </c>
      <c r="C485" s="132">
        <f>VLOOKUP(CF_ож!B485,USD!A:B,2,TRUE)</f>
        <v>87.424657534246577</v>
      </c>
      <c r="D485" s="117">
        <v>7.4999999999999997E-2</v>
      </c>
      <c r="E485" s="117">
        <v>5.0000000000000001E-3</v>
      </c>
      <c r="F485" s="117">
        <v>0</v>
      </c>
      <c r="G485" s="117"/>
      <c r="H485" s="119"/>
      <c r="M485" s="118"/>
      <c r="N485" s="118">
        <f t="shared" si="174"/>
        <v>26000</v>
      </c>
      <c r="O485" s="118">
        <f t="shared" si="140"/>
        <v>0</v>
      </c>
      <c r="P485" s="118">
        <f t="shared" si="141"/>
        <v>2273041.0958904112</v>
      </c>
      <c r="Q485" s="118">
        <f t="shared" si="169"/>
        <v>1.1550684931506794</v>
      </c>
      <c r="R485" s="118">
        <f t="shared" si="170"/>
        <v>100.98146744229638</v>
      </c>
      <c r="S485" s="118">
        <f t="shared" si="173"/>
        <v>143.53424657534245</v>
      </c>
      <c r="T485" s="118">
        <f t="shared" si="177"/>
        <v>12548.432351285419</v>
      </c>
      <c r="U485" s="118">
        <f t="shared" si="171"/>
        <v>130</v>
      </c>
      <c r="V485" s="118">
        <f t="shared" si="172"/>
        <v>11365.205479452055</v>
      </c>
      <c r="W485" s="118">
        <f t="shared" si="182"/>
        <v>0</v>
      </c>
      <c r="X485" s="118">
        <f t="shared" si="178"/>
        <v>0</v>
      </c>
      <c r="Y485" s="119">
        <v>0.02</v>
      </c>
      <c r="Z485" s="118">
        <f t="shared" si="179"/>
        <v>-520</v>
      </c>
      <c r="AA485" s="118">
        <f t="shared" si="180"/>
        <v>-45460.821917808222</v>
      </c>
      <c r="AB485" s="119">
        <v>0</v>
      </c>
      <c r="AC485" s="118">
        <f t="shared" si="175"/>
        <v>0</v>
      </c>
      <c r="AD485" s="118">
        <f t="shared" si="176"/>
        <v>0</v>
      </c>
      <c r="AM485" s="118"/>
      <c r="AN485" s="118"/>
      <c r="AO485" s="118"/>
      <c r="AP485" s="118"/>
      <c r="AQ485" s="117">
        <v>0.05</v>
      </c>
      <c r="AR485" s="117">
        <v>0.1</v>
      </c>
    </row>
    <row r="486" spans="1:44" s="68" customFormat="1">
      <c r="A486" s="3" t="s">
        <v>1456</v>
      </c>
      <c r="B486" s="130">
        <f>B485+28</f>
        <v>44620</v>
      </c>
      <c r="C486" s="132">
        <f>VLOOKUP(CF_ож!B486,USD!A:B,2,TRUE)</f>
        <v>87.808219178082197</v>
      </c>
      <c r="D486" s="117">
        <v>7.4999999999999997E-2</v>
      </c>
      <c r="E486" s="117">
        <v>5.0000000000000001E-3</v>
      </c>
      <c r="F486" s="117">
        <v>0</v>
      </c>
      <c r="G486" s="117"/>
      <c r="H486" s="119"/>
      <c r="M486" s="118"/>
      <c r="N486" s="118">
        <f t="shared" si="174"/>
        <v>26000</v>
      </c>
      <c r="O486" s="118">
        <f t="shared" si="140"/>
        <v>0</v>
      </c>
      <c r="P486" s="118">
        <f t="shared" si="141"/>
        <v>2283013.6986301369</v>
      </c>
      <c r="Q486" s="118">
        <f t="shared" si="169"/>
        <v>1.1550684931506794</v>
      </c>
      <c r="R486" s="118">
        <f t="shared" si="170"/>
        <v>101.42450741227199</v>
      </c>
      <c r="S486" s="118">
        <f t="shared" si="173"/>
        <v>149.58904109589042</v>
      </c>
      <c r="T486" s="118">
        <f t="shared" si="177"/>
        <v>13135.147307187091</v>
      </c>
      <c r="U486" s="118">
        <f t="shared" si="171"/>
        <v>130</v>
      </c>
      <c r="V486" s="118">
        <f t="shared" si="172"/>
        <v>11415.068493150686</v>
      </c>
      <c r="W486" s="118">
        <f t="shared" si="182"/>
        <v>0</v>
      </c>
      <c r="X486" s="118">
        <f t="shared" si="178"/>
        <v>0</v>
      </c>
      <c r="Y486" s="119">
        <v>0.02</v>
      </c>
      <c r="Z486" s="118">
        <f t="shared" si="179"/>
        <v>-520</v>
      </c>
      <c r="AA486" s="118">
        <f t="shared" si="180"/>
        <v>-45660.273972602743</v>
      </c>
      <c r="AB486" s="119">
        <v>0</v>
      </c>
      <c r="AC486" s="118">
        <f t="shared" si="175"/>
        <v>0</v>
      </c>
      <c r="AD486" s="118">
        <f t="shared" si="176"/>
        <v>0</v>
      </c>
      <c r="AM486" s="118"/>
      <c r="AN486" s="118"/>
      <c r="AO486" s="118"/>
      <c r="AP486" s="118"/>
      <c r="AQ486" s="117">
        <v>0.05</v>
      </c>
      <c r="AR486" s="117">
        <v>0.1</v>
      </c>
    </row>
    <row r="487" spans="1:44" s="68" customFormat="1">
      <c r="A487" s="3" t="s">
        <v>1456</v>
      </c>
      <c r="B487" s="130">
        <f>B486+31</f>
        <v>44651</v>
      </c>
      <c r="C487" s="132">
        <f>VLOOKUP(CF_ож!B487,USD!A:B,2,TRUE)</f>
        <v>88.232876712328761</v>
      </c>
      <c r="D487" s="117">
        <v>7.4999999999999997E-2</v>
      </c>
      <c r="E487" s="117">
        <v>5.0000000000000001E-3</v>
      </c>
      <c r="F487" s="117">
        <v>0</v>
      </c>
      <c r="G487" s="117"/>
      <c r="H487" s="119"/>
      <c r="M487" s="118"/>
      <c r="N487" s="118">
        <f t="shared" si="174"/>
        <v>26000</v>
      </c>
      <c r="O487" s="118">
        <f t="shared" si="140"/>
        <v>0</v>
      </c>
      <c r="P487" s="118">
        <f t="shared" si="141"/>
        <v>2294054.7945205476</v>
      </c>
      <c r="Q487" s="118">
        <f t="shared" si="169"/>
        <v>1.1550684931506794</v>
      </c>
      <c r="R487" s="118">
        <f t="shared" si="170"/>
        <v>101.91501595045925</v>
      </c>
      <c r="S487" s="118">
        <f t="shared" si="173"/>
        <v>165.61643835616439</v>
      </c>
      <c r="T487" s="118">
        <f t="shared" si="177"/>
        <v>14612.814787014449</v>
      </c>
      <c r="U487" s="118">
        <f t="shared" si="171"/>
        <v>130</v>
      </c>
      <c r="V487" s="118">
        <f t="shared" si="172"/>
        <v>11470.273972602739</v>
      </c>
      <c r="W487" s="118">
        <f t="shared" si="182"/>
        <v>0</v>
      </c>
      <c r="X487" s="118">
        <f t="shared" si="178"/>
        <v>0</v>
      </c>
      <c r="Y487" s="119">
        <v>0.02</v>
      </c>
      <c r="Z487" s="118">
        <f t="shared" si="179"/>
        <v>-520</v>
      </c>
      <c r="AA487" s="118">
        <f t="shared" si="180"/>
        <v>-45881.095890410958</v>
      </c>
      <c r="AB487" s="119">
        <v>0</v>
      </c>
      <c r="AC487" s="118">
        <f t="shared" si="175"/>
        <v>0</v>
      </c>
      <c r="AD487" s="118">
        <f t="shared" si="176"/>
        <v>0</v>
      </c>
      <c r="AM487" s="118"/>
      <c r="AN487" s="118"/>
      <c r="AO487" s="118"/>
      <c r="AP487" s="118"/>
      <c r="AQ487" s="117">
        <v>0.05</v>
      </c>
      <c r="AR487" s="117">
        <v>0.1</v>
      </c>
    </row>
    <row r="488" spans="1:44" s="68" customFormat="1">
      <c r="A488" s="3" t="s">
        <v>1456</v>
      </c>
      <c r="B488" s="130">
        <f>B487+30</f>
        <v>44681</v>
      </c>
      <c r="C488" s="132">
        <f>VLOOKUP(CF_ож!B488,USD!A:B,2,TRUE)</f>
        <v>88.643835616438352</v>
      </c>
      <c r="D488" s="117">
        <v>7.4999999999999997E-2</v>
      </c>
      <c r="E488" s="117">
        <v>5.0000000000000001E-3</v>
      </c>
      <c r="F488" s="117">
        <v>0</v>
      </c>
      <c r="G488" s="117"/>
      <c r="H488" s="119"/>
      <c r="M488" s="118"/>
      <c r="N488" s="118">
        <f t="shared" si="174"/>
        <v>26000</v>
      </c>
      <c r="O488" s="118">
        <f t="shared" si="140"/>
        <v>0</v>
      </c>
      <c r="P488" s="118">
        <f t="shared" si="141"/>
        <v>2304739.726027397</v>
      </c>
      <c r="Q488" s="118">
        <f t="shared" si="169"/>
        <v>1.1550684931506794</v>
      </c>
      <c r="R488" s="118">
        <f t="shared" si="170"/>
        <v>102.38970163257598</v>
      </c>
      <c r="S488" s="118">
        <f t="shared" si="173"/>
        <v>160.27397260273972</v>
      </c>
      <c r="T488" s="118">
        <f t="shared" si="177"/>
        <v>14207.299680990804</v>
      </c>
      <c r="U488" s="118">
        <f t="shared" si="171"/>
        <v>130</v>
      </c>
      <c r="V488" s="118">
        <f t="shared" si="172"/>
        <v>11523.698630136985</v>
      </c>
      <c r="W488" s="118">
        <f t="shared" si="182"/>
        <v>0</v>
      </c>
      <c r="X488" s="118">
        <f t="shared" si="178"/>
        <v>0</v>
      </c>
      <c r="Y488" s="119">
        <v>0.02</v>
      </c>
      <c r="Z488" s="118">
        <f t="shared" si="179"/>
        <v>-520</v>
      </c>
      <c r="AA488" s="118">
        <f t="shared" si="180"/>
        <v>-46094.794520547941</v>
      </c>
      <c r="AB488" s="119">
        <v>0</v>
      </c>
      <c r="AC488" s="118">
        <f t="shared" si="175"/>
        <v>0</v>
      </c>
      <c r="AD488" s="118">
        <f t="shared" si="176"/>
        <v>0</v>
      </c>
      <c r="AM488" s="118"/>
      <c r="AN488" s="118"/>
      <c r="AO488" s="118"/>
      <c r="AP488" s="118"/>
      <c r="AQ488" s="117">
        <v>0.05</v>
      </c>
      <c r="AR488" s="117">
        <v>0.1</v>
      </c>
    </row>
    <row r="489" spans="1:44" s="68" customFormat="1">
      <c r="A489" s="3" t="s">
        <v>1456</v>
      </c>
      <c r="B489" s="130">
        <f>B488+31</f>
        <v>44712</v>
      </c>
      <c r="C489" s="132">
        <f>VLOOKUP(CF_ож!B489,USD!A:B,2,TRUE)</f>
        <v>89.06849315068493</v>
      </c>
      <c r="D489" s="117">
        <v>6.9999999999999993E-2</v>
      </c>
      <c r="E489" s="117">
        <v>5.0000000000000001E-3</v>
      </c>
      <c r="F489" s="117">
        <v>0</v>
      </c>
      <c r="G489" s="117"/>
      <c r="H489" s="119"/>
      <c r="M489" s="118"/>
      <c r="N489" s="118">
        <f t="shared" si="174"/>
        <v>26000</v>
      </c>
      <c r="O489" s="118">
        <f t="shared" si="140"/>
        <v>0</v>
      </c>
      <c r="P489" s="118">
        <f t="shared" si="141"/>
        <v>2315780.8219178081</v>
      </c>
      <c r="Q489" s="118">
        <f t="shared" si="169"/>
        <v>1.1550684931506794</v>
      </c>
      <c r="R489" s="118">
        <f t="shared" si="170"/>
        <v>102.88021017076325</v>
      </c>
      <c r="S489" s="118">
        <f t="shared" si="173"/>
        <v>165.61643835616439</v>
      </c>
      <c r="T489" s="118">
        <f t="shared" si="177"/>
        <v>14751.20660536686</v>
      </c>
      <c r="U489" s="118">
        <f t="shared" si="171"/>
        <v>130</v>
      </c>
      <c r="V489" s="118">
        <f t="shared" si="172"/>
        <v>11578.904109589041</v>
      </c>
      <c r="W489" s="118">
        <f t="shared" si="182"/>
        <v>0</v>
      </c>
      <c r="X489" s="118">
        <f t="shared" si="178"/>
        <v>0</v>
      </c>
      <c r="Y489" s="119">
        <v>0.02</v>
      </c>
      <c r="Z489" s="118">
        <f t="shared" si="179"/>
        <v>-520</v>
      </c>
      <c r="AA489" s="118">
        <f t="shared" si="180"/>
        <v>-46315.616438356163</v>
      </c>
      <c r="AB489" s="119">
        <v>0</v>
      </c>
      <c r="AC489" s="118">
        <f t="shared" si="175"/>
        <v>0</v>
      </c>
      <c r="AD489" s="118">
        <f t="shared" si="176"/>
        <v>0</v>
      </c>
      <c r="AM489" s="118"/>
      <c r="AN489" s="118"/>
      <c r="AO489" s="118"/>
      <c r="AP489" s="118"/>
      <c r="AQ489" s="117">
        <v>0.05</v>
      </c>
      <c r="AR489" s="117">
        <v>0.1</v>
      </c>
    </row>
    <row r="490" spans="1:44" s="68" customFormat="1">
      <c r="A490" s="3" t="s">
        <v>1456</v>
      </c>
      <c r="B490" s="130">
        <f>B489+30</f>
        <v>44742</v>
      </c>
      <c r="C490" s="132">
        <f>VLOOKUP(CF_ож!B490,USD!A:B,2,TRUE)</f>
        <v>89.479452054794521</v>
      </c>
      <c r="D490" s="117">
        <v>6.9999999999999993E-2</v>
      </c>
      <c r="E490" s="117">
        <v>5.0000000000000001E-3</v>
      </c>
      <c r="F490" s="117">
        <v>0</v>
      </c>
      <c r="G490" s="117"/>
      <c r="H490" s="119"/>
      <c r="M490" s="118"/>
      <c r="N490" s="118">
        <f t="shared" si="174"/>
        <v>26000</v>
      </c>
      <c r="O490" s="118">
        <f t="shared" si="140"/>
        <v>0</v>
      </c>
      <c r="P490" s="118">
        <f t="shared" si="141"/>
        <v>2326465.7534246575</v>
      </c>
      <c r="Q490" s="118">
        <f t="shared" si="169"/>
        <v>1.1550684931506794</v>
      </c>
      <c r="R490" s="118">
        <f t="shared" si="170"/>
        <v>103.35489585287996</v>
      </c>
      <c r="S490" s="118">
        <f t="shared" si="173"/>
        <v>149.58904109589039</v>
      </c>
      <c r="T490" s="118">
        <f t="shared" si="177"/>
        <v>13385.145430662411</v>
      </c>
      <c r="U490" s="118">
        <f t="shared" si="171"/>
        <v>130</v>
      </c>
      <c r="V490" s="118">
        <f t="shared" si="172"/>
        <v>11632.328767123288</v>
      </c>
      <c r="W490" s="118">
        <f t="shared" si="182"/>
        <v>0</v>
      </c>
      <c r="X490" s="118">
        <f t="shared" si="178"/>
        <v>0</v>
      </c>
      <c r="Y490" s="119">
        <v>0.02</v>
      </c>
      <c r="Z490" s="118">
        <f t="shared" si="179"/>
        <v>-520</v>
      </c>
      <c r="AA490" s="118">
        <f t="shared" si="180"/>
        <v>-46529.315068493153</v>
      </c>
      <c r="AB490" s="119">
        <v>0</v>
      </c>
      <c r="AC490" s="118">
        <f t="shared" si="175"/>
        <v>0</v>
      </c>
      <c r="AD490" s="118">
        <f t="shared" si="176"/>
        <v>0</v>
      </c>
      <c r="AM490" s="118"/>
      <c r="AN490" s="118"/>
      <c r="AO490" s="118"/>
      <c r="AP490" s="118"/>
      <c r="AQ490" s="117">
        <v>0.05</v>
      </c>
      <c r="AR490" s="117">
        <v>0.1</v>
      </c>
    </row>
    <row r="491" spans="1:44" s="68" customFormat="1">
      <c r="A491" s="3" t="s">
        <v>1456</v>
      </c>
      <c r="B491" s="130">
        <f>B490+31</f>
        <v>44773</v>
      </c>
      <c r="C491" s="132">
        <f>VLOOKUP(CF_ож!B491,USD!A:B,2,TRUE)</f>
        <v>89.904109589041099</v>
      </c>
      <c r="D491" s="117">
        <v>6.9999999999999993E-2</v>
      </c>
      <c r="E491" s="117">
        <v>5.0000000000000001E-3</v>
      </c>
      <c r="F491" s="117">
        <v>0</v>
      </c>
      <c r="G491" s="117"/>
      <c r="H491" s="119"/>
      <c r="M491" s="118"/>
      <c r="N491" s="118">
        <f t="shared" si="174"/>
        <v>26000</v>
      </c>
      <c r="O491" s="118">
        <f t="shared" si="140"/>
        <v>0</v>
      </c>
      <c r="P491" s="118">
        <f t="shared" si="141"/>
        <v>2337506.8493150687</v>
      </c>
      <c r="Q491" s="118">
        <f t="shared" si="169"/>
        <v>1.1550684931506794</v>
      </c>
      <c r="R491" s="118">
        <f t="shared" si="170"/>
        <v>103.84540439106725</v>
      </c>
      <c r="S491" s="118">
        <f t="shared" si="173"/>
        <v>154.57534246575341</v>
      </c>
      <c r="T491" s="118">
        <f t="shared" si="177"/>
        <v>13896.958528804653</v>
      </c>
      <c r="U491" s="118">
        <f t="shared" si="171"/>
        <v>130</v>
      </c>
      <c r="V491" s="118">
        <f t="shared" si="172"/>
        <v>11687.534246575342</v>
      </c>
      <c r="W491" s="118">
        <f t="shared" si="182"/>
        <v>0</v>
      </c>
      <c r="X491" s="118">
        <f t="shared" si="178"/>
        <v>0</v>
      </c>
      <c r="Y491" s="119">
        <v>0.02</v>
      </c>
      <c r="Z491" s="118">
        <f t="shared" si="179"/>
        <v>-520</v>
      </c>
      <c r="AA491" s="118">
        <f t="shared" si="180"/>
        <v>-46750.136986301368</v>
      </c>
      <c r="AB491" s="119">
        <v>0</v>
      </c>
      <c r="AC491" s="118">
        <f t="shared" si="175"/>
        <v>0</v>
      </c>
      <c r="AD491" s="118">
        <f t="shared" si="176"/>
        <v>0</v>
      </c>
      <c r="AM491" s="118"/>
      <c r="AN491" s="118"/>
      <c r="AO491" s="118"/>
      <c r="AP491" s="118"/>
      <c r="AQ491" s="117">
        <v>0.05</v>
      </c>
      <c r="AR491" s="117">
        <v>0.1</v>
      </c>
    </row>
    <row r="492" spans="1:44" s="68" customFormat="1">
      <c r="A492" s="3" t="s">
        <v>1456</v>
      </c>
      <c r="B492" s="130">
        <f>B491+31</f>
        <v>44804</v>
      </c>
      <c r="C492" s="132">
        <f>VLOOKUP(CF_ож!B492,USD!A:B,2,TRUE)</f>
        <v>90.328767123287676</v>
      </c>
      <c r="D492" s="117">
        <v>6.9999999999999993E-2</v>
      </c>
      <c r="E492" s="117">
        <v>5.0000000000000001E-3</v>
      </c>
      <c r="F492" s="117">
        <v>0</v>
      </c>
      <c r="G492" s="117"/>
      <c r="H492" s="119"/>
      <c r="M492" s="118"/>
      <c r="N492" s="118">
        <f t="shared" si="174"/>
        <v>26000</v>
      </c>
      <c r="O492" s="118">
        <f t="shared" si="140"/>
        <v>0</v>
      </c>
      <c r="P492" s="118">
        <f t="shared" si="141"/>
        <v>2348547.9452054794</v>
      </c>
      <c r="Q492" s="118">
        <f t="shared" si="169"/>
        <v>1.1550684931506794</v>
      </c>
      <c r="R492" s="118">
        <f t="shared" si="170"/>
        <v>104.33591292925452</v>
      </c>
      <c r="S492" s="118">
        <f t="shared" si="173"/>
        <v>154.57534246575341</v>
      </c>
      <c r="T492" s="118">
        <f t="shared" si="177"/>
        <v>13962.600112591479</v>
      </c>
      <c r="U492" s="118">
        <f t="shared" si="171"/>
        <v>130</v>
      </c>
      <c r="V492" s="118">
        <f t="shared" si="172"/>
        <v>11742.739726027397</v>
      </c>
      <c r="W492" s="118">
        <f t="shared" si="182"/>
        <v>0</v>
      </c>
      <c r="X492" s="118">
        <f t="shared" si="178"/>
        <v>0</v>
      </c>
      <c r="Y492" s="119">
        <v>0.02</v>
      </c>
      <c r="Z492" s="118">
        <f t="shared" si="179"/>
        <v>-520</v>
      </c>
      <c r="AA492" s="118">
        <f t="shared" si="180"/>
        <v>-46970.95890410959</v>
      </c>
      <c r="AB492" s="119">
        <v>0</v>
      </c>
      <c r="AC492" s="118">
        <f t="shared" si="175"/>
        <v>0</v>
      </c>
      <c r="AD492" s="118">
        <f t="shared" si="176"/>
        <v>0</v>
      </c>
      <c r="AM492" s="118"/>
      <c r="AN492" s="118"/>
      <c r="AO492" s="118"/>
      <c r="AP492" s="118"/>
      <c r="AQ492" s="117">
        <v>0.05</v>
      </c>
      <c r="AR492" s="117">
        <v>0.1</v>
      </c>
    </row>
    <row r="493" spans="1:44" s="68" customFormat="1">
      <c r="A493" s="3" t="s">
        <v>1456</v>
      </c>
      <c r="B493" s="130">
        <f>B492+30</f>
        <v>44834</v>
      </c>
      <c r="C493" s="132">
        <f>VLOOKUP(CF_ож!B493,USD!A:B,2,TRUE)</f>
        <v>90.739726027397253</v>
      </c>
      <c r="D493" s="117">
        <v>6.9999999999999993E-2</v>
      </c>
      <c r="E493" s="117">
        <v>5.0000000000000001E-3</v>
      </c>
      <c r="F493" s="117">
        <v>0</v>
      </c>
      <c r="G493" s="117"/>
      <c r="H493" s="119"/>
      <c r="M493" s="118"/>
      <c r="N493" s="118">
        <f t="shared" si="174"/>
        <v>26000</v>
      </c>
      <c r="O493" s="118">
        <f t="shared" si="140"/>
        <v>0</v>
      </c>
      <c r="P493" s="118">
        <f t="shared" si="141"/>
        <v>2359232.8767123288</v>
      </c>
      <c r="Q493" s="118">
        <f t="shared" si="169"/>
        <v>1.1550684931506794</v>
      </c>
      <c r="R493" s="118">
        <f t="shared" si="170"/>
        <v>104.81059861137123</v>
      </c>
      <c r="S493" s="118">
        <f t="shared" si="173"/>
        <v>149.58904109589039</v>
      </c>
      <c r="T493" s="118">
        <f t="shared" si="177"/>
        <v>13573.668605742163</v>
      </c>
      <c r="U493" s="118">
        <f t="shared" si="171"/>
        <v>130</v>
      </c>
      <c r="V493" s="118">
        <f t="shared" si="172"/>
        <v>11796.164383561643</v>
      </c>
      <c r="W493" s="118">
        <f t="shared" si="182"/>
        <v>0</v>
      </c>
      <c r="X493" s="118">
        <f t="shared" si="178"/>
        <v>0</v>
      </c>
      <c r="Y493" s="119">
        <v>0.02</v>
      </c>
      <c r="Z493" s="118">
        <f t="shared" si="179"/>
        <v>-520</v>
      </c>
      <c r="AA493" s="118">
        <f t="shared" si="180"/>
        <v>-47184.657534246573</v>
      </c>
      <c r="AB493" s="119">
        <v>0</v>
      </c>
      <c r="AC493" s="118">
        <f t="shared" si="175"/>
        <v>0</v>
      </c>
      <c r="AD493" s="118">
        <f t="shared" si="176"/>
        <v>0</v>
      </c>
      <c r="AM493" s="118"/>
      <c r="AN493" s="118"/>
      <c r="AO493" s="118"/>
      <c r="AP493" s="118"/>
      <c r="AQ493" s="117">
        <v>0.05</v>
      </c>
      <c r="AR493" s="117">
        <v>0.1</v>
      </c>
    </row>
    <row r="494" spans="1:44" s="68" customFormat="1">
      <c r="A494" s="3" t="s">
        <v>1456</v>
      </c>
      <c r="B494" s="130">
        <f>B493+31</f>
        <v>44865</v>
      </c>
      <c r="C494" s="132">
        <f>VLOOKUP(CF_ож!B494,USD!A:B,2,TRUE)</f>
        <v>91.164383561643831</v>
      </c>
      <c r="D494" s="117">
        <v>6.5000000000000002E-2</v>
      </c>
      <c r="E494" s="117">
        <v>5.0000000000000001E-3</v>
      </c>
      <c r="F494" s="117">
        <v>0</v>
      </c>
      <c r="G494" s="117"/>
      <c r="H494" s="119"/>
      <c r="M494" s="118"/>
      <c r="N494" s="118">
        <f t="shared" si="174"/>
        <v>26000</v>
      </c>
      <c r="O494" s="118">
        <f t="shared" si="140"/>
        <v>0</v>
      </c>
      <c r="P494" s="118">
        <f t="shared" si="141"/>
        <v>2370273.9726027395</v>
      </c>
      <c r="Q494" s="118">
        <f t="shared" si="169"/>
        <v>1.1550684931506794</v>
      </c>
      <c r="R494" s="118">
        <f t="shared" si="170"/>
        <v>105.3011071495585</v>
      </c>
      <c r="S494" s="118">
        <f t="shared" si="173"/>
        <v>154.57534246575341</v>
      </c>
      <c r="T494" s="118">
        <f t="shared" si="177"/>
        <v>14091.765809720395</v>
      </c>
      <c r="U494" s="118">
        <f t="shared" si="171"/>
        <v>130</v>
      </c>
      <c r="V494" s="118">
        <f t="shared" si="172"/>
        <v>11851.369863013699</v>
      </c>
      <c r="W494" s="118">
        <f t="shared" si="182"/>
        <v>0</v>
      </c>
      <c r="X494" s="118">
        <f t="shared" si="178"/>
        <v>0</v>
      </c>
      <c r="Y494" s="119">
        <v>0.02</v>
      </c>
      <c r="Z494" s="118">
        <f t="shared" si="179"/>
        <v>-520</v>
      </c>
      <c r="AA494" s="118">
        <f t="shared" si="180"/>
        <v>-47405.479452054795</v>
      </c>
      <c r="AB494" s="119">
        <v>0</v>
      </c>
      <c r="AC494" s="118">
        <f t="shared" si="175"/>
        <v>0</v>
      </c>
      <c r="AD494" s="118">
        <f t="shared" si="176"/>
        <v>0</v>
      </c>
      <c r="AM494" s="118"/>
      <c r="AN494" s="118"/>
      <c r="AO494" s="118"/>
      <c r="AP494" s="118"/>
      <c r="AQ494" s="117">
        <v>0.05</v>
      </c>
      <c r="AR494" s="117">
        <v>0.1</v>
      </c>
    </row>
    <row r="495" spans="1:44" s="68" customFormat="1">
      <c r="A495" s="3" t="s">
        <v>1456</v>
      </c>
      <c r="B495" s="130">
        <f>B494+30</f>
        <v>44895</v>
      </c>
      <c r="C495" s="132">
        <f>VLOOKUP(CF_ож!B495,USD!A:B,2,TRUE)</f>
        <v>91.575342465753423</v>
      </c>
      <c r="D495" s="117">
        <v>6.5000000000000002E-2</v>
      </c>
      <c r="E495" s="117">
        <v>5.0000000000000001E-3</v>
      </c>
      <c r="F495" s="117">
        <v>0</v>
      </c>
      <c r="G495" s="117"/>
      <c r="H495" s="119"/>
      <c r="M495" s="118"/>
      <c r="N495" s="118">
        <f t="shared" si="174"/>
        <v>26000</v>
      </c>
      <c r="O495" s="118">
        <f t="shared" si="140"/>
        <v>0</v>
      </c>
      <c r="P495" s="118">
        <f t="shared" si="141"/>
        <v>2380958.9041095888</v>
      </c>
      <c r="Q495" s="118">
        <f t="shared" si="169"/>
        <v>1.1550684931506794</v>
      </c>
      <c r="R495" s="118">
        <f t="shared" si="170"/>
        <v>105.77579283167523</v>
      </c>
      <c r="S495" s="118">
        <f t="shared" si="173"/>
        <v>138.9041095890411</v>
      </c>
      <c r="T495" s="118">
        <f t="shared" si="177"/>
        <v>12720.191405516982</v>
      </c>
      <c r="U495" s="118">
        <f t="shared" si="171"/>
        <v>130</v>
      </c>
      <c r="V495" s="118">
        <f t="shared" si="172"/>
        <v>11904.794520547945</v>
      </c>
      <c r="W495" s="118">
        <f t="shared" si="182"/>
        <v>0</v>
      </c>
      <c r="X495" s="118">
        <f t="shared" si="178"/>
        <v>0</v>
      </c>
      <c r="Y495" s="119">
        <v>0.02</v>
      </c>
      <c r="Z495" s="118">
        <f t="shared" si="179"/>
        <v>-520</v>
      </c>
      <c r="AA495" s="118">
        <f t="shared" si="180"/>
        <v>-47619.178082191778</v>
      </c>
      <c r="AB495" s="119">
        <v>0</v>
      </c>
      <c r="AC495" s="118">
        <f t="shared" si="175"/>
        <v>0</v>
      </c>
      <c r="AD495" s="118">
        <f t="shared" si="176"/>
        <v>0</v>
      </c>
      <c r="AM495" s="118"/>
      <c r="AN495" s="118"/>
      <c r="AO495" s="118"/>
      <c r="AP495" s="118"/>
      <c r="AQ495" s="117">
        <v>0.05</v>
      </c>
      <c r="AR495" s="117">
        <v>0.1</v>
      </c>
    </row>
    <row r="496" spans="1:44" s="68" customFormat="1">
      <c r="A496" s="3" t="s">
        <v>1456</v>
      </c>
      <c r="B496" s="130">
        <f>B495+31</f>
        <v>44926</v>
      </c>
      <c r="C496" s="132">
        <f>VLOOKUP(CF_ож!B496,USD!A:B,2,TRUE)</f>
        <v>92</v>
      </c>
      <c r="D496" s="117">
        <v>6.5000000000000002E-2</v>
      </c>
      <c r="E496" s="117">
        <v>5.0000000000000001E-3</v>
      </c>
      <c r="F496" s="117">
        <v>0</v>
      </c>
      <c r="G496" s="117"/>
      <c r="H496" s="119"/>
      <c r="M496" s="118">
        <v>100</v>
      </c>
      <c r="N496" s="118">
        <f t="shared" si="174"/>
        <v>25900</v>
      </c>
      <c r="O496" s="118">
        <f t="shared" si="140"/>
        <v>9200</v>
      </c>
      <c r="P496" s="118">
        <f t="shared" si="141"/>
        <v>2382800</v>
      </c>
      <c r="Q496" s="118">
        <f t="shared" si="169"/>
        <v>1.1550684931506794</v>
      </c>
      <c r="R496" s="118">
        <f t="shared" si="170"/>
        <v>106.2663013698625</v>
      </c>
      <c r="S496" s="118">
        <f t="shared" si="173"/>
        <v>143.53424657534245</v>
      </c>
      <c r="T496" s="118">
        <f t="shared" si="177"/>
        <v>13205.150684931505</v>
      </c>
      <c r="U496" s="118">
        <f t="shared" si="171"/>
        <v>129.5</v>
      </c>
      <c r="V496" s="118">
        <f t="shared" si="172"/>
        <v>11914</v>
      </c>
      <c r="W496" s="118">
        <f t="shared" si="182"/>
        <v>0</v>
      </c>
      <c r="X496" s="118">
        <f t="shared" si="178"/>
        <v>0</v>
      </c>
      <c r="Y496" s="119">
        <v>0.02</v>
      </c>
      <c r="Z496" s="118">
        <f t="shared" si="179"/>
        <v>-518</v>
      </c>
      <c r="AA496" s="118">
        <f t="shared" si="180"/>
        <v>-47656</v>
      </c>
      <c r="AB496" s="119">
        <v>0</v>
      </c>
      <c r="AC496" s="118">
        <f t="shared" si="175"/>
        <v>0</v>
      </c>
      <c r="AD496" s="118">
        <f t="shared" si="176"/>
        <v>0</v>
      </c>
      <c r="AM496" s="118"/>
      <c r="AN496" s="118"/>
      <c r="AO496" s="118"/>
      <c r="AP496" s="118"/>
      <c r="AQ496" s="117">
        <v>0.05</v>
      </c>
      <c r="AR496" s="117">
        <v>0.1</v>
      </c>
    </row>
    <row r="497" spans="1:44" s="68" customFormat="1">
      <c r="A497" s="3" t="s">
        <v>1456</v>
      </c>
      <c r="B497" s="130">
        <f>B496+31</f>
        <v>44957</v>
      </c>
      <c r="C497" s="132">
        <f>VLOOKUP(CF_ож!B497,USD!A:B,2,TRUE)</f>
        <v>92.424657534246577</v>
      </c>
      <c r="D497" s="117">
        <v>6.5000000000000002E-2</v>
      </c>
      <c r="E497" s="117">
        <v>5.0000000000000001E-3</v>
      </c>
      <c r="F497" s="117">
        <v>0</v>
      </c>
      <c r="G497" s="117"/>
      <c r="H497" s="119"/>
      <c r="M497" s="118">
        <v>100</v>
      </c>
      <c r="N497" s="118">
        <f t="shared" si="174"/>
        <v>25800</v>
      </c>
      <c r="O497" s="118">
        <f t="shared" si="140"/>
        <v>9242.465753424658</v>
      </c>
      <c r="P497" s="118">
        <f t="shared" si="141"/>
        <v>2384556.1643835618</v>
      </c>
      <c r="Q497" s="118">
        <f t="shared" si="169"/>
        <v>1.1550684931506794</v>
      </c>
      <c r="R497" s="118">
        <f t="shared" si="170"/>
        <v>106.75680990804977</v>
      </c>
      <c r="S497" s="118">
        <f t="shared" si="173"/>
        <v>142.98219178082189</v>
      </c>
      <c r="T497" s="118">
        <f t="shared" si="177"/>
        <v>13215.080108838429</v>
      </c>
      <c r="U497" s="118">
        <f t="shared" si="171"/>
        <v>129</v>
      </c>
      <c r="V497" s="118">
        <f t="shared" si="172"/>
        <v>11922.780821917808</v>
      </c>
      <c r="W497" s="118">
        <f t="shared" si="182"/>
        <v>0</v>
      </c>
      <c r="X497" s="118">
        <f t="shared" si="178"/>
        <v>0</v>
      </c>
      <c r="Y497" s="119">
        <v>0.02</v>
      </c>
      <c r="Z497" s="118">
        <f t="shared" si="179"/>
        <v>-516</v>
      </c>
      <c r="AA497" s="118">
        <f t="shared" si="180"/>
        <v>-47691.123287671231</v>
      </c>
      <c r="AB497" s="119">
        <v>0</v>
      </c>
      <c r="AC497" s="118">
        <f t="shared" si="175"/>
        <v>0</v>
      </c>
      <c r="AD497" s="118">
        <f t="shared" si="176"/>
        <v>0</v>
      </c>
      <c r="AM497" s="118"/>
      <c r="AN497" s="118"/>
      <c r="AO497" s="118"/>
      <c r="AP497" s="118"/>
      <c r="AQ497" s="117">
        <v>0.05</v>
      </c>
      <c r="AR497" s="117">
        <v>0.1</v>
      </c>
    </row>
    <row r="498" spans="1:44" s="68" customFormat="1">
      <c r="A498" s="3" t="s">
        <v>1456</v>
      </c>
      <c r="B498" s="130">
        <f>B497+28</f>
        <v>44985</v>
      </c>
      <c r="C498" s="132">
        <f>VLOOKUP(CF_ож!B498,USD!A:B,2,TRUE)</f>
        <v>92.808219178082197</v>
      </c>
      <c r="D498" s="117">
        <v>6.5000000000000002E-2</v>
      </c>
      <c r="E498" s="117">
        <v>5.0000000000000001E-3</v>
      </c>
      <c r="F498" s="117">
        <v>0</v>
      </c>
      <c r="G498" s="117"/>
      <c r="H498" s="119"/>
      <c r="M498" s="118">
        <v>100</v>
      </c>
      <c r="N498" s="118">
        <f t="shared" si="174"/>
        <v>25700</v>
      </c>
      <c r="O498" s="118">
        <f t="shared" si="140"/>
        <v>9280.82191780822</v>
      </c>
      <c r="P498" s="118">
        <f t="shared" si="141"/>
        <v>2385171.2328767125</v>
      </c>
      <c r="Q498" s="118">
        <f t="shared" si="169"/>
        <v>1.1550684931506794</v>
      </c>
      <c r="R498" s="118">
        <f t="shared" si="170"/>
        <v>107.19984987802539</v>
      </c>
      <c r="S498" s="118">
        <f t="shared" si="173"/>
        <v>128.64657534246575</v>
      </c>
      <c r="T498" s="118">
        <f t="shared" si="177"/>
        <v>11939.459560893227</v>
      </c>
      <c r="U498" s="118">
        <f t="shared" si="171"/>
        <v>128.5</v>
      </c>
      <c r="V498" s="118">
        <f t="shared" si="172"/>
        <v>11925.856164383562</v>
      </c>
      <c r="W498" s="118">
        <f t="shared" si="182"/>
        <v>0</v>
      </c>
      <c r="X498" s="118">
        <f t="shared" si="178"/>
        <v>0</v>
      </c>
      <c r="Y498" s="119">
        <v>0.02</v>
      </c>
      <c r="Z498" s="118">
        <f t="shared" si="179"/>
        <v>-514</v>
      </c>
      <c r="AA498" s="118">
        <f t="shared" si="180"/>
        <v>-47703.424657534248</v>
      </c>
      <c r="AB498" s="119">
        <v>0</v>
      </c>
      <c r="AC498" s="118">
        <f t="shared" si="175"/>
        <v>0</v>
      </c>
      <c r="AD498" s="118">
        <f t="shared" si="176"/>
        <v>0</v>
      </c>
      <c r="AM498" s="118"/>
      <c r="AN498" s="118"/>
      <c r="AO498" s="118"/>
      <c r="AP498" s="118"/>
      <c r="AQ498" s="117">
        <v>0.05</v>
      </c>
      <c r="AR498" s="117">
        <v>0.1</v>
      </c>
    </row>
    <row r="499" spans="1:44" s="68" customFormat="1">
      <c r="A499" s="3" t="s">
        <v>1456</v>
      </c>
      <c r="B499" s="130">
        <f>B498+31</f>
        <v>45016</v>
      </c>
      <c r="C499" s="132">
        <f>VLOOKUP(CF_ож!B499,USD!A:B,2,TRUE)</f>
        <v>93.232876712328761</v>
      </c>
      <c r="D499" s="117">
        <v>0.06</v>
      </c>
      <c r="E499" s="117">
        <v>5.0000000000000001E-3</v>
      </c>
      <c r="F499" s="117">
        <v>0</v>
      </c>
      <c r="G499" s="117"/>
      <c r="H499" s="119"/>
      <c r="M499" s="118">
        <v>100</v>
      </c>
      <c r="N499" s="118">
        <f t="shared" si="174"/>
        <v>25600</v>
      </c>
      <c r="O499" s="118">
        <f t="shared" ref="O499:O562" si="183">M499*C499</f>
        <v>9323.2876712328762</v>
      </c>
      <c r="P499" s="118">
        <f t="shared" ref="P499:P562" si="184">N499*C499</f>
        <v>2386761.6438356163</v>
      </c>
      <c r="Q499" s="118">
        <f t="shared" si="169"/>
        <v>1.1550684931506794</v>
      </c>
      <c r="R499" s="118">
        <f t="shared" si="170"/>
        <v>107.69035841621265</v>
      </c>
      <c r="S499" s="118">
        <f t="shared" si="173"/>
        <v>141.87808219178083</v>
      </c>
      <c r="T499" s="118">
        <f t="shared" si="177"/>
        <v>13227.701745167949</v>
      </c>
      <c r="U499" s="118">
        <f t="shared" si="171"/>
        <v>128</v>
      </c>
      <c r="V499" s="118">
        <f t="shared" si="172"/>
        <v>11933.808219178081</v>
      </c>
      <c r="W499" s="118">
        <f t="shared" si="182"/>
        <v>0</v>
      </c>
      <c r="X499" s="118">
        <f t="shared" si="178"/>
        <v>0</v>
      </c>
      <c r="Y499" s="119">
        <v>0.02</v>
      </c>
      <c r="Z499" s="118">
        <f t="shared" si="179"/>
        <v>-512</v>
      </c>
      <c r="AA499" s="118">
        <f t="shared" si="180"/>
        <v>-47735.232876712325</v>
      </c>
      <c r="AB499" s="119">
        <v>0</v>
      </c>
      <c r="AC499" s="118">
        <f t="shared" si="175"/>
        <v>0</v>
      </c>
      <c r="AD499" s="118">
        <f t="shared" si="176"/>
        <v>0</v>
      </c>
      <c r="AM499" s="118"/>
      <c r="AN499" s="118"/>
      <c r="AO499" s="118"/>
      <c r="AP499" s="118"/>
      <c r="AQ499" s="117">
        <v>0.05</v>
      </c>
      <c r="AR499" s="117">
        <v>0.1</v>
      </c>
    </row>
    <row r="500" spans="1:44" s="68" customFormat="1">
      <c r="A500" s="3" t="s">
        <v>1456</v>
      </c>
      <c r="B500" s="130">
        <f>B499+30</f>
        <v>45046</v>
      </c>
      <c r="C500" s="132">
        <f>VLOOKUP(CF_ож!B500,USD!A:B,2,TRUE)</f>
        <v>93.643835616438352</v>
      </c>
      <c r="D500" s="117">
        <v>0.06</v>
      </c>
      <c r="E500" s="117">
        <v>5.0000000000000001E-3</v>
      </c>
      <c r="F500" s="117">
        <v>0</v>
      </c>
      <c r="G500" s="117"/>
      <c r="H500" s="119"/>
      <c r="M500" s="118">
        <v>100</v>
      </c>
      <c r="N500" s="118">
        <f t="shared" si="174"/>
        <v>25500</v>
      </c>
      <c r="O500" s="118">
        <f t="shared" si="183"/>
        <v>9364.3835616438355</v>
      </c>
      <c r="P500" s="118">
        <f t="shared" si="184"/>
        <v>2387917.8082191781</v>
      </c>
      <c r="Q500" s="118">
        <f t="shared" si="169"/>
        <v>1.1550684931506794</v>
      </c>
      <c r="R500" s="118">
        <f t="shared" si="170"/>
        <v>108.16504409832937</v>
      </c>
      <c r="S500" s="118">
        <f t="shared" si="173"/>
        <v>126.24657534246575</v>
      </c>
      <c r="T500" s="118">
        <f t="shared" si="177"/>
        <v>11822.213548508162</v>
      </c>
      <c r="U500" s="118">
        <f t="shared" si="171"/>
        <v>127.5</v>
      </c>
      <c r="V500" s="118">
        <f t="shared" si="172"/>
        <v>11939.589041095889</v>
      </c>
      <c r="W500" s="118">
        <f t="shared" si="182"/>
        <v>0</v>
      </c>
      <c r="X500" s="118">
        <f t="shared" si="178"/>
        <v>0</v>
      </c>
      <c r="Y500" s="119">
        <v>0.02</v>
      </c>
      <c r="Z500" s="118">
        <f t="shared" si="179"/>
        <v>-510</v>
      </c>
      <c r="AA500" s="118">
        <f t="shared" si="180"/>
        <v>-47758.356164383556</v>
      </c>
      <c r="AB500" s="119">
        <v>0</v>
      </c>
      <c r="AC500" s="118">
        <f t="shared" si="175"/>
        <v>0</v>
      </c>
      <c r="AD500" s="118">
        <f t="shared" si="176"/>
        <v>0</v>
      </c>
      <c r="AM500" s="118"/>
      <c r="AN500" s="118"/>
      <c r="AO500" s="118"/>
      <c r="AP500" s="118"/>
      <c r="AQ500" s="117">
        <v>0.05</v>
      </c>
      <c r="AR500" s="117">
        <v>0.1</v>
      </c>
    </row>
    <row r="501" spans="1:44" s="68" customFormat="1">
      <c r="A501" s="3" t="s">
        <v>1456</v>
      </c>
      <c r="B501" s="130">
        <f>B500+31</f>
        <v>45077</v>
      </c>
      <c r="C501" s="132">
        <f>VLOOKUP(CF_ож!B501,USD!A:B,2,TRUE)</f>
        <v>94.06849315068493</v>
      </c>
      <c r="D501" s="117">
        <v>0.06</v>
      </c>
      <c r="E501" s="117">
        <v>5.0000000000000001E-3</v>
      </c>
      <c r="F501" s="117">
        <v>0</v>
      </c>
      <c r="G501" s="117"/>
      <c r="H501" s="119"/>
      <c r="M501" s="118">
        <v>100</v>
      </c>
      <c r="N501" s="118">
        <f t="shared" si="174"/>
        <v>25400</v>
      </c>
      <c r="O501" s="118">
        <f t="shared" si="183"/>
        <v>9406.8493150684935</v>
      </c>
      <c r="P501" s="118">
        <f t="shared" si="184"/>
        <v>2389339.7260273974</v>
      </c>
      <c r="Q501" s="118">
        <f t="shared" si="169"/>
        <v>1.1550684931506794</v>
      </c>
      <c r="R501" s="118">
        <f t="shared" si="170"/>
        <v>108.65555263651665</v>
      </c>
      <c r="S501" s="118">
        <f t="shared" si="173"/>
        <v>129.94520547945206</v>
      </c>
      <c r="T501" s="118">
        <f t="shared" si="177"/>
        <v>12223.749671608182</v>
      </c>
      <c r="U501" s="118">
        <f t="shared" si="171"/>
        <v>127</v>
      </c>
      <c r="V501" s="118">
        <f t="shared" si="172"/>
        <v>11946.698630136985</v>
      </c>
      <c r="W501" s="118">
        <f t="shared" si="182"/>
        <v>0</v>
      </c>
      <c r="X501" s="118">
        <f t="shared" si="178"/>
        <v>0</v>
      </c>
      <c r="Y501" s="119">
        <v>0.02</v>
      </c>
      <c r="Z501" s="118">
        <f t="shared" si="179"/>
        <v>-508</v>
      </c>
      <c r="AA501" s="118">
        <f t="shared" si="180"/>
        <v>-47786.794520547941</v>
      </c>
      <c r="AB501" s="119">
        <v>0</v>
      </c>
      <c r="AC501" s="118">
        <f t="shared" si="175"/>
        <v>0</v>
      </c>
      <c r="AD501" s="118">
        <f t="shared" si="176"/>
        <v>0</v>
      </c>
      <c r="AM501" s="118"/>
      <c r="AN501" s="118"/>
      <c r="AO501" s="118"/>
      <c r="AP501" s="118"/>
      <c r="AQ501" s="117">
        <v>0.05</v>
      </c>
      <c r="AR501" s="117">
        <v>0.1</v>
      </c>
    </row>
    <row r="502" spans="1:44" s="68" customFormat="1">
      <c r="A502" s="3" t="s">
        <v>1456</v>
      </c>
      <c r="B502" s="130">
        <f>B501+30</f>
        <v>45107</v>
      </c>
      <c r="C502" s="132">
        <f>VLOOKUP(CF_ож!B502,USD!A:B,2,TRUE)</f>
        <v>94.479452054794521</v>
      </c>
      <c r="D502" s="117">
        <v>0.06</v>
      </c>
      <c r="E502" s="117">
        <v>5.0000000000000001E-3</v>
      </c>
      <c r="F502" s="117">
        <v>0</v>
      </c>
      <c r="G502" s="117"/>
      <c r="H502" s="119"/>
      <c r="M502" s="118">
        <v>100</v>
      </c>
      <c r="N502" s="118">
        <f t="shared" si="174"/>
        <v>25300</v>
      </c>
      <c r="O502" s="118">
        <f t="shared" si="183"/>
        <v>9447.9452054794529</v>
      </c>
      <c r="P502" s="118">
        <f t="shared" si="184"/>
        <v>2390330.1369863013</v>
      </c>
      <c r="Q502" s="118">
        <f t="shared" si="169"/>
        <v>1.1550684931506794</v>
      </c>
      <c r="R502" s="118">
        <f t="shared" si="170"/>
        <v>109.13023831863336</v>
      </c>
      <c r="S502" s="118">
        <f t="shared" si="173"/>
        <v>125.26027397260275</v>
      </c>
      <c r="T502" s="118">
        <f t="shared" si="177"/>
        <v>11834.522049164947</v>
      </c>
      <c r="U502" s="118">
        <f t="shared" si="171"/>
        <v>126.5</v>
      </c>
      <c r="V502" s="118">
        <f t="shared" si="172"/>
        <v>11951.650684931506</v>
      </c>
      <c r="W502" s="118">
        <f t="shared" si="182"/>
        <v>0</v>
      </c>
      <c r="X502" s="118">
        <f t="shared" si="178"/>
        <v>0</v>
      </c>
      <c r="Y502" s="119">
        <v>0.02</v>
      </c>
      <c r="Z502" s="118">
        <f t="shared" si="179"/>
        <v>-506</v>
      </c>
      <c r="AA502" s="118">
        <f t="shared" si="180"/>
        <v>-47806.602739726026</v>
      </c>
      <c r="AB502" s="119">
        <v>0</v>
      </c>
      <c r="AC502" s="118">
        <f t="shared" si="175"/>
        <v>0</v>
      </c>
      <c r="AD502" s="118">
        <f t="shared" si="176"/>
        <v>0</v>
      </c>
      <c r="AM502" s="118"/>
      <c r="AN502" s="118"/>
      <c r="AO502" s="118"/>
      <c r="AP502" s="118"/>
      <c r="AQ502" s="117">
        <v>0.05</v>
      </c>
      <c r="AR502" s="117">
        <v>0.1</v>
      </c>
    </row>
    <row r="503" spans="1:44" s="68" customFormat="1">
      <c r="A503" s="3" t="s">
        <v>1456</v>
      </c>
      <c r="B503" s="130">
        <f>B502+31</f>
        <v>45138</v>
      </c>
      <c r="C503" s="132">
        <f>VLOOKUP(CF_ож!B503,USD!A:B,2,TRUE)</f>
        <v>94.904109589041099</v>
      </c>
      <c r="D503" s="117">
        <v>0.06</v>
      </c>
      <c r="E503" s="117">
        <v>5.0000000000000001E-3</v>
      </c>
      <c r="F503" s="117">
        <v>0</v>
      </c>
      <c r="G503" s="117"/>
      <c r="H503" s="119"/>
      <c r="M503" s="118">
        <v>100</v>
      </c>
      <c r="N503" s="118">
        <f t="shared" si="174"/>
        <v>25200</v>
      </c>
      <c r="O503" s="118">
        <f t="shared" si="183"/>
        <v>9490.4109589041091</v>
      </c>
      <c r="P503" s="118">
        <f t="shared" si="184"/>
        <v>2391583.5616438356</v>
      </c>
      <c r="Q503" s="118">
        <f t="shared" si="169"/>
        <v>1.1550684931506794</v>
      </c>
      <c r="R503" s="118">
        <f t="shared" si="170"/>
        <v>109.62074685682065</v>
      </c>
      <c r="S503" s="118">
        <f t="shared" si="173"/>
        <v>128.92602739726027</v>
      </c>
      <c r="T503" s="118">
        <f t="shared" si="177"/>
        <v>12235.609832989303</v>
      </c>
      <c r="U503" s="118">
        <f t="shared" si="171"/>
        <v>126</v>
      </c>
      <c r="V503" s="118">
        <f t="shared" si="172"/>
        <v>11957.917808219179</v>
      </c>
      <c r="W503" s="118">
        <f t="shared" si="182"/>
        <v>0</v>
      </c>
      <c r="X503" s="118">
        <f t="shared" si="178"/>
        <v>0</v>
      </c>
      <c r="Y503" s="119">
        <v>0.02</v>
      </c>
      <c r="Z503" s="118">
        <f t="shared" si="179"/>
        <v>-504</v>
      </c>
      <c r="AA503" s="118">
        <f t="shared" si="180"/>
        <v>-47831.671232876717</v>
      </c>
      <c r="AB503" s="119">
        <v>0</v>
      </c>
      <c r="AC503" s="118">
        <f t="shared" si="175"/>
        <v>0</v>
      </c>
      <c r="AD503" s="118">
        <f t="shared" si="176"/>
        <v>0</v>
      </c>
      <c r="AM503" s="118"/>
      <c r="AN503" s="118"/>
      <c r="AO503" s="118"/>
      <c r="AP503" s="118"/>
      <c r="AQ503" s="117">
        <v>0.05</v>
      </c>
      <c r="AR503" s="117">
        <v>0.1</v>
      </c>
    </row>
    <row r="504" spans="1:44" s="68" customFormat="1">
      <c r="A504" s="3" t="s">
        <v>1456</v>
      </c>
      <c r="B504" s="130">
        <f>B503+31</f>
        <v>45169</v>
      </c>
      <c r="C504" s="132">
        <f>VLOOKUP(CF_ож!B504,USD!A:B,2,TRUE)</f>
        <v>95.328767123287676</v>
      </c>
      <c r="D504" s="117">
        <v>5.4999999999999993E-2</v>
      </c>
      <c r="E504" s="117">
        <v>5.0000000000000001E-3</v>
      </c>
      <c r="F504" s="117">
        <v>0</v>
      </c>
      <c r="G504" s="117"/>
      <c r="H504" s="119"/>
      <c r="M504" s="118">
        <v>100</v>
      </c>
      <c r="N504" s="118">
        <f t="shared" si="174"/>
        <v>25100</v>
      </c>
      <c r="O504" s="118">
        <f t="shared" si="183"/>
        <v>9532.8767123287671</v>
      </c>
      <c r="P504" s="118">
        <f t="shared" si="184"/>
        <v>2392752.0547945206</v>
      </c>
      <c r="Q504" s="118">
        <f t="shared" si="169"/>
        <v>1.1550684931506794</v>
      </c>
      <c r="R504" s="118">
        <f t="shared" si="170"/>
        <v>110.11125539500792</v>
      </c>
      <c r="S504" s="118">
        <f t="shared" si="173"/>
        <v>128.41643835616438</v>
      </c>
      <c r="T504" s="118">
        <f t="shared" si="177"/>
        <v>12241.780746856821</v>
      </c>
      <c r="U504" s="118">
        <f t="shared" si="171"/>
        <v>125.5</v>
      </c>
      <c r="V504" s="118">
        <f t="shared" si="172"/>
        <v>11963.760273972603</v>
      </c>
      <c r="W504" s="118">
        <f t="shared" si="182"/>
        <v>0</v>
      </c>
      <c r="X504" s="118">
        <f t="shared" si="178"/>
        <v>0</v>
      </c>
      <c r="Y504" s="119">
        <v>0.02</v>
      </c>
      <c r="Z504" s="118">
        <f t="shared" si="179"/>
        <v>-502</v>
      </c>
      <c r="AA504" s="118">
        <f t="shared" si="180"/>
        <v>-47855.04109589041</v>
      </c>
      <c r="AB504" s="119">
        <v>0</v>
      </c>
      <c r="AC504" s="118">
        <f t="shared" si="175"/>
        <v>0</v>
      </c>
      <c r="AD504" s="118">
        <f t="shared" si="176"/>
        <v>0</v>
      </c>
      <c r="AM504" s="118"/>
      <c r="AN504" s="118"/>
      <c r="AO504" s="118"/>
      <c r="AP504" s="118"/>
      <c r="AQ504" s="117">
        <v>0.05</v>
      </c>
      <c r="AR504" s="117">
        <v>0.1</v>
      </c>
    </row>
    <row r="505" spans="1:44" s="68" customFormat="1">
      <c r="A505" s="3" t="s">
        <v>1456</v>
      </c>
      <c r="B505" s="130">
        <f>B504+30</f>
        <v>45199</v>
      </c>
      <c r="C505" s="132">
        <f>VLOOKUP(CF_ож!B505,USD!A:B,2,TRUE)</f>
        <v>95.739726027397253</v>
      </c>
      <c r="D505" s="117">
        <v>5.4999999999999993E-2</v>
      </c>
      <c r="E505" s="117">
        <v>5.0000000000000001E-3</v>
      </c>
      <c r="F505" s="117">
        <v>0</v>
      </c>
      <c r="G505" s="117"/>
      <c r="H505" s="119"/>
      <c r="M505" s="118">
        <v>100</v>
      </c>
      <c r="N505" s="118">
        <f t="shared" si="174"/>
        <v>25000</v>
      </c>
      <c r="O505" s="118">
        <f t="shared" si="183"/>
        <v>9573.9726027397246</v>
      </c>
      <c r="P505" s="118">
        <f t="shared" si="184"/>
        <v>2393493.1506849313</v>
      </c>
      <c r="Q505" s="118">
        <f t="shared" si="169"/>
        <v>1.1550684931506794</v>
      </c>
      <c r="R505" s="118">
        <f t="shared" si="170"/>
        <v>110.58594107712463</v>
      </c>
      <c r="S505" s="118">
        <f t="shared" si="173"/>
        <v>113.46575342465751</v>
      </c>
      <c r="T505" s="118">
        <f t="shared" si="177"/>
        <v>10863.180146368921</v>
      </c>
      <c r="U505" s="118">
        <f t="shared" si="171"/>
        <v>125</v>
      </c>
      <c r="V505" s="118">
        <f t="shared" si="172"/>
        <v>11967.465753424656</v>
      </c>
      <c r="W505" s="118">
        <f t="shared" si="182"/>
        <v>0</v>
      </c>
      <c r="X505" s="118">
        <f t="shared" si="178"/>
        <v>0</v>
      </c>
      <c r="Y505" s="119">
        <v>0.02</v>
      </c>
      <c r="Z505" s="118">
        <f t="shared" si="179"/>
        <v>-500</v>
      </c>
      <c r="AA505" s="118">
        <f t="shared" si="180"/>
        <v>-47869.863013698625</v>
      </c>
      <c r="AB505" s="119">
        <v>0</v>
      </c>
      <c r="AC505" s="118">
        <f t="shared" si="175"/>
        <v>0</v>
      </c>
      <c r="AD505" s="118">
        <f t="shared" si="176"/>
        <v>0</v>
      </c>
      <c r="AM505" s="118"/>
      <c r="AN505" s="118"/>
      <c r="AO505" s="118"/>
      <c r="AP505" s="118"/>
      <c r="AQ505" s="117">
        <v>0.05</v>
      </c>
      <c r="AR505" s="117">
        <v>0.1</v>
      </c>
    </row>
    <row r="506" spans="1:44" s="68" customFormat="1">
      <c r="A506" s="3" t="s">
        <v>1456</v>
      </c>
      <c r="B506" s="130">
        <f>B505+31</f>
        <v>45230</v>
      </c>
      <c r="C506" s="132">
        <f>VLOOKUP(CF_ож!B506,USD!A:B,2,TRUE)</f>
        <v>96.164383561643831</v>
      </c>
      <c r="D506" s="117">
        <v>5.4999999999999993E-2</v>
      </c>
      <c r="E506" s="117">
        <v>5.0000000000000001E-3</v>
      </c>
      <c r="F506" s="117">
        <v>0</v>
      </c>
      <c r="G506" s="117"/>
      <c r="H506" s="119"/>
      <c r="M506" s="118">
        <v>100</v>
      </c>
      <c r="N506" s="118">
        <f t="shared" si="174"/>
        <v>24900</v>
      </c>
      <c r="O506" s="118">
        <f t="shared" si="183"/>
        <v>9616.4383561643826</v>
      </c>
      <c r="P506" s="118">
        <f t="shared" si="184"/>
        <v>2394493.1506849313</v>
      </c>
      <c r="Q506" s="118">
        <f t="shared" si="169"/>
        <v>1.1550684931506794</v>
      </c>
      <c r="R506" s="118">
        <f t="shared" si="170"/>
        <v>111.0764496153119</v>
      </c>
      <c r="S506" s="118">
        <f t="shared" si="173"/>
        <v>116.7808219178082</v>
      </c>
      <c r="T506" s="118">
        <f t="shared" si="177"/>
        <v>11230.155751548131</v>
      </c>
      <c r="U506" s="118">
        <f t="shared" si="171"/>
        <v>124.5</v>
      </c>
      <c r="V506" s="118">
        <f t="shared" si="172"/>
        <v>11972.465753424656</v>
      </c>
      <c r="W506" s="118">
        <f t="shared" si="182"/>
        <v>0</v>
      </c>
      <c r="X506" s="118">
        <f t="shared" si="178"/>
        <v>0</v>
      </c>
      <c r="Y506" s="119">
        <v>0.02</v>
      </c>
      <c r="Z506" s="118">
        <f t="shared" si="179"/>
        <v>-498</v>
      </c>
      <c r="AA506" s="118">
        <f t="shared" si="180"/>
        <v>-47889.863013698625</v>
      </c>
      <c r="AB506" s="119">
        <v>0</v>
      </c>
      <c r="AC506" s="118">
        <f t="shared" si="175"/>
        <v>0</v>
      </c>
      <c r="AD506" s="118">
        <f t="shared" si="176"/>
        <v>0</v>
      </c>
      <c r="AM506" s="118"/>
      <c r="AN506" s="118"/>
      <c r="AO506" s="118"/>
      <c r="AP506" s="118"/>
      <c r="AQ506" s="117">
        <v>0.05</v>
      </c>
      <c r="AR506" s="117">
        <v>0.1</v>
      </c>
    </row>
    <row r="507" spans="1:44" s="68" customFormat="1">
      <c r="A507" s="3" t="s">
        <v>1456</v>
      </c>
      <c r="B507" s="130">
        <f>B506+30</f>
        <v>45260</v>
      </c>
      <c r="C507" s="132">
        <f>VLOOKUP(CF_ож!B507,USD!A:B,2,TRUE)</f>
        <v>96.575342465753423</v>
      </c>
      <c r="D507" s="117">
        <v>5.4999999999999993E-2</v>
      </c>
      <c r="E507" s="117">
        <v>5.0000000000000001E-3</v>
      </c>
      <c r="F507" s="117">
        <v>0</v>
      </c>
      <c r="G507" s="117"/>
      <c r="H507" s="119"/>
      <c r="M507" s="118">
        <v>100</v>
      </c>
      <c r="N507" s="118">
        <f t="shared" si="174"/>
        <v>24800</v>
      </c>
      <c r="O507" s="118">
        <f t="shared" si="183"/>
        <v>9657.534246575342</v>
      </c>
      <c r="P507" s="118">
        <f t="shared" si="184"/>
        <v>2395068.493150685</v>
      </c>
      <c r="Q507" s="118">
        <f t="shared" ref="Q507:Q570" si="185">N506*D506/365*(B507-B506)+Q506-S507</f>
        <v>1.1550684931506794</v>
      </c>
      <c r="R507" s="118">
        <f t="shared" ref="R507:R570" si="186">Q507*C507</f>
        <v>111.55113529742863</v>
      </c>
      <c r="S507" s="118">
        <f t="shared" si="173"/>
        <v>112.56164383561642</v>
      </c>
      <c r="T507" s="118">
        <f t="shared" si="177"/>
        <v>10870.679301932818</v>
      </c>
      <c r="U507" s="118">
        <f t="shared" ref="U507:U570" si="187">E507*N507</f>
        <v>124</v>
      </c>
      <c r="V507" s="118">
        <f t="shared" ref="V507:V570" si="188">U507*C507</f>
        <v>11975.342465753425</v>
      </c>
      <c r="W507" s="118">
        <f t="shared" si="182"/>
        <v>0</v>
      </c>
      <c r="X507" s="118">
        <f t="shared" si="178"/>
        <v>0</v>
      </c>
      <c r="Y507" s="119">
        <v>0.02</v>
      </c>
      <c r="Z507" s="118">
        <f t="shared" si="179"/>
        <v>-496</v>
      </c>
      <c r="AA507" s="118">
        <f t="shared" si="180"/>
        <v>-47901.369863013701</v>
      </c>
      <c r="AB507" s="119">
        <v>0</v>
      </c>
      <c r="AC507" s="118">
        <f t="shared" si="175"/>
        <v>0</v>
      </c>
      <c r="AD507" s="118">
        <f t="shared" si="176"/>
        <v>0</v>
      </c>
      <c r="AM507" s="118"/>
      <c r="AN507" s="118"/>
      <c r="AO507" s="118"/>
      <c r="AP507" s="118"/>
      <c r="AQ507" s="117">
        <v>0.05</v>
      </c>
      <c r="AR507" s="117">
        <v>0.1</v>
      </c>
    </row>
    <row r="508" spans="1:44" s="68" customFormat="1">
      <c r="A508" s="3" t="s">
        <v>1456</v>
      </c>
      <c r="B508" s="130">
        <f>B507+31</f>
        <v>45291</v>
      </c>
      <c r="C508" s="132">
        <f>VLOOKUP(CF_ож!B508,USD!A:B,2,TRUE)</f>
        <v>97</v>
      </c>
      <c r="D508" s="117">
        <v>5.4999999999999993E-2</v>
      </c>
      <c r="E508" s="117">
        <v>5.0000000000000001E-3</v>
      </c>
      <c r="F508" s="117">
        <v>0</v>
      </c>
      <c r="G508" s="117"/>
      <c r="H508" s="119"/>
      <c r="M508" s="118">
        <v>100</v>
      </c>
      <c r="N508" s="118">
        <f t="shared" si="174"/>
        <v>24700</v>
      </c>
      <c r="O508" s="118">
        <f t="shared" si="183"/>
        <v>9700</v>
      </c>
      <c r="P508" s="118">
        <f t="shared" si="184"/>
        <v>2395900</v>
      </c>
      <c r="Q508" s="118">
        <f t="shared" si="185"/>
        <v>1.1550684931506794</v>
      </c>
      <c r="R508" s="118">
        <f t="shared" si="186"/>
        <v>112.0416438356159</v>
      </c>
      <c r="S508" s="118">
        <f t="shared" ref="S508:S571" si="189">N507*D507/365*(B508-B507)</f>
        <v>115.84657534246573</v>
      </c>
      <c r="T508" s="118">
        <f t="shared" si="177"/>
        <v>11237.117808219176</v>
      </c>
      <c r="U508" s="118">
        <f t="shared" si="187"/>
        <v>123.5</v>
      </c>
      <c r="V508" s="118">
        <f t="shared" si="188"/>
        <v>11979.5</v>
      </c>
      <c r="W508" s="118">
        <f t="shared" si="182"/>
        <v>0</v>
      </c>
      <c r="X508" s="118">
        <f t="shared" si="178"/>
        <v>0</v>
      </c>
      <c r="Y508" s="119">
        <v>0.02</v>
      </c>
      <c r="Z508" s="118">
        <f t="shared" si="179"/>
        <v>-494</v>
      </c>
      <c r="AA508" s="118">
        <f t="shared" si="180"/>
        <v>-47918</v>
      </c>
      <c r="AB508" s="119">
        <v>0</v>
      </c>
      <c r="AC508" s="118">
        <f t="shared" si="175"/>
        <v>0</v>
      </c>
      <c r="AD508" s="118">
        <f t="shared" si="176"/>
        <v>0</v>
      </c>
      <c r="AM508" s="118"/>
      <c r="AN508" s="118"/>
      <c r="AO508" s="118"/>
      <c r="AP508" s="118"/>
      <c r="AQ508" s="117">
        <v>0.05</v>
      </c>
      <c r="AR508" s="117">
        <v>0.1</v>
      </c>
    </row>
    <row r="509" spans="1:44" s="68" customFormat="1">
      <c r="A509" s="3" t="s">
        <v>1456</v>
      </c>
      <c r="B509" s="130">
        <f>B508+31</f>
        <v>45322</v>
      </c>
      <c r="C509" s="132">
        <f>VLOOKUP(CF_ож!B509,USD!A:B,2,TRUE)</f>
        <v>97.424657534246577</v>
      </c>
      <c r="D509" s="117">
        <v>5.4999999999999993E-2</v>
      </c>
      <c r="E509" s="117">
        <v>5.0000000000000001E-3</v>
      </c>
      <c r="F509" s="117">
        <v>0</v>
      </c>
      <c r="G509" s="117"/>
      <c r="H509" s="119"/>
      <c r="M509" s="118">
        <v>200</v>
      </c>
      <c r="N509" s="118">
        <f t="shared" si="174"/>
        <v>24500</v>
      </c>
      <c r="O509" s="118">
        <f t="shared" si="183"/>
        <v>19484.931506849316</v>
      </c>
      <c r="P509" s="118">
        <f t="shared" si="184"/>
        <v>2386904.1095890412</v>
      </c>
      <c r="Q509" s="118">
        <f t="shared" si="185"/>
        <v>1.1550684931506794</v>
      </c>
      <c r="R509" s="118">
        <f t="shared" si="186"/>
        <v>112.53215237380317</v>
      </c>
      <c r="S509" s="118">
        <f t="shared" si="189"/>
        <v>115.3794520547945</v>
      </c>
      <c r="T509" s="118">
        <f t="shared" si="177"/>
        <v>11240.803602927377</v>
      </c>
      <c r="U509" s="118">
        <f t="shared" si="187"/>
        <v>122.5</v>
      </c>
      <c r="V509" s="118">
        <f t="shared" si="188"/>
        <v>11934.520547945205</v>
      </c>
      <c r="W509" s="118">
        <f t="shared" si="182"/>
        <v>0</v>
      </c>
      <c r="X509" s="118">
        <f t="shared" si="178"/>
        <v>0</v>
      </c>
      <c r="Y509" s="119">
        <v>0.02</v>
      </c>
      <c r="Z509" s="118">
        <f t="shared" si="179"/>
        <v>-490</v>
      </c>
      <c r="AA509" s="118">
        <f t="shared" si="180"/>
        <v>-47738.082191780821</v>
      </c>
      <c r="AB509" s="119">
        <v>0</v>
      </c>
      <c r="AC509" s="118">
        <f t="shared" si="175"/>
        <v>0</v>
      </c>
      <c r="AD509" s="118">
        <f t="shared" si="176"/>
        <v>0</v>
      </c>
      <c r="AM509" s="118"/>
      <c r="AN509" s="118"/>
      <c r="AO509" s="118"/>
      <c r="AP509" s="118"/>
      <c r="AQ509" s="117">
        <v>0.05</v>
      </c>
      <c r="AR509" s="117">
        <v>0.1</v>
      </c>
    </row>
    <row r="510" spans="1:44" s="68" customFormat="1">
      <c r="A510" s="3" t="s">
        <v>1456</v>
      </c>
      <c r="B510" s="130">
        <f>B509+29</f>
        <v>45351</v>
      </c>
      <c r="C510" s="132">
        <f>VLOOKUP(CF_ож!B510,USD!A:B,2,TRUE)</f>
        <v>97.821917808219183</v>
      </c>
      <c r="D510" s="117">
        <v>7.4999999999999997E-2</v>
      </c>
      <c r="E510" s="117">
        <v>5.0000000000000001E-3</v>
      </c>
      <c r="F510" s="117">
        <v>0</v>
      </c>
      <c r="G510" s="117"/>
      <c r="H510" s="119"/>
      <c r="M510" s="118">
        <v>200</v>
      </c>
      <c r="N510" s="118">
        <f t="shared" si="174"/>
        <v>24300</v>
      </c>
      <c r="O510" s="118">
        <f t="shared" si="183"/>
        <v>19564.383561643837</v>
      </c>
      <c r="P510" s="118">
        <f t="shared" si="184"/>
        <v>2377072.6027397262</v>
      </c>
      <c r="Q510" s="118">
        <f t="shared" si="185"/>
        <v>1.1550684931506794</v>
      </c>
      <c r="R510" s="118">
        <f t="shared" si="186"/>
        <v>112.99101519984934</v>
      </c>
      <c r="S510" s="118">
        <f t="shared" si="189"/>
        <v>107.06164383561642</v>
      </c>
      <c r="T510" s="118">
        <f t="shared" si="177"/>
        <v>10472.975323700506</v>
      </c>
      <c r="U510" s="118">
        <f t="shared" si="187"/>
        <v>121.5</v>
      </c>
      <c r="V510" s="118">
        <f t="shared" si="188"/>
        <v>11885.36301369863</v>
      </c>
      <c r="W510" s="118">
        <f t="shared" si="182"/>
        <v>0</v>
      </c>
      <c r="X510" s="118">
        <f t="shared" si="178"/>
        <v>0</v>
      </c>
      <c r="Y510" s="119">
        <v>0.02</v>
      </c>
      <c r="Z510" s="118">
        <f t="shared" si="179"/>
        <v>-486</v>
      </c>
      <c r="AA510" s="118">
        <f t="shared" si="180"/>
        <v>-47541.452054794521</v>
      </c>
      <c r="AB510" s="119">
        <v>0</v>
      </c>
      <c r="AC510" s="118">
        <f t="shared" si="175"/>
        <v>0</v>
      </c>
      <c r="AD510" s="118">
        <f t="shared" si="176"/>
        <v>0</v>
      </c>
      <c r="AM510" s="118"/>
      <c r="AN510" s="118"/>
      <c r="AO510" s="118"/>
      <c r="AP510" s="118"/>
      <c r="AQ510" s="117">
        <v>0.05</v>
      </c>
      <c r="AR510" s="117">
        <v>0.1</v>
      </c>
    </row>
    <row r="511" spans="1:44" s="68" customFormat="1">
      <c r="A511" s="3" t="s">
        <v>1456</v>
      </c>
      <c r="B511" s="130">
        <f>B510+31</f>
        <v>45382</v>
      </c>
      <c r="C511" s="132">
        <f>VLOOKUP(CF_ож!B511,USD!A:B,2,TRUE)</f>
        <v>98.246575342465746</v>
      </c>
      <c r="D511" s="117">
        <v>7.4999999999999997E-2</v>
      </c>
      <c r="E511" s="117">
        <v>5.0000000000000001E-3</v>
      </c>
      <c r="F511" s="117">
        <v>0</v>
      </c>
      <c r="G511" s="117"/>
      <c r="H511" s="119"/>
      <c r="M511" s="118">
        <v>200</v>
      </c>
      <c r="N511" s="118">
        <f t="shared" si="174"/>
        <v>24100</v>
      </c>
      <c r="O511" s="118">
        <f t="shared" si="183"/>
        <v>19649.31506849315</v>
      </c>
      <c r="P511" s="118">
        <f t="shared" si="184"/>
        <v>2367742.4657534244</v>
      </c>
      <c r="Q511" s="118">
        <f t="shared" si="185"/>
        <v>1.1550684931506794</v>
      </c>
      <c r="R511" s="118">
        <f t="shared" si="186"/>
        <v>113.4815237380366</v>
      </c>
      <c r="S511" s="118">
        <f t="shared" si="189"/>
        <v>154.78767123287673</v>
      </c>
      <c r="T511" s="118">
        <f t="shared" si="177"/>
        <v>15207.358603865641</v>
      </c>
      <c r="U511" s="118">
        <f t="shared" si="187"/>
        <v>120.5</v>
      </c>
      <c r="V511" s="118">
        <f t="shared" si="188"/>
        <v>11838.712328767122</v>
      </c>
      <c r="W511" s="118">
        <f t="shared" si="182"/>
        <v>0</v>
      </c>
      <c r="X511" s="118">
        <f t="shared" si="178"/>
        <v>0</v>
      </c>
      <c r="Y511" s="119">
        <v>0.02</v>
      </c>
      <c r="Z511" s="118">
        <f t="shared" si="179"/>
        <v>-482</v>
      </c>
      <c r="AA511" s="118">
        <f t="shared" si="180"/>
        <v>-47354.849315068488</v>
      </c>
      <c r="AB511" s="119">
        <v>0</v>
      </c>
      <c r="AC511" s="118">
        <f t="shared" si="175"/>
        <v>0</v>
      </c>
      <c r="AD511" s="118">
        <f t="shared" si="176"/>
        <v>0</v>
      </c>
      <c r="AM511" s="118"/>
      <c r="AN511" s="118"/>
      <c r="AO511" s="118"/>
      <c r="AP511" s="118"/>
      <c r="AQ511" s="117">
        <v>0.05</v>
      </c>
      <c r="AR511" s="117">
        <v>0.1</v>
      </c>
    </row>
    <row r="512" spans="1:44" s="68" customFormat="1">
      <c r="A512" s="3" t="s">
        <v>1456</v>
      </c>
      <c r="B512" s="130">
        <f>B511+30</f>
        <v>45412</v>
      </c>
      <c r="C512" s="132">
        <f>VLOOKUP(CF_ож!B512,USD!A:B,2,TRUE)</f>
        <v>98.657534246575338</v>
      </c>
      <c r="D512" s="117">
        <v>7.4999999999999997E-2</v>
      </c>
      <c r="E512" s="117">
        <v>5.0000000000000001E-3</v>
      </c>
      <c r="F512" s="117">
        <v>0</v>
      </c>
      <c r="G512" s="117"/>
      <c r="H512" s="119"/>
      <c r="M512" s="118">
        <v>200</v>
      </c>
      <c r="N512" s="118">
        <f t="shared" si="174"/>
        <v>23900</v>
      </c>
      <c r="O512" s="118">
        <f t="shared" si="183"/>
        <v>19731.506849315068</v>
      </c>
      <c r="P512" s="118">
        <f t="shared" si="184"/>
        <v>2357915.0684931506</v>
      </c>
      <c r="Q512" s="118">
        <f t="shared" si="185"/>
        <v>1.1550684931506794</v>
      </c>
      <c r="R512" s="118">
        <f t="shared" si="186"/>
        <v>113.95620942015333</v>
      </c>
      <c r="S512" s="118">
        <f t="shared" si="189"/>
        <v>148.56164383561642</v>
      </c>
      <c r="T512" s="118">
        <f t="shared" si="177"/>
        <v>14656.725464439854</v>
      </c>
      <c r="U512" s="118">
        <f t="shared" si="187"/>
        <v>119.5</v>
      </c>
      <c r="V512" s="118">
        <f t="shared" si="188"/>
        <v>11789.575342465752</v>
      </c>
      <c r="W512" s="118">
        <f t="shared" si="182"/>
        <v>0</v>
      </c>
      <c r="X512" s="118">
        <f t="shared" si="178"/>
        <v>0</v>
      </c>
      <c r="Y512" s="119">
        <v>0.02</v>
      </c>
      <c r="Z512" s="118">
        <f t="shared" si="179"/>
        <v>-478</v>
      </c>
      <c r="AA512" s="118">
        <f t="shared" si="180"/>
        <v>-47158.301369863009</v>
      </c>
      <c r="AB512" s="119">
        <v>0</v>
      </c>
      <c r="AC512" s="118">
        <f t="shared" si="175"/>
        <v>0</v>
      </c>
      <c r="AD512" s="118">
        <f t="shared" si="176"/>
        <v>0</v>
      </c>
      <c r="AM512" s="118"/>
      <c r="AN512" s="118"/>
      <c r="AO512" s="118"/>
      <c r="AP512" s="118"/>
      <c r="AQ512" s="117">
        <v>0.05</v>
      </c>
      <c r="AR512" s="117">
        <v>0.1</v>
      </c>
    </row>
    <row r="513" spans="1:44" s="68" customFormat="1">
      <c r="A513" s="3" t="s">
        <v>1456</v>
      </c>
      <c r="B513" s="130">
        <f>B512+31</f>
        <v>45443</v>
      </c>
      <c r="C513" s="132">
        <f>VLOOKUP(CF_ож!B513,USD!A:B,2,TRUE)</f>
        <v>99.082191780821915</v>
      </c>
      <c r="D513" s="117">
        <v>6.9999999999999993E-2</v>
      </c>
      <c r="E513" s="117">
        <v>5.0000000000000001E-3</v>
      </c>
      <c r="F513" s="117">
        <v>0</v>
      </c>
      <c r="G513" s="117"/>
      <c r="H513" s="119"/>
      <c r="M513" s="118">
        <v>200</v>
      </c>
      <c r="N513" s="118">
        <f t="shared" si="174"/>
        <v>23700</v>
      </c>
      <c r="O513" s="118">
        <f t="shared" si="183"/>
        <v>19816.438356164384</v>
      </c>
      <c r="P513" s="118">
        <f t="shared" si="184"/>
        <v>2348247.9452054794</v>
      </c>
      <c r="Q513" s="118">
        <f t="shared" si="185"/>
        <v>1.1550684931506794</v>
      </c>
      <c r="R513" s="118">
        <f t="shared" si="186"/>
        <v>114.4467179583406</v>
      </c>
      <c r="S513" s="118">
        <f t="shared" si="189"/>
        <v>152.23972602739727</v>
      </c>
      <c r="T513" s="118">
        <f t="shared" si="177"/>
        <v>15084.245730906361</v>
      </c>
      <c r="U513" s="118">
        <f t="shared" si="187"/>
        <v>118.5</v>
      </c>
      <c r="V513" s="118">
        <f t="shared" si="188"/>
        <v>11741.239726027397</v>
      </c>
      <c r="W513" s="118">
        <f t="shared" si="182"/>
        <v>0</v>
      </c>
      <c r="X513" s="118">
        <f t="shared" si="178"/>
        <v>0</v>
      </c>
      <c r="Y513" s="119">
        <v>0.02</v>
      </c>
      <c r="Z513" s="118">
        <f t="shared" si="179"/>
        <v>-474</v>
      </c>
      <c r="AA513" s="118">
        <f t="shared" si="180"/>
        <v>-46964.95890410959</v>
      </c>
      <c r="AB513" s="119">
        <v>0</v>
      </c>
      <c r="AC513" s="118">
        <f t="shared" si="175"/>
        <v>0</v>
      </c>
      <c r="AD513" s="118">
        <f t="shared" si="176"/>
        <v>0</v>
      </c>
      <c r="AM513" s="118"/>
      <c r="AN513" s="118"/>
      <c r="AO513" s="118"/>
      <c r="AP513" s="118"/>
      <c r="AQ513" s="117">
        <v>0.05</v>
      </c>
      <c r="AR513" s="117">
        <v>0.1</v>
      </c>
    </row>
    <row r="514" spans="1:44" s="68" customFormat="1">
      <c r="A514" s="3" t="s">
        <v>1456</v>
      </c>
      <c r="B514" s="130">
        <f>B513+30</f>
        <v>45473</v>
      </c>
      <c r="C514" s="132">
        <f>VLOOKUP(CF_ож!B514,USD!A:B,2,TRUE)</f>
        <v>99.493150684931507</v>
      </c>
      <c r="D514" s="117">
        <v>6.9999999999999993E-2</v>
      </c>
      <c r="E514" s="117">
        <v>5.0000000000000001E-3</v>
      </c>
      <c r="F514" s="117">
        <v>0</v>
      </c>
      <c r="G514" s="117"/>
      <c r="H514" s="119"/>
      <c r="M514" s="118">
        <v>200</v>
      </c>
      <c r="N514" s="118">
        <f t="shared" ref="N514:N577" si="190">N513-M514</f>
        <v>23500</v>
      </c>
      <c r="O514" s="118">
        <f t="shared" si="183"/>
        <v>19898.630136986303</v>
      </c>
      <c r="P514" s="118">
        <f t="shared" si="184"/>
        <v>2338089.0410958906</v>
      </c>
      <c r="Q514" s="118">
        <f t="shared" si="185"/>
        <v>1.1550684931506794</v>
      </c>
      <c r="R514" s="118">
        <f t="shared" si="186"/>
        <v>114.92140364045731</v>
      </c>
      <c r="S514" s="118">
        <f t="shared" si="189"/>
        <v>136.35616438356163</v>
      </c>
      <c r="T514" s="118">
        <f t="shared" si="177"/>
        <v>13566.504409832989</v>
      </c>
      <c r="U514" s="118">
        <f t="shared" si="187"/>
        <v>117.5</v>
      </c>
      <c r="V514" s="118">
        <f t="shared" si="188"/>
        <v>11690.445205479453</v>
      </c>
      <c r="W514" s="118">
        <f t="shared" si="182"/>
        <v>0</v>
      </c>
      <c r="X514" s="118">
        <f t="shared" si="178"/>
        <v>0</v>
      </c>
      <c r="Y514" s="119">
        <v>0.02</v>
      </c>
      <c r="Z514" s="118">
        <f t="shared" si="179"/>
        <v>-470</v>
      </c>
      <c r="AA514" s="118">
        <f t="shared" si="180"/>
        <v>-46761.780821917811</v>
      </c>
      <c r="AB514" s="119">
        <v>0</v>
      </c>
      <c r="AC514" s="118">
        <f t="shared" si="175"/>
        <v>0</v>
      </c>
      <c r="AD514" s="118">
        <f t="shared" si="176"/>
        <v>0</v>
      </c>
      <c r="AM514" s="118"/>
      <c r="AN514" s="118"/>
      <c r="AO514" s="118"/>
      <c r="AP514" s="118"/>
      <c r="AQ514" s="117">
        <v>0.05</v>
      </c>
      <c r="AR514" s="117">
        <v>0.1</v>
      </c>
    </row>
    <row r="515" spans="1:44" s="68" customFormat="1">
      <c r="A515" s="3" t="s">
        <v>1456</v>
      </c>
      <c r="B515" s="130">
        <f>B514+31</f>
        <v>45504</v>
      </c>
      <c r="C515" s="132">
        <f>VLOOKUP(CF_ож!B515,USD!A:B,2,TRUE)</f>
        <v>99.917808219178085</v>
      </c>
      <c r="D515" s="117">
        <v>6.9999999999999993E-2</v>
      </c>
      <c r="E515" s="117">
        <v>5.0000000000000001E-3</v>
      </c>
      <c r="F515" s="117">
        <v>0</v>
      </c>
      <c r="G515" s="117"/>
      <c r="H515" s="119"/>
      <c r="M515" s="118">
        <v>200</v>
      </c>
      <c r="N515" s="118">
        <f t="shared" si="190"/>
        <v>23300</v>
      </c>
      <c r="O515" s="118">
        <f t="shared" si="183"/>
        <v>19983.561643835616</v>
      </c>
      <c r="P515" s="118">
        <f t="shared" si="184"/>
        <v>2328084.9315068494</v>
      </c>
      <c r="Q515" s="118">
        <f t="shared" si="185"/>
        <v>1.1550684931506794</v>
      </c>
      <c r="R515" s="118">
        <f t="shared" si="186"/>
        <v>115.4119121786446</v>
      </c>
      <c r="S515" s="118">
        <f t="shared" si="189"/>
        <v>139.71232876712327</v>
      </c>
      <c r="T515" s="118">
        <f t="shared" si="177"/>
        <v>13959.749671608181</v>
      </c>
      <c r="U515" s="118">
        <f t="shared" si="187"/>
        <v>116.5</v>
      </c>
      <c r="V515" s="118">
        <f t="shared" si="188"/>
        <v>11640.424657534248</v>
      </c>
      <c r="W515" s="118">
        <f t="shared" si="182"/>
        <v>0</v>
      </c>
      <c r="X515" s="118">
        <f t="shared" si="178"/>
        <v>0</v>
      </c>
      <c r="Y515" s="119">
        <v>0.02</v>
      </c>
      <c r="Z515" s="118">
        <f t="shared" si="179"/>
        <v>-466</v>
      </c>
      <c r="AA515" s="118">
        <f t="shared" si="180"/>
        <v>-46561.698630136991</v>
      </c>
      <c r="AB515" s="119">
        <v>0</v>
      </c>
      <c r="AC515" s="118">
        <f t="shared" si="175"/>
        <v>0</v>
      </c>
      <c r="AD515" s="118">
        <f t="shared" si="176"/>
        <v>0</v>
      </c>
      <c r="AM515" s="118"/>
      <c r="AN515" s="118"/>
      <c r="AO515" s="118"/>
      <c r="AP515" s="118"/>
      <c r="AQ515" s="117">
        <v>0.05</v>
      </c>
      <c r="AR515" s="117">
        <v>0.1</v>
      </c>
    </row>
    <row r="516" spans="1:44" s="68" customFormat="1">
      <c r="A516" s="3" t="s">
        <v>1456</v>
      </c>
      <c r="B516" s="130">
        <f>B515+31</f>
        <v>45535</v>
      </c>
      <c r="C516" s="132">
        <f>VLOOKUP(CF_ож!B516,USD!A:B,2,TRUE)</f>
        <v>100.34246575342466</v>
      </c>
      <c r="D516" s="117">
        <v>6.9999999999999993E-2</v>
      </c>
      <c r="E516" s="117">
        <v>5.0000000000000001E-3</v>
      </c>
      <c r="F516" s="117">
        <v>0</v>
      </c>
      <c r="G516" s="117"/>
      <c r="H516" s="119"/>
      <c r="M516" s="118">
        <v>200</v>
      </c>
      <c r="N516" s="118">
        <f t="shared" si="190"/>
        <v>23100</v>
      </c>
      <c r="O516" s="118">
        <f t="shared" si="183"/>
        <v>20068.493150684932</v>
      </c>
      <c r="P516" s="118">
        <f t="shared" si="184"/>
        <v>2317910.9589041099</v>
      </c>
      <c r="Q516" s="118">
        <f t="shared" si="185"/>
        <v>1.1550684931506794</v>
      </c>
      <c r="R516" s="118">
        <f t="shared" si="186"/>
        <v>115.90242071683187</v>
      </c>
      <c r="S516" s="118">
        <f t="shared" si="189"/>
        <v>138.52328767123285</v>
      </c>
      <c r="T516" s="118">
        <f t="shared" si="177"/>
        <v>13899.768249202474</v>
      </c>
      <c r="U516" s="118">
        <f t="shared" si="187"/>
        <v>115.5</v>
      </c>
      <c r="V516" s="118">
        <f t="shared" si="188"/>
        <v>11589.554794520549</v>
      </c>
      <c r="W516" s="118">
        <f t="shared" si="182"/>
        <v>0</v>
      </c>
      <c r="X516" s="118">
        <f t="shared" si="178"/>
        <v>0</v>
      </c>
      <c r="Y516" s="119">
        <v>0.02</v>
      </c>
      <c r="Z516" s="118">
        <f t="shared" si="179"/>
        <v>-462</v>
      </c>
      <c r="AA516" s="118">
        <f t="shared" si="180"/>
        <v>-46358.219178082196</v>
      </c>
      <c r="AB516" s="119">
        <v>0</v>
      </c>
      <c r="AC516" s="118">
        <f t="shared" si="175"/>
        <v>0</v>
      </c>
      <c r="AD516" s="118">
        <f t="shared" si="176"/>
        <v>0</v>
      </c>
      <c r="AM516" s="118"/>
      <c r="AN516" s="118"/>
      <c r="AO516" s="118"/>
      <c r="AP516" s="118"/>
      <c r="AQ516" s="117">
        <v>0.05</v>
      </c>
      <c r="AR516" s="117">
        <v>0.1</v>
      </c>
    </row>
    <row r="517" spans="1:44" s="68" customFormat="1">
      <c r="A517" s="3" t="s">
        <v>1456</v>
      </c>
      <c r="B517" s="130">
        <f>B516+30</f>
        <v>45565</v>
      </c>
      <c r="C517" s="132">
        <f>VLOOKUP(CF_ож!B517,USD!A:B,2,TRUE)</f>
        <v>100.75342465753425</v>
      </c>
      <c r="D517" s="117">
        <v>6.9999999999999993E-2</v>
      </c>
      <c r="E517" s="117">
        <v>5.0000000000000001E-3</v>
      </c>
      <c r="F517" s="117">
        <v>0</v>
      </c>
      <c r="G517" s="117"/>
      <c r="H517" s="119"/>
      <c r="M517" s="118">
        <v>200</v>
      </c>
      <c r="N517" s="118">
        <f t="shared" si="190"/>
        <v>22900</v>
      </c>
      <c r="O517" s="118">
        <f t="shared" si="183"/>
        <v>20150.68493150685</v>
      </c>
      <c r="P517" s="118">
        <f t="shared" si="184"/>
        <v>2307253.4246575343</v>
      </c>
      <c r="Q517" s="118">
        <f t="shared" si="185"/>
        <v>1.1550684931506794</v>
      </c>
      <c r="R517" s="118">
        <f t="shared" si="186"/>
        <v>116.3771063989486</v>
      </c>
      <c r="S517" s="118">
        <f t="shared" si="189"/>
        <v>132.9041095890411</v>
      </c>
      <c r="T517" s="118">
        <f t="shared" si="177"/>
        <v>13390.544192156129</v>
      </c>
      <c r="U517" s="118">
        <f t="shared" si="187"/>
        <v>114.5</v>
      </c>
      <c r="V517" s="118">
        <f t="shared" si="188"/>
        <v>11536.267123287673</v>
      </c>
      <c r="W517" s="118">
        <f t="shared" si="182"/>
        <v>0</v>
      </c>
      <c r="X517" s="118">
        <f t="shared" si="178"/>
        <v>0</v>
      </c>
      <c r="Y517" s="119">
        <v>0.02</v>
      </c>
      <c r="Z517" s="118">
        <f t="shared" si="179"/>
        <v>-458</v>
      </c>
      <c r="AA517" s="118">
        <f t="shared" si="180"/>
        <v>-46145.068493150691</v>
      </c>
      <c r="AB517" s="119">
        <v>0</v>
      </c>
      <c r="AC517" s="118">
        <f t="shared" ref="AC517:AC580" si="191">-AB517*N517</f>
        <v>0</v>
      </c>
      <c r="AD517" s="118">
        <f t="shared" ref="AD517:AD580" si="192">AC517*C517</f>
        <v>0</v>
      </c>
      <c r="AM517" s="118"/>
      <c r="AN517" s="118"/>
      <c r="AO517" s="118"/>
      <c r="AP517" s="118"/>
      <c r="AQ517" s="117">
        <v>0.05</v>
      </c>
      <c r="AR517" s="117">
        <v>0.1</v>
      </c>
    </row>
    <row r="518" spans="1:44" s="68" customFormat="1">
      <c r="A518" s="3" t="s">
        <v>1456</v>
      </c>
      <c r="B518" s="130">
        <f>B517+31</f>
        <v>45596</v>
      </c>
      <c r="C518" s="132">
        <f>VLOOKUP(CF_ож!B518,USD!A:B,2,TRUE)</f>
        <v>101.17808219178082</v>
      </c>
      <c r="D518" s="117">
        <v>6.5000000000000002E-2</v>
      </c>
      <c r="E518" s="117">
        <v>5.0000000000000001E-3</v>
      </c>
      <c r="F518" s="117">
        <v>0</v>
      </c>
      <c r="G518" s="117"/>
      <c r="H518" s="119"/>
      <c r="M518" s="118">
        <v>200</v>
      </c>
      <c r="N518" s="118">
        <f t="shared" si="190"/>
        <v>22700</v>
      </c>
      <c r="O518" s="118">
        <f t="shared" si="183"/>
        <v>20235.616438356163</v>
      </c>
      <c r="P518" s="118">
        <f t="shared" si="184"/>
        <v>2296742.4657534244</v>
      </c>
      <c r="Q518" s="118">
        <f t="shared" si="185"/>
        <v>1.1550684931506794</v>
      </c>
      <c r="R518" s="118">
        <f t="shared" si="186"/>
        <v>116.86761493713585</v>
      </c>
      <c r="S518" s="118">
        <f t="shared" si="189"/>
        <v>136.14520547945202</v>
      </c>
      <c r="T518" s="118">
        <f t="shared" si="177"/>
        <v>13774.910790016884</v>
      </c>
      <c r="U518" s="118">
        <f t="shared" si="187"/>
        <v>113.5</v>
      </c>
      <c r="V518" s="118">
        <f t="shared" si="188"/>
        <v>11483.712328767122</v>
      </c>
      <c r="W518" s="118">
        <f t="shared" si="182"/>
        <v>0</v>
      </c>
      <c r="X518" s="118">
        <f t="shared" si="178"/>
        <v>0</v>
      </c>
      <c r="Y518" s="119">
        <v>0.02</v>
      </c>
      <c r="Z518" s="118">
        <f t="shared" si="179"/>
        <v>-454</v>
      </c>
      <c r="AA518" s="118">
        <f t="shared" si="180"/>
        <v>-45934.849315068488</v>
      </c>
      <c r="AB518" s="119">
        <v>0</v>
      </c>
      <c r="AC518" s="118">
        <f t="shared" si="191"/>
        <v>0</v>
      </c>
      <c r="AD518" s="118">
        <f t="shared" si="192"/>
        <v>0</v>
      </c>
      <c r="AM518" s="118"/>
      <c r="AN518" s="118"/>
      <c r="AO518" s="118"/>
      <c r="AP518" s="118"/>
      <c r="AQ518" s="117">
        <v>0.05</v>
      </c>
      <c r="AR518" s="117">
        <v>0.1</v>
      </c>
    </row>
    <row r="519" spans="1:44" s="68" customFormat="1">
      <c r="A519" s="3" t="s">
        <v>1456</v>
      </c>
      <c r="B519" s="130">
        <f>B518+30</f>
        <v>45626</v>
      </c>
      <c r="C519" s="132">
        <f>VLOOKUP(CF_ож!B519,USD!A:B,2,TRUE)</f>
        <v>101.58904109589041</v>
      </c>
      <c r="D519" s="117">
        <v>6.5000000000000002E-2</v>
      </c>
      <c r="E519" s="117">
        <v>5.0000000000000001E-3</v>
      </c>
      <c r="F519" s="117">
        <v>0</v>
      </c>
      <c r="G519" s="117"/>
      <c r="H519" s="119"/>
      <c r="M519" s="118">
        <v>200</v>
      </c>
      <c r="N519" s="118">
        <f t="shared" si="190"/>
        <v>22500</v>
      </c>
      <c r="O519" s="118">
        <f t="shared" si="183"/>
        <v>20317.808219178081</v>
      </c>
      <c r="P519" s="118">
        <f t="shared" si="184"/>
        <v>2285753.4246575343</v>
      </c>
      <c r="Q519" s="118">
        <f t="shared" si="185"/>
        <v>1.1550684931506794</v>
      </c>
      <c r="R519" s="118">
        <f t="shared" si="186"/>
        <v>117.34230061925258</v>
      </c>
      <c r="S519" s="118">
        <f t="shared" si="189"/>
        <v>121.27397260273973</v>
      </c>
      <c r="T519" s="118">
        <f t="shared" ref="T519:T582" si="193">S519*C519</f>
        <v>12320.106586601614</v>
      </c>
      <c r="U519" s="118">
        <f t="shared" si="187"/>
        <v>112.5</v>
      </c>
      <c r="V519" s="118">
        <f t="shared" si="188"/>
        <v>11428.767123287671</v>
      </c>
      <c r="W519" s="118">
        <f t="shared" si="182"/>
        <v>0</v>
      </c>
      <c r="X519" s="118">
        <f t="shared" si="178"/>
        <v>0</v>
      </c>
      <c r="Y519" s="119">
        <v>0.02</v>
      </c>
      <c r="Z519" s="118">
        <f t="shared" si="179"/>
        <v>-450</v>
      </c>
      <c r="AA519" s="118">
        <f t="shared" si="180"/>
        <v>-45715.068493150684</v>
      </c>
      <c r="AB519" s="119">
        <v>0</v>
      </c>
      <c r="AC519" s="118">
        <f t="shared" si="191"/>
        <v>0</v>
      </c>
      <c r="AD519" s="118">
        <f t="shared" si="192"/>
        <v>0</v>
      </c>
      <c r="AM519" s="118"/>
      <c r="AN519" s="118"/>
      <c r="AO519" s="118"/>
      <c r="AP519" s="118"/>
      <c r="AQ519" s="117">
        <v>0.05</v>
      </c>
      <c r="AR519" s="117">
        <v>0.1</v>
      </c>
    </row>
    <row r="520" spans="1:44" s="68" customFormat="1">
      <c r="A520" s="3" t="s">
        <v>1456</v>
      </c>
      <c r="B520" s="130">
        <f>B519+31</f>
        <v>45657</v>
      </c>
      <c r="C520" s="132">
        <f>VLOOKUP(CF_ож!B520,USD!A:B,2,TRUE)</f>
        <v>102</v>
      </c>
      <c r="D520" s="117">
        <v>6.5000000000000002E-2</v>
      </c>
      <c r="E520" s="117">
        <v>5.0000000000000001E-3</v>
      </c>
      <c r="F520" s="117">
        <v>0</v>
      </c>
      <c r="G520" s="117"/>
      <c r="H520" s="119"/>
      <c r="M520" s="118">
        <v>200</v>
      </c>
      <c r="N520" s="118">
        <f t="shared" si="190"/>
        <v>22300</v>
      </c>
      <c r="O520" s="118">
        <f t="shared" si="183"/>
        <v>20400</v>
      </c>
      <c r="P520" s="118">
        <f t="shared" si="184"/>
        <v>2274600</v>
      </c>
      <c r="Q520" s="118">
        <f t="shared" si="185"/>
        <v>1.1550684931506794</v>
      </c>
      <c r="R520" s="118">
        <f t="shared" si="186"/>
        <v>117.8169863013693</v>
      </c>
      <c r="S520" s="118">
        <f t="shared" si="189"/>
        <v>124.21232876712328</v>
      </c>
      <c r="T520" s="118">
        <f t="shared" si="193"/>
        <v>12669.657534246575</v>
      </c>
      <c r="U520" s="118">
        <f t="shared" si="187"/>
        <v>111.5</v>
      </c>
      <c r="V520" s="118">
        <f t="shared" si="188"/>
        <v>11373</v>
      </c>
      <c r="W520" s="118">
        <f t="shared" si="182"/>
        <v>0</v>
      </c>
      <c r="X520" s="118">
        <f t="shared" ref="X520:X583" si="194">W520*C520</f>
        <v>0</v>
      </c>
      <c r="Y520" s="119">
        <v>0.02</v>
      </c>
      <c r="Z520" s="118">
        <f t="shared" ref="Z520:Z583" si="195">-Y520*N520</f>
        <v>-446</v>
      </c>
      <c r="AA520" s="118">
        <f t="shared" ref="AA520:AA583" si="196">Z520*C520</f>
        <v>-45492</v>
      </c>
      <c r="AB520" s="119">
        <v>0</v>
      </c>
      <c r="AC520" s="118">
        <f t="shared" si="191"/>
        <v>0</v>
      </c>
      <c r="AD520" s="118">
        <f t="shared" si="192"/>
        <v>0</v>
      </c>
      <c r="AM520" s="118"/>
      <c r="AN520" s="118"/>
      <c r="AO520" s="118"/>
      <c r="AP520" s="118"/>
      <c r="AQ520" s="117">
        <v>0.05</v>
      </c>
      <c r="AR520" s="117">
        <v>0.1</v>
      </c>
    </row>
    <row r="521" spans="1:44" s="68" customFormat="1">
      <c r="A521" s="3" t="s">
        <v>1456</v>
      </c>
      <c r="B521" s="130">
        <f>B520+31</f>
        <v>45688</v>
      </c>
      <c r="C521" s="132">
        <f>VLOOKUP(CF_ож!B521,USD!A:B,2,TRUE)</f>
        <v>102.16986301369863</v>
      </c>
      <c r="D521" s="117">
        <v>5.4999999999999993E-2</v>
      </c>
      <c r="E521" s="117">
        <v>5.0000000000000001E-3</v>
      </c>
      <c r="F521" s="117">
        <v>0</v>
      </c>
      <c r="G521" s="117"/>
      <c r="H521" s="119"/>
      <c r="M521" s="118">
        <v>200</v>
      </c>
      <c r="N521" s="118">
        <f t="shared" si="190"/>
        <v>22100</v>
      </c>
      <c r="O521" s="118">
        <f t="shared" si="183"/>
        <v>20433.972602739726</v>
      </c>
      <c r="P521" s="118">
        <f t="shared" si="184"/>
        <v>2257953.9726027399</v>
      </c>
      <c r="Q521" s="118">
        <f t="shared" si="185"/>
        <v>1.1550684931506794</v>
      </c>
      <c r="R521" s="118">
        <f t="shared" si="186"/>
        <v>118.01318971664421</v>
      </c>
      <c r="S521" s="118">
        <f t="shared" si="189"/>
        <v>123.10821917808218</v>
      </c>
      <c r="T521" s="118">
        <f t="shared" si="193"/>
        <v>12577.949889285042</v>
      </c>
      <c r="U521" s="118">
        <f t="shared" si="187"/>
        <v>110.5</v>
      </c>
      <c r="V521" s="118">
        <f t="shared" si="188"/>
        <v>11289.769863013698</v>
      </c>
      <c r="W521" s="118">
        <f t="shared" si="182"/>
        <v>0</v>
      </c>
      <c r="X521" s="118">
        <f t="shared" si="194"/>
        <v>0</v>
      </c>
      <c r="Y521" s="119">
        <v>0.02</v>
      </c>
      <c r="Z521" s="118">
        <f t="shared" si="195"/>
        <v>-442</v>
      </c>
      <c r="AA521" s="118">
        <f t="shared" si="196"/>
        <v>-45159.079452054793</v>
      </c>
      <c r="AB521" s="119">
        <v>0</v>
      </c>
      <c r="AC521" s="118">
        <f t="shared" si="191"/>
        <v>0</v>
      </c>
      <c r="AD521" s="118">
        <f t="shared" si="192"/>
        <v>0</v>
      </c>
      <c r="AM521" s="118"/>
      <c r="AN521" s="118"/>
      <c r="AO521" s="118"/>
      <c r="AP521" s="118"/>
      <c r="AQ521" s="117">
        <v>0.05</v>
      </c>
      <c r="AR521" s="117">
        <v>0.1</v>
      </c>
    </row>
    <row r="522" spans="1:44" s="68" customFormat="1">
      <c r="A522" s="3" t="s">
        <v>1456</v>
      </c>
      <c r="B522" s="130">
        <f>B521+28</f>
        <v>45716</v>
      </c>
      <c r="C522" s="132">
        <f>VLOOKUP(CF_ож!B522,USD!A:B,2,TRUE)</f>
        <v>102.32328767123288</v>
      </c>
      <c r="D522" s="117">
        <v>7.4999999999999997E-2</v>
      </c>
      <c r="E522" s="117">
        <v>5.0000000000000001E-3</v>
      </c>
      <c r="F522" s="117">
        <v>0</v>
      </c>
      <c r="G522" s="117"/>
      <c r="H522" s="119"/>
      <c r="M522" s="118">
        <v>200</v>
      </c>
      <c r="N522" s="118">
        <f t="shared" si="190"/>
        <v>21900</v>
      </c>
      <c r="O522" s="118">
        <f t="shared" si="183"/>
        <v>20464.657534246577</v>
      </c>
      <c r="P522" s="118">
        <f t="shared" si="184"/>
        <v>2240880</v>
      </c>
      <c r="Q522" s="118">
        <f t="shared" si="185"/>
        <v>1.1550684931506794</v>
      </c>
      <c r="R522" s="118">
        <f t="shared" si="186"/>
        <v>118.19040570463444</v>
      </c>
      <c r="S522" s="118">
        <f t="shared" si="189"/>
        <v>93.243835616438346</v>
      </c>
      <c r="T522" s="118">
        <f t="shared" si="193"/>
        <v>9541.0158153499706</v>
      </c>
      <c r="U522" s="118">
        <f t="shared" si="187"/>
        <v>109.5</v>
      </c>
      <c r="V522" s="118">
        <f t="shared" si="188"/>
        <v>11204.4</v>
      </c>
      <c r="W522" s="118">
        <f t="shared" si="182"/>
        <v>0</v>
      </c>
      <c r="X522" s="118">
        <f t="shared" si="194"/>
        <v>0</v>
      </c>
      <c r="Y522" s="119">
        <v>0.02</v>
      </c>
      <c r="Z522" s="118">
        <f t="shared" si="195"/>
        <v>-438</v>
      </c>
      <c r="AA522" s="118">
        <f t="shared" si="196"/>
        <v>-44817.599999999999</v>
      </c>
      <c r="AB522" s="119">
        <v>0</v>
      </c>
      <c r="AC522" s="118">
        <f t="shared" si="191"/>
        <v>0</v>
      </c>
      <c r="AD522" s="118">
        <f t="shared" si="192"/>
        <v>0</v>
      </c>
      <c r="AM522" s="118"/>
      <c r="AN522" s="118"/>
      <c r="AO522" s="118"/>
      <c r="AP522" s="118"/>
      <c r="AQ522" s="117">
        <v>0.05</v>
      </c>
      <c r="AR522" s="117">
        <v>0.1</v>
      </c>
    </row>
    <row r="523" spans="1:44" s="68" customFormat="1">
      <c r="A523" s="3" t="s">
        <v>1456</v>
      </c>
      <c r="B523" s="130">
        <f>B522+31</f>
        <v>45747</v>
      </c>
      <c r="C523" s="132">
        <f>VLOOKUP(CF_ож!B523,USD!A:B,2,TRUE)</f>
        <v>102.49315068493151</v>
      </c>
      <c r="D523" s="117">
        <v>7.4999999999999997E-2</v>
      </c>
      <c r="E523" s="117">
        <v>5.0000000000000001E-3</v>
      </c>
      <c r="F523" s="117">
        <v>0</v>
      </c>
      <c r="G523" s="117"/>
      <c r="H523" s="119"/>
      <c r="M523" s="118">
        <v>200</v>
      </c>
      <c r="N523" s="118">
        <f t="shared" si="190"/>
        <v>21700</v>
      </c>
      <c r="O523" s="118">
        <f t="shared" si="183"/>
        <v>20498.630136986303</v>
      </c>
      <c r="P523" s="118">
        <f t="shared" si="184"/>
        <v>2224101.3698630137</v>
      </c>
      <c r="Q523" s="118">
        <f t="shared" si="185"/>
        <v>1.1550684931506794</v>
      </c>
      <c r="R523" s="118">
        <f t="shared" si="186"/>
        <v>118.38660911990935</v>
      </c>
      <c r="S523" s="118">
        <f t="shared" si="189"/>
        <v>139.5</v>
      </c>
      <c r="T523" s="118">
        <f t="shared" si="193"/>
        <v>14297.794520547945</v>
      </c>
      <c r="U523" s="118">
        <f t="shared" si="187"/>
        <v>108.5</v>
      </c>
      <c r="V523" s="118">
        <f t="shared" si="188"/>
        <v>11120.506849315068</v>
      </c>
      <c r="W523" s="118">
        <f t="shared" si="182"/>
        <v>0</v>
      </c>
      <c r="X523" s="118">
        <f t="shared" si="194"/>
        <v>0</v>
      </c>
      <c r="Y523" s="119">
        <v>0.02</v>
      </c>
      <c r="Z523" s="118">
        <f t="shared" si="195"/>
        <v>-434</v>
      </c>
      <c r="AA523" s="118">
        <f t="shared" si="196"/>
        <v>-44482.027397260274</v>
      </c>
      <c r="AB523" s="119">
        <v>0</v>
      </c>
      <c r="AC523" s="118">
        <f t="shared" si="191"/>
        <v>0</v>
      </c>
      <c r="AD523" s="118">
        <f t="shared" si="192"/>
        <v>0</v>
      </c>
      <c r="AM523" s="118"/>
      <c r="AN523" s="118"/>
      <c r="AO523" s="118"/>
      <c r="AP523" s="118"/>
      <c r="AQ523" s="117">
        <v>0.05</v>
      </c>
      <c r="AR523" s="117">
        <v>0.1</v>
      </c>
    </row>
    <row r="524" spans="1:44" s="68" customFormat="1">
      <c r="A524" s="3" t="s">
        <v>1456</v>
      </c>
      <c r="B524" s="130">
        <f>B523+30</f>
        <v>45777</v>
      </c>
      <c r="C524" s="132">
        <f>VLOOKUP(CF_ож!B524,USD!A:B,2,TRUE)</f>
        <v>102.65753424657534</v>
      </c>
      <c r="D524" s="117">
        <v>7.4999999999999997E-2</v>
      </c>
      <c r="E524" s="117">
        <v>5.0000000000000001E-3</v>
      </c>
      <c r="F524" s="117">
        <v>0</v>
      </c>
      <c r="G524" s="117"/>
      <c r="H524" s="119"/>
      <c r="M524" s="118">
        <v>200</v>
      </c>
      <c r="N524" s="118">
        <f t="shared" si="190"/>
        <v>21500</v>
      </c>
      <c r="O524" s="118">
        <f t="shared" si="183"/>
        <v>20531.506849315068</v>
      </c>
      <c r="P524" s="118">
        <f t="shared" si="184"/>
        <v>2207136.98630137</v>
      </c>
      <c r="Q524" s="118">
        <f t="shared" si="185"/>
        <v>1.1550684931506794</v>
      </c>
      <c r="R524" s="118">
        <f t="shared" si="186"/>
        <v>118.57648339275605</v>
      </c>
      <c r="S524" s="118">
        <f t="shared" si="189"/>
        <v>133.76712328767124</v>
      </c>
      <c r="T524" s="118">
        <f t="shared" si="193"/>
        <v>13732.203039969976</v>
      </c>
      <c r="U524" s="118">
        <f t="shared" si="187"/>
        <v>107.5</v>
      </c>
      <c r="V524" s="118">
        <f t="shared" si="188"/>
        <v>11035.684931506848</v>
      </c>
      <c r="W524" s="118">
        <f t="shared" si="182"/>
        <v>0</v>
      </c>
      <c r="X524" s="118">
        <f t="shared" si="194"/>
        <v>0</v>
      </c>
      <c r="Y524" s="119">
        <v>0.02</v>
      </c>
      <c r="Z524" s="118">
        <f t="shared" si="195"/>
        <v>-430</v>
      </c>
      <c r="AA524" s="118">
        <f t="shared" si="196"/>
        <v>-44142.739726027394</v>
      </c>
      <c r="AB524" s="119">
        <v>0</v>
      </c>
      <c r="AC524" s="118">
        <f t="shared" si="191"/>
        <v>0</v>
      </c>
      <c r="AD524" s="118">
        <f t="shared" si="192"/>
        <v>0</v>
      </c>
      <c r="AM524" s="118"/>
      <c r="AN524" s="118"/>
      <c r="AO524" s="118"/>
      <c r="AP524" s="118"/>
      <c r="AQ524" s="117">
        <v>0.05</v>
      </c>
      <c r="AR524" s="117">
        <v>0.1</v>
      </c>
    </row>
    <row r="525" spans="1:44" s="68" customFormat="1">
      <c r="A525" s="3" t="s">
        <v>1456</v>
      </c>
      <c r="B525" s="130">
        <f>B524+31</f>
        <v>45808</v>
      </c>
      <c r="C525" s="132">
        <f>VLOOKUP(CF_ож!B525,USD!A:B,2,TRUE)</f>
        <v>102.82739726027397</v>
      </c>
      <c r="D525" s="117">
        <v>6.9999999999999993E-2</v>
      </c>
      <c r="E525" s="117">
        <v>5.0000000000000001E-3</v>
      </c>
      <c r="F525" s="117">
        <v>0</v>
      </c>
      <c r="G525" s="117"/>
      <c r="H525" s="119"/>
      <c r="M525" s="118">
        <v>200</v>
      </c>
      <c r="N525" s="118">
        <f t="shared" si="190"/>
        <v>21300</v>
      </c>
      <c r="O525" s="118">
        <f t="shared" si="183"/>
        <v>20565.479452054795</v>
      </c>
      <c r="P525" s="118">
        <f t="shared" si="184"/>
        <v>2190223.5616438356</v>
      </c>
      <c r="Q525" s="118">
        <f t="shared" si="185"/>
        <v>1.1550684931506794</v>
      </c>
      <c r="R525" s="118">
        <f t="shared" si="186"/>
        <v>118.77268680803095</v>
      </c>
      <c r="S525" s="118">
        <f t="shared" si="189"/>
        <v>136.95205479452054</v>
      </c>
      <c r="T525" s="118">
        <f t="shared" si="193"/>
        <v>14082.423343966972</v>
      </c>
      <c r="U525" s="118">
        <f t="shared" si="187"/>
        <v>106.5</v>
      </c>
      <c r="V525" s="118">
        <f t="shared" si="188"/>
        <v>10951.117808219178</v>
      </c>
      <c r="W525" s="118">
        <f t="shared" si="182"/>
        <v>0</v>
      </c>
      <c r="X525" s="118">
        <f t="shared" si="194"/>
        <v>0</v>
      </c>
      <c r="Y525" s="119">
        <v>0.02</v>
      </c>
      <c r="Z525" s="118">
        <f t="shared" si="195"/>
        <v>-426</v>
      </c>
      <c r="AA525" s="118">
        <f t="shared" si="196"/>
        <v>-43804.471232876713</v>
      </c>
      <c r="AB525" s="119">
        <v>0</v>
      </c>
      <c r="AC525" s="118">
        <f t="shared" si="191"/>
        <v>0</v>
      </c>
      <c r="AD525" s="118">
        <f t="shared" si="192"/>
        <v>0</v>
      </c>
      <c r="AM525" s="118"/>
      <c r="AN525" s="118"/>
      <c r="AO525" s="118"/>
      <c r="AP525" s="118"/>
      <c r="AQ525" s="117">
        <v>0.05</v>
      </c>
      <c r="AR525" s="117">
        <v>0.1</v>
      </c>
    </row>
    <row r="526" spans="1:44" s="68" customFormat="1">
      <c r="A526" s="3" t="s">
        <v>1456</v>
      </c>
      <c r="B526" s="130">
        <f>B525+30</f>
        <v>45838</v>
      </c>
      <c r="C526" s="132">
        <f>VLOOKUP(CF_ож!B526,USD!A:B,2,TRUE)</f>
        <v>102.99178082191781</v>
      </c>
      <c r="D526" s="117">
        <v>6.9999999999999993E-2</v>
      </c>
      <c r="E526" s="117">
        <v>5.0000000000000001E-3</v>
      </c>
      <c r="F526" s="117">
        <v>0</v>
      </c>
      <c r="G526" s="117"/>
      <c r="H526" s="119"/>
      <c r="M526" s="118">
        <v>200</v>
      </c>
      <c r="N526" s="118">
        <f t="shared" si="190"/>
        <v>21100</v>
      </c>
      <c r="O526" s="118">
        <f t="shared" si="183"/>
        <v>20598.356164383564</v>
      </c>
      <c r="P526" s="118">
        <f t="shared" si="184"/>
        <v>2173126.5753424657</v>
      </c>
      <c r="Q526" s="118">
        <f t="shared" si="185"/>
        <v>1.1550684931506794</v>
      </c>
      <c r="R526" s="118">
        <f t="shared" si="186"/>
        <v>118.96256108087765</v>
      </c>
      <c r="S526" s="118">
        <f t="shared" si="189"/>
        <v>122.54794520547944</v>
      </c>
      <c r="T526" s="118">
        <f t="shared" si="193"/>
        <v>12621.431112779132</v>
      </c>
      <c r="U526" s="118">
        <f t="shared" si="187"/>
        <v>105.5</v>
      </c>
      <c r="V526" s="118">
        <f t="shared" si="188"/>
        <v>10865.632876712329</v>
      </c>
      <c r="W526" s="118">
        <f t="shared" si="182"/>
        <v>0</v>
      </c>
      <c r="X526" s="118">
        <f t="shared" si="194"/>
        <v>0</v>
      </c>
      <c r="Y526" s="119">
        <v>0.02</v>
      </c>
      <c r="Z526" s="118">
        <f t="shared" si="195"/>
        <v>-422</v>
      </c>
      <c r="AA526" s="118">
        <f t="shared" si="196"/>
        <v>-43462.531506849315</v>
      </c>
      <c r="AB526" s="119">
        <v>0</v>
      </c>
      <c r="AC526" s="118">
        <f t="shared" si="191"/>
        <v>0</v>
      </c>
      <c r="AD526" s="118">
        <f t="shared" si="192"/>
        <v>0</v>
      </c>
      <c r="AM526" s="118"/>
      <c r="AN526" s="118"/>
      <c r="AO526" s="118"/>
      <c r="AP526" s="118"/>
      <c r="AQ526" s="117">
        <v>0.05</v>
      </c>
      <c r="AR526" s="117">
        <v>0.1</v>
      </c>
    </row>
    <row r="527" spans="1:44" s="68" customFormat="1">
      <c r="A527" s="3" t="s">
        <v>1456</v>
      </c>
      <c r="B527" s="130">
        <f>B526+31</f>
        <v>45869</v>
      </c>
      <c r="C527" s="132">
        <f>VLOOKUP(CF_ож!B527,USD!A:B,2,TRUE)</f>
        <v>103.16164383561645</v>
      </c>
      <c r="D527" s="117">
        <v>6.9999999999999993E-2</v>
      </c>
      <c r="E527" s="117">
        <v>5.0000000000000001E-3</v>
      </c>
      <c r="F527" s="117">
        <v>0</v>
      </c>
      <c r="G527" s="117"/>
      <c r="H527" s="119"/>
      <c r="M527" s="118">
        <v>200</v>
      </c>
      <c r="N527" s="118">
        <f t="shared" si="190"/>
        <v>20900</v>
      </c>
      <c r="O527" s="118">
        <f t="shared" si="183"/>
        <v>20632.32876712329</v>
      </c>
      <c r="P527" s="118">
        <f t="shared" si="184"/>
        <v>2156078.3561643837</v>
      </c>
      <c r="Q527" s="118">
        <f t="shared" si="185"/>
        <v>1.1550684931506794</v>
      </c>
      <c r="R527" s="118">
        <f t="shared" si="186"/>
        <v>119.15876449615256</v>
      </c>
      <c r="S527" s="118">
        <f t="shared" si="189"/>
        <v>125.44383561643832</v>
      </c>
      <c r="T527" s="118">
        <f t="shared" si="193"/>
        <v>12940.992291236627</v>
      </c>
      <c r="U527" s="118">
        <f t="shared" si="187"/>
        <v>104.5</v>
      </c>
      <c r="V527" s="118">
        <f t="shared" si="188"/>
        <v>10780.391780821919</v>
      </c>
      <c r="W527" s="118">
        <f t="shared" si="182"/>
        <v>0</v>
      </c>
      <c r="X527" s="118">
        <f t="shared" si="194"/>
        <v>0</v>
      </c>
      <c r="Y527" s="119">
        <v>0.02</v>
      </c>
      <c r="Z527" s="118">
        <f t="shared" si="195"/>
        <v>-418</v>
      </c>
      <c r="AA527" s="118">
        <f t="shared" si="196"/>
        <v>-43121.567123287678</v>
      </c>
      <c r="AB527" s="119">
        <v>0</v>
      </c>
      <c r="AC527" s="118">
        <f t="shared" si="191"/>
        <v>0</v>
      </c>
      <c r="AD527" s="118">
        <f t="shared" si="192"/>
        <v>0</v>
      </c>
      <c r="AM527" s="118"/>
      <c r="AN527" s="118"/>
      <c r="AO527" s="118"/>
      <c r="AP527" s="118"/>
      <c r="AQ527" s="117">
        <v>0.05</v>
      </c>
      <c r="AR527" s="117">
        <v>0.1</v>
      </c>
    </row>
    <row r="528" spans="1:44" s="68" customFormat="1">
      <c r="A528" s="3" t="s">
        <v>1456</v>
      </c>
      <c r="B528" s="130">
        <f>B527+31</f>
        <v>45900</v>
      </c>
      <c r="C528" s="132">
        <f>VLOOKUP(CF_ож!B528,USD!A:B,2,TRUE)</f>
        <v>103.33150684931506</v>
      </c>
      <c r="D528" s="117">
        <v>6.9999999999999993E-2</v>
      </c>
      <c r="E528" s="117">
        <v>5.0000000000000001E-3</v>
      </c>
      <c r="F528" s="117">
        <v>0</v>
      </c>
      <c r="G528" s="117"/>
      <c r="H528" s="119"/>
      <c r="M528" s="118">
        <v>200</v>
      </c>
      <c r="N528" s="118">
        <f t="shared" si="190"/>
        <v>20700</v>
      </c>
      <c r="O528" s="118">
        <f t="shared" si="183"/>
        <v>20666.301369863013</v>
      </c>
      <c r="P528" s="118">
        <f t="shared" si="184"/>
        <v>2138962.1917808219</v>
      </c>
      <c r="Q528" s="118">
        <f t="shared" si="185"/>
        <v>1.1550684931506794</v>
      </c>
      <c r="R528" s="118">
        <f t="shared" si="186"/>
        <v>119.35496791142745</v>
      </c>
      <c r="S528" s="118">
        <f t="shared" si="189"/>
        <v>124.25479452054793</v>
      </c>
      <c r="T528" s="118">
        <f t="shared" si="193"/>
        <v>12839.435151060234</v>
      </c>
      <c r="U528" s="118">
        <f t="shared" si="187"/>
        <v>103.5</v>
      </c>
      <c r="V528" s="118">
        <f t="shared" si="188"/>
        <v>10694.810958904109</v>
      </c>
      <c r="W528" s="118">
        <f t="shared" si="182"/>
        <v>0</v>
      </c>
      <c r="X528" s="118">
        <f t="shared" si="194"/>
        <v>0</v>
      </c>
      <c r="Y528" s="119">
        <v>0.02</v>
      </c>
      <c r="Z528" s="118">
        <f t="shared" si="195"/>
        <v>-414</v>
      </c>
      <c r="AA528" s="118">
        <f t="shared" si="196"/>
        <v>-42779.243835616435</v>
      </c>
      <c r="AB528" s="119">
        <v>0</v>
      </c>
      <c r="AC528" s="118">
        <f t="shared" si="191"/>
        <v>0</v>
      </c>
      <c r="AD528" s="118">
        <f t="shared" si="192"/>
        <v>0</v>
      </c>
      <c r="AM528" s="118"/>
      <c r="AN528" s="118"/>
      <c r="AO528" s="118"/>
      <c r="AP528" s="118"/>
      <c r="AQ528" s="117">
        <v>0.05</v>
      </c>
      <c r="AR528" s="117">
        <v>0.1</v>
      </c>
    </row>
    <row r="529" spans="1:44" s="68" customFormat="1">
      <c r="A529" s="3" t="s">
        <v>1456</v>
      </c>
      <c r="B529" s="130">
        <f>B528+30</f>
        <v>45930</v>
      </c>
      <c r="C529" s="132">
        <f>VLOOKUP(CF_ож!B529,USD!A:B,2,TRUE)</f>
        <v>103.49589041095891</v>
      </c>
      <c r="D529" s="117">
        <v>6.9999999999999993E-2</v>
      </c>
      <c r="E529" s="117">
        <v>5.0000000000000001E-3</v>
      </c>
      <c r="F529" s="117">
        <v>0</v>
      </c>
      <c r="G529" s="117"/>
      <c r="H529" s="119"/>
      <c r="M529" s="118">
        <v>200</v>
      </c>
      <c r="N529" s="118">
        <f t="shared" si="190"/>
        <v>20500</v>
      </c>
      <c r="O529" s="118">
        <f t="shared" si="183"/>
        <v>20699.178082191782</v>
      </c>
      <c r="P529" s="118">
        <f t="shared" si="184"/>
        <v>2121665.7534246575</v>
      </c>
      <c r="Q529" s="118">
        <f t="shared" si="185"/>
        <v>1.1550684931506794</v>
      </c>
      <c r="R529" s="118">
        <f t="shared" si="186"/>
        <v>119.54484218427416</v>
      </c>
      <c r="S529" s="118">
        <f t="shared" si="189"/>
        <v>119.09589041095889</v>
      </c>
      <c r="T529" s="118">
        <f t="shared" si="193"/>
        <v>12325.935222368173</v>
      </c>
      <c r="U529" s="118">
        <f t="shared" si="187"/>
        <v>102.5</v>
      </c>
      <c r="V529" s="118">
        <f t="shared" si="188"/>
        <v>10608.328767123288</v>
      </c>
      <c r="W529" s="118">
        <f t="shared" si="182"/>
        <v>0</v>
      </c>
      <c r="X529" s="118">
        <f t="shared" si="194"/>
        <v>0</v>
      </c>
      <c r="Y529" s="119">
        <v>0.02</v>
      </c>
      <c r="Z529" s="118">
        <f t="shared" si="195"/>
        <v>-410</v>
      </c>
      <c r="AA529" s="118">
        <f t="shared" si="196"/>
        <v>-42433.315068493153</v>
      </c>
      <c r="AB529" s="119">
        <v>0</v>
      </c>
      <c r="AC529" s="118">
        <f t="shared" si="191"/>
        <v>0</v>
      </c>
      <c r="AD529" s="118">
        <f t="shared" si="192"/>
        <v>0</v>
      </c>
      <c r="AM529" s="118"/>
      <c r="AN529" s="118"/>
      <c r="AO529" s="118"/>
      <c r="AP529" s="118"/>
      <c r="AQ529" s="117">
        <v>0.05</v>
      </c>
      <c r="AR529" s="117">
        <v>0.1</v>
      </c>
    </row>
    <row r="530" spans="1:44" s="68" customFormat="1">
      <c r="A530" s="3" t="s">
        <v>1456</v>
      </c>
      <c r="B530" s="130">
        <f>B529+31</f>
        <v>45961</v>
      </c>
      <c r="C530" s="132">
        <f>VLOOKUP(CF_ож!B530,USD!A:B,2,TRUE)</f>
        <v>103.66575342465754</v>
      </c>
      <c r="D530" s="117">
        <v>6.5000000000000002E-2</v>
      </c>
      <c r="E530" s="117">
        <v>5.0000000000000001E-3</v>
      </c>
      <c r="F530" s="117">
        <v>0</v>
      </c>
      <c r="G530" s="117"/>
      <c r="H530" s="119"/>
      <c r="M530" s="118">
        <v>200</v>
      </c>
      <c r="N530" s="118">
        <f t="shared" si="190"/>
        <v>20300</v>
      </c>
      <c r="O530" s="118">
        <f t="shared" si="183"/>
        <v>20733.150684931508</v>
      </c>
      <c r="P530" s="118">
        <f t="shared" si="184"/>
        <v>2104414.7945205481</v>
      </c>
      <c r="Q530" s="118">
        <f t="shared" si="185"/>
        <v>1.1550684931506794</v>
      </c>
      <c r="R530" s="118">
        <f t="shared" si="186"/>
        <v>119.74104559954907</v>
      </c>
      <c r="S530" s="118">
        <f t="shared" si="189"/>
        <v>121.8767123287671</v>
      </c>
      <c r="T530" s="118">
        <f t="shared" si="193"/>
        <v>12634.441208481889</v>
      </c>
      <c r="U530" s="118">
        <f t="shared" si="187"/>
        <v>101.5</v>
      </c>
      <c r="V530" s="118">
        <f t="shared" si="188"/>
        <v>10522.07397260274</v>
      </c>
      <c r="W530" s="118">
        <f t="shared" si="182"/>
        <v>0</v>
      </c>
      <c r="X530" s="118">
        <f t="shared" si="194"/>
        <v>0</v>
      </c>
      <c r="Y530" s="119">
        <v>0.02</v>
      </c>
      <c r="Z530" s="118">
        <f t="shared" si="195"/>
        <v>-406</v>
      </c>
      <c r="AA530" s="118">
        <f t="shared" si="196"/>
        <v>-42088.295890410962</v>
      </c>
      <c r="AB530" s="119">
        <v>0</v>
      </c>
      <c r="AC530" s="118">
        <f t="shared" si="191"/>
        <v>0</v>
      </c>
      <c r="AD530" s="118">
        <f t="shared" si="192"/>
        <v>0</v>
      </c>
      <c r="AM530" s="118"/>
      <c r="AN530" s="118"/>
      <c r="AO530" s="118"/>
      <c r="AP530" s="118"/>
      <c r="AQ530" s="117">
        <v>0.05</v>
      </c>
      <c r="AR530" s="117">
        <v>0.1</v>
      </c>
    </row>
    <row r="531" spans="1:44" s="68" customFormat="1">
      <c r="A531" s="3" t="s">
        <v>1456</v>
      </c>
      <c r="B531" s="130">
        <f>B530+30</f>
        <v>45991</v>
      </c>
      <c r="C531" s="132">
        <f>VLOOKUP(CF_ож!B531,USD!A:B,2,TRUE)</f>
        <v>103.83013698630137</v>
      </c>
      <c r="D531" s="117">
        <v>6.5000000000000002E-2</v>
      </c>
      <c r="E531" s="117">
        <v>5.0000000000000001E-3</v>
      </c>
      <c r="F531" s="117">
        <v>0</v>
      </c>
      <c r="G531" s="117"/>
      <c r="H531" s="119"/>
      <c r="M531" s="118">
        <v>200</v>
      </c>
      <c r="N531" s="118">
        <f t="shared" si="190"/>
        <v>20100</v>
      </c>
      <c r="O531" s="118">
        <f t="shared" si="183"/>
        <v>20766.027397260274</v>
      </c>
      <c r="P531" s="118">
        <f t="shared" si="184"/>
        <v>2086985.7534246575</v>
      </c>
      <c r="Q531" s="118">
        <f t="shared" si="185"/>
        <v>1.1550684931506794</v>
      </c>
      <c r="R531" s="118">
        <f t="shared" si="186"/>
        <v>119.93091987239575</v>
      </c>
      <c r="S531" s="118">
        <f t="shared" si="189"/>
        <v>108.45205479452055</v>
      </c>
      <c r="T531" s="118">
        <f t="shared" si="193"/>
        <v>11260.591705760931</v>
      </c>
      <c r="U531" s="118">
        <f t="shared" si="187"/>
        <v>100.5</v>
      </c>
      <c r="V531" s="118">
        <f t="shared" si="188"/>
        <v>10434.928767123287</v>
      </c>
      <c r="W531" s="118">
        <f t="shared" ref="W531:W594" si="197">-P531*F531</f>
        <v>0</v>
      </c>
      <c r="X531" s="118">
        <f t="shared" si="194"/>
        <v>0</v>
      </c>
      <c r="Y531" s="119">
        <v>0.02</v>
      </c>
      <c r="Z531" s="118">
        <f t="shared" si="195"/>
        <v>-402</v>
      </c>
      <c r="AA531" s="118">
        <f t="shared" si="196"/>
        <v>-41739.715068493148</v>
      </c>
      <c r="AB531" s="119">
        <v>0</v>
      </c>
      <c r="AC531" s="118">
        <f t="shared" si="191"/>
        <v>0</v>
      </c>
      <c r="AD531" s="118">
        <f t="shared" si="192"/>
        <v>0</v>
      </c>
      <c r="AM531" s="118"/>
      <c r="AN531" s="118"/>
      <c r="AO531" s="118"/>
      <c r="AP531" s="118"/>
      <c r="AQ531" s="117">
        <v>0.05</v>
      </c>
      <c r="AR531" s="117">
        <v>0.1</v>
      </c>
    </row>
    <row r="532" spans="1:44" s="68" customFormat="1">
      <c r="A532" s="3" t="s">
        <v>1456</v>
      </c>
      <c r="B532" s="130">
        <f>B531+31</f>
        <v>46022</v>
      </c>
      <c r="C532" s="132">
        <f>VLOOKUP(CF_ож!B532,USD!A:B,2,TRUE)</f>
        <v>104</v>
      </c>
      <c r="D532" s="117">
        <v>6.5000000000000002E-2</v>
      </c>
      <c r="E532" s="117">
        <v>5.0000000000000001E-3</v>
      </c>
      <c r="F532" s="117">
        <v>0</v>
      </c>
      <c r="G532" s="117"/>
      <c r="H532" s="119"/>
      <c r="M532" s="118">
        <v>200</v>
      </c>
      <c r="N532" s="118">
        <f t="shared" si="190"/>
        <v>19900</v>
      </c>
      <c r="O532" s="118">
        <f t="shared" si="183"/>
        <v>20800</v>
      </c>
      <c r="P532" s="118">
        <f t="shared" si="184"/>
        <v>2069600</v>
      </c>
      <c r="Q532" s="118">
        <f t="shared" si="185"/>
        <v>1.1550684931506794</v>
      </c>
      <c r="R532" s="118">
        <f t="shared" si="186"/>
        <v>120.12712328767066</v>
      </c>
      <c r="S532" s="118">
        <f t="shared" si="189"/>
        <v>110.96301369863014</v>
      </c>
      <c r="T532" s="118">
        <f t="shared" si="193"/>
        <v>11540.153424657534</v>
      </c>
      <c r="U532" s="118">
        <f t="shared" si="187"/>
        <v>99.5</v>
      </c>
      <c r="V532" s="118">
        <f t="shared" si="188"/>
        <v>10348</v>
      </c>
      <c r="W532" s="118">
        <f t="shared" si="197"/>
        <v>0</v>
      </c>
      <c r="X532" s="118">
        <f t="shared" si="194"/>
        <v>0</v>
      </c>
      <c r="Y532" s="119">
        <v>0.02</v>
      </c>
      <c r="Z532" s="118">
        <f t="shared" si="195"/>
        <v>-398</v>
      </c>
      <c r="AA532" s="118">
        <f t="shared" si="196"/>
        <v>-41392</v>
      </c>
      <c r="AB532" s="119">
        <v>0</v>
      </c>
      <c r="AC532" s="118">
        <f t="shared" si="191"/>
        <v>0</v>
      </c>
      <c r="AD532" s="118">
        <f t="shared" si="192"/>
        <v>0</v>
      </c>
      <c r="AM532" s="118"/>
      <c r="AN532" s="118"/>
      <c r="AO532" s="118"/>
      <c r="AP532" s="118"/>
      <c r="AQ532" s="117">
        <v>0.05</v>
      </c>
      <c r="AR532" s="117">
        <v>0.1</v>
      </c>
    </row>
    <row r="533" spans="1:44" s="68" customFormat="1">
      <c r="A533" s="3" t="s">
        <v>1456</v>
      </c>
      <c r="B533" s="130">
        <f>B532+31</f>
        <v>46053</v>
      </c>
      <c r="C533" s="132">
        <f>VLOOKUP(CF_ож!B533,USD!A:B,2,TRUE)</f>
        <v>104.16986301369863</v>
      </c>
      <c r="D533" s="117">
        <v>5.4999999999999993E-2</v>
      </c>
      <c r="E533" s="117">
        <v>5.0000000000000001E-3</v>
      </c>
      <c r="F533" s="117">
        <v>0</v>
      </c>
      <c r="G533" s="117"/>
      <c r="H533" s="119"/>
      <c r="M533" s="118">
        <v>200</v>
      </c>
      <c r="N533" s="118">
        <f t="shared" si="190"/>
        <v>19700</v>
      </c>
      <c r="O533" s="118">
        <f t="shared" si="183"/>
        <v>20833.972602739726</v>
      </c>
      <c r="P533" s="118">
        <f t="shared" si="184"/>
        <v>2052146.3013698631</v>
      </c>
      <c r="Q533" s="118">
        <f t="shared" si="185"/>
        <v>1.1550684931506794</v>
      </c>
      <c r="R533" s="118">
        <f t="shared" si="186"/>
        <v>120.32332670294556</v>
      </c>
      <c r="S533" s="118">
        <f t="shared" si="189"/>
        <v>109.85890410958903</v>
      </c>
      <c r="T533" s="118">
        <f t="shared" si="193"/>
        <v>11443.986991930944</v>
      </c>
      <c r="U533" s="118">
        <f t="shared" si="187"/>
        <v>98.5</v>
      </c>
      <c r="V533" s="118">
        <f t="shared" si="188"/>
        <v>10260.731506849315</v>
      </c>
      <c r="W533" s="118">
        <f t="shared" si="197"/>
        <v>0</v>
      </c>
      <c r="X533" s="118">
        <f t="shared" si="194"/>
        <v>0</v>
      </c>
      <c r="Y533" s="119">
        <v>0.02</v>
      </c>
      <c r="Z533" s="118">
        <f t="shared" si="195"/>
        <v>-394</v>
      </c>
      <c r="AA533" s="118">
        <f t="shared" si="196"/>
        <v>-41042.926027397261</v>
      </c>
      <c r="AB533" s="119">
        <v>0</v>
      </c>
      <c r="AC533" s="118">
        <f t="shared" si="191"/>
        <v>0</v>
      </c>
      <c r="AD533" s="118">
        <f t="shared" si="192"/>
        <v>0</v>
      </c>
      <c r="AM533" s="118"/>
      <c r="AN533" s="118"/>
      <c r="AO533" s="118"/>
      <c r="AP533" s="118"/>
      <c r="AQ533" s="117">
        <v>0.05</v>
      </c>
      <c r="AR533" s="117">
        <v>0.1</v>
      </c>
    </row>
    <row r="534" spans="1:44" s="68" customFormat="1">
      <c r="A534" s="3" t="s">
        <v>1456</v>
      </c>
      <c r="B534" s="130">
        <f>B533+28</f>
        <v>46081</v>
      </c>
      <c r="C534" s="132">
        <f>VLOOKUP(CF_ож!B534,USD!A:B,2,TRUE)</f>
        <v>104.32328767123288</v>
      </c>
      <c r="D534" s="117">
        <v>7.4999999999999997E-2</v>
      </c>
      <c r="E534" s="117">
        <v>5.0000000000000001E-3</v>
      </c>
      <c r="F534" s="117">
        <v>0</v>
      </c>
      <c r="G534" s="117"/>
      <c r="H534" s="119"/>
      <c r="M534" s="118">
        <v>200</v>
      </c>
      <c r="N534" s="118">
        <f t="shared" si="190"/>
        <v>19500</v>
      </c>
      <c r="O534" s="118">
        <f t="shared" si="183"/>
        <v>20864.657534246577</v>
      </c>
      <c r="P534" s="118">
        <f t="shared" si="184"/>
        <v>2034304.109589041</v>
      </c>
      <c r="Q534" s="118">
        <f t="shared" si="185"/>
        <v>1.1550684931506794</v>
      </c>
      <c r="R534" s="118">
        <f t="shared" si="186"/>
        <v>120.5005426909358</v>
      </c>
      <c r="S534" s="118">
        <f t="shared" si="189"/>
        <v>83.117808219178059</v>
      </c>
      <c r="T534" s="118">
        <f t="shared" si="193"/>
        <v>8671.1230174516768</v>
      </c>
      <c r="U534" s="118">
        <f t="shared" si="187"/>
        <v>97.5</v>
      </c>
      <c r="V534" s="118">
        <f t="shared" si="188"/>
        <v>10171.520547945205</v>
      </c>
      <c r="W534" s="118">
        <f t="shared" si="197"/>
        <v>0</v>
      </c>
      <c r="X534" s="118">
        <f t="shared" si="194"/>
        <v>0</v>
      </c>
      <c r="Y534" s="119">
        <v>0.02</v>
      </c>
      <c r="Z534" s="118">
        <f t="shared" si="195"/>
        <v>-390</v>
      </c>
      <c r="AA534" s="118">
        <f t="shared" si="196"/>
        <v>-40686.082191780821</v>
      </c>
      <c r="AB534" s="119">
        <v>0</v>
      </c>
      <c r="AC534" s="118">
        <f t="shared" si="191"/>
        <v>0</v>
      </c>
      <c r="AD534" s="118">
        <f t="shared" si="192"/>
        <v>0</v>
      </c>
      <c r="AM534" s="118"/>
      <c r="AN534" s="118"/>
      <c r="AO534" s="118"/>
      <c r="AP534" s="118"/>
      <c r="AQ534" s="117">
        <v>0.05</v>
      </c>
      <c r="AR534" s="117">
        <v>0.1</v>
      </c>
    </row>
    <row r="535" spans="1:44" s="68" customFormat="1">
      <c r="A535" s="3" t="s">
        <v>1456</v>
      </c>
      <c r="B535" s="130">
        <f>B534+31</f>
        <v>46112</v>
      </c>
      <c r="C535" s="132">
        <f>VLOOKUP(CF_ож!B535,USD!A:B,2,TRUE)</f>
        <v>104.49315068493151</v>
      </c>
      <c r="D535" s="117">
        <v>7.4999999999999997E-2</v>
      </c>
      <c r="E535" s="117">
        <v>5.0000000000000001E-3</v>
      </c>
      <c r="F535" s="117">
        <v>0</v>
      </c>
      <c r="G535" s="117"/>
      <c r="H535" s="119"/>
      <c r="M535" s="118">
        <v>200</v>
      </c>
      <c r="N535" s="118">
        <f t="shared" si="190"/>
        <v>19300</v>
      </c>
      <c r="O535" s="118">
        <f t="shared" si="183"/>
        <v>20898.630136986303</v>
      </c>
      <c r="P535" s="118">
        <f t="shared" si="184"/>
        <v>2016717.8082191781</v>
      </c>
      <c r="Q535" s="118">
        <f t="shared" si="185"/>
        <v>1.1550684931506794</v>
      </c>
      <c r="R535" s="118">
        <f t="shared" si="186"/>
        <v>120.69674610621071</v>
      </c>
      <c r="S535" s="118">
        <f t="shared" si="189"/>
        <v>124.21232876712328</v>
      </c>
      <c r="T535" s="118">
        <f t="shared" si="193"/>
        <v>12979.337586789266</v>
      </c>
      <c r="U535" s="118">
        <f t="shared" si="187"/>
        <v>96.5</v>
      </c>
      <c r="V535" s="118">
        <f t="shared" si="188"/>
        <v>10083.589041095891</v>
      </c>
      <c r="W535" s="118">
        <f t="shared" si="197"/>
        <v>0</v>
      </c>
      <c r="X535" s="118">
        <f t="shared" si="194"/>
        <v>0</v>
      </c>
      <c r="Y535" s="119">
        <v>0.02</v>
      </c>
      <c r="Z535" s="118">
        <f t="shared" si="195"/>
        <v>-386</v>
      </c>
      <c r="AA535" s="118">
        <f t="shared" si="196"/>
        <v>-40334.356164383564</v>
      </c>
      <c r="AB535" s="119">
        <v>0</v>
      </c>
      <c r="AC535" s="118">
        <f t="shared" si="191"/>
        <v>0</v>
      </c>
      <c r="AD535" s="118">
        <f t="shared" si="192"/>
        <v>0</v>
      </c>
      <c r="AM535" s="118"/>
      <c r="AN535" s="118"/>
      <c r="AO535" s="118"/>
      <c r="AP535" s="118"/>
      <c r="AQ535" s="117">
        <v>0.05</v>
      </c>
      <c r="AR535" s="117">
        <v>0.1</v>
      </c>
    </row>
    <row r="536" spans="1:44" s="68" customFormat="1">
      <c r="A536" s="3" t="s">
        <v>1456</v>
      </c>
      <c r="B536" s="130">
        <f>B535+30</f>
        <v>46142</v>
      </c>
      <c r="C536" s="132">
        <f>VLOOKUP(CF_ож!B536,USD!A:B,2,TRUE)</f>
        <v>104.65753424657534</v>
      </c>
      <c r="D536" s="117">
        <v>7.4999999999999997E-2</v>
      </c>
      <c r="E536" s="117">
        <v>5.0000000000000001E-3</v>
      </c>
      <c r="F536" s="117">
        <v>0</v>
      </c>
      <c r="G536" s="117"/>
      <c r="H536" s="119"/>
      <c r="M536" s="118">
        <v>200</v>
      </c>
      <c r="N536" s="118">
        <f t="shared" si="190"/>
        <v>19100</v>
      </c>
      <c r="O536" s="118">
        <f t="shared" si="183"/>
        <v>20931.506849315068</v>
      </c>
      <c r="P536" s="118">
        <f t="shared" si="184"/>
        <v>1998958.9041095891</v>
      </c>
      <c r="Q536" s="118">
        <f t="shared" si="185"/>
        <v>1.1550684931506794</v>
      </c>
      <c r="R536" s="118">
        <f t="shared" si="186"/>
        <v>120.8866203790574</v>
      </c>
      <c r="S536" s="118">
        <f t="shared" si="189"/>
        <v>118.97260273972603</v>
      </c>
      <c r="T536" s="118">
        <f t="shared" si="193"/>
        <v>12451.379245637079</v>
      </c>
      <c r="U536" s="118">
        <f t="shared" si="187"/>
        <v>95.5</v>
      </c>
      <c r="V536" s="118">
        <f t="shared" si="188"/>
        <v>9994.7945205479446</v>
      </c>
      <c r="W536" s="118">
        <f t="shared" si="197"/>
        <v>0</v>
      </c>
      <c r="X536" s="118">
        <f t="shared" si="194"/>
        <v>0</v>
      </c>
      <c r="Y536" s="119">
        <v>0.02</v>
      </c>
      <c r="Z536" s="118">
        <f t="shared" si="195"/>
        <v>-382</v>
      </c>
      <c r="AA536" s="118">
        <f t="shared" si="196"/>
        <v>-39979.178082191778</v>
      </c>
      <c r="AB536" s="119">
        <v>0</v>
      </c>
      <c r="AC536" s="118">
        <f t="shared" si="191"/>
        <v>0</v>
      </c>
      <c r="AD536" s="118">
        <f t="shared" si="192"/>
        <v>0</v>
      </c>
      <c r="AM536" s="118"/>
      <c r="AN536" s="118"/>
      <c r="AO536" s="118"/>
      <c r="AP536" s="118"/>
      <c r="AQ536" s="117">
        <v>0.05</v>
      </c>
      <c r="AR536" s="117">
        <v>0.1</v>
      </c>
    </row>
    <row r="537" spans="1:44" s="68" customFormat="1">
      <c r="A537" s="3" t="s">
        <v>1456</v>
      </c>
      <c r="B537" s="130">
        <f>B536+31</f>
        <v>46173</v>
      </c>
      <c r="C537" s="132">
        <f>VLOOKUP(CF_ож!B537,USD!A:B,2,TRUE)</f>
        <v>104.82739726027397</v>
      </c>
      <c r="D537" s="117">
        <v>6.9999999999999993E-2</v>
      </c>
      <c r="E537" s="117">
        <v>5.0000000000000001E-3</v>
      </c>
      <c r="F537" s="117">
        <v>0</v>
      </c>
      <c r="G537" s="117"/>
      <c r="H537" s="119"/>
      <c r="M537" s="118">
        <v>200</v>
      </c>
      <c r="N537" s="118">
        <f t="shared" si="190"/>
        <v>18900</v>
      </c>
      <c r="O537" s="118">
        <f t="shared" si="183"/>
        <v>20965.479452054795</v>
      </c>
      <c r="P537" s="118">
        <f t="shared" si="184"/>
        <v>1981237.8082191781</v>
      </c>
      <c r="Q537" s="118">
        <f t="shared" si="185"/>
        <v>1.1550684931506794</v>
      </c>
      <c r="R537" s="118">
        <f t="shared" si="186"/>
        <v>121.08282379433231</v>
      </c>
      <c r="S537" s="118">
        <f t="shared" si="189"/>
        <v>121.66438356164383</v>
      </c>
      <c r="T537" s="118">
        <f t="shared" si="193"/>
        <v>12753.760668042783</v>
      </c>
      <c r="U537" s="118">
        <f t="shared" si="187"/>
        <v>94.5</v>
      </c>
      <c r="V537" s="118">
        <f t="shared" si="188"/>
        <v>9906.1890410958895</v>
      </c>
      <c r="W537" s="118">
        <f t="shared" si="197"/>
        <v>0</v>
      </c>
      <c r="X537" s="118">
        <f t="shared" si="194"/>
        <v>0</v>
      </c>
      <c r="Y537" s="119">
        <v>0.02</v>
      </c>
      <c r="Z537" s="118">
        <f t="shared" si="195"/>
        <v>-378</v>
      </c>
      <c r="AA537" s="118">
        <f t="shared" si="196"/>
        <v>-39624.756164383558</v>
      </c>
      <c r="AB537" s="119">
        <v>0</v>
      </c>
      <c r="AC537" s="118">
        <f t="shared" si="191"/>
        <v>0</v>
      </c>
      <c r="AD537" s="118">
        <f t="shared" si="192"/>
        <v>0</v>
      </c>
      <c r="AM537" s="118"/>
      <c r="AN537" s="118"/>
      <c r="AO537" s="118"/>
      <c r="AP537" s="118"/>
      <c r="AQ537" s="117">
        <v>0.05</v>
      </c>
      <c r="AR537" s="117">
        <v>0.1</v>
      </c>
    </row>
    <row r="538" spans="1:44" s="68" customFormat="1">
      <c r="A538" s="3" t="s">
        <v>1456</v>
      </c>
      <c r="B538" s="130">
        <f>B537+30</f>
        <v>46203</v>
      </c>
      <c r="C538" s="132">
        <f>VLOOKUP(CF_ож!B538,USD!A:B,2,TRUE)</f>
        <v>104.99178082191781</v>
      </c>
      <c r="D538" s="117">
        <v>6.9999999999999993E-2</v>
      </c>
      <c r="E538" s="117">
        <v>5.0000000000000001E-3</v>
      </c>
      <c r="F538" s="117">
        <v>0</v>
      </c>
      <c r="G538" s="117"/>
      <c r="H538" s="119"/>
      <c r="M538" s="118">
        <v>200</v>
      </c>
      <c r="N538" s="118">
        <f t="shared" si="190"/>
        <v>18700</v>
      </c>
      <c r="O538" s="118">
        <f t="shared" si="183"/>
        <v>20998.356164383564</v>
      </c>
      <c r="P538" s="118">
        <f t="shared" si="184"/>
        <v>1963346.3013698631</v>
      </c>
      <c r="Q538" s="118">
        <f t="shared" si="185"/>
        <v>1.1550684931506794</v>
      </c>
      <c r="R538" s="118">
        <f t="shared" si="186"/>
        <v>121.27269806717901</v>
      </c>
      <c r="S538" s="118">
        <f t="shared" si="189"/>
        <v>108.73972602739724</v>
      </c>
      <c r="T538" s="118">
        <f t="shared" si="193"/>
        <v>11416.777481703883</v>
      </c>
      <c r="U538" s="118">
        <f t="shared" si="187"/>
        <v>93.5</v>
      </c>
      <c r="V538" s="118">
        <f t="shared" si="188"/>
        <v>9816.7315068493153</v>
      </c>
      <c r="W538" s="118">
        <f t="shared" si="197"/>
        <v>0</v>
      </c>
      <c r="X538" s="118">
        <f t="shared" si="194"/>
        <v>0</v>
      </c>
      <c r="Y538" s="119">
        <v>0.02</v>
      </c>
      <c r="Z538" s="118">
        <f t="shared" si="195"/>
        <v>-374</v>
      </c>
      <c r="AA538" s="118">
        <f t="shared" si="196"/>
        <v>-39266.926027397261</v>
      </c>
      <c r="AB538" s="119">
        <v>0</v>
      </c>
      <c r="AC538" s="118">
        <f t="shared" si="191"/>
        <v>0</v>
      </c>
      <c r="AD538" s="118">
        <f t="shared" si="192"/>
        <v>0</v>
      </c>
      <c r="AM538" s="118"/>
      <c r="AN538" s="118"/>
      <c r="AO538" s="118"/>
      <c r="AP538" s="118"/>
      <c r="AQ538" s="117">
        <v>0.05</v>
      </c>
      <c r="AR538" s="117">
        <v>0.1</v>
      </c>
    </row>
    <row r="539" spans="1:44" s="68" customFormat="1">
      <c r="A539" s="3" t="s">
        <v>1456</v>
      </c>
      <c r="B539" s="130">
        <f>B538+31</f>
        <v>46234</v>
      </c>
      <c r="C539" s="132">
        <f>VLOOKUP(CF_ож!B539,USD!A:B,2,TRUE)</f>
        <v>105.16164383561645</v>
      </c>
      <c r="D539" s="117">
        <v>6.9999999999999993E-2</v>
      </c>
      <c r="E539" s="117">
        <v>5.0000000000000001E-3</v>
      </c>
      <c r="F539" s="117">
        <v>0</v>
      </c>
      <c r="G539" s="117"/>
      <c r="H539" s="119"/>
      <c r="M539" s="118">
        <v>200</v>
      </c>
      <c r="N539" s="118">
        <f t="shared" si="190"/>
        <v>18500</v>
      </c>
      <c r="O539" s="118">
        <f t="shared" si="183"/>
        <v>21032.32876712329</v>
      </c>
      <c r="P539" s="118">
        <f t="shared" si="184"/>
        <v>1945490.4109589043</v>
      </c>
      <c r="Q539" s="118">
        <f t="shared" si="185"/>
        <v>1.1550684931506794</v>
      </c>
      <c r="R539" s="118">
        <f t="shared" si="186"/>
        <v>121.46890148245392</v>
      </c>
      <c r="S539" s="118">
        <f t="shared" si="189"/>
        <v>111.17534246575342</v>
      </c>
      <c r="T539" s="118">
        <f t="shared" si="193"/>
        <v>11691.381767686245</v>
      </c>
      <c r="U539" s="118">
        <f t="shared" si="187"/>
        <v>92.5</v>
      </c>
      <c r="V539" s="118">
        <f t="shared" si="188"/>
        <v>9727.4520547945212</v>
      </c>
      <c r="W539" s="118">
        <f t="shared" si="197"/>
        <v>0</v>
      </c>
      <c r="X539" s="118">
        <f t="shared" si="194"/>
        <v>0</v>
      </c>
      <c r="Y539" s="119">
        <v>0.02</v>
      </c>
      <c r="Z539" s="118">
        <f t="shared" si="195"/>
        <v>-370</v>
      </c>
      <c r="AA539" s="118">
        <f t="shared" si="196"/>
        <v>-38909.808219178085</v>
      </c>
      <c r="AB539" s="119">
        <v>0</v>
      </c>
      <c r="AC539" s="118">
        <f t="shared" si="191"/>
        <v>0</v>
      </c>
      <c r="AD539" s="118">
        <f t="shared" si="192"/>
        <v>0</v>
      </c>
      <c r="AM539" s="118"/>
      <c r="AN539" s="118"/>
      <c r="AO539" s="118"/>
      <c r="AP539" s="118"/>
      <c r="AQ539" s="117">
        <v>0.05</v>
      </c>
      <c r="AR539" s="117">
        <v>0.1</v>
      </c>
    </row>
    <row r="540" spans="1:44" s="68" customFormat="1">
      <c r="A540" s="3" t="s">
        <v>1456</v>
      </c>
      <c r="B540" s="130">
        <f>B539+31</f>
        <v>46265</v>
      </c>
      <c r="C540" s="132">
        <f>VLOOKUP(CF_ож!B540,USD!A:B,2,TRUE)</f>
        <v>105.33150684931506</v>
      </c>
      <c r="D540" s="117">
        <v>6.9999999999999993E-2</v>
      </c>
      <c r="E540" s="117">
        <v>5.0000000000000001E-3</v>
      </c>
      <c r="F540" s="117">
        <v>0</v>
      </c>
      <c r="G540" s="117"/>
      <c r="H540" s="119"/>
      <c r="M540" s="118">
        <v>200</v>
      </c>
      <c r="N540" s="118">
        <f t="shared" si="190"/>
        <v>18300</v>
      </c>
      <c r="O540" s="118">
        <f t="shared" si="183"/>
        <v>21066.301369863013</v>
      </c>
      <c r="P540" s="118">
        <f t="shared" si="184"/>
        <v>1927566.5753424657</v>
      </c>
      <c r="Q540" s="118">
        <f t="shared" si="185"/>
        <v>1.1550684931506794</v>
      </c>
      <c r="R540" s="118">
        <f t="shared" si="186"/>
        <v>121.66510489772881</v>
      </c>
      <c r="S540" s="118">
        <f t="shared" si="189"/>
        <v>109.986301369863</v>
      </c>
      <c r="T540" s="118">
        <f t="shared" si="193"/>
        <v>11585.022856070555</v>
      </c>
      <c r="U540" s="118">
        <f t="shared" si="187"/>
        <v>91.5</v>
      </c>
      <c r="V540" s="118">
        <f t="shared" si="188"/>
        <v>9637.8328767123276</v>
      </c>
      <c r="W540" s="118">
        <f t="shared" si="197"/>
        <v>0</v>
      </c>
      <c r="X540" s="118">
        <f t="shared" si="194"/>
        <v>0</v>
      </c>
      <c r="Y540" s="119">
        <v>0.02</v>
      </c>
      <c r="Z540" s="118">
        <f t="shared" si="195"/>
        <v>-366</v>
      </c>
      <c r="AA540" s="118">
        <f t="shared" si="196"/>
        <v>-38551.33150684931</v>
      </c>
      <c r="AB540" s="119">
        <v>0</v>
      </c>
      <c r="AC540" s="118">
        <f t="shared" si="191"/>
        <v>0</v>
      </c>
      <c r="AD540" s="118">
        <f t="shared" si="192"/>
        <v>0</v>
      </c>
      <c r="AM540" s="118"/>
      <c r="AN540" s="118"/>
      <c r="AO540" s="118"/>
      <c r="AP540" s="118"/>
      <c r="AQ540" s="117">
        <v>0.05</v>
      </c>
      <c r="AR540" s="117">
        <v>0.1</v>
      </c>
    </row>
    <row r="541" spans="1:44" s="68" customFormat="1">
      <c r="A541" s="3" t="s">
        <v>1456</v>
      </c>
      <c r="B541" s="130">
        <f>B540+30</f>
        <v>46295</v>
      </c>
      <c r="C541" s="132">
        <f>VLOOKUP(CF_ож!B541,USD!A:B,2,TRUE)</f>
        <v>105.49589041095891</v>
      </c>
      <c r="D541" s="117">
        <v>6.9999999999999993E-2</v>
      </c>
      <c r="E541" s="117">
        <v>5.0000000000000001E-3</v>
      </c>
      <c r="F541" s="117">
        <v>0</v>
      </c>
      <c r="G541" s="117"/>
      <c r="H541" s="119"/>
      <c r="M541" s="118">
        <v>200</v>
      </c>
      <c r="N541" s="118">
        <f t="shared" si="190"/>
        <v>18100</v>
      </c>
      <c r="O541" s="118">
        <f t="shared" si="183"/>
        <v>21099.178082191782</v>
      </c>
      <c r="P541" s="118">
        <f t="shared" si="184"/>
        <v>1909475.6164383562</v>
      </c>
      <c r="Q541" s="118">
        <f t="shared" si="185"/>
        <v>1.1550684931506794</v>
      </c>
      <c r="R541" s="118">
        <f t="shared" si="186"/>
        <v>121.85497917057552</v>
      </c>
      <c r="S541" s="118">
        <f t="shared" si="189"/>
        <v>105.28767123287669</v>
      </c>
      <c r="T541" s="118">
        <f t="shared" si="193"/>
        <v>11107.416626008629</v>
      </c>
      <c r="U541" s="118">
        <f t="shared" si="187"/>
        <v>90.5</v>
      </c>
      <c r="V541" s="118">
        <f t="shared" si="188"/>
        <v>9547.3780821917808</v>
      </c>
      <c r="W541" s="118">
        <f t="shared" si="197"/>
        <v>0</v>
      </c>
      <c r="X541" s="118">
        <f t="shared" si="194"/>
        <v>0</v>
      </c>
      <c r="Y541" s="119">
        <v>0.02</v>
      </c>
      <c r="Z541" s="118">
        <f t="shared" si="195"/>
        <v>-362</v>
      </c>
      <c r="AA541" s="118">
        <f t="shared" si="196"/>
        <v>-38189.512328767123</v>
      </c>
      <c r="AB541" s="119">
        <v>0</v>
      </c>
      <c r="AC541" s="118">
        <f t="shared" si="191"/>
        <v>0</v>
      </c>
      <c r="AD541" s="118">
        <f t="shared" si="192"/>
        <v>0</v>
      </c>
      <c r="AM541" s="118"/>
      <c r="AN541" s="118"/>
      <c r="AO541" s="118"/>
      <c r="AP541" s="118"/>
      <c r="AQ541" s="117">
        <v>0.05</v>
      </c>
      <c r="AR541" s="117">
        <v>0.1</v>
      </c>
    </row>
    <row r="542" spans="1:44" s="68" customFormat="1">
      <c r="A542" s="3" t="s">
        <v>1456</v>
      </c>
      <c r="B542" s="130">
        <f>B541+31</f>
        <v>46326</v>
      </c>
      <c r="C542" s="132">
        <f>VLOOKUP(CF_ож!B542,USD!A:B,2,TRUE)</f>
        <v>105.66575342465754</v>
      </c>
      <c r="D542" s="117">
        <v>6.5000000000000002E-2</v>
      </c>
      <c r="E542" s="117">
        <v>5.0000000000000001E-3</v>
      </c>
      <c r="F542" s="117">
        <v>0</v>
      </c>
      <c r="G542" s="117"/>
      <c r="H542" s="119"/>
      <c r="M542" s="118">
        <v>200</v>
      </c>
      <c r="N542" s="118">
        <f t="shared" si="190"/>
        <v>17900</v>
      </c>
      <c r="O542" s="118">
        <f t="shared" si="183"/>
        <v>21133.150684931508</v>
      </c>
      <c r="P542" s="118">
        <f t="shared" si="184"/>
        <v>1891416.98630137</v>
      </c>
      <c r="Q542" s="118">
        <f t="shared" si="185"/>
        <v>1.1550684931506794</v>
      </c>
      <c r="R542" s="118">
        <f t="shared" si="186"/>
        <v>122.05118258585043</v>
      </c>
      <c r="S542" s="118">
        <f t="shared" si="189"/>
        <v>107.60821917808218</v>
      </c>
      <c r="T542" s="118">
        <f t="shared" si="193"/>
        <v>11370.503554137737</v>
      </c>
      <c r="U542" s="118">
        <f t="shared" si="187"/>
        <v>89.5</v>
      </c>
      <c r="V542" s="118">
        <f t="shared" si="188"/>
        <v>9457.0849315068499</v>
      </c>
      <c r="W542" s="118">
        <f t="shared" si="197"/>
        <v>0</v>
      </c>
      <c r="X542" s="118">
        <f t="shared" si="194"/>
        <v>0</v>
      </c>
      <c r="Y542" s="119">
        <v>0.02</v>
      </c>
      <c r="Z542" s="118">
        <f t="shared" si="195"/>
        <v>-358</v>
      </c>
      <c r="AA542" s="118">
        <f t="shared" si="196"/>
        <v>-37828.3397260274</v>
      </c>
      <c r="AB542" s="119">
        <v>0</v>
      </c>
      <c r="AC542" s="118">
        <f t="shared" si="191"/>
        <v>0</v>
      </c>
      <c r="AD542" s="118">
        <f t="shared" si="192"/>
        <v>0</v>
      </c>
      <c r="AM542" s="118"/>
      <c r="AN542" s="118"/>
      <c r="AO542" s="118"/>
      <c r="AP542" s="118"/>
      <c r="AQ542" s="117">
        <v>0.05</v>
      </c>
      <c r="AR542" s="117">
        <v>0.1</v>
      </c>
    </row>
    <row r="543" spans="1:44" s="68" customFormat="1">
      <c r="A543" s="3" t="s">
        <v>1456</v>
      </c>
      <c r="B543" s="130">
        <f>B542+30</f>
        <v>46356</v>
      </c>
      <c r="C543" s="132">
        <f>VLOOKUP(CF_ож!B543,USD!A:B,2,TRUE)</f>
        <v>105.83013698630137</v>
      </c>
      <c r="D543" s="117">
        <v>6.5000000000000002E-2</v>
      </c>
      <c r="E543" s="117">
        <v>5.0000000000000001E-3</v>
      </c>
      <c r="F543" s="117">
        <v>0</v>
      </c>
      <c r="G543" s="117"/>
      <c r="H543" s="119"/>
      <c r="M543" s="118">
        <v>200</v>
      </c>
      <c r="N543" s="118">
        <f t="shared" si="190"/>
        <v>17700</v>
      </c>
      <c r="O543" s="118">
        <f t="shared" si="183"/>
        <v>21166.027397260274</v>
      </c>
      <c r="P543" s="118">
        <f t="shared" si="184"/>
        <v>1873193.4246575343</v>
      </c>
      <c r="Q543" s="118">
        <f t="shared" si="185"/>
        <v>1.1550684931506794</v>
      </c>
      <c r="R543" s="118">
        <f t="shared" si="186"/>
        <v>122.24105685869711</v>
      </c>
      <c r="S543" s="118">
        <f t="shared" si="189"/>
        <v>95.63013698630138</v>
      </c>
      <c r="T543" s="118">
        <f t="shared" si="193"/>
        <v>10120.55049727904</v>
      </c>
      <c r="U543" s="118">
        <f t="shared" si="187"/>
        <v>88.5</v>
      </c>
      <c r="V543" s="118">
        <f t="shared" si="188"/>
        <v>9365.9671232876717</v>
      </c>
      <c r="W543" s="118">
        <f t="shared" si="197"/>
        <v>0</v>
      </c>
      <c r="X543" s="118">
        <f t="shared" si="194"/>
        <v>0</v>
      </c>
      <c r="Y543" s="119">
        <v>0.02</v>
      </c>
      <c r="Z543" s="118">
        <f t="shared" si="195"/>
        <v>-354</v>
      </c>
      <c r="AA543" s="118">
        <f t="shared" si="196"/>
        <v>-37463.868493150687</v>
      </c>
      <c r="AB543" s="119">
        <v>0</v>
      </c>
      <c r="AC543" s="118">
        <f t="shared" si="191"/>
        <v>0</v>
      </c>
      <c r="AD543" s="118">
        <f t="shared" si="192"/>
        <v>0</v>
      </c>
      <c r="AM543" s="118"/>
      <c r="AN543" s="118"/>
      <c r="AO543" s="118"/>
      <c r="AP543" s="118"/>
      <c r="AQ543" s="117">
        <v>0.05</v>
      </c>
      <c r="AR543" s="117">
        <v>0.1</v>
      </c>
    </row>
    <row r="544" spans="1:44" s="68" customFormat="1">
      <c r="A544" s="3" t="s">
        <v>1456</v>
      </c>
      <c r="B544" s="130">
        <f>B543+31</f>
        <v>46387</v>
      </c>
      <c r="C544" s="132">
        <f>VLOOKUP(CF_ож!B544,USD!A:B,2,TRUE)</f>
        <v>106</v>
      </c>
      <c r="D544" s="117">
        <v>6.5000000000000002E-2</v>
      </c>
      <c r="E544" s="117">
        <v>5.0000000000000001E-3</v>
      </c>
      <c r="F544" s="117">
        <v>0</v>
      </c>
      <c r="G544" s="117"/>
      <c r="H544" s="119"/>
      <c r="M544" s="118">
        <v>200</v>
      </c>
      <c r="N544" s="118">
        <f t="shared" si="190"/>
        <v>17500</v>
      </c>
      <c r="O544" s="118">
        <f t="shared" si="183"/>
        <v>21200</v>
      </c>
      <c r="P544" s="118">
        <f t="shared" si="184"/>
        <v>1855000</v>
      </c>
      <c r="Q544" s="118">
        <f t="shared" si="185"/>
        <v>1.1550684931506794</v>
      </c>
      <c r="R544" s="118">
        <f t="shared" si="186"/>
        <v>122.43726027397202</v>
      </c>
      <c r="S544" s="118">
        <f t="shared" si="189"/>
        <v>97.713698630136989</v>
      </c>
      <c r="T544" s="118">
        <f t="shared" si="193"/>
        <v>10357.65205479452</v>
      </c>
      <c r="U544" s="118">
        <f t="shared" si="187"/>
        <v>87.5</v>
      </c>
      <c r="V544" s="118">
        <f t="shared" si="188"/>
        <v>9275</v>
      </c>
      <c r="W544" s="118">
        <f t="shared" si="197"/>
        <v>0</v>
      </c>
      <c r="X544" s="118">
        <f t="shared" si="194"/>
        <v>0</v>
      </c>
      <c r="Y544" s="119">
        <v>0.02</v>
      </c>
      <c r="Z544" s="118">
        <f t="shared" si="195"/>
        <v>-350</v>
      </c>
      <c r="AA544" s="118">
        <f t="shared" si="196"/>
        <v>-37100</v>
      </c>
      <c r="AB544" s="119">
        <v>0</v>
      </c>
      <c r="AC544" s="118">
        <f t="shared" si="191"/>
        <v>0</v>
      </c>
      <c r="AD544" s="118">
        <f t="shared" si="192"/>
        <v>0</v>
      </c>
      <c r="AM544" s="118"/>
      <c r="AN544" s="118"/>
      <c r="AO544" s="118"/>
      <c r="AP544" s="118"/>
      <c r="AQ544" s="117">
        <v>0.05</v>
      </c>
      <c r="AR544" s="117">
        <v>0.1</v>
      </c>
    </row>
    <row r="545" spans="1:44" s="68" customFormat="1">
      <c r="A545" s="3" t="s">
        <v>1456</v>
      </c>
      <c r="B545" s="130">
        <f>B544+31</f>
        <v>46418</v>
      </c>
      <c r="C545" s="132">
        <f>VLOOKUP(CF_ож!B545,USD!A:B,2,TRUE)</f>
        <v>106.16986301369863</v>
      </c>
      <c r="D545" s="117">
        <v>5.4999999999999993E-2</v>
      </c>
      <c r="E545" s="117">
        <v>5.0000000000000001E-3</v>
      </c>
      <c r="F545" s="117">
        <v>0</v>
      </c>
      <c r="G545" s="117"/>
      <c r="H545" s="119"/>
      <c r="M545" s="118">
        <v>200</v>
      </c>
      <c r="N545" s="118">
        <f t="shared" si="190"/>
        <v>17300</v>
      </c>
      <c r="O545" s="118">
        <f t="shared" si="183"/>
        <v>21233.972602739726</v>
      </c>
      <c r="P545" s="118">
        <f t="shared" si="184"/>
        <v>1836738.6301369863</v>
      </c>
      <c r="Q545" s="118">
        <f t="shared" si="185"/>
        <v>1.1550684931506794</v>
      </c>
      <c r="R545" s="118">
        <f t="shared" si="186"/>
        <v>122.63346368924692</v>
      </c>
      <c r="S545" s="118">
        <f t="shared" si="189"/>
        <v>96.609589041095887</v>
      </c>
      <c r="T545" s="118">
        <f t="shared" si="193"/>
        <v>10257.026834302871</v>
      </c>
      <c r="U545" s="118">
        <f t="shared" si="187"/>
        <v>86.5</v>
      </c>
      <c r="V545" s="118">
        <f t="shared" si="188"/>
        <v>9183.6931506849323</v>
      </c>
      <c r="W545" s="118">
        <f t="shared" si="197"/>
        <v>0</v>
      </c>
      <c r="X545" s="118">
        <f t="shared" si="194"/>
        <v>0</v>
      </c>
      <c r="Y545" s="119">
        <v>0.02</v>
      </c>
      <c r="Z545" s="118">
        <f t="shared" si="195"/>
        <v>-346</v>
      </c>
      <c r="AA545" s="118">
        <f t="shared" si="196"/>
        <v>-36734.772602739729</v>
      </c>
      <c r="AB545" s="119">
        <v>0</v>
      </c>
      <c r="AC545" s="118">
        <f t="shared" si="191"/>
        <v>0</v>
      </c>
      <c r="AD545" s="118">
        <f t="shared" si="192"/>
        <v>0</v>
      </c>
      <c r="AM545" s="118"/>
      <c r="AN545" s="118"/>
      <c r="AO545" s="118"/>
      <c r="AP545" s="118"/>
      <c r="AQ545" s="117">
        <v>0.05</v>
      </c>
      <c r="AR545" s="117">
        <v>0.1</v>
      </c>
    </row>
    <row r="546" spans="1:44" s="68" customFormat="1">
      <c r="A546" s="3" t="s">
        <v>1456</v>
      </c>
      <c r="B546" s="130">
        <f>B545+28</f>
        <v>46446</v>
      </c>
      <c r="C546" s="132">
        <f>VLOOKUP(CF_ож!B546,USD!A:B,2,TRUE)</f>
        <v>106.32328767123288</v>
      </c>
      <c r="D546" s="117">
        <v>7.4999999999999997E-2</v>
      </c>
      <c r="E546" s="117">
        <v>5.0000000000000001E-3</v>
      </c>
      <c r="F546" s="117">
        <v>0</v>
      </c>
      <c r="G546" s="117"/>
      <c r="H546" s="119"/>
      <c r="M546" s="118">
        <v>200</v>
      </c>
      <c r="N546" s="118">
        <f t="shared" si="190"/>
        <v>17100</v>
      </c>
      <c r="O546" s="118">
        <f t="shared" si="183"/>
        <v>21264.657534246577</v>
      </c>
      <c r="P546" s="118">
        <f t="shared" si="184"/>
        <v>1818128.2191780822</v>
      </c>
      <c r="Q546" s="118">
        <f t="shared" si="185"/>
        <v>1.1550684931506794</v>
      </c>
      <c r="R546" s="118">
        <f t="shared" si="186"/>
        <v>122.81067967723716</v>
      </c>
      <c r="S546" s="118">
        <f t="shared" si="189"/>
        <v>72.9917808219178</v>
      </c>
      <c r="T546" s="118">
        <f t="shared" si="193"/>
        <v>7760.7261099643447</v>
      </c>
      <c r="U546" s="118">
        <f t="shared" si="187"/>
        <v>85.5</v>
      </c>
      <c r="V546" s="118">
        <f t="shared" si="188"/>
        <v>9090.6410958904107</v>
      </c>
      <c r="W546" s="118">
        <f t="shared" si="197"/>
        <v>0</v>
      </c>
      <c r="X546" s="118">
        <f t="shared" si="194"/>
        <v>0</v>
      </c>
      <c r="Y546" s="119">
        <v>0.02</v>
      </c>
      <c r="Z546" s="118">
        <f t="shared" si="195"/>
        <v>-342</v>
      </c>
      <c r="AA546" s="118">
        <f t="shared" si="196"/>
        <v>-36362.564383561643</v>
      </c>
      <c r="AB546" s="119">
        <v>0</v>
      </c>
      <c r="AC546" s="118">
        <f t="shared" si="191"/>
        <v>0</v>
      </c>
      <c r="AD546" s="118">
        <f t="shared" si="192"/>
        <v>0</v>
      </c>
      <c r="AM546" s="118"/>
      <c r="AN546" s="118"/>
      <c r="AO546" s="118"/>
      <c r="AP546" s="118"/>
      <c r="AQ546" s="117">
        <v>0.05</v>
      </c>
      <c r="AR546" s="117">
        <v>0.1</v>
      </c>
    </row>
    <row r="547" spans="1:44" s="68" customFormat="1">
      <c r="A547" s="3" t="s">
        <v>1456</v>
      </c>
      <c r="B547" s="130">
        <f>B546+31</f>
        <v>46477</v>
      </c>
      <c r="C547" s="132">
        <f>VLOOKUP(CF_ож!B547,USD!A:B,2,TRUE)</f>
        <v>106.49315068493151</v>
      </c>
      <c r="D547" s="117">
        <v>7.4999999999999997E-2</v>
      </c>
      <c r="E547" s="117">
        <v>5.0000000000000001E-3</v>
      </c>
      <c r="F547" s="117">
        <v>0</v>
      </c>
      <c r="G547" s="117"/>
      <c r="H547" s="119"/>
      <c r="M547" s="118">
        <v>200</v>
      </c>
      <c r="N547" s="118">
        <f t="shared" si="190"/>
        <v>16900</v>
      </c>
      <c r="O547" s="118">
        <f t="shared" si="183"/>
        <v>21298.630136986303</v>
      </c>
      <c r="P547" s="118">
        <f t="shared" si="184"/>
        <v>1799734.2465753425</v>
      </c>
      <c r="Q547" s="118">
        <f t="shared" si="185"/>
        <v>1.1550684931506794</v>
      </c>
      <c r="R547" s="118">
        <f t="shared" si="186"/>
        <v>123.00688309251207</v>
      </c>
      <c r="S547" s="118">
        <f t="shared" si="189"/>
        <v>108.92465753424658</v>
      </c>
      <c r="T547" s="118">
        <f t="shared" si="193"/>
        <v>11599.72996809908</v>
      </c>
      <c r="U547" s="118">
        <f t="shared" si="187"/>
        <v>84.5</v>
      </c>
      <c r="V547" s="118">
        <f t="shared" si="188"/>
        <v>8998.6712328767117</v>
      </c>
      <c r="W547" s="118">
        <f t="shared" si="197"/>
        <v>0</v>
      </c>
      <c r="X547" s="118">
        <f t="shared" si="194"/>
        <v>0</v>
      </c>
      <c r="Y547" s="119">
        <v>0.02</v>
      </c>
      <c r="Z547" s="118">
        <f t="shared" si="195"/>
        <v>-338</v>
      </c>
      <c r="AA547" s="118">
        <f t="shared" si="196"/>
        <v>-35994.684931506847</v>
      </c>
      <c r="AB547" s="119">
        <v>0</v>
      </c>
      <c r="AC547" s="118">
        <f t="shared" si="191"/>
        <v>0</v>
      </c>
      <c r="AD547" s="118">
        <f t="shared" si="192"/>
        <v>0</v>
      </c>
      <c r="AM547" s="118"/>
      <c r="AN547" s="118"/>
      <c r="AO547" s="118"/>
      <c r="AP547" s="118"/>
      <c r="AQ547" s="117">
        <v>0.05</v>
      </c>
      <c r="AR547" s="117">
        <v>0.1</v>
      </c>
    </row>
    <row r="548" spans="1:44" s="68" customFormat="1">
      <c r="A548" s="3" t="s">
        <v>1456</v>
      </c>
      <c r="B548" s="130">
        <f>B547+30</f>
        <v>46507</v>
      </c>
      <c r="C548" s="132">
        <f>VLOOKUP(CF_ож!B548,USD!A:B,2,TRUE)</f>
        <v>106.65753424657534</v>
      </c>
      <c r="D548" s="117">
        <v>7.4999999999999997E-2</v>
      </c>
      <c r="E548" s="117">
        <v>5.0000000000000001E-3</v>
      </c>
      <c r="F548" s="117">
        <v>0</v>
      </c>
      <c r="G548" s="117"/>
      <c r="H548" s="119"/>
      <c r="M548" s="118">
        <v>200</v>
      </c>
      <c r="N548" s="118">
        <f t="shared" si="190"/>
        <v>16700</v>
      </c>
      <c r="O548" s="118">
        <f t="shared" si="183"/>
        <v>21331.506849315068</v>
      </c>
      <c r="P548" s="118">
        <f t="shared" si="184"/>
        <v>1781180.8219178081</v>
      </c>
      <c r="Q548" s="118">
        <f t="shared" si="185"/>
        <v>1.1550684931506794</v>
      </c>
      <c r="R548" s="118">
        <f t="shared" si="186"/>
        <v>123.19675736535876</v>
      </c>
      <c r="S548" s="118">
        <f t="shared" si="189"/>
        <v>104.17808219178082</v>
      </c>
      <c r="T548" s="118">
        <f t="shared" si="193"/>
        <v>11111.377369112402</v>
      </c>
      <c r="U548" s="118">
        <f t="shared" si="187"/>
        <v>83.5</v>
      </c>
      <c r="V548" s="118">
        <f t="shared" si="188"/>
        <v>8905.9041095890407</v>
      </c>
      <c r="W548" s="118">
        <f t="shared" si="197"/>
        <v>0</v>
      </c>
      <c r="X548" s="118">
        <f t="shared" si="194"/>
        <v>0</v>
      </c>
      <c r="Y548" s="119">
        <v>0.02</v>
      </c>
      <c r="Z548" s="118">
        <f t="shared" si="195"/>
        <v>-334</v>
      </c>
      <c r="AA548" s="118">
        <f t="shared" si="196"/>
        <v>-35623.616438356163</v>
      </c>
      <c r="AB548" s="119">
        <v>0</v>
      </c>
      <c r="AC548" s="118">
        <f t="shared" si="191"/>
        <v>0</v>
      </c>
      <c r="AD548" s="118">
        <f t="shared" si="192"/>
        <v>0</v>
      </c>
      <c r="AM548" s="118"/>
      <c r="AN548" s="118"/>
      <c r="AO548" s="118"/>
      <c r="AP548" s="118"/>
      <c r="AQ548" s="117">
        <v>0.05</v>
      </c>
      <c r="AR548" s="117">
        <v>0.1</v>
      </c>
    </row>
    <row r="549" spans="1:44" s="68" customFormat="1">
      <c r="A549" s="3" t="s">
        <v>1456</v>
      </c>
      <c r="B549" s="130">
        <f>B548+31</f>
        <v>46538</v>
      </c>
      <c r="C549" s="132">
        <f>VLOOKUP(CF_ож!B549,USD!A:B,2,TRUE)</f>
        <v>106.82739726027397</v>
      </c>
      <c r="D549" s="117">
        <v>6.9999999999999993E-2</v>
      </c>
      <c r="E549" s="117">
        <v>5.0000000000000001E-3</v>
      </c>
      <c r="F549" s="117">
        <v>0</v>
      </c>
      <c r="G549" s="117"/>
      <c r="H549" s="119"/>
      <c r="M549" s="118">
        <v>200</v>
      </c>
      <c r="N549" s="118">
        <f t="shared" si="190"/>
        <v>16500</v>
      </c>
      <c r="O549" s="118">
        <f t="shared" si="183"/>
        <v>21365.479452054795</v>
      </c>
      <c r="P549" s="118">
        <f t="shared" si="184"/>
        <v>1762652.0547945204</v>
      </c>
      <c r="Q549" s="118">
        <f t="shared" si="185"/>
        <v>1.1550684931506794</v>
      </c>
      <c r="R549" s="118">
        <f t="shared" si="186"/>
        <v>123.39296078063367</v>
      </c>
      <c r="S549" s="118">
        <f t="shared" si="189"/>
        <v>106.37671232876713</v>
      </c>
      <c r="T549" s="118">
        <f t="shared" si="193"/>
        <v>11363.947307187089</v>
      </c>
      <c r="U549" s="118">
        <f t="shared" si="187"/>
        <v>82.5</v>
      </c>
      <c r="V549" s="118">
        <f t="shared" si="188"/>
        <v>8813.2602739726026</v>
      </c>
      <c r="W549" s="118">
        <f t="shared" si="197"/>
        <v>0</v>
      </c>
      <c r="X549" s="118">
        <f t="shared" si="194"/>
        <v>0</v>
      </c>
      <c r="Y549" s="119">
        <v>0.02</v>
      </c>
      <c r="Z549" s="118">
        <f t="shared" si="195"/>
        <v>-330</v>
      </c>
      <c r="AA549" s="118">
        <f t="shared" si="196"/>
        <v>-35253.04109589041</v>
      </c>
      <c r="AB549" s="119">
        <v>0</v>
      </c>
      <c r="AC549" s="118">
        <f t="shared" si="191"/>
        <v>0</v>
      </c>
      <c r="AD549" s="118">
        <f t="shared" si="192"/>
        <v>0</v>
      </c>
      <c r="AM549" s="118"/>
      <c r="AN549" s="118"/>
      <c r="AO549" s="118"/>
      <c r="AP549" s="118"/>
      <c r="AQ549" s="117">
        <v>0.05</v>
      </c>
      <c r="AR549" s="117">
        <v>0.1</v>
      </c>
    </row>
    <row r="550" spans="1:44" s="68" customFormat="1">
      <c r="A550" s="3" t="s">
        <v>1456</v>
      </c>
      <c r="B550" s="130">
        <f>B549+30</f>
        <v>46568</v>
      </c>
      <c r="C550" s="132">
        <f>VLOOKUP(CF_ож!B550,USD!A:B,2,TRUE)</f>
        <v>106.99178082191781</v>
      </c>
      <c r="D550" s="117">
        <v>6.9999999999999993E-2</v>
      </c>
      <c r="E550" s="117">
        <v>5.0000000000000001E-3</v>
      </c>
      <c r="F550" s="117">
        <v>0</v>
      </c>
      <c r="G550" s="117"/>
      <c r="H550" s="119"/>
      <c r="M550" s="118">
        <v>200</v>
      </c>
      <c r="N550" s="118">
        <f t="shared" si="190"/>
        <v>16300</v>
      </c>
      <c r="O550" s="118">
        <f t="shared" si="183"/>
        <v>21398.356164383564</v>
      </c>
      <c r="P550" s="118">
        <f t="shared" si="184"/>
        <v>1743966.0273972603</v>
      </c>
      <c r="Q550" s="118">
        <f t="shared" si="185"/>
        <v>1.1550684931506794</v>
      </c>
      <c r="R550" s="118">
        <f t="shared" si="186"/>
        <v>123.58283505348037</v>
      </c>
      <c r="S550" s="118">
        <f t="shared" si="189"/>
        <v>94.931506849315042</v>
      </c>
      <c r="T550" s="118">
        <f t="shared" si="193"/>
        <v>10156.890973916305</v>
      </c>
      <c r="U550" s="118">
        <f t="shared" si="187"/>
        <v>81.5</v>
      </c>
      <c r="V550" s="118">
        <f t="shared" si="188"/>
        <v>8719.830136986302</v>
      </c>
      <c r="W550" s="118">
        <f t="shared" si="197"/>
        <v>0</v>
      </c>
      <c r="X550" s="118">
        <f t="shared" si="194"/>
        <v>0</v>
      </c>
      <c r="Y550" s="119">
        <v>0.02</v>
      </c>
      <c r="Z550" s="118">
        <f t="shared" si="195"/>
        <v>-326</v>
      </c>
      <c r="AA550" s="118">
        <f t="shared" si="196"/>
        <v>-34879.320547945208</v>
      </c>
      <c r="AB550" s="119">
        <v>0</v>
      </c>
      <c r="AC550" s="118">
        <f t="shared" si="191"/>
        <v>0</v>
      </c>
      <c r="AD550" s="118">
        <f t="shared" si="192"/>
        <v>0</v>
      </c>
      <c r="AM550" s="118"/>
      <c r="AN550" s="118"/>
      <c r="AO550" s="118"/>
      <c r="AP550" s="118"/>
      <c r="AQ550" s="117">
        <v>0.05</v>
      </c>
      <c r="AR550" s="117">
        <v>0.1</v>
      </c>
    </row>
    <row r="551" spans="1:44" s="68" customFormat="1">
      <c r="A551" s="3" t="s">
        <v>1456</v>
      </c>
      <c r="B551" s="130">
        <f>B550+31</f>
        <v>46599</v>
      </c>
      <c r="C551" s="132">
        <f>VLOOKUP(CF_ож!B551,USD!A:B,2,TRUE)</f>
        <v>107.16164383561645</v>
      </c>
      <c r="D551" s="117">
        <v>6.9999999999999993E-2</v>
      </c>
      <c r="E551" s="117">
        <v>5.0000000000000001E-3</v>
      </c>
      <c r="F551" s="117">
        <v>0</v>
      </c>
      <c r="G551" s="117"/>
      <c r="H551" s="119"/>
      <c r="M551" s="118">
        <v>200</v>
      </c>
      <c r="N551" s="118">
        <f t="shared" si="190"/>
        <v>16100</v>
      </c>
      <c r="O551" s="118">
        <f t="shared" si="183"/>
        <v>21432.32876712329</v>
      </c>
      <c r="P551" s="118">
        <f t="shared" si="184"/>
        <v>1725302.4657534247</v>
      </c>
      <c r="Q551" s="118">
        <f t="shared" si="185"/>
        <v>1.1550684931506794</v>
      </c>
      <c r="R551" s="118">
        <f t="shared" si="186"/>
        <v>123.77903846875527</v>
      </c>
      <c r="S551" s="118">
        <f t="shared" si="189"/>
        <v>96.90684931506847</v>
      </c>
      <c r="T551" s="118">
        <f t="shared" si="193"/>
        <v>10384.697271533119</v>
      </c>
      <c r="U551" s="118">
        <f t="shared" si="187"/>
        <v>80.5</v>
      </c>
      <c r="V551" s="118">
        <f t="shared" si="188"/>
        <v>8626.5123287671231</v>
      </c>
      <c r="W551" s="118">
        <f t="shared" si="197"/>
        <v>0</v>
      </c>
      <c r="X551" s="118">
        <f t="shared" si="194"/>
        <v>0</v>
      </c>
      <c r="Y551" s="119">
        <v>0.02</v>
      </c>
      <c r="Z551" s="118">
        <f t="shared" si="195"/>
        <v>-322</v>
      </c>
      <c r="AA551" s="118">
        <f t="shared" si="196"/>
        <v>-34506.049315068492</v>
      </c>
      <c r="AB551" s="119">
        <v>0</v>
      </c>
      <c r="AC551" s="118">
        <f t="shared" si="191"/>
        <v>0</v>
      </c>
      <c r="AD551" s="118">
        <f t="shared" si="192"/>
        <v>0</v>
      </c>
      <c r="AM551" s="118"/>
      <c r="AN551" s="118"/>
      <c r="AO551" s="118"/>
      <c r="AP551" s="118"/>
      <c r="AQ551" s="117">
        <v>0.05</v>
      </c>
      <c r="AR551" s="117">
        <v>0.1</v>
      </c>
    </row>
    <row r="552" spans="1:44" s="68" customFormat="1">
      <c r="A552" s="3" t="s">
        <v>1456</v>
      </c>
      <c r="B552" s="130">
        <f>B551+31</f>
        <v>46630</v>
      </c>
      <c r="C552" s="132">
        <f>VLOOKUP(CF_ож!B552,USD!A:B,2,TRUE)</f>
        <v>107.33150684931506</v>
      </c>
      <c r="D552" s="117">
        <v>6.9999999999999993E-2</v>
      </c>
      <c r="E552" s="117">
        <v>5.0000000000000001E-3</v>
      </c>
      <c r="F552" s="117">
        <v>0</v>
      </c>
      <c r="G552" s="117"/>
      <c r="H552" s="119"/>
      <c r="M552" s="118">
        <v>200</v>
      </c>
      <c r="N552" s="118">
        <f t="shared" si="190"/>
        <v>15900</v>
      </c>
      <c r="O552" s="118">
        <f t="shared" si="183"/>
        <v>21466.301369863013</v>
      </c>
      <c r="P552" s="118">
        <f t="shared" si="184"/>
        <v>1706570.9589041094</v>
      </c>
      <c r="Q552" s="118">
        <f t="shared" si="185"/>
        <v>1.1550684931506794</v>
      </c>
      <c r="R552" s="118">
        <f t="shared" si="186"/>
        <v>123.97524188403017</v>
      </c>
      <c r="S552" s="118">
        <f t="shared" si="189"/>
        <v>95.717808219178053</v>
      </c>
      <c r="T552" s="118">
        <f t="shared" si="193"/>
        <v>10273.536588478135</v>
      </c>
      <c r="U552" s="118">
        <f t="shared" si="187"/>
        <v>79.5</v>
      </c>
      <c r="V552" s="118">
        <f t="shared" si="188"/>
        <v>8532.8547945205482</v>
      </c>
      <c r="W552" s="118">
        <f t="shared" si="197"/>
        <v>0</v>
      </c>
      <c r="X552" s="118">
        <f t="shared" si="194"/>
        <v>0</v>
      </c>
      <c r="Y552" s="119">
        <v>0.02</v>
      </c>
      <c r="Z552" s="118">
        <f t="shared" si="195"/>
        <v>-318</v>
      </c>
      <c r="AA552" s="118">
        <f t="shared" si="196"/>
        <v>-34131.419178082193</v>
      </c>
      <c r="AB552" s="119">
        <v>0</v>
      </c>
      <c r="AC552" s="118">
        <f t="shared" si="191"/>
        <v>0</v>
      </c>
      <c r="AD552" s="118">
        <f t="shared" si="192"/>
        <v>0</v>
      </c>
      <c r="AM552" s="118"/>
      <c r="AN552" s="118"/>
      <c r="AO552" s="118"/>
      <c r="AP552" s="118"/>
      <c r="AQ552" s="117">
        <v>0.05</v>
      </c>
      <c r="AR552" s="117">
        <v>0.1</v>
      </c>
    </row>
    <row r="553" spans="1:44" s="68" customFormat="1">
      <c r="A553" s="3" t="s">
        <v>1456</v>
      </c>
      <c r="B553" s="130">
        <f>B552+30</f>
        <v>46660</v>
      </c>
      <c r="C553" s="132">
        <f>VLOOKUP(CF_ож!B553,USD!A:B,2,TRUE)</f>
        <v>107.49589041095891</v>
      </c>
      <c r="D553" s="117">
        <v>6.9999999999999993E-2</v>
      </c>
      <c r="E553" s="117">
        <v>5.0000000000000001E-3</v>
      </c>
      <c r="F553" s="117">
        <v>0</v>
      </c>
      <c r="G553" s="117"/>
      <c r="H553" s="119"/>
      <c r="M553" s="118">
        <v>200</v>
      </c>
      <c r="N553" s="118">
        <f t="shared" si="190"/>
        <v>15700</v>
      </c>
      <c r="O553" s="118">
        <f t="shared" si="183"/>
        <v>21499.178082191782</v>
      </c>
      <c r="P553" s="118">
        <f t="shared" si="184"/>
        <v>1687685.4794520549</v>
      </c>
      <c r="Q553" s="118">
        <f t="shared" si="185"/>
        <v>1.1550684931506794</v>
      </c>
      <c r="R553" s="118">
        <f t="shared" si="186"/>
        <v>124.16511615687688</v>
      </c>
      <c r="S553" s="118">
        <f t="shared" si="189"/>
        <v>91.479452054794507</v>
      </c>
      <c r="T553" s="118">
        <f t="shared" si="193"/>
        <v>9833.6651529367591</v>
      </c>
      <c r="U553" s="118">
        <f t="shared" si="187"/>
        <v>78.5</v>
      </c>
      <c r="V553" s="118">
        <f t="shared" si="188"/>
        <v>8438.427397260275</v>
      </c>
      <c r="W553" s="118">
        <f t="shared" si="197"/>
        <v>0</v>
      </c>
      <c r="X553" s="118">
        <f t="shared" si="194"/>
        <v>0</v>
      </c>
      <c r="Y553" s="119">
        <v>0.02</v>
      </c>
      <c r="Z553" s="118">
        <f t="shared" si="195"/>
        <v>-314</v>
      </c>
      <c r="AA553" s="118">
        <f t="shared" si="196"/>
        <v>-33753.7095890411</v>
      </c>
      <c r="AB553" s="119">
        <v>0</v>
      </c>
      <c r="AC553" s="118">
        <f t="shared" si="191"/>
        <v>0</v>
      </c>
      <c r="AD553" s="118">
        <f t="shared" si="192"/>
        <v>0</v>
      </c>
      <c r="AM553" s="118"/>
      <c r="AN553" s="118"/>
      <c r="AO553" s="118"/>
      <c r="AP553" s="118"/>
      <c r="AQ553" s="117">
        <v>0.05</v>
      </c>
      <c r="AR553" s="117">
        <v>0.1</v>
      </c>
    </row>
    <row r="554" spans="1:44" s="68" customFormat="1">
      <c r="A554" s="3" t="s">
        <v>1456</v>
      </c>
      <c r="B554" s="130">
        <f>B553+31</f>
        <v>46691</v>
      </c>
      <c r="C554" s="132">
        <f>VLOOKUP(CF_ож!B554,USD!A:B,2,TRUE)</f>
        <v>107.66575342465754</v>
      </c>
      <c r="D554" s="117">
        <v>6.5000000000000002E-2</v>
      </c>
      <c r="E554" s="117">
        <v>5.0000000000000001E-3</v>
      </c>
      <c r="F554" s="117">
        <v>0</v>
      </c>
      <c r="G554" s="117"/>
      <c r="H554" s="119"/>
      <c r="M554" s="118">
        <v>200</v>
      </c>
      <c r="N554" s="118">
        <f t="shared" si="190"/>
        <v>15500</v>
      </c>
      <c r="O554" s="118">
        <f t="shared" si="183"/>
        <v>21533.150684931508</v>
      </c>
      <c r="P554" s="118">
        <f t="shared" si="184"/>
        <v>1668819.1780821919</v>
      </c>
      <c r="Q554" s="118">
        <f t="shared" si="185"/>
        <v>1.1550684931506794</v>
      </c>
      <c r="R554" s="118">
        <f t="shared" si="186"/>
        <v>124.36131957215179</v>
      </c>
      <c r="S554" s="118">
        <f t="shared" si="189"/>
        <v>93.339726027397262</v>
      </c>
      <c r="T554" s="118">
        <f t="shared" si="193"/>
        <v>10049.491927190844</v>
      </c>
      <c r="U554" s="118">
        <f t="shared" si="187"/>
        <v>77.5</v>
      </c>
      <c r="V554" s="118">
        <f t="shared" si="188"/>
        <v>8344.0958904109593</v>
      </c>
      <c r="W554" s="118">
        <f t="shared" si="197"/>
        <v>0</v>
      </c>
      <c r="X554" s="118">
        <f t="shared" si="194"/>
        <v>0</v>
      </c>
      <c r="Y554" s="119">
        <v>0.02</v>
      </c>
      <c r="Z554" s="118">
        <f t="shared" si="195"/>
        <v>-310</v>
      </c>
      <c r="AA554" s="118">
        <f t="shared" si="196"/>
        <v>-33376.383561643837</v>
      </c>
      <c r="AB554" s="119">
        <v>0</v>
      </c>
      <c r="AC554" s="118">
        <f t="shared" si="191"/>
        <v>0</v>
      </c>
      <c r="AD554" s="118">
        <f t="shared" si="192"/>
        <v>0</v>
      </c>
      <c r="AM554" s="118"/>
      <c r="AN554" s="118"/>
      <c r="AO554" s="118"/>
      <c r="AP554" s="118"/>
      <c r="AQ554" s="117">
        <v>0.05</v>
      </c>
      <c r="AR554" s="117">
        <v>0.1</v>
      </c>
    </row>
    <row r="555" spans="1:44" s="68" customFormat="1">
      <c r="A555" s="3" t="s">
        <v>1456</v>
      </c>
      <c r="B555" s="130">
        <f>B554+30</f>
        <v>46721</v>
      </c>
      <c r="C555" s="132">
        <f>VLOOKUP(CF_ож!B555,USD!A:B,2,TRUE)</f>
        <v>107.83013698630137</v>
      </c>
      <c r="D555" s="117">
        <v>6.5000000000000002E-2</v>
      </c>
      <c r="E555" s="117">
        <v>5.0000000000000001E-3</v>
      </c>
      <c r="F555" s="117">
        <v>0</v>
      </c>
      <c r="G555" s="117"/>
      <c r="H555" s="119"/>
      <c r="M555" s="118">
        <v>200</v>
      </c>
      <c r="N555" s="118">
        <f t="shared" si="190"/>
        <v>15300</v>
      </c>
      <c r="O555" s="118">
        <f t="shared" si="183"/>
        <v>21566.027397260274</v>
      </c>
      <c r="P555" s="118">
        <f t="shared" si="184"/>
        <v>1649801.0958904109</v>
      </c>
      <c r="Q555" s="118">
        <f t="shared" si="185"/>
        <v>1.1550684931506794</v>
      </c>
      <c r="R555" s="118">
        <f t="shared" si="186"/>
        <v>124.55119384499847</v>
      </c>
      <c r="S555" s="118">
        <f t="shared" si="189"/>
        <v>82.808219178082197</v>
      </c>
      <c r="T555" s="118">
        <f t="shared" si="193"/>
        <v>8929.2216175642716</v>
      </c>
      <c r="U555" s="118">
        <f t="shared" si="187"/>
        <v>76.5</v>
      </c>
      <c r="V555" s="118">
        <f t="shared" si="188"/>
        <v>8249.0054794520547</v>
      </c>
      <c r="W555" s="118">
        <f t="shared" si="197"/>
        <v>0</v>
      </c>
      <c r="X555" s="118">
        <f t="shared" si="194"/>
        <v>0</v>
      </c>
      <c r="Y555" s="119">
        <v>0.02</v>
      </c>
      <c r="Z555" s="118">
        <f t="shared" si="195"/>
        <v>-306</v>
      </c>
      <c r="AA555" s="118">
        <f t="shared" si="196"/>
        <v>-32996.021917808219</v>
      </c>
      <c r="AB555" s="119">
        <v>0</v>
      </c>
      <c r="AC555" s="118">
        <f t="shared" si="191"/>
        <v>0</v>
      </c>
      <c r="AD555" s="118">
        <f t="shared" si="192"/>
        <v>0</v>
      </c>
      <c r="AM555" s="118"/>
      <c r="AN555" s="118"/>
      <c r="AO555" s="118"/>
      <c r="AP555" s="118"/>
      <c r="AQ555" s="117">
        <v>0.05</v>
      </c>
      <c r="AR555" s="117">
        <v>0.1</v>
      </c>
    </row>
    <row r="556" spans="1:44" s="68" customFormat="1">
      <c r="A556" s="3" t="s">
        <v>1456</v>
      </c>
      <c r="B556" s="130">
        <f>B555+31</f>
        <v>46752</v>
      </c>
      <c r="C556" s="132">
        <f>VLOOKUP(CF_ож!B556,USD!A:B,2,TRUE)</f>
        <v>108</v>
      </c>
      <c r="D556" s="117">
        <v>6.5000000000000002E-2</v>
      </c>
      <c r="E556" s="117">
        <v>5.0000000000000001E-3</v>
      </c>
      <c r="F556" s="117">
        <v>0</v>
      </c>
      <c r="G556" s="117"/>
      <c r="H556" s="119"/>
      <c r="M556" s="118">
        <v>200</v>
      </c>
      <c r="N556" s="118">
        <f t="shared" si="190"/>
        <v>15100</v>
      </c>
      <c r="O556" s="118">
        <f t="shared" si="183"/>
        <v>21600</v>
      </c>
      <c r="P556" s="118">
        <f t="shared" si="184"/>
        <v>1630800</v>
      </c>
      <c r="Q556" s="118">
        <f t="shared" si="185"/>
        <v>1.1550684931506794</v>
      </c>
      <c r="R556" s="118">
        <f t="shared" si="186"/>
        <v>124.74739726027337</v>
      </c>
      <c r="S556" s="118">
        <f t="shared" si="189"/>
        <v>84.464383561643842</v>
      </c>
      <c r="T556" s="118">
        <f t="shared" si="193"/>
        <v>9122.1534246575357</v>
      </c>
      <c r="U556" s="118">
        <f t="shared" si="187"/>
        <v>75.5</v>
      </c>
      <c r="V556" s="118">
        <f t="shared" si="188"/>
        <v>8154</v>
      </c>
      <c r="W556" s="118">
        <f t="shared" si="197"/>
        <v>0</v>
      </c>
      <c r="X556" s="118">
        <f t="shared" si="194"/>
        <v>0</v>
      </c>
      <c r="Y556" s="119">
        <v>0.02</v>
      </c>
      <c r="Z556" s="118">
        <f t="shared" si="195"/>
        <v>-302</v>
      </c>
      <c r="AA556" s="118">
        <f t="shared" si="196"/>
        <v>-32616</v>
      </c>
      <c r="AB556" s="119">
        <v>0</v>
      </c>
      <c r="AC556" s="118">
        <f t="shared" si="191"/>
        <v>0</v>
      </c>
      <c r="AD556" s="118">
        <f t="shared" si="192"/>
        <v>0</v>
      </c>
      <c r="AM556" s="118"/>
      <c r="AN556" s="118"/>
      <c r="AO556" s="118"/>
      <c r="AP556" s="118"/>
      <c r="AQ556" s="117">
        <v>0.05</v>
      </c>
      <c r="AR556" s="117">
        <v>0.1</v>
      </c>
    </row>
    <row r="557" spans="1:44" s="68" customFormat="1">
      <c r="A557" s="3" t="s">
        <v>1456</v>
      </c>
      <c r="B557" s="130">
        <f>B556+31</f>
        <v>46783</v>
      </c>
      <c r="C557" s="132">
        <f>VLOOKUP(CF_ож!B557,USD!A:B,2,TRUE)</f>
        <v>108.16986301369863</v>
      </c>
      <c r="D557" s="117">
        <v>5.4999999999999993E-2</v>
      </c>
      <c r="E557" s="117">
        <v>5.0000000000000001E-3</v>
      </c>
      <c r="F557" s="117">
        <v>0</v>
      </c>
      <c r="G557" s="117"/>
      <c r="H557" s="119"/>
      <c r="M557" s="118">
        <v>200</v>
      </c>
      <c r="N557" s="118">
        <f t="shared" si="190"/>
        <v>14900</v>
      </c>
      <c r="O557" s="118">
        <f t="shared" si="183"/>
        <v>21633.972602739726</v>
      </c>
      <c r="P557" s="118">
        <f t="shared" si="184"/>
        <v>1611730.9589041097</v>
      </c>
      <c r="Q557" s="118">
        <f t="shared" si="185"/>
        <v>1.1550684931506794</v>
      </c>
      <c r="R557" s="118">
        <f t="shared" si="186"/>
        <v>124.94360067554828</v>
      </c>
      <c r="S557" s="118">
        <f t="shared" si="189"/>
        <v>83.360273972602727</v>
      </c>
      <c r="T557" s="118">
        <f t="shared" si="193"/>
        <v>9017.0694164008237</v>
      </c>
      <c r="U557" s="118">
        <f t="shared" si="187"/>
        <v>74.5</v>
      </c>
      <c r="V557" s="118">
        <f t="shared" si="188"/>
        <v>8058.6547945205484</v>
      </c>
      <c r="W557" s="118">
        <f t="shared" si="197"/>
        <v>0</v>
      </c>
      <c r="X557" s="118">
        <f t="shared" si="194"/>
        <v>0</v>
      </c>
      <c r="Y557" s="119">
        <v>0.02</v>
      </c>
      <c r="Z557" s="118">
        <f t="shared" si="195"/>
        <v>-298</v>
      </c>
      <c r="AA557" s="118">
        <f t="shared" si="196"/>
        <v>-32234.619178082194</v>
      </c>
      <c r="AB557" s="119">
        <v>0</v>
      </c>
      <c r="AC557" s="118">
        <f t="shared" si="191"/>
        <v>0</v>
      </c>
      <c r="AD557" s="118">
        <f t="shared" si="192"/>
        <v>0</v>
      </c>
      <c r="AM557" s="118"/>
      <c r="AN557" s="118"/>
      <c r="AO557" s="118"/>
      <c r="AP557" s="118"/>
      <c r="AQ557" s="117">
        <v>0.05</v>
      </c>
      <c r="AR557" s="117">
        <v>0.1</v>
      </c>
    </row>
    <row r="558" spans="1:44" s="68" customFormat="1">
      <c r="A558" s="3" t="s">
        <v>1456</v>
      </c>
      <c r="B558" s="130">
        <f>B557+29</f>
        <v>46812</v>
      </c>
      <c r="C558" s="132">
        <f>VLOOKUP(CF_ож!B558,USD!A:B,2,TRUE)</f>
        <v>108.32876712328768</v>
      </c>
      <c r="D558" s="117">
        <v>7.4999999999999997E-2</v>
      </c>
      <c r="E558" s="117">
        <v>5.0000000000000001E-3</v>
      </c>
      <c r="F558" s="117">
        <v>0</v>
      </c>
      <c r="G558" s="117"/>
      <c r="H558" s="119"/>
      <c r="M558" s="118">
        <v>200</v>
      </c>
      <c r="N558" s="118">
        <f t="shared" si="190"/>
        <v>14700</v>
      </c>
      <c r="O558" s="118">
        <f t="shared" si="183"/>
        <v>21665.753424657534</v>
      </c>
      <c r="P558" s="118">
        <f t="shared" si="184"/>
        <v>1592432.8767123288</v>
      </c>
      <c r="Q558" s="118">
        <f t="shared" si="185"/>
        <v>1.1550684931506794</v>
      </c>
      <c r="R558" s="118">
        <f t="shared" si="186"/>
        <v>125.12714580596675</v>
      </c>
      <c r="S558" s="118">
        <f t="shared" si="189"/>
        <v>65.11095890410958</v>
      </c>
      <c r="T558" s="118">
        <f t="shared" si="193"/>
        <v>7053.3899042972407</v>
      </c>
      <c r="U558" s="118">
        <f t="shared" si="187"/>
        <v>73.5</v>
      </c>
      <c r="V558" s="118">
        <f t="shared" si="188"/>
        <v>7962.1643835616442</v>
      </c>
      <c r="W558" s="118">
        <f t="shared" si="197"/>
        <v>0</v>
      </c>
      <c r="X558" s="118">
        <f t="shared" si="194"/>
        <v>0</v>
      </c>
      <c r="Y558" s="119">
        <v>0.02</v>
      </c>
      <c r="Z558" s="118">
        <f t="shared" si="195"/>
        <v>-294</v>
      </c>
      <c r="AA558" s="118">
        <f t="shared" si="196"/>
        <v>-31848.657534246577</v>
      </c>
      <c r="AB558" s="119">
        <v>0</v>
      </c>
      <c r="AC558" s="118">
        <f t="shared" si="191"/>
        <v>0</v>
      </c>
      <c r="AD558" s="118">
        <f t="shared" si="192"/>
        <v>0</v>
      </c>
      <c r="AM558" s="118"/>
      <c r="AN558" s="118"/>
      <c r="AO558" s="118"/>
      <c r="AP558" s="118"/>
      <c r="AQ558" s="117">
        <v>0.05</v>
      </c>
      <c r="AR558" s="117">
        <v>0.1</v>
      </c>
    </row>
    <row r="559" spans="1:44" s="68" customFormat="1">
      <c r="A559" s="3" t="s">
        <v>1456</v>
      </c>
      <c r="B559" s="130">
        <f>B558+31</f>
        <v>46843</v>
      </c>
      <c r="C559" s="132">
        <f>VLOOKUP(CF_ож!B559,USD!A:B,2,TRUE)</f>
        <v>108.49863013698631</v>
      </c>
      <c r="D559" s="117">
        <v>7.4999999999999997E-2</v>
      </c>
      <c r="E559" s="117">
        <v>5.0000000000000001E-3</v>
      </c>
      <c r="F559" s="117">
        <v>0</v>
      </c>
      <c r="G559" s="117"/>
      <c r="H559" s="119"/>
      <c r="M559" s="118">
        <v>200</v>
      </c>
      <c r="N559" s="118">
        <f t="shared" si="190"/>
        <v>14500</v>
      </c>
      <c r="O559" s="118">
        <f t="shared" si="183"/>
        <v>21699.726027397261</v>
      </c>
      <c r="P559" s="118">
        <f t="shared" si="184"/>
        <v>1573230.1369863015</v>
      </c>
      <c r="Q559" s="118">
        <f t="shared" si="185"/>
        <v>1.1550684931506794</v>
      </c>
      <c r="R559" s="118">
        <f t="shared" si="186"/>
        <v>125.32334922124167</v>
      </c>
      <c r="S559" s="118">
        <f t="shared" si="189"/>
        <v>93.636986301369859</v>
      </c>
      <c r="T559" s="118">
        <f t="shared" si="193"/>
        <v>10159.484743854382</v>
      </c>
      <c r="U559" s="118">
        <f t="shared" si="187"/>
        <v>72.5</v>
      </c>
      <c r="V559" s="118">
        <f t="shared" si="188"/>
        <v>7866.1506849315074</v>
      </c>
      <c r="W559" s="118">
        <f t="shared" si="197"/>
        <v>0</v>
      </c>
      <c r="X559" s="118">
        <f t="shared" si="194"/>
        <v>0</v>
      </c>
      <c r="Y559" s="119">
        <v>0.02</v>
      </c>
      <c r="Z559" s="118">
        <f t="shared" si="195"/>
        <v>-290</v>
      </c>
      <c r="AA559" s="118">
        <f t="shared" si="196"/>
        <v>-31464.60273972603</v>
      </c>
      <c r="AB559" s="119">
        <v>0</v>
      </c>
      <c r="AC559" s="118">
        <f t="shared" si="191"/>
        <v>0</v>
      </c>
      <c r="AD559" s="118">
        <f t="shared" si="192"/>
        <v>0</v>
      </c>
      <c r="AM559" s="118"/>
      <c r="AN559" s="118"/>
      <c r="AO559" s="118"/>
      <c r="AP559" s="118"/>
      <c r="AQ559" s="117">
        <v>0.05</v>
      </c>
      <c r="AR559" s="117">
        <v>0.1</v>
      </c>
    </row>
    <row r="560" spans="1:44" s="68" customFormat="1">
      <c r="A560" s="3" t="s">
        <v>1456</v>
      </c>
      <c r="B560" s="130">
        <f>B559+30</f>
        <v>46873</v>
      </c>
      <c r="C560" s="132">
        <f>VLOOKUP(CF_ож!B560,USD!A:B,2,TRUE)</f>
        <v>108.66301369863014</v>
      </c>
      <c r="D560" s="117">
        <v>7.4999999999999997E-2</v>
      </c>
      <c r="E560" s="117">
        <v>5.0000000000000001E-3</v>
      </c>
      <c r="F560" s="117">
        <v>0</v>
      </c>
      <c r="G560" s="117"/>
      <c r="H560" s="119"/>
      <c r="M560" s="118">
        <v>200</v>
      </c>
      <c r="N560" s="118">
        <f t="shared" si="190"/>
        <v>14300</v>
      </c>
      <c r="O560" s="118">
        <f t="shared" si="183"/>
        <v>21732.602739726026</v>
      </c>
      <c r="P560" s="118">
        <f t="shared" si="184"/>
        <v>1553881.0958904109</v>
      </c>
      <c r="Q560" s="118">
        <f t="shared" si="185"/>
        <v>1.1550684931506794</v>
      </c>
      <c r="R560" s="118">
        <f t="shared" si="186"/>
        <v>125.51322349408835</v>
      </c>
      <c r="S560" s="118">
        <f t="shared" si="189"/>
        <v>89.38356164383562</v>
      </c>
      <c r="T560" s="118">
        <f t="shared" si="193"/>
        <v>9712.6871833364621</v>
      </c>
      <c r="U560" s="118">
        <f t="shared" si="187"/>
        <v>71.5</v>
      </c>
      <c r="V560" s="118">
        <f t="shared" si="188"/>
        <v>7769.4054794520553</v>
      </c>
      <c r="W560" s="118">
        <f t="shared" si="197"/>
        <v>0</v>
      </c>
      <c r="X560" s="118">
        <f t="shared" si="194"/>
        <v>0</v>
      </c>
      <c r="Y560" s="119">
        <v>0.02</v>
      </c>
      <c r="Z560" s="118">
        <f t="shared" si="195"/>
        <v>-286</v>
      </c>
      <c r="AA560" s="118">
        <f t="shared" si="196"/>
        <v>-31077.621917808221</v>
      </c>
      <c r="AB560" s="119">
        <v>0</v>
      </c>
      <c r="AC560" s="118">
        <f t="shared" si="191"/>
        <v>0</v>
      </c>
      <c r="AD560" s="118">
        <f t="shared" si="192"/>
        <v>0</v>
      </c>
      <c r="AM560" s="118"/>
      <c r="AN560" s="118"/>
      <c r="AO560" s="118"/>
      <c r="AP560" s="118"/>
      <c r="AQ560" s="117">
        <v>0.05</v>
      </c>
      <c r="AR560" s="117">
        <v>0.1</v>
      </c>
    </row>
    <row r="561" spans="1:44" s="68" customFormat="1">
      <c r="A561" s="3" t="s">
        <v>1456</v>
      </c>
      <c r="B561" s="130">
        <f>B560+31</f>
        <v>46904</v>
      </c>
      <c r="C561" s="132">
        <f>VLOOKUP(CF_ож!B561,USD!A:B,2,TRUE)</f>
        <v>108.83287671232877</v>
      </c>
      <c r="D561" s="117">
        <v>6.9999999999999993E-2</v>
      </c>
      <c r="E561" s="117">
        <v>5.0000000000000001E-3</v>
      </c>
      <c r="F561" s="117">
        <v>0</v>
      </c>
      <c r="G561" s="117"/>
      <c r="H561" s="119"/>
      <c r="M561" s="118">
        <v>200</v>
      </c>
      <c r="N561" s="118">
        <f t="shared" si="190"/>
        <v>14100</v>
      </c>
      <c r="O561" s="118">
        <f t="shared" si="183"/>
        <v>21766.575342465752</v>
      </c>
      <c r="P561" s="118">
        <f t="shared" si="184"/>
        <v>1534543.5616438356</v>
      </c>
      <c r="Q561" s="118">
        <f t="shared" si="185"/>
        <v>1.1550684931506794</v>
      </c>
      <c r="R561" s="118">
        <f t="shared" si="186"/>
        <v>125.70942690936326</v>
      </c>
      <c r="S561" s="118">
        <f t="shared" si="189"/>
        <v>91.089041095890408</v>
      </c>
      <c r="T561" s="118">
        <f t="shared" si="193"/>
        <v>9913.4823794332897</v>
      </c>
      <c r="U561" s="118">
        <f t="shared" si="187"/>
        <v>70.5</v>
      </c>
      <c r="V561" s="118">
        <f t="shared" si="188"/>
        <v>7672.7178082191786</v>
      </c>
      <c r="W561" s="118">
        <f t="shared" si="197"/>
        <v>0</v>
      </c>
      <c r="X561" s="118">
        <f t="shared" si="194"/>
        <v>0</v>
      </c>
      <c r="Y561" s="119">
        <v>0.02</v>
      </c>
      <c r="Z561" s="118">
        <f t="shared" si="195"/>
        <v>-282</v>
      </c>
      <c r="AA561" s="118">
        <f t="shared" si="196"/>
        <v>-30690.871232876714</v>
      </c>
      <c r="AB561" s="119">
        <v>0</v>
      </c>
      <c r="AC561" s="118">
        <f t="shared" si="191"/>
        <v>0</v>
      </c>
      <c r="AD561" s="118">
        <f t="shared" si="192"/>
        <v>0</v>
      </c>
      <c r="AM561" s="118"/>
      <c r="AN561" s="118"/>
      <c r="AO561" s="118"/>
      <c r="AP561" s="118"/>
      <c r="AQ561" s="117">
        <v>0.05</v>
      </c>
      <c r="AR561" s="117">
        <v>0.1</v>
      </c>
    </row>
    <row r="562" spans="1:44" s="68" customFormat="1">
      <c r="A562" s="3" t="s">
        <v>1456</v>
      </c>
      <c r="B562" s="130">
        <f>B561+30</f>
        <v>46934</v>
      </c>
      <c r="C562" s="132">
        <f>VLOOKUP(CF_ож!B562,USD!A:B,2,TRUE)</f>
        <v>108.9972602739726</v>
      </c>
      <c r="D562" s="117">
        <v>6.9999999999999993E-2</v>
      </c>
      <c r="E562" s="117">
        <v>5.0000000000000001E-3</v>
      </c>
      <c r="F562" s="117">
        <v>0</v>
      </c>
      <c r="G562" s="117"/>
      <c r="H562" s="119"/>
      <c r="M562" s="118">
        <v>200</v>
      </c>
      <c r="N562" s="118">
        <f t="shared" si="190"/>
        <v>13900</v>
      </c>
      <c r="O562" s="118">
        <f t="shared" si="183"/>
        <v>21799.452054794521</v>
      </c>
      <c r="P562" s="118">
        <f t="shared" si="184"/>
        <v>1515061.9178082191</v>
      </c>
      <c r="Q562" s="118">
        <f t="shared" si="185"/>
        <v>1.1550684931506794</v>
      </c>
      <c r="R562" s="118">
        <f t="shared" si="186"/>
        <v>125.89930118220994</v>
      </c>
      <c r="S562" s="118">
        <f t="shared" si="189"/>
        <v>81.123287671232873</v>
      </c>
      <c r="T562" s="118">
        <f t="shared" si="193"/>
        <v>8842.2161005817215</v>
      </c>
      <c r="U562" s="118">
        <f t="shared" si="187"/>
        <v>69.5</v>
      </c>
      <c r="V562" s="118">
        <f t="shared" si="188"/>
        <v>7575.3095890410959</v>
      </c>
      <c r="W562" s="118">
        <f t="shared" si="197"/>
        <v>0</v>
      </c>
      <c r="X562" s="118">
        <f t="shared" si="194"/>
        <v>0</v>
      </c>
      <c r="Y562" s="119">
        <v>0.02</v>
      </c>
      <c r="Z562" s="118">
        <f t="shared" si="195"/>
        <v>-278</v>
      </c>
      <c r="AA562" s="118">
        <f t="shared" si="196"/>
        <v>-30301.238356164384</v>
      </c>
      <c r="AB562" s="119">
        <v>0</v>
      </c>
      <c r="AC562" s="118">
        <f t="shared" si="191"/>
        <v>0</v>
      </c>
      <c r="AD562" s="118">
        <f t="shared" si="192"/>
        <v>0</v>
      </c>
      <c r="AM562" s="118"/>
      <c r="AN562" s="118"/>
      <c r="AO562" s="118"/>
      <c r="AP562" s="118"/>
      <c r="AQ562" s="117">
        <v>0.05</v>
      </c>
      <c r="AR562" s="117">
        <v>0.1</v>
      </c>
    </row>
    <row r="563" spans="1:44" s="68" customFormat="1">
      <c r="A563" s="3" t="s">
        <v>1456</v>
      </c>
      <c r="B563" s="130">
        <f>B562+31</f>
        <v>46965</v>
      </c>
      <c r="C563" s="132">
        <f>VLOOKUP(CF_ож!B563,USD!A:B,2,TRUE)</f>
        <v>109.16712328767123</v>
      </c>
      <c r="D563" s="117">
        <v>6.9999999999999993E-2</v>
      </c>
      <c r="E563" s="117">
        <v>5.0000000000000001E-3</v>
      </c>
      <c r="F563" s="117">
        <v>0</v>
      </c>
      <c r="G563" s="117"/>
      <c r="H563" s="119"/>
      <c r="M563" s="118">
        <v>200</v>
      </c>
      <c r="N563" s="118">
        <f t="shared" si="190"/>
        <v>13700</v>
      </c>
      <c r="O563" s="118">
        <f t="shared" ref="O563:O626" si="198">M563*C563</f>
        <v>21833.424657534248</v>
      </c>
      <c r="P563" s="118">
        <f t="shared" ref="P563:P626" si="199">N563*C563</f>
        <v>1495589.5890410959</v>
      </c>
      <c r="Q563" s="118">
        <f t="shared" si="185"/>
        <v>1.1550684931506794</v>
      </c>
      <c r="R563" s="118">
        <f t="shared" si="186"/>
        <v>126.09550459748485</v>
      </c>
      <c r="S563" s="118">
        <f t="shared" si="189"/>
        <v>82.638356164383552</v>
      </c>
      <c r="T563" s="118">
        <f t="shared" si="193"/>
        <v>9021.3916156877458</v>
      </c>
      <c r="U563" s="118">
        <f t="shared" si="187"/>
        <v>68.5</v>
      </c>
      <c r="V563" s="118">
        <f t="shared" si="188"/>
        <v>7477.9479452054793</v>
      </c>
      <c r="W563" s="118">
        <f t="shared" si="197"/>
        <v>0</v>
      </c>
      <c r="X563" s="118">
        <f t="shared" si="194"/>
        <v>0</v>
      </c>
      <c r="Y563" s="119">
        <v>0.02</v>
      </c>
      <c r="Z563" s="118">
        <f t="shared" si="195"/>
        <v>-274</v>
      </c>
      <c r="AA563" s="118">
        <f t="shared" si="196"/>
        <v>-29911.791780821917</v>
      </c>
      <c r="AB563" s="119">
        <v>0</v>
      </c>
      <c r="AC563" s="118">
        <f t="shared" si="191"/>
        <v>0</v>
      </c>
      <c r="AD563" s="118">
        <f t="shared" si="192"/>
        <v>0</v>
      </c>
      <c r="AM563" s="118"/>
      <c r="AN563" s="118"/>
      <c r="AO563" s="118"/>
      <c r="AP563" s="118"/>
      <c r="AQ563" s="117">
        <v>0.05</v>
      </c>
      <c r="AR563" s="117">
        <v>0.1</v>
      </c>
    </row>
    <row r="564" spans="1:44" s="68" customFormat="1">
      <c r="A564" s="3" t="s">
        <v>1456</v>
      </c>
      <c r="B564" s="130">
        <f>B563+31</f>
        <v>46996</v>
      </c>
      <c r="C564" s="132">
        <f>VLOOKUP(CF_ож!B564,USD!A:B,2,TRUE)</f>
        <v>109.33698630136986</v>
      </c>
      <c r="D564" s="117">
        <v>6.9999999999999993E-2</v>
      </c>
      <c r="E564" s="117">
        <v>5.0000000000000001E-3</v>
      </c>
      <c r="F564" s="117">
        <v>0</v>
      </c>
      <c r="G564" s="117"/>
      <c r="H564" s="119"/>
      <c r="M564" s="118">
        <v>200</v>
      </c>
      <c r="N564" s="118">
        <f t="shared" si="190"/>
        <v>13500</v>
      </c>
      <c r="O564" s="118">
        <f t="shared" si="198"/>
        <v>21867.397260273974</v>
      </c>
      <c r="P564" s="118">
        <f t="shared" si="199"/>
        <v>1476049.3150684931</v>
      </c>
      <c r="Q564" s="118">
        <f t="shared" si="185"/>
        <v>1.1550684931506794</v>
      </c>
      <c r="R564" s="118">
        <f t="shared" si="186"/>
        <v>126.29170801275976</v>
      </c>
      <c r="S564" s="118">
        <f t="shared" si="189"/>
        <v>81.449315068493149</v>
      </c>
      <c r="T564" s="118">
        <f t="shared" si="193"/>
        <v>8905.4226458997928</v>
      </c>
      <c r="U564" s="118">
        <f t="shared" si="187"/>
        <v>67.5</v>
      </c>
      <c r="V564" s="118">
        <f t="shared" si="188"/>
        <v>7380.2465753424658</v>
      </c>
      <c r="W564" s="118">
        <f t="shared" si="197"/>
        <v>0</v>
      </c>
      <c r="X564" s="118">
        <f t="shared" si="194"/>
        <v>0</v>
      </c>
      <c r="Y564" s="119">
        <v>0.02</v>
      </c>
      <c r="Z564" s="118">
        <f t="shared" si="195"/>
        <v>-270</v>
      </c>
      <c r="AA564" s="118">
        <f t="shared" si="196"/>
        <v>-29520.986301369863</v>
      </c>
      <c r="AB564" s="119">
        <v>0</v>
      </c>
      <c r="AC564" s="118">
        <f t="shared" si="191"/>
        <v>0</v>
      </c>
      <c r="AD564" s="118">
        <f t="shared" si="192"/>
        <v>0</v>
      </c>
      <c r="AM564" s="118"/>
      <c r="AN564" s="118"/>
      <c r="AO564" s="118"/>
      <c r="AP564" s="118"/>
      <c r="AQ564" s="117">
        <v>0.05</v>
      </c>
      <c r="AR564" s="117">
        <v>0.1</v>
      </c>
    </row>
    <row r="565" spans="1:44" s="68" customFormat="1">
      <c r="A565" s="3" t="s">
        <v>1456</v>
      </c>
      <c r="B565" s="130">
        <f>B564+30</f>
        <v>47026</v>
      </c>
      <c r="C565" s="132">
        <f>VLOOKUP(CF_ож!B565,USD!A:B,2,TRUE)</f>
        <v>109.50136986301369</v>
      </c>
      <c r="D565" s="117">
        <v>6.9999999999999993E-2</v>
      </c>
      <c r="E565" s="117">
        <v>5.0000000000000001E-3</v>
      </c>
      <c r="F565" s="117">
        <v>0</v>
      </c>
      <c r="G565" s="117"/>
      <c r="H565" s="119"/>
      <c r="M565" s="118">
        <v>200</v>
      </c>
      <c r="N565" s="118">
        <f t="shared" si="190"/>
        <v>13300</v>
      </c>
      <c r="O565" s="118">
        <f t="shared" si="198"/>
        <v>21900.273972602739</v>
      </c>
      <c r="P565" s="118">
        <f t="shared" si="199"/>
        <v>1456368.2191780822</v>
      </c>
      <c r="Q565" s="118">
        <f t="shared" si="185"/>
        <v>1.1550684931506794</v>
      </c>
      <c r="R565" s="118">
        <f t="shared" si="186"/>
        <v>126.48158228560644</v>
      </c>
      <c r="S565" s="118">
        <f t="shared" si="189"/>
        <v>77.671232876712324</v>
      </c>
      <c r="T565" s="118">
        <f t="shared" si="193"/>
        <v>8505.1063989491449</v>
      </c>
      <c r="U565" s="118">
        <f t="shared" si="187"/>
        <v>66.5</v>
      </c>
      <c r="V565" s="118">
        <f t="shared" si="188"/>
        <v>7281.8410958904105</v>
      </c>
      <c r="W565" s="118">
        <f t="shared" si="197"/>
        <v>0</v>
      </c>
      <c r="X565" s="118">
        <f t="shared" si="194"/>
        <v>0</v>
      </c>
      <c r="Y565" s="119">
        <v>0.02</v>
      </c>
      <c r="Z565" s="118">
        <f t="shared" si="195"/>
        <v>-266</v>
      </c>
      <c r="AA565" s="118">
        <f t="shared" si="196"/>
        <v>-29127.364383561642</v>
      </c>
      <c r="AB565" s="119">
        <v>0</v>
      </c>
      <c r="AC565" s="118">
        <f t="shared" si="191"/>
        <v>0</v>
      </c>
      <c r="AD565" s="118">
        <f t="shared" si="192"/>
        <v>0</v>
      </c>
      <c r="AM565" s="118"/>
      <c r="AN565" s="118"/>
      <c r="AO565" s="118"/>
      <c r="AP565" s="118"/>
      <c r="AQ565" s="117">
        <v>0.05</v>
      </c>
      <c r="AR565" s="117">
        <v>0.1</v>
      </c>
    </row>
    <row r="566" spans="1:44" s="68" customFormat="1">
      <c r="A566" s="3" t="s">
        <v>1456</v>
      </c>
      <c r="B566" s="130">
        <f>B565+31</f>
        <v>47057</v>
      </c>
      <c r="C566" s="132">
        <f>VLOOKUP(CF_ож!B566,USD!A:B,2,TRUE)</f>
        <v>109.67123287671232</v>
      </c>
      <c r="D566" s="117">
        <v>6.5000000000000002E-2</v>
      </c>
      <c r="E566" s="117">
        <v>5.0000000000000001E-3</v>
      </c>
      <c r="F566" s="117">
        <v>0</v>
      </c>
      <c r="G566" s="117"/>
      <c r="H566" s="119"/>
      <c r="M566" s="118">
        <v>200</v>
      </c>
      <c r="N566" s="118">
        <f t="shared" si="190"/>
        <v>13100</v>
      </c>
      <c r="O566" s="118">
        <f t="shared" si="198"/>
        <v>21934.246575342466</v>
      </c>
      <c r="P566" s="118">
        <f t="shared" si="199"/>
        <v>1436693.1506849315</v>
      </c>
      <c r="Q566" s="118">
        <f t="shared" si="185"/>
        <v>1.1550684931506794</v>
      </c>
      <c r="R566" s="118">
        <f t="shared" si="186"/>
        <v>126.67778570088136</v>
      </c>
      <c r="S566" s="118">
        <f t="shared" si="189"/>
        <v>79.071232876712315</v>
      </c>
      <c r="T566" s="118">
        <f t="shared" si="193"/>
        <v>8671.8395946706678</v>
      </c>
      <c r="U566" s="118">
        <f t="shared" si="187"/>
        <v>65.5</v>
      </c>
      <c r="V566" s="118">
        <f t="shared" si="188"/>
        <v>7183.4657534246571</v>
      </c>
      <c r="W566" s="118">
        <f t="shared" si="197"/>
        <v>0</v>
      </c>
      <c r="X566" s="118">
        <f t="shared" si="194"/>
        <v>0</v>
      </c>
      <c r="Y566" s="119">
        <v>0.02</v>
      </c>
      <c r="Z566" s="118">
        <f t="shared" si="195"/>
        <v>-262</v>
      </c>
      <c r="AA566" s="118">
        <f t="shared" si="196"/>
        <v>-28733.863013698628</v>
      </c>
      <c r="AB566" s="119">
        <v>0</v>
      </c>
      <c r="AC566" s="118">
        <f t="shared" si="191"/>
        <v>0</v>
      </c>
      <c r="AD566" s="118">
        <f t="shared" si="192"/>
        <v>0</v>
      </c>
      <c r="AM566" s="118"/>
      <c r="AN566" s="118"/>
      <c r="AO566" s="118"/>
      <c r="AP566" s="118"/>
      <c r="AQ566" s="117">
        <v>0.05</v>
      </c>
      <c r="AR566" s="117">
        <v>0.1</v>
      </c>
    </row>
    <row r="567" spans="1:44" s="68" customFormat="1">
      <c r="A567" s="3" t="s">
        <v>1456</v>
      </c>
      <c r="B567" s="130">
        <f>B566+30</f>
        <v>47087</v>
      </c>
      <c r="C567" s="132">
        <f>VLOOKUP(CF_ож!B567,USD!A:B,2,TRUE)</f>
        <v>109.83561643835617</v>
      </c>
      <c r="D567" s="117">
        <v>6.5000000000000002E-2</v>
      </c>
      <c r="E567" s="117">
        <v>5.0000000000000001E-3</v>
      </c>
      <c r="F567" s="117">
        <v>0</v>
      </c>
      <c r="G567" s="117"/>
      <c r="H567" s="119"/>
      <c r="M567" s="118">
        <v>200</v>
      </c>
      <c r="N567" s="118">
        <f t="shared" si="190"/>
        <v>12900</v>
      </c>
      <c r="O567" s="118">
        <f t="shared" si="198"/>
        <v>21967.123287671235</v>
      </c>
      <c r="P567" s="118">
        <f t="shared" si="199"/>
        <v>1416879.4520547946</v>
      </c>
      <c r="Q567" s="118">
        <f t="shared" si="185"/>
        <v>1.1550684931506794</v>
      </c>
      <c r="R567" s="118">
        <f t="shared" si="186"/>
        <v>126.86765997372805</v>
      </c>
      <c r="S567" s="118">
        <f t="shared" si="189"/>
        <v>69.986301369863014</v>
      </c>
      <c r="T567" s="118">
        <f t="shared" si="193"/>
        <v>7686.9885531994751</v>
      </c>
      <c r="U567" s="118">
        <f t="shared" si="187"/>
        <v>64.5</v>
      </c>
      <c r="V567" s="118">
        <f t="shared" si="188"/>
        <v>7084.3972602739732</v>
      </c>
      <c r="W567" s="118">
        <f t="shared" si="197"/>
        <v>0</v>
      </c>
      <c r="X567" s="118">
        <f t="shared" si="194"/>
        <v>0</v>
      </c>
      <c r="Y567" s="119">
        <v>0.02</v>
      </c>
      <c r="Z567" s="118">
        <f t="shared" si="195"/>
        <v>-258</v>
      </c>
      <c r="AA567" s="118">
        <f t="shared" si="196"/>
        <v>-28337.589041095893</v>
      </c>
      <c r="AB567" s="119">
        <v>0</v>
      </c>
      <c r="AC567" s="118">
        <f t="shared" si="191"/>
        <v>0</v>
      </c>
      <c r="AD567" s="118">
        <f t="shared" si="192"/>
        <v>0</v>
      </c>
      <c r="AM567" s="118"/>
      <c r="AN567" s="118"/>
      <c r="AO567" s="118"/>
      <c r="AP567" s="118"/>
      <c r="AQ567" s="117">
        <v>0.05</v>
      </c>
      <c r="AR567" s="117">
        <v>0.1</v>
      </c>
    </row>
    <row r="568" spans="1:44" s="68" customFormat="1">
      <c r="A568" s="3" t="s">
        <v>1456</v>
      </c>
      <c r="B568" s="130">
        <f>B567+31</f>
        <v>47118</v>
      </c>
      <c r="C568" s="132">
        <f>VLOOKUP(CF_ож!B568,USD!A:B,2,TRUE)</f>
        <v>110</v>
      </c>
      <c r="D568" s="117">
        <v>6.5000000000000002E-2</v>
      </c>
      <c r="E568" s="117">
        <v>5.0000000000000001E-3</v>
      </c>
      <c r="F568" s="117">
        <v>0</v>
      </c>
      <c r="G568" s="117"/>
      <c r="H568" s="119"/>
      <c r="M568" s="118">
        <v>200</v>
      </c>
      <c r="N568" s="118">
        <f t="shared" si="190"/>
        <v>12700</v>
      </c>
      <c r="O568" s="118">
        <f t="shared" si="198"/>
        <v>22000</v>
      </c>
      <c r="P568" s="118">
        <f t="shared" si="199"/>
        <v>1397000</v>
      </c>
      <c r="Q568" s="118">
        <f t="shared" si="185"/>
        <v>1.1550684931506794</v>
      </c>
      <c r="R568" s="118">
        <f t="shared" si="186"/>
        <v>127.05753424657473</v>
      </c>
      <c r="S568" s="118">
        <f t="shared" si="189"/>
        <v>71.215068493150696</v>
      </c>
      <c r="T568" s="118">
        <f t="shared" si="193"/>
        <v>7833.6575342465767</v>
      </c>
      <c r="U568" s="118">
        <f t="shared" si="187"/>
        <v>63.5</v>
      </c>
      <c r="V568" s="118">
        <f t="shared" si="188"/>
        <v>6985</v>
      </c>
      <c r="W568" s="118">
        <f t="shared" si="197"/>
        <v>0</v>
      </c>
      <c r="X568" s="118">
        <f t="shared" si="194"/>
        <v>0</v>
      </c>
      <c r="Y568" s="119">
        <v>0.02</v>
      </c>
      <c r="Z568" s="118">
        <f t="shared" si="195"/>
        <v>-254</v>
      </c>
      <c r="AA568" s="118">
        <f t="shared" si="196"/>
        <v>-27940</v>
      </c>
      <c r="AB568" s="119">
        <v>0</v>
      </c>
      <c r="AC568" s="118">
        <f t="shared" si="191"/>
        <v>0</v>
      </c>
      <c r="AD568" s="118">
        <f t="shared" si="192"/>
        <v>0</v>
      </c>
      <c r="AM568" s="118"/>
      <c r="AN568" s="118"/>
      <c r="AO568" s="118"/>
      <c r="AP568" s="118"/>
      <c r="AQ568" s="117">
        <v>0.05</v>
      </c>
      <c r="AR568" s="117">
        <v>0.1</v>
      </c>
    </row>
    <row r="569" spans="1:44" s="68" customFormat="1">
      <c r="A569" s="3" t="s">
        <v>1456</v>
      </c>
      <c r="B569" s="130">
        <f>B568+31</f>
        <v>47149</v>
      </c>
      <c r="C569" s="132">
        <f>VLOOKUP(CF_ож!B569,USD!A:B,2,TRUE)</f>
        <v>110.16986301369863</v>
      </c>
      <c r="D569" s="117">
        <v>5.4999999999999993E-2</v>
      </c>
      <c r="E569" s="117">
        <v>5.0000000000000001E-3</v>
      </c>
      <c r="F569" s="117">
        <v>0</v>
      </c>
      <c r="G569" s="117"/>
      <c r="H569" s="119"/>
      <c r="M569" s="118">
        <v>200</v>
      </c>
      <c r="N569" s="118">
        <f t="shared" si="190"/>
        <v>12500</v>
      </c>
      <c r="O569" s="118">
        <f t="shared" si="198"/>
        <v>22033.972602739726</v>
      </c>
      <c r="P569" s="118">
        <f t="shared" si="199"/>
        <v>1377123.2876712328</v>
      </c>
      <c r="Q569" s="118">
        <f t="shared" si="185"/>
        <v>1.1550684931506794</v>
      </c>
      <c r="R569" s="118">
        <f t="shared" si="186"/>
        <v>127.25373766184964</v>
      </c>
      <c r="S569" s="118">
        <f t="shared" si="189"/>
        <v>70.110958904109594</v>
      </c>
      <c r="T569" s="118">
        <f t="shared" si="193"/>
        <v>7724.1147382248082</v>
      </c>
      <c r="U569" s="118">
        <f t="shared" si="187"/>
        <v>62.5</v>
      </c>
      <c r="V569" s="118">
        <f t="shared" si="188"/>
        <v>6885.6164383561645</v>
      </c>
      <c r="W569" s="118">
        <f t="shared" si="197"/>
        <v>0</v>
      </c>
      <c r="X569" s="118">
        <f t="shared" si="194"/>
        <v>0</v>
      </c>
      <c r="Y569" s="119">
        <v>0.02</v>
      </c>
      <c r="Z569" s="118">
        <f t="shared" si="195"/>
        <v>-250</v>
      </c>
      <c r="AA569" s="118">
        <f t="shared" si="196"/>
        <v>-27542.465753424658</v>
      </c>
      <c r="AB569" s="119">
        <v>0</v>
      </c>
      <c r="AC569" s="118">
        <f t="shared" si="191"/>
        <v>0</v>
      </c>
      <c r="AD569" s="118">
        <f t="shared" si="192"/>
        <v>0</v>
      </c>
      <c r="AM569" s="118"/>
      <c r="AN569" s="118"/>
      <c r="AO569" s="118"/>
      <c r="AP569" s="118"/>
      <c r="AQ569" s="117">
        <v>0.05</v>
      </c>
      <c r="AR569" s="117">
        <v>0.1</v>
      </c>
    </row>
    <row r="570" spans="1:44" s="68" customFormat="1">
      <c r="A570" s="3" t="s">
        <v>1456</v>
      </c>
      <c r="B570" s="130">
        <f>B569+28</f>
        <v>47177</v>
      </c>
      <c r="C570" s="132">
        <f>VLOOKUP(CF_ож!B570,USD!A:B,2,TRUE)</f>
        <v>110.32328767123288</v>
      </c>
      <c r="D570" s="117">
        <v>7.4999999999999997E-2</v>
      </c>
      <c r="E570" s="117">
        <v>5.0000000000000001E-3</v>
      </c>
      <c r="F570" s="117">
        <v>0</v>
      </c>
      <c r="G570" s="117"/>
      <c r="H570" s="119"/>
      <c r="M570" s="118">
        <v>200</v>
      </c>
      <c r="N570" s="118">
        <f t="shared" si="190"/>
        <v>12300</v>
      </c>
      <c r="O570" s="118">
        <f t="shared" si="198"/>
        <v>22064.657534246577</v>
      </c>
      <c r="P570" s="118">
        <f t="shared" si="199"/>
        <v>1356976.4383561644</v>
      </c>
      <c r="Q570" s="118">
        <f t="shared" si="185"/>
        <v>1.1550684931506794</v>
      </c>
      <c r="R570" s="118">
        <f t="shared" si="186"/>
        <v>127.43095364983988</v>
      </c>
      <c r="S570" s="118">
        <f t="shared" si="189"/>
        <v>52.739726027397253</v>
      </c>
      <c r="T570" s="118">
        <f t="shared" si="193"/>
        <v>5818.4199662225546</v>
      </c>
      <c r="U570" s="118">
        <f t="shared" si="187"/>
        <v>61.5</v>
      </c>
      <c r="V570" s="118">
        <f t="shared" si="188"/>
        <v>6784.8821917808218</v>
      </c>
      <c r="W570" s="118">
        <f t="shared" si="197"/>
        <v>0</v>
      </c>
      <c r="X570" s="118">
        <f t="shared" si="194"/>
        <v>0</v>
      </c>
      <c r="Y570" s="119">
        <v>0.02</v>
      </c>
      <c r="Z570" s="118">
        <f t="shared" si="195"/>
        <v>-246</v>
      </c>
      <c r="AA570" s="118">
        <f t="shared" si="196"/>
        <v>-27139.528767123287</v>
      </c>
      <c r="AB570" s="119">
        <v>0</v>
      </c>
      <c r="AC570" s="118">
        <f t="shared" si="191"/>
        <v>0</v>
      </c>
      <c r="AD570" s="118">
        <f t="shared" si="192"/>
        <v>0</v>
      </c>
      <c r="AM570" s="118"/>
      <c r="AN570" s="118"/>
      <c r="AO570" s="118"/>
      <c r="AP570" s="118"/>
      <c r="AQ570" s="117">
        <v>0.05</v>
      </c>
      <c r="AR570" s="117">
        <v>0.1</v>
      </c>
    </row>
    <row r="571" spans="1:44" s="68" customFormat="1">
      <c r="A571" s="3" t="s">
        <v>1456</v>
      </c>
      <c r="B571" s="130">
        <f>B570+31</f>
        <v>47208</v>
      </c>
      <c r="C571" s="132">
        <f>VLOOKUP(CF_ож!B571,USD!A:B,2,TRUE)</f>
        <v>110.49315068493151</v>
      </c>
      <c r="D571" s="117">
        <v>7.4999999999999997E-2</v>
      </c>
      <c r="E571" s="117">
        <v>5.0000000000000001E-3</v>
      </c>
      <c r="F571" s="117">
        <v>0</v>
      </c>
      <c r="G571" s="117"/>
      <c r="H571" s="119"/>
      <c r="M571" s="118">
        <v>200</v>
      </c>
      <c r="N571" s="118">
        <f t="shared" si="190"/>
        <v>12100</v>
      </c>
      <c r="O571" s="118">
        <f t="shared" si="198"/>
        <v>22098.630136986303</v>
      </c>
      <c r="P571" s="118">
        <f t="shared" si="199"/>
        <v>1336967.1232876712</v>
      </c>
      <c r="Q571" s="118">
        <f t="shared" ref="Q571:Q589" si="200">N570*D570/365*(B571-B570)+Q570-S571</f>
        <v>1.1550684931506794</v>
      </c>
      <c r="R571" s="118">
        <f t="shared" ref="R571:R589" si="201">Q571*C571</f>
        <v>127.62715706511479</v>
      </c>
      <c r="S571" s="118">
        <f t="shared" si="189"/>
        <v>78.349315068493155</v>
      </c>
      <c r="T571" s="118">
        <f t="shared" si="193"/>
        <v>8657.0626759241895</v>
      </c>
      <c r="U571" s="118">
        <f t="shared" ref="U571:U590" si="202">E571*N571</f>
        <v>60.5</v>
      </c>
      <c r="V571" s="118">
        <f t="shared" ref="V571:V590" si="203">U571*C571</f>
        <v>6684.8356164383558</v>
      </c>
      <c r="W571" s="118">
        <f t="shared" si="197"/>
        <v>0</v>
      </c>
      <c r="X571" s="118">
        <f t="shared" si="194"/>
        <v>0</v>
      </c>
      <c r="Y571" s="119">
        <v>0.02</v>
      </c>
      <c r="Z571" s="118">
        <f t="shared" si="195"/>
        <v>-242</v>
      </c>
      <c r="AA571" s="118">
        <f t="shared" si="196"/>
        <v>-26739.342465753423</v>
      </c>
      <c r="AB571" s="119">
        <v>0</v>
      </c>
      <c r="AC571" s="118">
        <f t="shared" si="191"/>
        <v>0</v>
      </c>
      <c r="AD571" s="118">
        <f t="shared" si="192"/>
        <v>0</v>
      </c>
      <c r="AM571" s="118"/>
      <c r="AN571" s="118"/>
      <c r="AO571" s="118"/>
      <c r="AP571" s="118"/>
      <c r="AQ571" s="117">
        <v>0.05</v>
      </c>
      <c r="AR571" s="117">
        <v>0.1</v>
      </c>
    </row>
    <row r="572" spans="1:44" s="68" customFormat="1">
      <c r="A572" s="3" t="s">
        <v>1456</v>
      </c>
      <c r="B572" s="130">
        <f>B571+30</f>
        <v>47238</v>
      </c>
      <c r="C572" s="132">
        <f>VLOOKUP(CF_ож!B572,USD!A:B,2,TRUE)</f>
        <v>110.65753424657534</v>
      </c>
      <c r="D572" s="117">
        <v>7.4999999999999997E-2</v>
      </c>
      <c r="E572" s="117">
        <v>5.0000000000000001E-3</v>
      </c>
      <c r="F572" s="117">
        <v>0</v>
      </c>
      <c r="G572" s="117"/>
      <c r="H572" s="119"/>
      <c r="M572" s="118">
        <v>200</v>
      </c>
      <c r="N572" s="118">
        <f t="shared" si="190"/>
        <v>11900</v>
      </c>
      <c r="O572" s="118">
        <f t="shared" si="198"/>
        <v>22131.506849315068</v>
      </c>
      <c r="P572" s="118">
        <f t="shared" si="199"/>
        <v>1316824.6575342466</v>
      </c>
      <c r="Q572" s="118">
        <f t="shared" si="200"/>
        <v>1.1550684931506794</v>
      </c>
      <c r="R572" s="118">
        <f t="shared" si="201"/>
        <v>127.81703133796148</v>
      </c>
      <c r="S572" s="118">
        <f t="shared" ref="S572:S590" si="204">N571*D571/365*(B572-B571)</f>
        <v>74.589041095890408</v>
      </c>
      <c r="T572" s="118">
        <f t="shared" si="193"/>
        <v>8253.8393694877086</v>
      </c>
      <c r="U572" s="118">
        <f t="shared" si="202"/>
        <v>59.5</v>
      </c>
      <c r="V572" s="118">
        <f t="shared" si="203"/>
        <v>6584.1232876712329</v>
      </c>
      <c r="W572" s="118">
        <f t="shared" si="197"/>
        <v>0</v>
      </c>
      <c r="X572" s="118">
        <f t="shared" si="194"/>
        <v>0</v>
      </c>
      <c r="Y572" s="119">
        <v>0.02</v>
      </c>
      <c r="Z572" s="118">
        <f t="shared" si="195"/>
        <v>-238</v>
      </c>
      <c r="AA572" s="118">
        <f t="shared" si="196"/>
        <v>-26336.493150684932</v>
      </c>
      <c r="AB572" s="119">
        <v>0</v>
      </c>
      <c r="AC572" s="118">
        <f t="shared" si="191"/>
        <v>0</v>
      </c>
      <c r="AD572" s="118">
        <f t="shared" si="192"/>
        <v>0</v>
      </c>
      <c r="AM572" s="118"/>
      <c r="AN572" s="118"/>
      <c r="AO572" s="118"/>
      <c r="AP572" s="118"/>
      <c r="AQ572" s="117">
        <v>0.05</v>
      </c>
      <c r="AR572" s="117">
        <v>0.1</v>
      </c>
    </row>
    <row r="573" spans="1:44" s="68" customFormat="1">
      <c r="A573" s="3" t="s">
        <v>1456</v>
      </c>
      <c r="B573" s="130">
        <f>B572+31</f>
        <v>47269</v>
      </c>
      <c r="C573" s="132">
        <f>VLOOKUP(CF_ож!B573,USD!A:B,2,TRUE)</f>
        <v>110.82739726027397</v>
      </c>
      <c r="D573" s="117">
        <v>6.9999999999999993E-2</v>
      </c>
      <c r="E573" s="117">
        <v>5.0000000000000001E-3</v>
      </c>
      <c r="F573" s="117">
        <v>0</v>
      </c>
      <c r="G573" s="117"/>
      <c r="H573" s="119"/>
      <c r="M573" s="118">
        <v>200</v>
      </c>
      <c r="N573" s="118">
        <f t="shared" si="190"/>
        <v>11700</v>
      </c>
      <c r="O573" s="118">
        <f t="shared" si="198"/>
        <v>22165.479452054795</v>
      </c>
      <c r="P573" s="118">
        <f t="shared" si="199"/>
        <v>1296680.5479452054</v>
      </c>
      <c r="Q573" s="118">
        <f t="shared" si="200"/>
        <v>1.1550684931506794</v>
      </c>
      <c r="R573" s="118">
        <f t="shared" si="201"/>
        <v>128.01323475323639</v>
      </c>
      <c r="S573" s="118">
        <f t="shared" si="204"/>
        <v>75.80136986301369</v>
      </c>
      <c r="T573" s="118">
        <f t="shared" si="193"/>
        <v>8400.8685306811767</v>
      </c>
      <c r="U573" s="118">
        <f t="shared" si="202"/>
        <v>58.5</v>
      </c>
      <c r="V573" s="118">
        <f t="shared" si="203"/>
        <v>6483.402739726027</v>
      </c>
      <c r="W573" s="118">
        <f t="shared" si="197"/>
        <v>0</v>
      </c>
      <c r="X573" s="118">
        <f t="shared" si="194"/>
        <v>0</v>
      </c>
      <c r="Y573" s="119">
        <v>0.02</v>
      </c>
      <c r="Z573" s="118">
        <f t="shared" si="195"/>
        <v>-234</v>
      </c>
      <c r="AA573" s="118">
        <f t="shared" si="196"/>
        <v>-25933.610958904108</v>
      </c>
      <c r="AB573" s="119">
        <v>0</v>
      </c>
      <c r="AC573" s="118">
        <f t="shared" si="191"/>
        <v>0</v>
      </c>
      <c r="AD573" s="118">
        <f t="shared" si="192"/>
        <v>0</v>
      </c>
      <c r="AM573" s="118"/>
      <c r="AN573" s="118"/>
      <c r="AO573" s="118"/>
      <c r="AP573" s="118"/>
      <c r="AQ573" s="117">
        <v>0.05</v>
      </c>
      <c r="AR573" s="117">
        <v>0.1</v>
      </c>
    </row>
    <row r="574" spans="1:44" s="68" customFormat="1">
      <c r="A574" s="3" t="s">
        <v>1456</v>
      </c>
      <c r="B574" s="130">
        <f>B573+30</f>
        <v>47299</v>
      </c>
      <c r="C574" s="132">
        <f>VLOOKUP(CF_ож!B574,USD!A:B,2,TRUE)</f>
        <v>110.99178082191781</v>
      </c>
      <c r="D574" s="117">
        <v>6.9999999999999993E-2</v>
      </c>
      <c r="E574" s="117">
        <v>5.0000000000000001E-3</v>
      </c>
      <c r="F574" s="117">
        <v>0</v>
      </c>
      <c r="G574" s="117"/>
      <c r="H574" s="119"/>
      <c r="M574" s="118">
        <v>200</v>
      </c>
      <c r="N574" s="118">
        <f t="shared" si="190"/>
        <v>11500</v>
      </c>
      <c r="O574" s="118">
        <f t="shared" si="198"/>
        <v>22198.356164383564</v>
      </c>
      <c r="P574" s="118">
        <f t="shared" si="199"/>
        <v>1276405.4794520549</v>
      </c>
      <c r="Q574" s="118">
        <f t="shared" si="200"/>
        <v>1.1550684931506794</v>
      </c>
      <c r="R574" s="118">
        <f t="shared" si="201"/>
        <v>128.2031090260831</v>
      </c>
      <c r="S574" s="118">
        <f t="shared" si="204"/>
        <v>67.315068493150676</v>
      </c>
      <c r="T574" s="118">
        <f t="shared" si="193"/>
        <v>7471.4193282041651</v>
      </c>
      <c r="U574" s="118">
        <f t="shared" si="202"/>
        <v>57.5</v>
      </c>
      <c r="V574" s="118">
        <f t="shared" si="203"/>
        <v>6382.0273972602745</v>
      </c>
      <c r="W574" s="118">
        <f t="shared" si="197"/>
        <v>0</v>
      </c>
      <c r="X574" s="118">
        <f t="shared" si="194"/>
        <v>0</v>
      </c>
      <c r="Y574" s="119">
        <v>0.02</v>
      </c>
      <c r="Z574" s="118">
        <f t="shared" si="195"/>
        <v>-230</v>
      </c>
      <c r="AA574" s="118">
        <f t="shared" si="196"/>
        <v>-25528.109589041098</v>
      </c>
      <c r="AB574" s="119">
        <v>0</v>
      </c>
      <c r="AC574" s="118">
        <f t="shared" si="191"/>
        <v>0</v>
      </c>
      <c r="AD574" s="118">
        <f t="shared" si="192"/>
        <v>0</v>
      </c>
      <c r="AM574" s="118"/>
      <c r="AN574" s="118"/>
      <c r="AO574" s="118"/>
      <c r="AP574" s="118"/>
      <c r="AQ574" s="117">
        <v>0.05</v>
      </c>
      <c r="AR574" s="117">
        <v>0.1</v>
      </c>
    </row>
    <row r="575" spans="1:44" s="68" customFormat="1">
      <c r="A575" s="3" t="s">
        <v>1456</v>
      </c>
      <c r="B575" s="130">
        <f>B574+31</f>
        <v>47330</v>
      </c>
      <c r="C575" s="132">
        <f>VLOOKUP(CF_ож!B575,USD!A:B,2,TRUE)</f>
        <v>111.16164383561645</v>
      </c>
      <c r="D575" s="117">
        <v>6.9999999999999993E-2</v>
      </c>
      <c r="E575" s="117">
        <v>5.0000000000000001E-3</v>
      </c>
      <c r="F575" s="117">
        <v>0</v>
      </c>
      <c r="G575" s="117"/>
      <c r="H575" s="119"/>
      <c r="M575" s="118">
        <v>200</v>
      </c>
      <c r="N575" s="118">
        <f t="shared" si="190"/>
        <v>11300</v>
      </c>
      <c r="O575" s="118">
        <f t="shared" si="198"/>
        <v>22232.32876712329</v>
      </c>
      <c r="P575" s="118">
        <f t="shared" si="199"/>
        <v>1256126.5753424659</v>
      </c>
      <c r="Q575" s="118">
        <f t="shared" si="200"/>
        <v>1.1550684931506794</v>
      </c>
      <c r="R575" s="118">
        <f t="shared" si="201"/>
        <v>128.39931244135801</v>
      </c>
      <c r="S575" s="118">
        <f t="shared" si="204"/>
        <v>68.36986301369862</v>
      </c>
      <c r="T575" s="118">
        <f t="shared" si="193"/>
        <v>7600.1063614186523</v>
      </c>
      <c r="U575" s="118">
        <f t="shared" si="202"/>
        <v>56.5</v>
      </c>
      <c r="V575" s="118">
        <f t="shared" si="203"/>
        <v>6280.6328767123296</v>
      </c>
      <c r="W575" s="118">
        <f t="shared" si="197"/>
        <v>0</v>
      </c>
      <c r="X575" s="118">
        <f t="shared" si="194"/>
        <v>0</v>
      </c>
      <c r="Y575" s="119">
        <v>0.02</v>
      </c>
      <c r="Z575" s="118">
        <f t="shared" si="195"/>
        <v>-226</v>
      </c>
      <c r="AA575" s="118">
        <f t="shared" si="196"/>
        <v>-25122.531506849318</v>
      </c>
      <c r="AB575" s="119">
        <v>0</v>
      </c>
      <c r="AC575" s="118">
        <f t="shared" si="191"/>
        <v>0</v>
      </c>
      <c r="AD575" s="118">
        <f t="shared" si="192"/>
        <v>0</v>
      </c>
      <c r="AM575" s="118"/>
      <c r="AN575" s="118"/>
      <c r="AO575" s="118"/>
      <c r="AP575" s="118"/>
      <c r="AQ575" s="117">
        <v>0.05</v>
      </c>
      <c r="AR575" s="117">
        <v>0.1</v>
      </c>
    </row>
    <row r="576" spans="1:44" s="68" customFormat="1">
      <c r="A576" s="3" t="s">
        <v>1456</v>
      </c>
      <c r="B576" s="130">
        <f>B575+31</f>
        <v>47361</v>
      </c>
      <c r="C576" s="132">
        <f>VLOOKUP(CF_ож!B576,USD!A:B,2,TRUE)</f>
        <v>111.33150684931506</v>
      </c>
      <c r="D576" s="117">
        <v>6.9999999999999993E-2</v>
      </c>
      <c r="E576" s="117">
        <v>5.0000000000000001E-3</v>
      </c>
      <c r="F576" s="117">
        <v>0</v>
      </c>
      <c r="G576" s="117"/>
      <c r="H576" s="119"/>
      <c r="M576" s="118">
        <v>200</v>
      </c>
      <c r="N576" s="118">
        <f t="shared" si="190"/>
        <v>11100</v>
      </c>
      <c r="O576" s="118">
        <f t="shared" si="198"/>
        <v>22266.301369863013</v>
      </c>
      <c r="P576" s="118">
        <f t="shared" si="199"/>
        <v>1235779.7260273972</v>
      </c>
      <c r="Q576" s="118">
        <f t="shared" si="200"/>
        <v>1.1550684931506794</v>
      </c>
      <c r="R576" s="118">
        <f t="shared" si="201"/>
        <v>128.59551585663289</v>
      </c>
      <c r="S576" s="118">
        <f t="shared" si="204"/>
        <v>67.180821917808217</v>
      </c>
      <c r="T576" s="118">
        <f t="shared" si="193"/>
        <v>7479.3421354850807</v>
      </c>
      <c r="U576" s="118">
        <f t="shared" si="202"/>
        <v>55.5</v>
      </c>
      <c r="V576" s="118">
        <f t="shared" si="203"/>
        <v>6178.898630136986</v>
      </c>
      <c r="W576" s="118">
        <f t="shared" si="197"/>
        <v>0</v>
      </c>
      <c r="X576" s="118">
        <f t="shared" si="194"/>
        <v>0</v>
      </c>
      <c r="Y576" s="119">
        <v>0.02</v>
      </c>
      <c r="Z576" s="118">
        <f t="shared" si="195"/>
        <v>-222</v>
      </c>
      <c r="AA576" s="118">
        <f t="shared" si="196"/>
        <v>-24715.594520547944</v>
      </c>
      <c r="AB576" s="119">
        <v>0</v>
      </c>
      <c r="AC576" s="118">
        <f t="shared" si="191"/>
        <v>0</v>
      </c>
      <c r="AD576" s="118">
        <f t="shared" si="192"/>
        <v>0</v>
      </c>
      <c r="AM576" s="118"/>
      <c r="AN576" s="118"/>
      <c r="AO576" s="118"/>
      <c r="AP576" s="118"/>
      <c r="AQ576" s="117">
        <v>0.05</v>
      </c>
      <c r="AR576" s="117">
        <v>0.1</v>
      </c>
    </row>
    <row r="577" spans="1:44" s="68" customFormat="1">
      <c r="A577" s="3" t="s">
        <v>1456</v>
      </c>
      <c r="B577" s="130">
        <f>B576+30</f>
        <v>47391</v>
      </c>
      <c r="C577" s="132">
        <f>VLOOKUP(CF_ож!B577,USD!A:B,2,TRUE)</f>
        <v>111.49589041095891</v>
      </c>
      <c r="D577" s="117">
        <v>6.9999999999999993E-2</v>
      </c>
      <c r="E577" s="117">
        <v>5.0000000000000001E-3</v>
      </c>
      <c r="F577" s="117">
        <v>0</v>
      </c>
      <c r="G577" s="117"/>
      <c r="H577" s="119"/>
      <c r="M577" s="118">
        <v>200</v>
      </c>
      <c r="N577" s="118">
        <f t="shared" si="190"/>
        <v>10900</v>
      </c>
      <c r="O577" s="118">
        <f t="shared" si="198"/>
        <v>22299.178082191782</v>
      </c>
      <c r="P577" s="118">
        <f t="shared" si="199"/>
        <v>1215305.2054794522</v>
      </c>
      <c r="Q577" s="118">
        <f t="shared" si="200"/>
        <v>1.1550684931506865</v>
      </c>
      <c r="R577" s="118">
        <f t="shared" si="201"/>
        <v>128.78539012948039</v>
      </c>
      <c r="S577" s="118">
        <f t="shared" si="204"/>
        <v>63.863013698630134</v>
      </c>
      <c r="T577" s="118">
        <f t="shared" si="193"/>
        <v>7120.4635766560332</v>
      </c>
      <c r="U577" s="118">
        <f t="shared" si="202"/>
        <v>54.5</v>
      </c>
      <c r="V577" s="118">
        <f t="shared" si="203"/>
        <v>6076.5260273972608</v>
      </c>
      <c r="W577" s="118">
        <f t="shared" si="197"/>
        <v>0</v>
      </c>
      <c r="X577" s="118">
        <f t="shared" si="194"/>
        <v>0</v>
      </c>
      <c r="Y577" s="119">
        <v>0.02</v>
      </c>
      <c r="Z577" s="118">
        <f t="shared" si="195"/>
        <v>-218</v>
      </c>
      <c r="AA577" s="118">
        <f t="shared" si="196"/>
        <v>-24306.104109589043</v>
      </c>
      <c r="AB577" s="119">
        <v>0</v>
      </c>
      <c r="AC577" s="118">
        <f t="shared" si="191"/>
        <v>0</v>
      </c>
      <c r="AD577" s="118">
        <f t="shared" si="192"/>
        <v>0</v>
      </c>
      <c r="AM577" s="118"/>
      <c r="AN577" s="118"/>
      <c r="AO577" s="118"/>
      <c r="AP577" s="118"/>
      <c r="AQ577" s="117">
        <v>0.05</v>
      </c>
      <c r="AR577" s="117">
        <v>0.1</v>
      </c>
    </row>
    <row r="578" spans="1:44" s="68" customFormat="1">
      <c r="A578" s="3" t="s">
        <v>1456</v>
      </c>
      <c r="B578" s="130">
        <f>B577+31</f>
        <v>47422</v>
      </c>
      <c r="C578" s="132">
        <f>VLOOKUP(CF_ож!B578,USD!A:B,2,TRUE)</f>
        <v>111.66575342465754</v>
      </c>
      <c r="D578" s="117">
        <v>6.5000000000000002E-2</v>
      </c>
      <c r="E578" s="117">
        <v>5.0000000000000001E-3</v>
      </c>
      <c r="F578" s="117">
        <v>0</v>
      </c>
      <c r="G578" s="117"/>
      <c r="H578" s="119"/>
      <c r="M578" s="118">
        <v>200</v>
      </c>
      <c r="N578" s="118">
        <f t="shared" ref="N578:N590" si="205">N577-M578</f>
        <v>10700</v>
      </c>
      <c r="O578" s="118">
        <f t="shared" si="198"/>
        <v>22333.150684931508</v>
      </c>
      <c r="P578" s="118">
        <f t="shared" si="199"/>
        <v>1194823.5616438356</v>
      </c>
      <c r="Q578" s="118">
        <f t="shared" si="200"/>
        <v>1.1550684931506936</v>
      </c>
      <c r="R578" s="118">
        <f t="shared" si="201"/>
        <v>128.98159354475609</v>
      </c>
      <c r="S578" s="118">
        <f t="shared" si="204"/>
        <v>64.802739726027383</v>
      </c>
      <c r="T578" s="118">
        <f t="shared" si="193"/>
        <v>7236.2467554888335</v>
      </c>
      <c r="U578" s="118">
        <f t="shared" si="202"/>
        <v>53.5</v>
      </c>
      <c r="V578" s="118">
        <f t="shared" si="203"/>
        <v>5974.1178082191782</v>
      </c>
      <c r="W578" s="118">
        <f t="shared" si="197"/>
        <v>0</v>
      </c>
      <c r="X578" s="118">
        <f t="shared" si="194"/>
        <v>0</v>
      </c>
      <c r="Y578" s="119">
        <v>0.02</v>
      </c>
      <c r="Z578" s="118">
        <f t="shared" si="195"/>
        <v>-214</v>
      </c>
      <c r="AA578" s="118">
        <f t="shared" si="196"/>
        <v>-23896.471232876713</v>
      </c>
      <c r="AB578" s="119">
        <v>0</v>
      </c>
      <c r="AC578" s="118">
        <f t="shared" si="191"/>
        <v>0</v>
      </c>
      <c r="AD578" s="118">
        <f t="shared" si="192"/>
        <v>0</v>
      </c>
      <c r="AM578" s="118"/>
      <c r="AN578" s="118"/>
      <c r="AO578" s="118"/>
      <c r="AP578" s="118"/>
      <c r="AQ578" s="117">
        <v>0.05</v>
      </c>
      <c r="AR578" s="117">
        <v>0.1</v>
      </c>
    </row>
    <row r="579" spans="1:44" s="68" customFormat="1">
      <c r="A579" s="3" t="s">
        <v>1456</v>
      </c>
      <c r="B579" s="130">
        <f>B578+30</f>
        <v>47452</v>
      </c>
      <c r="C579" s="132">
        <f>VLOOKUP(CF_ож!B579,USD!A:B,2,TRUE)</f>
        <v>111.83013698630137</v>
      </c>
      <c r="D579" s="117">
        <v>6.5000000000000002E-2</v>
      </c>
      <c r="E579" s="117">
        <v>5.0000000000000001E-3</v>
      </c>
      <c r="F579" s="117">
        <v>0</v>
      </c>
      <c r="G579" s="117"/>
      <c r="H579" s="119"/>
      <c r="M579" s="118">
        <v>200</v>
      </c>
      <c r="N579" s="118">
        <f t="shared" si="205"/>
        <v>10500</v>
      </c>
      <c r="O579" s="118">
        <f t="shared" si="198"/>
        <v>22366.027397260274</v>
      </c>
      <c r="P579" s="118">
        <f t="shared" si="199"/>
        <v>1174216.4383561644</v>
      </c>
      <c r="Q579" s="118">
        <f t="shared" si="200"/>
        <v>1.1550684931506936</v>
      </c>
      <c r="R579" s="118">
        <f t="shared" si="201"/>
        <v>129.17146781760277</v>
      </c>
      <c r="S579" s="118">
        <f t="shared" si="204"/>
        <v>57.164383561643838</v>
      </c>
      <c r="T579" s="118">
        <f t="shared" si="193"/>
        <v>6392.7008444361045</v>
      </c>
      <c r="U579" s="118">
        <f t="shared" si="202"/>
        <v>52.5</v>
      </c>
      <c r="V579" s="118">
        <f t="shared" si="203"/>
        <v>5871.0821917808216</v>
      </c>
      <c r="W579" s="118">
        <f t="shared" si="197"/>
        <v>0</v>
      </c>
      <c r="X579" s="118">
        <f t="shared" si="194"/>
        <v>0</v>
      </c>
      <c r="Y579" s="119">
        <v>0.02</v>
      </c>
      <c r="Z579" s="118">
        <f t="shared" si="195"/>
        <v>-210</v>
      </c>
      <c r="AA579" s="118">
        <f t="shared" si="196"/>
        <v>-23484.328767123287</v>
      </c>
      <c r="AB579" s="119">
        <v>0</v>
      </c>
      <c r="AC579" s="118">
        <f t="shared" si="191"/>
        <v>0</v>
      </c>
      <c r="AD579" s="118">
        <f t="shared" si="192"/>
        <v>0</v>
      </c>
      <c r="AM579" s="118"/>
      <c r="AN579" s="118"/>
      <c r="AO579" s="118"/>
      <c r="AP579" s="118"/>
      <c r="AQ579" s="117">
        <v>0.05</v>
      </c>
      <c r="AR579" s="117">
        <v>0.1</v>
      </c>
    </row>
    <row r="580" spans="1:44" s="68" customFormat="1">
      <c r="A580" s="3" t="s">
        <v>1456</v>
      </c>
      <c r="B580" s="130">
        <f>B579+31</f>
        <v>47483</v>
      </c>
      <c r="C580" s="132">
        <f>VLOOKUP(CF_ож!B580,USD!A:B,2,TRUE)</f>
        <v>112</v>
      </c>
      <c r="D580" s="117">
        <v>6.5000000000000002E-2</v>
      </c>
      <c r="E580" s="117">
        <v>5.0000000000000001E-3</v>
      </c>
      <c r="F580" s="117">
        <v>0</v>
      </c>
      <c r="G580" s="117"/>
      <c r="H580" s="119"/>
      <c r="M580" s="118">
        <v>200</v>
      </c>
      <c r="N580" s="118">
        <f t="shared" si="205"/>
        <v>10300</v>
      </c>
      <c r="O580" s="118">
        <f t="shared" si="198"/>
        <v>22400</v>
      </c>
      <c r="P580" s="118">
        <f t="shared" si="199"/>
        <v>1153600</v>
      </c>
      <c r="Q580" s="118">
        <f t="shared" si="200"/>
        <v>1.1550684931506936</v>
      </c>
      <c r="R580" s="118">
        <f t="shared" si="201"/>
        <v>129.36767123287768</v>
      </c>
      <c r="S580" s="118">
        <f t="shared" si="204"/>
        <v>57.965753424657535</v>
      </c>
      <c r="T580" s="118">
        <f t="shared" si="193"/>
        <v>6492.1643835616442</v>
      </c>
      <c r="U580" s="118">
        <f t="shared" si="202"/>
        <v>51.5</v>
      </c>
      <c r="V580" s="118">
        <f t="shared" si="203"/>
        <v>5768</v>
      </c>
      <c r="W580" s="118">
        <f t="shared" si="197"/>
        <v>0</v>
      </c>
      <c r="X580" s="118">
        <f t="shared" si="194"/>
        <v>0</v>
      </c>
      <c r="Y580" s="119">
        <v>0.02</v>
      </c>
      <c r="Z580" s="118">
        <f t="shared" si="195"/>
        <v>-206</v>
      </c>
      <c r="AA580" s="118">
        <f t="shared" si="196"/>
        <v>-23072</v>
      </c>
      <c r="AB580" s="119">
        <v>0</v>
      </c>
      <c r="AC580" s="118">
        <f t="shared" si="191"/>
        <v>0</v>
      </c>
      <c r="AD580" s="118">
        <f t="shared" si="192"/>
        <v>0</v>
      </c>
      <c r="AM580" s="118"/>
      <c r="AN580" s="118"/>
      <c r="AO580" s="118"/>
      <c r="AP580" s="118"/>
      <c r="AQ580" s="117">
        <v>0.05</v>
      </c>
      <c r="AR580" s="117">
        <v>0.1</v>
      </c>
    </row>
    <row r="581" spans="1:44" s="68" customFormat="1">
      <c r="A581" s="3" t="s">
        <v>1456</v>
      </c>
      <c r="B581" s="130">
        <f>B580+31</f>
        <v>47514</v>
      </c>
      <c r="C581" s="132">
        <f>VLOOKUP(CF_ож!B581,USD!A:B,2,TRUE)</f>
        <v>112.16986301369863</v>
      </c>
      <c r="D581" s="117">
        <v>5.4999999999999993E-2</v>
      </c>
      <c r="E581" s="117">
        <v>5.0000000000000001E-3</v>
      </c>
      <c r="F581" s="117">
        <v>0</v>
      </c>
      <c r="G581" s="117"/>
      <c r="H581" s="119"/>
      <c r="M581" s="118">
        <v>200</v>
      </c>
      <c r="N581" s="118">
        <f t="shared" si="205"/>
        <v>10100</v>
      </c>
      <c r="O581" s="118">
        <f t="shared" si="198"/>
        <v>22433.972602739726</v>
      </c>
      <c r="P581" s="118">
        <f t="shared" si="199"/>
        <v>1132915.6164383562</v>
      </c>
      <c r="Q581" s="118">
        <f t="shared" si="200"/>
        <v>1.1550684931506936</v>
      </c>
      <c r="R581" s="118">
        <f t="shared" si="201"/>
        <v>129.56387464815259</v>
      </c>
      <c r="S581" s="118">
        <f t="shared" si="204"/>
        <v>56.861643835616434</v>
      </c>
      <c r="T581" s="118">
        <f t="shared" si="193"/>
        <v>6378.1627997748164</v>
      </c>
      <c r="U581" s="118">
        <f t="shared" si="202"/>
        <v>50.5</v>
      </c>
      <c r="V581" s="118">
        <f t="shared" si="203"/>
        <v>5664.5780821917806</v>
      </c>
      <c r="W581" s="118">
        <f t="shared" si="197"/>
        <v>0</v>
      </c>
      <c r="X581" s="118">
        <f t="shared" si="194"/>
        <v>0</v>
      </c>
      <c r="Y581" s="119">
        <v>0.02</v>
      </c>
      <c r="Z581" s="118">
        <f t="shared" si="195"/>
        <v>-202</v>
      </c>
      <c r="AA581" s="118">
        <f t="shared" si="196"/>
        <v>-22658.312328767122</v>
      </c>
      <c r="AB581" s="119">
        <v>0</v>
      </c>
      <c r="AC581" s="118">
        <f t="shared" ref="AC581:AC644" si="206">-AB581*N581</f>
        <v>0</v>
      </c>
      <c r="AD581" s="118">
        <f t="shared" ref="AD581:AD644" si="207">AC581*C581</f>
        <v>0</v>
      </c>
      <c r="AM581" s="118"/>
      <c r="AN581" s="118"/>
      <c r="AO581" s="118"/>
      <c r="AP581" s="118"/>
      <c r="AQ581" s="117">
        <v>0.05</v>
      </c>
      <c r="AR581" s="117">
        <v>0.1</v>
      </c>
    </row>
    <row r="582" spans="1:44" s="68" customFormat="1">
      <c r="A582" s="3" t="s">
        <v>1456</v>
      </c>
      <c r="B582" s="130">
        <f>B581+28</f>
        <v>47542</v>
      </c>
      <c r="C582" s="132">
        <f>VLOOKUP(CF_ож!B582,USD!A:B,2,TRUE)</f>
        <v>112.32328767123288</v>
      </c>
      <c r="D582" s="117">
        <v>7.4999999999999997E-2</v>
      </c>
      <c r="E582" s="117">
        <v>5.0000000000000001E-3</v>
      </c>
      <c r="F582" s="117">
        <v>0</v>
      </c>
      <c r="G582" s="117"/>
      <c r="H582" s="119"/>
      <c r="M582" s="118">
        <v>200</v>
      </c>
      <c r="N582" s="118">
        <f t="shared" si="205"/>
        <v>9900</v>
      </c>
      <c r="O582" s="118">
        <f t="shared" si="198"/>
        <v>22464.657534246577</v>
      </c>
      <c r="P582" s="118">
        <f t="shared" si="199"/>
        <v>1112000.5479452056</v>
      </c>
      <c r="Q582" s="118">
        <f t="shared" si="200"/>
        <v>1.1550684931506936</v>
      </c>
      <c r="R582" s="118">
        <f t="shared" si="201"/>
        <v>129.74109063614284</v>
      </c>
      <c r="S582" s="118">
        <f t="shared" si="204"/>
        <v>42.61369863013698</v>
      </c>
      <c r="T582" s="118">
        <f t="shared" si="193"/>
        <v>4786.5107299680985</v>
      </c>
      <c r="U582" s="118">
        <f t="shared" si="202"/>
        <v>49.5</v>
      </c>
      <c r="V582" s="118">
        <f t="shared" si="203"/>
        <v>5560.0027397260274</v>
      </c>
      <c r="W582" s="118">
        <f t="shared" si="197"/>
        <v>0</v>
      </c>
      <c r="X582" s="118">
        <f t="shared" si="194"/>
        <v>0</v>
      </c>
      <c r="Y582" s="119">
        <v>0.02</v>
      </c>
      <c r="Z582" s="118">
        <f t="shared" si="195"/>
        <v>-198</v>
      </c>
      <c r="AA582" s="118">
        <f t="shared" si="196"/>
        <v>-22240.010958904109</v>
      </c>
      <c r="AB582" s="119">
        <v>0</v>
      </c>
      <c r="AC582" s="118">
        <f t="shared" si="206"/>
        <v>0</v>
      </c>
      <c r="AD582" s="118">
        <f t="shared" si="207"/>
        <v>0</v>
      </c>
      <c r="AM582" s="118"/>
      <c r="AN582" s="118"/>
      <c r="AO582" s="118"/>
      <c r="AP582" s="118"/>
      <c r="AQ582" s="117">
        <v>0.05</v>
      </c>
      <c r="AR582" s="117">
        <v>0.1</v>
      </c>
    </row>
    <row r="583" spans="1:44" s="68" customFormat="1">
      <c r="A583" s="3" t="s">
        <v>1456</v>
      </c>
      <c r="B583" s="130">
        <f>B582+31</f>
        <v>47573</v>
      </c>
      <c r="C583" s="132">
        <f>VLOOKUP(CF_ож!B583,USD!A:B,2,TRUE)</f>
        <v>112.49315068493151</v>
      </c>
      <c r="D583" s="117">
        <v>7.4999999999999997E-2</v>
      </c>
      <c r="E583" s="117">
        <v>5.0000000000000001E-3</v>
      </c>
      <c r="F583" s="117">
        <v>0</v>
      </c>
      <c r="G583" s="117"/>
      <c r="H583" s="119"/>
      <c r="M583" s="118">
        <v>200</v>
      </c>
      <c r="N583" s="118">
        <f t="shared" si="205"/>
        <v>9700</v>
      </c>
      <c r="O583" s="118">
        <f t="shared" si="198"/>
        <v>22498.630136986303</v>
      </c>
      <c r="P583" s="118">
        <f t="shared" si="199"/>
        <v>1091183.5616438356</v>
      </c>
      <c r="Q583" s="118">
        <f t="shared" si="200"/>
        <v>1.1550684931506936</v>
      </c>
      <c r="R583" s="118">
        <f t="shared" si="201"/>
        <v>129.93729405141775</v>
      </c>
      <c r="S583" s="118">
        <f t="shared" si="204"/>
        <v>63.061643835616437</v>
      </c>
      <c r="T583" s="118">
        <f t="shared" ref="T583:T646" si="208">S583*C583</f>
        <v>7094.0030024394819</v>
      </c>
      <c r="U583" s="118">
        <f t="shared" si="202"/>
        <v>48.5</v>
      </c>
      <c r="V583" s="118">
        <f t="shared" si="203"/>
        <v>5455.9178082191784</v>
      </c>
      <c r="W583" s="118">
        <f t="shared" si="197"/>
        <v>0</v>
      </c>
      <c r="X583" s="118">
        <f t="shared" si="194"/>
        <v>0</v>
      </c>
      <c r="Y583" s="119">
        <v>0.02</v>
      </c>
      <c r="Z583" s="118">
        <f t="shared" si="195"/>
        <v>-194</v>
      </c>
      <c r="AA583" s="118">
        <f t="shared" si="196"/>
        <v>-21823.671232876713</v>
      </c>
      <c r="AB583" s="119">
        <v>0</v>
      </c>
      <c r="AC583" s="118">
        <f t="shared" si="206"/>
        <v>0</v>
      </c>
      <c r="AD583" s="118">
        <f t="shared" si="207"/>
        <v>0</v>
      </c>
      <c r="AM583" s="118"/>
      <c r="AN583" s="118"/>
      <c r="AO583" s="118"/>
      <c r="AP583" s="118"/>
      <c r="AQ583" s="117">
        <v>0.05</v>
      </c>
      <c r="AR583" s="117">
        <v>0.1</v>
      </c>
    </row>
    <row r="584" spans="1:44" s="68" customFormat="1">
      <c r="A584" s="3" t="s">
        <v>1456</v>
      </c>
      <c r="B584" s="130">
        <f>B583+30</f>
        <v>47603</v>
      </c>
      <c r="C584" s="132">
        <f>VLOOKUP(CF_ож!B584,USD!A:B,2,TRUE)</f>
        <v>112.65753424657534</v>
      </c>
      <c r="D584" s="117">
        <v>7.4999999999999997E-2</v>
      </c>
      <c r="E584" s="117">
        <v>5.0000000000000001E-3</v>
      </c>
      <c r="F584" s="117">
        <v>0</v>
      </c>
      <c r="G584" s="117"/>
      <c r="H584" s="119"/>
      <c r="M584" s="118">
        <v>200</v>
      </c>
      <c r="N584" s="118">
        <f t="shared" si="205"/>
        <v>9500</v>
      </c>
      <c r="O584" s="118">
        <f t="shared" si="198"/>
        <v>22531.506849315068</v>
      </c>
      <c r="P584" s="118">
        <f t="shared" si="199"/>
        <v>1070246.5753424657</v>
      </c>
      <c r="Q584" s="118">
        <f t="shared" si="200"/>
        <v>1.1550684931506936</v>
      </c>
      <c r="R584" s="118">
        <f t="shared" si="201"/>
        <v>130.12716832426443</v>
      </c>
      <c r="S584" s="118">
        <f t="shared" si="204"/>
        <v>59.794520547945204</v>
      </c>
      <c r="T584" s="118">
        <f t="shared" si="208"/>
        <v>6736.3032463876898</v>
      </c>
      <c r="U584" s="118">
        <f t="shared" si="202"/>
        <v>47.5</v>
      </c>
      <c r="V584" s="118">
        <f t="shared" si="203"/>
        <v>5351.2328767123281</v>
      </c>
      <c r="W584" s="118">
        <f t="shared" si="197"/>
        <v>0</v>
      </c>
      <c r="X584" s="118">
        <f t="shared" ref="X584:X647" si="209">W584*C584</f>
        <v>0</v>
      </c>
      <c r="Y584" s="119">
        <v>0.02</v>
      </c>
      <c r="Z584" s="118">
        <f t="shared" ref="Z584:Z647" si="210">-Y584*N584</f>
        <v>-190</v>
      </c>
      <c r="AA584" s="118">
        <f t="shared" ref="AA584:AA647" si="211">Z584*C584</f>
        <v>-21404.931506849312</v>
      </c>
      <c r="AB584" s="119">
        <v>0</v>
      </c>
      <c r="AC584" s="118">
        <f t="shared" si="206"/>
        <v>0</v>
      </c>
      <c r="AD584" s="118">
        <f t="shared" si="207"/>
        <v>0</v>
      </c>
      <c r="AM584" s="118"/>
      <c r="AN584" s="118"/>
      <c r="AO584" s="118"/>
      <c r="AP584" s="118"/>
      <c r="AQ584" s="117">
        <v>0.05</v>
      </c>
      <c r="AR584" s="117">
        <v>0.1</v>
      </c>
    </row>
    <row r="585" spans="1:44" s="68" customFormat="1">
      <c r="A585" s="3" t="s">
        <v>1456</v>
      </c>
      <c r="B585" s="130">
        <f>B584+31</f>
        <v>47634</v>
      </c>
      <c r="C585" s="132">
        <f>VLOOKUP(CF_ож!B585,USD!A:B,2,TRUE)</f>
        <v>112.82739726027397</v>
      </c>
      <c r="D585" s="117">
        <v>6.9999999999999993E-2</v>
      </c>
      <c r="E585" s="117">
        <v>5.0000000000000001E-3</v>
      </c>
      <c r="F585" s="117">
        <v>0</v>
      </c>
      <c r="G585" s="117"/>
      <c r="H585" s="119"/>
      <c r="M585" s="118">
        <v>200</v>
      </c>
      <c r="N585" s="118">
        <f t="shared" si="205"/>
        <v>9300</v>
      </c>
      <c r="O585" s="118">
        <f t="shared" si="198"/>
        <v>22565.479452054795</v>
      </c>
      <c r="P585" s="118">
        <f t="shared" si="199"/>
        <v>1049294.7945205478</v>
      </c>
      <c r="Q585" s="118">
        <f t="shared" si="200"/>
        <v>1.1550684931506936</v>
      </c>
      <c r="R585" s="118">
        <f t="shared" si="201"/>
        <v>130.32337173953934</v>
      </c>
      <c r="S585" s="118">
        <f t="shared" si="204"/>
        <v>60.513698630136986</v>
      </c>
      <c r="T585" s="118">
        <f t="shared" si="208"/>
        <v>6827.6031150309627</v>
      </c>
      <c r="U585" s="118">
        <f t="shared" si="202"/>
        <v>46.5</v>
      </c>
      <c r="V585" s="118">
        <f t="shared" si="203"/>
        <v>5246.4739726027392</v>
      </c>
      <c r="W585" s="118">
        <f t="shared" si="197"/>
        <v>0</v>
      </c>
      <c r="X585" s="118">
        <f t="shared" si="209"/>
        <v>0</v>
      </c>
      <c r="Y585" s="119">
        <v>0.02</v>
      </c>
      <c r="Z585" s="118">
        <f t="shared" si="210"/>
        <v>-186</v>
      </c>
      <c r="AA585" s="118">
        <f t="shared" si="211"/>
        <v>-20985.895890410957</v>
      </c>
      <c r="AB585" s="119">
        <v>0</v>
      </c>
      <c r="AC585" s="118">
        <f t="shared" si="206"/>
        <v>0</v>
      </c>
      <c r="AD585" s="118">
        <f t="shared" si="207"/>
        <v>0</v>
      </c>
      <c r="AM585" s="118"/>
      <c r="AN585" s="118"/>
      <c r="AO585" s="118"/>
      <c r="AP585" s="118"/>
      <c r="AQ585" s="117">
        <v>0.05</v>
      </c>
      <c r="AR585" s="117">
        <v>0.1</v>
      </c>
    </row>
    <row r="586" spans="1:44" s="68" customFormat="1">
      <c r="A586" s="3" t="s">
        <v>1456</v>
      </c>
      <c r="B586" s="130">
        <f>B585+30</f>
        <v>47664</v>
      </c>
      <c r="C586" s="132">
        <f>VLOOKUP(CF_ож!B586,USD!A:B,2,TRUE)</f>
        <v>112.99178082191781</v>
      </c>
      <c r="D586" s="117">
        <v>6.9999999999999993E-2</v>
      </c>
      <c r="E586" s="117">
        <v>5.0000000000000001E-3</v>
      </c>
      <c r="F586" s="117">
        <v>0</v>
      </c>
      <c r="G586" s="117"/>
      <c r="H586" s="119"/>
      <c r="M586" s="118">
        <v>200</v>
      </c>
      <c r="N586" s="118">
        <f t="shared" si="205"/>
        <v>9100</v>
      </c>
      <c r="O586" s="118">
        <f t="shared" si="198"/>
        <v>22598.356164383564</v>
      </c>
      <c r="P586" s="118">
        <f t="shared" si="199"/>
        <v>1028225.2054794522</v>
      </c>
      <c r="Q586" s="118">
        <f t="shared" si="200"/>
        <v>1.1550684931506936</v>
      </c>
      <c r="R586" s="118">
        <f t="shared" si="201"/>
        <v>130.51324601238605</v>
      </c>
      <c r="S586" s="118">
        <f t="shared" si="204"/>
        <v>53.506849315068486</v>
      </c>
      <c r="T586" s="118">
        <f t="shared" si="208"/>
        <v>6045.8341902796019</v>
      </c>
      <c r="U586" s="118">
        <f t="shared" si="202"/>
        <v>45.5</v>
      </c>
      <c r="V586" s="118">
        <f t="shared" si="203"/>
        <v>5141.1260273972603</v>
      </c>
      <c r="W586" s="118">
        <f t="shared" si="197"/>
        <v>0</v>
      </c>
      <c r="X586" s="118">
        <f t="shared" si="209"/>
        <v>0</v>
      </c>
      <c r="Y586" s="119">
        <v>0.02</v>
      </c>
      <c r="Z586" s="118">
        <f t="shared" si="210"/>
        <v>-182</v>
      </c>
      <c r="AA586" s="118">
        <f t="shared" si="211"/>
        <v>-20564.504109589041</v>
      </c>
      <c r="AB586" s="119">
        <v>0</v>
      </c>
      <c r="AC586" s="118">
        <f t="shared" si="206"/>
        <v>0</v>
      </c>
      <c r="AD586" s="118">
        <f t="shared" si="207"/>
        <v>0</v>
      </c>
      <c r="AM586" s="118"/>
      <c r="AN586" s="118"/>
      <c r="AO586" s="118"/>
      <c r="AP586" s="118"/>
      <c r="AQ586" s="117">
        <v>0.05</v>
      </c>
      <c r="AR586" s="117">
        <v>0.1</v>
      </c>
    </row>
    <row r="587" spans="1:44" s="68" customFormat="1">
      <c r="A587" s="3" t="s">
        <v>1456</v>
      </c>
      <c r="B587" s="130">
        <f>B586+31</f>
        <v>47695</v>
      </c>
      <c r="C587" s="132">
        <f>VLOOKUP(CF_ож!B587,USD!A:B,2,TRUE)</f>
        <v>113.16164383561645</v>
      </c>
      <c r="D587" s="117">
        <v>6.9999999999999993E-2</v>
      </c>
      <c r="E587" s="117">
        <v>5.0000000000000001E-3</v>
      </c>
      <c r="F587" s="117">
        <v>0</v>
      </c>
      <c r="G587" s="117"/>
      <c r="H587" s="119"/>
      <c r="M587" s="118">
        <v>200</v>
      </c>
      <c r="N587" s="118">
        <f t="shared" si="205"/>
        <v>8900</v>
      </c>
      <c r="O587" s="118">
        <f t="shared" si="198"/>
        <v>22632.32876712329</v>
      </c>
      <c r="P587" s="118">
        <f t="shared" si="199"/>
        <v>1007138.6301369864</v>
      </c>
      <c r="Q587" s="118">
        <f t="shared" si="200"/>
        <v>1.1550684931506936</v>
      </c>
      <c r="R587" s="118">
        <f t="shared" si="201"/>
        <v>130.70944942766096</v>
      </c>
      <c r="S587" s="118">
        <f t="shared" si="204"/>
        <v>54.101369863013687</v>
      </c>
      <c r="T587" s="118">
        <f t="shared" si="208"/>
        <v>6122.1999474573086</v>
      </c>
      <c r="U587" s="118">
        <f t="shared" si="202"/>
        <v>44.5</v>
      </c>
      <c r="V587" s="118">
        <f t="shared" si="203"/>
        <v>5035.6931506849314</v>
      </c>
      <c r="W587" s="118">
        <f t="shared" si="197"/>
        <v>0</v>
      </c>
      <c r="X587" s="118">
        <f t="shared" si="209"/>
        <v>0</v>
      </c>
      <c r="Y587" s="119">
        <v>0.02</v>
      </c>
      <c r="Z587" s="118">
        <f t="shared" si="210"/>
        <v>-178</v>
      </c>
      <c r="AA587" s="118">
        <f t="shared" si="211"/>
        <v>-20142.772602739726</v>
      </c>
      <c r="AB587" s="119">
        <v>0</v>
      </c>
      <c r="AC587" s="118">
        <f t="shared" si="206"/>
        <v>0</v>
      </c>
      <c r="AD587" s="118">
        <f t="shared" si="207"/>
        <v>0</v>
      </c>
      <c r="AM587" s="118"/>
      <c r="AN587" s="118"/>
      <c r="AO587" s="118"/>
      <c r="AP587" s="118"/>
      <c r="AQ587" s="117">
        <v>0.05</v>
      </c>
      <c r="AR587" s="117">
        <v>0.1</v>
      </c>
    </row>
    <row r="588" spans="1:44" s="68" customFormat="1">
      <c r="A588" s="3" t="s">
        <v>1456</v>
      </c>
      <c r="B588" s="130">
        <f>B587+31</f>
        <v>47726</v>
      </c>
      <c r="C588" s="132">
        <f>VLOOKUP(CF_ож!B588,USD!A:B,2,TRUE)</f>
        <v>113.33150684931506</v>
      </c>
      <c r="D588" s="117">
        <v>6.9999999999999993E-2</v>
      </c>
      <c r="E588" s="117">
        <v>5.0000000000000001E-3</v>
      </c>
      <c r="F588" s="117">
        <v>0</v>
      </c>
      <c r="G588" s="117"/>
      <c r="H588" s="119"/>
      <c r="M588" s="118">
        <v>200</v>
      </c>
      <c r="N588" s="118">
        <f t="shared" si="205"/>
        <v>8700</v>
      </c>
      <c r="O588" s="118">
        <f t="shared" si="198"/>
        <v>22666.301369863013</v>
      </c>
      <c r="P588" s="118">
        <f t="shared" si="199"/>
        <v>985984.10958904109</v>
      </c>
      <c r="Q588" s="118">
        <f t="shared" si="200"/>
        <v>1.1550684931506936</v>
      </c>
      <c r="R588" s="118">
        <f t="shared" si="201"/>
        <v>130.90565284293587</v>
      </c>
      <c r="S588" s="118">
        <f t="shared" si="204"/>
        <v>52.912328767123277</v>
      </c>
      <c r="T588" s="118">
        <f t="shared" si="208"/>
        <v>5996.6339500844424</v>
      </c>
      <c r="U588" s="118">
        <f t="shared" si="202"/>
        <v>43.5</v>
      </c>
      <c r="V588" s="118">
        <f t="shared" si="203"/>
        <v>4929.9205479452048</v>
      </c>
      <c r="W588" s="118">
        <f t="shared" si="197"/>
        <v>0</v>
      </c>
      <c r="X588" s="118">
        <f t="shared" si="209"/>
        <v>0</v>
      </c>
      <c r="Y588" s="119">
        <v>0.02</v>
      </c>
      <c r="Z588" s="118">
        <f t="shared" si="210"/>
        <v>-174</v>
      </c>
      <c r="AA588" s="118">
        <f t="shared" si="211"/>
        <v>-19719.682191780819</v>
      </c>
      <c r="AB588" s="119">
        <v>0</v>
      </c>
      <c r="AC588" s="118">
        <f t="shared" si="206"/>
        <v>0</v>
      </c>
      <c r="AD588" s="118">
        <f t="shared" si="207"/>
        <v>0</v>
      </c>
      <c r="AM588" s="118"/>
      <c r="AN588" s="118"/>
      <c r="AO588" s="118"/>
      <c r="AP588" s="118"/>
      <c r="AQ588" s="117">
        <v>0.05</v>
      </c>
      <c r="AR588" s="117">
        <v>0.1</v>
      </c>
    </row>
    <row r="589" spans="1:44" s="68" customFormat="1">
      <c r="A589" s="3" t="s">
        <v>1456</v>
      </c>
      <c r="B589" s="130">
        <f>B588+30</f>
        <v>47756</v>
      </c>
      <c r="C589" s="132">
        <f>VLOOKUP(CF_ож!B589,USD!A:B,2,TRUE)</f>
        <v>113.49589041095891</v>
      </c>
      <c r="D589" s="117">
        <v>6.9999999999999993E-2</v>
      </c>
      <c r="E589" s="117">
        <v>5.0000000000000001E-3</v>
      </c>
      <c r="F589" s="117">
        <v>0</v>
      </c>
      <c r="G589" s="117"/>
      <c r="H589" s="119"/>
      <c r="M589" s="118">
        <v>200</v>
      </c>
      <c r="N589" s="118">
        <f t="shared" si="205"/>
        <v>8500</v>
      </c>
      <c r="O589" s="118">
        <f t="shared" si="198"/>
        <v>22699.178082191782</v>
      </c>
      <c r="P589" s="118">
        <f t="shared" si="199"/>
        <v>964715.06849315076</v>
      </c>
      <c r="Q589" s="118">
        <f t="shared" si="200"/>
        <v>1.1550684931506936</v>
      </c>
      <c r="R589" s="118">
        <f t="shared" si="201"/>
        <v>131.09552711578257</v>
      </c>
      <c r="S589" s="118">
        <f t="shared" si="204"/>
        <v>50.054794520547937</v>
      </c>
      <c r="T589" s="118">
        <f t="shared" si="208"/>
        <v>5681.0134734471749</v>
      </c>
      <c r="U589" s="118">
        <f t="shared" si="202"/>
        <v>42.5</v>
      </c>
      <c r="V589" s="118">
        <f t="shared" si="203"/>
        <v>4823.5753424657532</v>
      </c>
      <c r="W589" s="118">
        <f t="shared" si="197"/>
        <v>0</v>
      </c>
      <c r="X589" s="118">
        <f t="shared" si="209"/>
        <v>0</v>
      </c>
      <c r="Y589" s="119">
        <v>0.02</v>
      </c>
      <c r="Z589" s="118">
        <f t="shared" si="210"/>
        <v>-170</v>
      </c>
      <c r="AA589" s="118">
        <f t="shared" si="211"/>
        <v>-19294.301369863013</v>
      </c>
      <c r="AB589" s="119">
        <v>0</v>
      </c>
      <c r="AC589" s="118">
        <f t="shared" si="206"/>
        <v>0</v>
      </c>
      <c r="AD589" s="118">
        <f t="shared" si="207"/>
        <v>0</v>
      </c>
      <c r="AM589" s="118"/>
      <c r="AN589" s="118"/>
      <c r="AO589" s="118"/>
      <c r="AP589" s="118"/>
      <c r="AQ589" s="117">
        <v>0.05</v>
      </c>
      <c r="AR589" s="117">
        <v>0.1</v>
      </c>
    </row>
    <row r="590" spans="1:44" s="68" customFormat="1">
      <c r="A590" s="3" t="s">
        <v>1456</v>
      </c>
      <c r="B590" s="130">
        <f>B589+31</f>
        <v>47787</v>
      </c>
      <c r="C590" s="132">
        <f>VLOOKUP(CF_ож!B590,USD!A:B,2,TRUE)</f>
        <v>113.66575342465754</v>
      </c>
      <c r="D590" s="117">
        <v>6.5000000000000002E-2</v>
      </c>
      <c r="E590" s="117">
        <v>5.0000000000000001E-3</v>
      </c>
      <c r="F590" s="117">
        <v>0</v>
      </c>
      <c r="G590" s="117"/>
      <c r="H590" s="119"/>
      <c r="M590" s="118">
        <v>200</v>
      </c>
      <c r="N590" s="118">
        <f t="shared" si="205"/>
        <v>8300</v>
      </c>
      <c r="O590" s="118">
        <f t="shared" si="198"/>
        <v>22733.150684931508</v>
      </c>
      <c r="P590" s="118">
        <f t="shared" si="199"/>
        <v>943425.75342465751</v>
      </c>
      <c r="Q590" s="118"/>
      <c r="R590" s="118"/>
      <c r="S590" s="118">
        <f t="shared" si="204"/>
        <v>50.534246575342458</v>
      </c>
      <c r="T590" s="118">
        <f t="shared" si="208"/>
        <v>5744.0132107337204</v>
      </c>
      <c r="U590" s="118">
        <f t="shared" si="202"/>
        <v>41.5</v>
      </c>
      <c r="V590" s="118">
        <f t="shared" si="203"/>
        <v>4717.1287671232876</v>
      </c>
      <c r="W590" s="118">
        <f t="shared" si="197"/>
        <v>0</v>
      </c>
      <c r="X590" s="118">
        <f t="shared" si="209"/>
        <v>0</v>
      </c>
      <c r="Y590" s="119">
        <v>0.02</v>
      </c>
      <c r="Z590" s="118">
        <f t="shared" si="210"/>
        <v>-166</v>
      </c>
      <c r="AA590" s="118">
        <f t="shared" si="211"/>
        <v>-18868.51506849315</v>
      </c>
      <c r="AB590" s="119">
        <v>0</v>
      </c>
      <c r="AC590" s="118">
        <f t="shared" si="206"/>
        <v>0</v>
      </c>
      <c r="AD590" s="118">
        <f t="shared" si="207"/>
        <v>0</v>
      </c>
      <c r="AM590" s="118"/>
      <c r="AN590" s="118"/>
      <c r="AO590" s="118"/>
      <c r="AP590" s="118"/>
      <c r="AQ590" s="117">
        <v>0.05</v>
      </c>
      <c r="AR590" s="117">
        <v>0.1</v>
      </c>
    </row>
    <row r="591" spans="1:44" s="60" customFormat="1">
      <c r="A591" s="20" t="s">
        <v>869</v>
      </c>
      <c r="B591" s="135">
        <v>43281</v>
      </c>
      <c r="C591" s="136">
        <f>VLOOKUP(CF_ож!B591,USD!A:B,2,TRUE)</f>
        <v>62.756500000000003</v>
      </c>
      <c r="D591" s="73">
        <v>0</v>
      </c>
      <c r="E591" s="73">
        <v>0</v>
      </c>
      <c r="F591" s="73">
        <v>0</v>
      </c>
      <c r="G591" s="73"/>
      <c r="H591" s="75"/>
      <c r="M591" s="74">
        <v>500</v>
      </c>
      <c r="N591" s="74">
        <f>-M591</f>
        <v>-500</v>
      </c>
      <c r="O591" s="74">
        <f t="shared" si="198"/>
        <v>31378.25</v>
      </c>
      <c r="P591" s="74">
        <f t="shared" si="199"/>
        <v>-31378.25</v>
      </c>
      <c r="Q591" s="74"/>
      <c r="R591" s="74"/>
      <c r="S591" s="74">
        <v>0</v>
      </c>
      <c r="T591" s="74">
        <f t="shared" si="208"/>
        <v>0</v>
      </c>
      <c r="U591" s="74">
        <f>E591*N491</f>
        <v>0</v>
      </c>
      <c r="V591" s="74"/>
      <c r="W591" s="74">
        <f t="shared" si="197"/>
        <v>0</v>
      </c>
      <c r="X591" s="74">
        <f t="shared" si="209"/>
        <v>0</v>
      </c>
      <c r="Y591" s="75">
        <v>0.06</v>
      </c>
      <c r="Z591" s="74">
        <f t="shared" si="210"/>
        <v>30</v>
      </c>
      <c r="AA591" s="74">
        <f t="shared" si="211"/>
        <v>1882.6950000000002</v>
      </c>
      <c r="AB591" s="75">
        <v>0.06</v>
      </c>
      <c r="AC591" s="74">
        <f t="shared" si="206"/>
        <v>30</v>
      </c>
      <c r="AD591" s="74">
        <f t="shared" si="207"/>
        <v>1882.6950000000002</v>
      </c>
      <c r="AM591" s="74"/>
      <c r="AN591" s="74"/>
      <c r="AO591" s="74"/>
      <c r="AP591" s="74"/>
      <c r="AQ591" s="73"/>
      <c r="AR591" s="73"/>
    </row>
    <row r="592" spans="1:44" s="60" customFormat="1">
      <c r="A592" s="20" t="s">
        <v>869</v>
      </c>
      <c r="B592" s="135">
        <f>B591+31</f>
        <v>43312</v>
      </c>
      <c r="C592" s="136">
        <f>VLOOKUP(CF_ож!B592,USD!A:B,2,TRUE)</f>
        <v>62.780500000000004</v>
      </c>
      <c r="D592" s="73">
        <v>0</v>
      </c>
      <c r="E592" s="73">
        <v>0</v>
      </c>
      <c r="F592" s="73">
        <v>0</v>
      </c>
      <c r="G592" s="73"/>
      <c r="H592" s="75"/>
      <c r="M592" s="74">
        <v>500</v>
      </c>
      <c r="N592" s="74">
        <f t="shared" ref="N592:N597" si="212">N591-M592</f>
        <v>-1000</v>
      </c>
      <c r="O592" s="74">
        <f t="shared" si="198"/>
        <v>31390.25</v>
      </c>
      <c r="P592" s="74">
        <f t="shared" si="199"/>
        <v>-62780.5</v>
      </c>
      <c r="Q592" s="74">
        <f t="shared" ref="Q592:Q655" si="213">N591*D591/365*(B592-B591)+Q591-S592</f>
        <v>0</v>
      </c>
      <c r="R592" s="74">
        <f t="shared" ref="R592:R655" si="214">Q592*C592</f>
        <v>0</v>
      </c>
      <c r="S592" s="74">
        <f>N591*D591/365*(B592-B591)*0.83</f>
        <v>0</v>
      </c>
      <c r="T592" s="74">
        <f t="shared" si="208"/>
        <v>0</v>
      </c>
      <c r="U592" s="74">
        <f t="shared" ref="U592:U655" si="215">E592*N592</f>
        <v>0</v>
      </c>
      <c r="V592" s="74">
        <f t="shared" ref="V592:V655" si="216">U592*C592</f>
        <v>0</v>
      </c>
      <c r="W592" s="74">
        <f t="shared" si="197"/>
        <v>0</v>
      </c>
      <c r="X592" s="74">
        <f t="shared" si="209"/>
        <v>0</v>
      </c>
      <c r="Y592" s="75">
        <v>0.06</v>
      </c>
      <c r="Z592" s="74">
        <f t="shared" si="210"/>
        <v>60</v>
      </c>
      <c r="AA592" s="74">
        <f t="shared" si="211"/>
        <v>3766.8300000000004</v>
      </c>
      <c r="AB592" s="75">
        <v>0.06</v>
      </c>
      <c r="AC592" s="74">
        <f t="shared" si="206"/>
        <v>60</v>
      </c>
      <c r="AD592" s="74">
        <f t="shared" si="207"/>
        <v>3766.8300000000004</v>
      </c>
      <c r="AM592" s="74"/>
      <c r="AN592" s="74"/>
      <c r="AO592" s="74"/>
      <c r="AP592" s="74"/>
      <c r="AQ592" s="73"/>
      <c r="AR592" s="73"/>
    </row>
    <row r="593" spans="1:44" s="60" customFormat="1">
      <c r="A593" s="20" t="s">
        <v>869</v>
      </c>
      <c r="B593" s="135">
        <f>B592+31</f>
        <v>43343</v>
      </c>
      <c r="C593" s="136">
        <f>VLOOKUP(CF_ож!B593,USD!A:B,2,TRUE)</f>
        <v>68.082099999999997</v>
      </c>
      <c r="D593" s="73">
        <v>0</v>
      </c>
      <c r="E593" s="73">
        <v>0</v>
      </c>
      <c r="F593" s="73">
        <v>0</v>
      </c>
      <c r="G593" s="73"/>
      <c r="H593" s="75"/>
      <c r="M593" s="74">
        <v>500</v>
      </c>
      <c r="N593" s="74">
        <f t="shared" si="212"/>
        <v>-1500</v>
      </c>
      <c r="O593" s="74">
        <f t="shared" si="198"/>
        <v>34041.049999999996</v>
      </c>
      <c r="P593" s="74">
        <f t="shared" si="199"/>
        <v>-102123.15</v>
      </c>
      <c r="Q593" s="74">
        <f t="shared" si="213"/>
        <v>0</v>
      </c>
      <c r="R593" s="74">
        <f t="shared" si="214"/>
        <v>0</v>
      </c>
      <c r="S593" s="74">
        <f t="shared" ref="S593:S656" si="217">N592*D592/365*(B593-B592)</f>
        <v>0</v>
      </c>
      <c r="T593" s="74">
        <f t="shared" si="208"/>
        <v>0</v>
      </c>
      <c r="U593" s="74">
        <f t="shared" si="215"/>
        <v>0</v>
      </c>
      <c r="V593" s="74">
        <f t="shared" si="216"/>
        <v>0</v>
      </c>
      <c r="W593" s="74">
        <f t="shared" si="197"/>
        <v>0</v>
      </c>
      <c r="X593" s="74">
        <f t="shared" si="209"/>
        <v>0</v>
      </c>
      <c r="Y593" s="75">
        <v>7.0000000000000007E-2</v>
      </c>
      <c r="Z593" s="74">
        <f t="shared" si="210"/>
        <v>105.00000000000001</v>
      </c>
      <c r="AA593" s="74">
        <f t="shared" si="211"/>
        <v>7148.6205000000009</v>
      </c>
      <c r="AB593" s="75">
        <v>7.0000000000000007E-2</v>
      </c>
      <c r="AC593" s="74">
        <f t="shared" si="206"/>
        <v>105.00000000000001</v>
      </c>
      <c r="AD593" s="74">
        <f t="shared" si="207"/>
        <v>7148.6205000000009</v>
      </c>
      <c r="AM593" s="74"/>
      <c r="AN593" s="74"/>
      <c r="AO593" s="74"/>
      <c r="AP593" s="74"/>
      <c r="AQ593" s="73"/>
      <c r="AR593" s="73"/>
    </row>
    <row r="594" spans="1:44" s="60" customFormat="1">
      <c r="A594" s="20" t="s">
        <v>869</v>
      </c>
      <c r="B594" s="135">
        <f>B593+30</f>
        <v>43373</v>
      </c>
      <c r="C594" s="136">
        <f>VLOOKUP(CF_ож!B594,USD!A:B,2,TRUE)</f>
        <v>65.590599999999995</v>
      </c>
      <c r="D594" s="73">
        <v>0</v>
      </c>
      <c r="E594" s="73">
        <v>0</v>
      </c>
      <c r="F594" s="73">
        <v>0</v>
      </c>
      <c r="G594" s="73"/>
      <c r="H594" s="75"/>
      <c r="M594" s="74">
        <v>500</v>
      </c>
      <c r="N594" s="74">
        <f t="shared" si="212"/>
        <v>-2000</v>
      </c>
      <c r="O594" s="74">
        <f t="shared" si="198"/>
        <v>32795.299999999996</v>
      </c>
      <c r="P594" s="74">
        <f t="shared" si="199"/>
        <v>-131181.19999999998</v>
      </c>
      <c r="Q594" s="74">
        <f t="shared" si="213"/>
        <v>0</v>
      </c>
      <c r="R594" s="74">
        <f t="shared" si="214"/>
        <v>0</v>
      </c>
      <c r="S594" s="74">
        <f t="shared" si="217"/>
        <v>0</v>
      </c>
      <c r="T594" s="74">
        <f t="shared" si="208"/>
        <v>0</v>
      </c>
      <c r="U594" s="74">
        <f t="shared" si="215"/>
        <v>0</v>
      </c>
      <c r="V594" s="74">
        <f t="shared" si="216"/>
        <v>0</v>
      </c>
      <c r="W594" s="74">
        <f t="shared" si="197"/>
        <v>0</v>
      </c>
      <c r="X594" s="74">
        <f t="shared" si="209"/>
        <v>0</v>
      </c>
      <c r="Y594" s="75">
        <v>7.0000000000000007E-2</v>
      </c>
      <c r="Z594" s="74">
        <f t="shared" si="210"/>
        <v>140</v>
      </c>
      <c r="AA594" s="74">
        <f t="shared" si="211"/>
        <v>9182.6839999999993</v>
      </c>
      <c r="AB594" s="75">
        <v>7.0000000000000007E-2</v>
      </c>
      <c r="AC594" s="74">
        <f t="shared" si="206"/>
        <v>140</v>
      </c>
      <c r="AD594" s="74">
        <f t="shared" si="207"/>
        <v>9182.6839999999993</v>
      </c>
      <c r="AM594" s="74"/>
      <c r="AN594" s="74"/>
      <c r="AO594" s="74"/>
      <c r="AP594" s="74"/>
      <c r="AQ594" s="73"/>
      <c r="AR594" s="73"/>
    </row>
    <row r="595" spans="1:44" s="60" customFormat="1">
      <c r="A595" s="20" t="s">
        <v>869</v>
      </c>
      <c r="B595" s="135">
        <f>B594+31</f>
        <v>43404</v>
      </c>
      <c r="C595" s="136">
        <f>VLOOKUP(CF_ож!B595,USD!A:B,2,TRUE)</f>
        <v>65.774199999999993</v>
      </c>
      <c r="D595" s="73">
        <v>0</v>
      </c>
      <c r="E595" s="73">
        <v>0</v>
      </c>
      <c r="F595" s="73">
        <v>0</v>
      </c>
      <c r="G595" s="73"/>
      <c r="H595" s="75"/>
      <c r="M595" s="74">
        <v>500</v>
      </c>
      <c r="N595" s="74">
        <f t="shared" si="212"/>
        <v>-2500</v>
      </c>
      <c r="O595" s="74">
        <f t="shared" si="198"/>
        <v>32887.1</v>
      </c>
      <c r="P595" s="74">
        <f t="shared" si="199"/>
        <v>-164435.49999999997</v>
      </c>
      <c r="Q595" s="74">
        <f t="shared" si="213"/>
        <v>0</v>
      </c>
      <c r="R595" s="74">
        <f t="shared" si="214"/>
        <v>0</v>
      </c>
      <c r="S595" s="74">
        <f t="shared" si="217"/>
        <v>0</v>
      </c>
      <c r="T595" s="74">
        <f t="shared" si="208"/>
        <v>0</v>
      </c>
      <c r="U595" s="74">
        <f t="shared" si="215"/>
        <v>0</v>
      </c>
      <c r="V595" s="74">
        <f t="shared" si="216"/>
        <v>0</v>
      </c>
      <c r="W595" s="74">
        <f t="shared" ref="W595:W658" si="218">-P595*F595</f>
        <v>0</v>
      </c>
      <c r="X595" s="74">
        <f t="shared" si="209"/>
        <v>0</v>
      </c>
      <c r="Y595" s="75">
        <v>7.0000000000000007E-2</v>
      </c>
      <c r="Z595" s="74">
        <f t="shared" si="210"/>
        <v>175.00000000000003</v>
      </c>
      <c r="AA595" s="74">
        <f t="shared" si="211"/>
        <v>11510.485000000001</v>
      </c>
      <c r="AB595" s="75">
        <v>7.0000000000000007E-2</v>
      </c>
      <c r="AC595" s="74">
        <f t="shared" si="206"/>
        <v>175.00000000000003</v>
      </c>
      <c r="AD595" s="74">
        <f t="shared" si="207"/>
        <v>11510.485000000001</v>
      </c>
      <c r="AM595" s="74"/>
      <c r="AN595" s="74"/>
      <c r="AO595" s="74"/>
      <c r="AP595" s="74"/>
      <c r="AQ595" s="73"/>
      <c r="AR595" s="73"/>
    </row>
    <row r="596" spans="1:44" s="60" customFormat="1">
      <c r="A596" s="20" t="s">
        <v>869</v>
      </c>
      <c r="B596" s="135">
        <f>B595+30</f>
        <v>43434</v>
      </c>
      <c r="C596" s="136">
        <f>VLOOKUP(CF_ож!B596,USD!A:B,2,TRUE)</f>
        <v>66.634200000000007</v>
      </c>
      <c r="D596" s="73">
        <v>0</v>
      </c>
      <c r="E596" s="73">
        <v>0</v>
      </c>
      <c r="F596" s="73">
        <v>0</v>
      </c>
      <c r="G596" s="73"/>
      <c r="H596" s="75"/>
      <c r="M596" s="74">
        <v>500</v>
      </c>
      <c r="N596" s="74">
        <f t="shared" si="212"/>
        <v>-3000</v>
      </c>
      <c r="O596" s="74">
        <f t="shared" si="198"/>
        <v>33317.100000000006</v>
      </c>
      <c r="P596" s="74">
        <f t="shared" si="199"/>
        <v>-199902.60000000003</v>
      </c>
      <c r="Q596" s="74">
        <f t="shared" si="213"/>
        <v>0</v>
      </c>
      <c r="R596" s="74">
        <f t="shared" si="214"/>
        <v>0</v>
      </c>
      <c r="S596" s="74">
        <f t="shared" si="217"/>
        <v>0</v>
      </c>
      <c r="T596" s="74">
        <f t="shared" si="208"/>
        <v>0</v>
      </c>
      <c r="U596" s="74">
        <f t="shared" si="215"/>
        <v>0</v>
      </c>
      <c r="V596" s="74">
        <f t="shared" si="216"/>
        <v>0</v>
      </c>
      <c r="W596" s="74">
        <f t="shared" si="218"/>
        <v>0</v>
      </c>
      <c r="X596" s="74">
        <f t="shared" si="209"/>
        <v>0</v>
      </c>
      <c r="Y596" s="75">
        <v>7.0000000000000007E-2</v>
      </c>
      <c r="Z596" s="74">
        <f t="shared" si="210"/>
        <v>210.00000000000003</v>
      </c>
      <c r="AA596" s="74">
        <f t="shared" si="211"/>
        <v>13993.182000000003</v>
      </c>
      <c r="AB596" s="75">
        <v>7.0000000000000007E-2</v>
      </c>
      <c r="AC596" s="74">
        <f t="shared" si="206"/>
        <v>210.00000000000003</v>
      </c>
      <c r="AD596" s="74">
        <f t="shared" si="207"/>
        <v>13993.182000000003</v>
      </c>
      <c r="AM596" s="74"/>
      <c r="AN596" s="74"/>
      <c r="AO596" s="74"/>
      <c r="AP596" s="74"/>
      <c r="AQ596" s="73"/>
      <c r="AR596" s="73"/>
    </row>
    <row r="597" spans="1:44" s="60" customFormat="1">
      <c r="A597" s="20" t="s">
        <v>869</v>
      </c>
      <c r="B597" s="135">
        <f>B596+31</f>
        <v>43465</v>
      </c>
      <c r="C597" s="136">
        <f>VLOOKUP(CF_ож!B597,USD!A:B,2,TRUE)</f>
        <v>69.470600000000005</v>
      </c>
      <c r="D597" s="73">
        <v>0</v>
      </c>
      <c r="E597" s="73">
        <v>0</v>
      </c>
      <c r="F597" s="73">
        <v>0</v>
      </c>
      <c r="G597" s="73"/>
      <c r="H597" s="75"/>
      <c r="M597" s="74">
        <v>500</v>
      </c>
      <c r="N597" s="74">
        <f t="shared" si="212"/>
        <v>-3500</v>
      </c>
      <c r="O597" s="74">
        <f t="shared" si="198"/>
        <v>34735.300000000003</v>
      </c>
      <c r="P597" s="74">
        <f t="shared" si="199"/>
        <v>-243147.1</v>
      </c>
      <c r="Q597" s="74">
        <f t="shared" si="213"/>
        <v>0</v>
      </c>
      <c r="R597" s="74">
        <f t="shared" si="214"/>
        <v>0</v>
      </c>
      <c r="S597" s="74">
        <f t="shared" si="217"/>
        <v>0</v>
      </c>
      <c r="T597" s="74">
        <f t="shared" si="208"/>
        <v>0</v>
      </c>
      <c r="U597" s="74">
        <f t="shared" si="215"/>
        <v>0</v>
      </c>
      <c r="V597" s="74">
        <f t="shared" si="216"/>
        <v>0</v>
      </c>
      <c r="W597" s="74">
        <f t="shared" si="218"/>
        <v>0</v>
      </c>
      <c r="X597" s="74">
        <f t="shared" si="209"/>
        <v>0</v>
      </c>
      <c r="Y597" s="75">
        <v>7.0000000000000007E-2</v>
      </c>
      <c r="Z597" s="74">
        <f t="shared" si="210"/>
        <v>245.00000000000003</v>
      </c>
      <c r="AA597" s="74">
        <f t="shared" si="211"/>
        <v>17020.297000000002</v>
      </c>
      <c r="AB597" s="75">
        <v>7.0000000000000007E-2</v>
      </c>
      <c r="AC597" s="74">
        <f t="shared" si="206"/>
        <v>245.00000000000003</v>
      </c>
      <c r="AD597" s="74">
        <f t="shared" si="207"/>
        <v>17020.297000000002</v>
      </c>
      <c r="AM597" s="74"/>
      <c r="AN597" s="74"/>
      <c r="AO597" s="74"/>
      <c r="AP597" s="74"/>
      <c r="AQ597" s="73"/>
      <c r="AR597" s="73"/>
    </row>
    <row r="598" spans="1:44" s="60" customFormat="1">
      <c r="A598" s="20" t="s">
        <v>869</v>
      </c>
      <c r="B598" s="135">
        <f>B597+31</f>
        <v>43496</v>
      </c>
      <c r="C598" s="136">
        <f>VLOOKUP(CF_ож!B598,USD!A:B,2,TRUE)</f>
        <v>66.098699999999994</v>
      </c>
      <c r="D598" s="73">
        <v>0</v>
      </c>
      <c r="E598" s="73">
        <v>0</v>
      </c>
      <c r="F598" s="73">
        <v>0</v>
      </c>
      <c r="G598" s="73"/>
      <c r="H598" s="75"/>
      <c r="M598" s="74">
        <f>M597*90%</f>
        <v>450</v>
      </c>
      <c r="N598" s="74">
        <f>N486-M598</f>
        <v>25550</v>
      </c>
      <c r="O598" s="74">
        <f t="shared" si="198"/>
        <v>29744.414999999997</v>
      </c>
      <c r="P598" s="74">
        <f t="shared" si="199"/>
        <v>1688821.7849999999</v>
      </c>
      <c r="Q598" s="74">
        <f t="shared" si="213"/>
        <v>0</v>
      </c>
      <c r="R598" s="74">
        <f t="shared" si="214"/>
        <v>0</v>
      </c>
      <c r="S598" s="74">
        <f t="shared" si="217"/>
        <v>0</v>
      </c>
      <c r="T598" s="74">
        <f t="shared" si="208"/>
        <v>0</v>
      </c>
      <c r="U598" s="74">
        <f t="shared" si="215"/>
        <v>0</v>
      </c>
      <c r="V598" s="74">
        <f t="shared" si="216"/>
        <v>0</v>
      </c>
      <c r="W598" s="74">
        <f t="shared" si="218"/>
        <v>0</v>
      </c>
      <c r="X598" s="74">
        <f t="shared" si="209"/>
        <v>0</v>
      </c>
      <c r="Y598" s="75">
        <v>7.0000000000000007E-2</v>
      </c>
      <c r="Z598" s="74">
        <f t="shared" si="210"/>
        <v>-1788.5000000000002</v>
      </c>
      <c r="AA598" s="74">
        <f t="shared" si="211"/>
        <v>-118217.52495000001</v>
      </c>
      <c r="AB598" s="75">
        <v>7.0000000000000007E-2</v>
      </c>
      <c r="AC598" s="74">
        <f t="shared" si="206"/>
        <v>-1788.5000000000002</v>
      </c>
      <c r="AD598" s="74">
        <f t="shared" si="207"/>
        <v>-118217.52495000001</v>
      </c>
      <c r="AM598" s="74"/>
      <c r="AN598" s="74"/>
      <c r="AO598" s="74"/>
      <c r="AP598" s="74"/>
      <c r="AQ598" s="73"/>
      <c r="AR598" s="73"/>
    </row>
    <row r="599" spans="1:44" s="60" customFormat="1">
      <c r="A599" s="20" t="s">
        <v>869</v>
      </c>
      <c r="B599" s="135">
        <f>B598+28</f>
        <v>43524</v>
      </c>
      <c r="C599" s="136">
        <f>VLOOKUP(CF_ож!B599,USD!A:B,2,TRUE)</f>
        <v>65.757000000000005</v>
      </c>
      <c r="D599" s="73">
        <v>0</v>
      </c>
      <c r="E599" s="73">
        <v>0</v>
      </c>
      <c r="F599" s="73">
        <v>0</v>
      </c>
      <c r="G599" s="73"/>
      <c r="H599" s="75"/>
      <c r="M599" s="74">
        <f t="shared" ref="M599:M608" si="219">M598*90%</f>
        <v>405</v>
      </c>
      <c r="N599" s="74">
        <f t="shared" ref="N599:N662" si="220">N598-M599</f>
        <v>25145</v>
      </c>
      <c r="O599" s="74">
        <f t="shared" si="198"/>
        <v>26631.585000000003</v>
      </c>
      <c r="P599" s="74">
        <f t="shared" si="199"/>
        <v>1653459.7650000001</v>
      </c>
      <c r="Q599" s="74">
        <f t="shared" si="213"/>
        <v>0</v>
      </c>
      <c r="R599" s="74">
        <f t="shared" si="214"/>
        <v>0</v>
      </c>
      <c r="S599" s="74">
        <f t="shared" si="217"/>
        <v>0</v>
      </c>
      <c r="T599" s="74">
        <f t="shared" si="208"/>
        <v>0</v>
      </c>
      <c r="U599" s="74">
        <f t="shared" si="215"/>
        <v>0</v>
      </c>
      <c r="V599" s="74">
        <f t="shared" si="216"/>
        <v>0</v>
      </c>
      <c r="W599" s="74">
        <f t="shared" si="218"/>
        <v>0</v>
      </c>
      <c r="X599" s="74">
        <f t="shared" si="209"/>
        <v>0</v>
      </c>
      <c r="Y599" s="75">
        <v>7.0000000000000007E-2</v>
      </c>
      <c r="Z599" s="74">
        <f t="shared" si="210"/>
        <v>-1760.15</v>
      </c>
      <c r="AA599" s="74">
        <f t="shared" si="211"/>
        <v>-115742.18355000002</v>
      </c>
      <c r="AB599" s="75">
        <v>7.0000000000000007E-2</v>
      </c>
      <c r="AC599" s="74">
        <f t="shared" si="206"/>
        <v>-1760.15</v>
      </c>
      <c r="AD599" s="74">
        <f t="shared" si="207"/>
        <v>-115742.18355000002</v>
      </c>
      <c r="AM599" s="74"/>
      <c r="AN599" s="74"/>
      <c r="AO599" s="74"/>
      <c r="AP599" s="74"/>
      <c r="AQ599" s="73"/>
      <c r="AR599" s="73"/>
    </row>
    <row r="600" spans="1:44" s="60" customFormat="1">
      <c r="A600" s="20" t="s">
        <v>869</v>
      </c>
      <c r="B600" s="135">
        <f>B599+31</f>
        <v>43555</v>
      </c>
      <c r="C600" s="136">
        <f>VLOOKUP(CF_ож!B600,USD!A:B,2,TRUE)</f>
        <v>64.734700000000004</v>
      </c>
      <c r="D600" s="73">
        <v>0</v>
      </c>
      <c r="E600" s="73">
        <v>0</v>
      </c>
      <c r="F600" s="73">
        <v>0</v>
      </c>
      <c r="G600" s="73"/>
      <c r="H600" s="75"/>
      <c r="M600" s="74">
        <f t="shared" si="219"/>
        <v>364.5</v>
      </c>
      <c r="N600" s="74">
        <f t="shared" si="220"/>
        <v>24780.5</v>
      </c>
      <c r="O600" s="74">
        <f t="shared" si="198"/>
        <v>23595.798150000002</v>
      </c>
      <c r="P600" s="74">
        <f t="shared" si="199"/>
        <v>1604158.2333500001</v>
      </c>
      <c r="Q600" s="74">
        <f t="shared" si="213"/>
        <v>0</v>
      </c>
      <c r="R600" s="74">
        <f t="shared" si="214"/>
        <v>0</v>
      </c>
      <c r="S600" s="74">
        <f t="shared" si="217"/>
        <v>0</v>
      </c>
      <c r="T600" s="74">
        <f t="shared" si="208"/>
        <v>0</v>
      </c>
      <c r="U600" s="74">
        <f t="shared" si="215"/>
        <v>0</v>
      </c>
      <c r="V600" s="74">
        <f t="shared" si="216"/>
        <v>0</v>
      </c>
      <c r="W600" s="74">
        <f t="shared" si="218"/>
        <v>0</v>
      </c>
      <c r="X600" s="74">
        <f t="shared" si="209"/>
        <v>0</v>
      </c>
      <c r="Y600" s="75">
        <v>7.0000000000000007E-2</v>
      </c>
      <c r="Z600" s="74">
        <f t="shared" si="210"/>
        <v>-1734.6350000000002</v>
      </c>
      <c r="AA600" s="74">
        <f t="shared" si="211"/>
        <v>-112291.07633450002</v>
      </c>
      <c r="AB600" s="75">
        <v>7.0000000000000007E-2</v>
      </c>
      <c r="AC600" s="74">
        <f t="shared" si="206"/>
        <v>-1734.6350000000002</v>
      </c>
      <c r="AD600" s="74">
        <f t="shared" si="207"/>
        <v>-112291.07633450002</v>
      </c>
      <c r="AM600" s="74"/>
      <c r="AN600" s="74"/>
      <c r="AO600" s="74"/>
      <c r="AP600" s="74"/>
      <c r="AQ600" s="73"/>
      <c r="AR600" s="73"/>
    </row>
    <row r="601" spans="1:44" s="60" customFormat="1">
      <c r="A601" s="20" t="s">
        <v>869</v>
      </c>
      <c r="B601" s="135">
        <f>B600+30</f>
        <v>43585</v>
      </c>
      <c r="C601" s="136">
        <f>VLOOKUP(CF_ож!B601,USD!A:B,2,TRUE)</f>
        <v>64.691699999999997</v>
      </c>
      <c r="D601" s="73">
        <v>0</v>
      </c>
      <c r="E601" s="73">
        <v>0</v>
      </c>
      <c r="F601" s="73">
        <v>0</v>
      </c>
      <c r="G601" s="73"/>
      <c r="H601" s="75"/>
      <c r="M601" s="74">
        <f t="shared" si="219"/>
        <v>328.05</v>
      </c>
      <c r="N601" s="74">
        <f t="shared" si="220"/>
        <v>24452.45</v>
      </c>
      <c r="O601" s="74">
        <f t="shared" si="198"/>
        <v>21222.112184999998</v>
      </c>
      <c r="P601" s="74">
        <f t="shared" si="199"/>
        <v>1581870.5596650001</v>
      </c>
      <c r="Q601" s="74">
        <f t="shared" si="213"/>
        <v>0</v>
      </c>
      <c r="R601" s="74">
        <f t="shared" si="214"/>
        <v>0</v>
      </c>
      <c r="S601" s="74">
        <f t="shared" si="217"/>
        <v>0</v>
      </c>
      <c r="T601" s="74">
        <f t="shared" si="208"/>
        <v>0</v>
      </c>
      <c r="U601" s="74">
        <f t="shared" si="215"/>
        <v>0</v>
      </c>
      <c r="V601" s="74">
        <f t="shared" si="216"/>
        <v>0</v>
      </c>
      <c r="W601" s="74">
        <f t="shared" si="218"/>
        <v>0</v>
      </c>
      <c r="X601" s="74">
        <f t="shared" si="209"/>
        <v>0</v>
      </c>
      <c r="Y601" s="75">
        <v>7.0000000000000007E-2</v>
      </c>
      <c r="Z601" s="74">
        <f t="shared" si="210"/>
        <v>-1711.6715000000002</v>
      </c>
      <c r="AA601" s="74">
        <f t="shared" si="211"/>
        <v>-110730.93917655</v>
      </c>
      <c r="AB601" s="75">
        <v>7.0000000000000007E-2</v>
      </c>
      <c r="AC601" s="74">
        <f t="shared" si="206"/>
        <v>-1711.6715000000002</v>
      </c>
      <c r="AD601" s="74">
        <f t="shared" si="207"/>
        <v>-110730.93917655</v>
      </c>
      <c r="AM601" s="74"/>
      <c r="AN601" s="74"/>
      <c r="AO601" s="74"/>
      <c r="AP601" s="74"/>
      <c r="AQ601" s="73"/>
      <c r="AR601" s="73"/>
    </row>
    <row r="602" spans="1:44" s="60" customFormat="1">
      <c r="A602" s="20" t="s">
        <v>869</v>
      </c>
      <c r="B602" s="135">
        <f>B601+31</f>
        <v>43616</v>
      </c>
      <c r="C602" s="136">
        <f>VLOOKUP(CF_ож!B602,USD!A:B,2,TRUE)</f>
        <v>65.058300000000003</v>
      </c>
      <c r="D602" s="73">
        <v>0</v>
      </c>
      <c r="E602" s="73">
        <v>0</v>
      </c>
      <c r="F602" s="73">
        <v>0</v>
      </c>
      <c r="G602" s="73"/>
      <c r="H602" s="75"/>
      <c r="M602" s="74">
        <f t="shared" si="219"/>
        <v>295.245</v>
      </c>
      <c r="N602" s="74">
        <f t="shared" si="220"/>
        <v>24157.205000000002</v>
      </c>
      <c r="O602" s="74">
        <f t="shared" si="198"/>
        <v>19208.137783500002</v>
      </c>
      <c r="P602" s="74">
        <f t="shared" si="199"/>
        <v>1571626.6900515002</v>
      </c>
      <c r="Q602" s="74">
        <f t="shared" si="213"/>
        <v>0</v>
      </c>
      <c r="R602" s="74">
        <f t="shared" si="214"/>
        <v>0</v>
      </c>
      <c r="S602" s="74">
        <f t="shared" si="217"/>
        <v>0</v>
      </c>
      <c r="T602" s="74">
        <f t="shared" si="208"/>
        <v>0</v>
      </c>
      <c r="U602" s="74">
        <f t="shared" si="215"/>
        <v>0</v>
      </c>
      <c r="V602" s="74">
        <f t="shared" si="216"/>
        <v>0</v>
      </c>
      <c r="W602" s="74">
        <f t="shared" si="218"/>
        <v>0</v>
      </c>
      <c r="X602" s="74">
        <f t="shared" si="209"/>
        <v>0</v>
      </c>
      <c r="Y602" s="75">
        <v>7.0000000000000007E-2</v>
      </c>
      <c r="Z602" s="74">
        <f t="shared" si="210"/>
        <v>-1691.0043500000004</v>
      </c>
      <c r="AA602" s="74">
        <f t="shared" si="211"/>
        <v>-110013.86830360504</v>
      </c>
      <c r="AB602" s="75">
        <v>7.0000000000000007E-2</v>
      </c>
      <c r="AC602" s="74">
        <f t="shared" si="206"/>
        <v>-1691.0043500000004</v>
      </c>
      <c r="AD602" s="74">
        <f t="shared" si="207"/>
        <v>-110013.86830360504</v>
      </c>
      <c r="AM602" s="74"/>
      <c r="AN602" s="74"/>
      <c r="AO602" s="74"/>
      <c r="AP602" s="74"/>
      <c r="AQ602" s="73"/>
      <c r="AR602" s="73"/>
    </row>
    <row r="603" spans="1:44" s="60" customFormat="1">
      <c r="A603" s="20" t="s">
        <v>869</v>
      </c>
      <c r="B603" s="135">
        <f>B602+30</f>
        <v>43646</v>
      </c>
      <c r="C603" s="136">
        <f>VLOOKUP(CF_ож!B603,USD!A:B,2,TRUE)</f>
        <v>63.075600000000001</v>
      </c>
      <c r="D603" s="73">
        <v>0</v>
      </c>
      <c r="E603" s="73">
        <v>0</v>
      </c>
      <c r="F603" s="73">
        <v>0</v>
      </c>
      <c r="G603" s="73"/>
      <c r="H603" s="75"/>
      <c r="M603" s="74">
        <f t="shared" si="219"/>
        <v>265.72050000000002</v>
      </c>
      <c r="N603" s="74">
        <f t="shared" si="220"/>
        <v>23891.484500000002</v>
      </c>
      <c r="O603" s="74">
        <f t="shared" si="198"/>
        <v>16760.479969800002</v>
      </c>
      <c r="P603" s="74">
        <f t="shared" si="199"/>
        <v>1506969.7197282002</v>
      </c>
      <c r="Q603" s="74">
        <f t="shared" si="213"/>
        <v>0</v>
      </c>
      <c r="R603" s="74">
        <f t="shared" si="214"/>
        <v>0</v>
      </c>
      <c r="S603" s="74">
        <f t="shared" si="217"/>
        <v>0</v>
      </c>
      <c r="T603" s="74">
        <f t="shared" si="208"/>
        <v>0</v>
      </c>
      <c r="U603" s="74">
        <f t="shared" si="215"/>
        <v>0</v>
      </c>
      <c r="V603" s="74">
        <f t="shared" si="216"/>
        <v>0</v>
      </c>
      <c r="W603" s="74">
        <f t="shared" si="218"/>
        <v>0</v>
      </c>
      <c r="X603" s="74">
        <f t="shared" si="209"/>
        <v>0</v>
      </c>
      <c r="Y603" s="75">
        <v>7.0000000000000007E-2</v>
      </c>
      <c r="Z603" s="74">
        <f t="shared" si="210"/>
        <v>-1672.4039150000003</v>
      </c>
      <c r="AA603" s="74">
        <f t="shared" si="211"/>
        <v>-105487.88038097402</v>
      </c>
      <c r="AB603" s="75">
        <v>7.0000000000000007E-2</v>
      </c>
      <c r="AC603" s="74">
        <f t="shared" si="206"/>
        <v>-1672.4039150000003</v>
      </c>
      <c r="AD603" s="74">
        <f t="shared" si="207"/>
        <v>-105487.88038097402</v>
      </c>
      <c r="AM603" s="74"/>
      <c r="AN603" s="74"/>
      <c r="AO603" s="74"/>
      <c r="AP603" s="74"/>
      <c r="AQ603" s="73"/>
      <c r="AR603" s="73"/>
    </row>
    <row r="604" spans="1:44" s="60" customFormat="1">
      <c r="A604" s="20" t="s">
        <v>869</v>
      </c>
      <c r="B604" s="135">
        <f>B603+31</f>
        <v>43677</v>
      </c>
      <c r="C604" s="136">
        <f>VLOOKUP(CF_ож!B604,USD!A:B,2,TRUE)</f>
        <v>63.379100000000001</v>
      </c>
      <c r="D604" s="73">
        <v>0</v>
      </c>
      <c r="E604" s="73">
        <v>0</v>
      </c>
      <c r="F604" s="73">
        <v>0</v>
      </c>
      <c r="G604" s="73"/>
      <c r="H604" s="75"/>
      <c r="M604" s="74">
        <f t="shared" si="219"/>
        <v>239.14845000000003</v>
      </c>
      <c r="N604" s="74">
        <f t="shared" si="220"/>
        <v>23652.336050000002</v>
      </c>
      <c r="O604" s="74">
        <f t="shared" si="198"/>
        <v>15157.013527395002</v>
      </c>
      <c r="P604" s="74">
        <f t="shared" si="199"/>
        <v>1499063.7717465551</v>
      </c>
      <c r="Q604" s="74">
        <f t="shared" si="213"/>
        <v>0</v>
      </c>
      <c r="R604" s="74">
        <f t="shared" si="214"/>
        <v>0</v>
      </c>
      <c r="S604" s="74">
        <f t="shared" si="217"/>
        <v>0</v>
      </c>
      <c r="T604" s="74">
        <f t="shared" si="208"/>
        <v>0</v>
      </c>
      <c r="U604" s="74">
        <f t="shared" si="215"/>
        <v>0</v>
      </c>
      <c r="V604" s="74">
        <f t="shared" si="216"/>
        <v>0</v>
      </c>
      <c r="W604" s="74">
        <f t="shared" si="218"/>
        <v>0</v>
      </c>
      <c r="X604" s="74">
        <f t="shared" si="209"/>
        <v>0</v>
      </c>
      <c r="Y604" s="75">
        <v>7.0000000000000007E-2</v>
      </c>
      <c r="Z604" s="74">
        <f t="shared" si="210"/>
        <v>-1655.6635235000003</v>
      </c>
      <c r="AA604" s="74">
        <f t="shared" si="211"/>
        <v>-104934.46402225888</v>
      </c>
      <c r="AB604" s="75">
        <v>7.0000000000000007E-2</v>
      </c>
      <c r="AC604" s="74">
        <f t="shared" si="206"/>
        <v>-1655.6635235000003</v>
      </c>
      <c r="AD604" s="74">
        <f t="shared" si="207"/>
        <v>-104934.46402225888</v>
      </c>
      <c r="AM604" s="74"/>
      <c r="AN604" s="74"/>
      <c r="AO604" s="74"/>
      <c r="AP604" s="74"/>
      <c r="AQ604" s="73"/>
      <c r="AR604" s="73"/>
    </row>
    <row r="605" spans="1:44" s="60" customFormat="1">
      <c r="A605" s="20" t="s">
        <v>869</v>
      </c>
      <c r="B605" s="135">
        <f>B604+31</f>
        <v>43708</v>
      </c>
      <c r="C605" s="136">
        <f>VLOOKUP(CF_ож!B605,USD!A:B,2,TRUE)</f>
        <v>66.489699999999999</v>
      </c>
      <c r="D605" s="73">
        <v>0</v>
      </c>
      <c r="E605" s="73">
        <v>0</v>
      </c>
      <c r="F605" s="73">
        <v>0</v>
      </c>
      <c r="G605" s="73"/>
      <c r="H605" s="75"/>
      <c r="M605" s="74">
        <f t="shared" si="219"/>
        <v>215.23360500000004</v>
      </c>
      <c r="N605" s="74">
        <f t="shared" si="220"/>
        <v>23437.102445</v>
      </c>
      <c r="O605" s="74">
        <f t="shared" si="198"/>
        <v>14310.817826368502</v>
      </c>
      <c r="P605" s="74">
        <f t="shared" si="199"/>
        <v>1558325.9104373164</v>
      </c>
      <c r="Q605" s="74">
        <f t="shared" si="213"/>
        <v>0</v>
      </c>
      <c r="R605" s="74">
        <f t="shared" si="214"/>
        <v>0</v>
      </c>
      <c r="S605" s="74">
        <f t="shared" si="217"/>
        <v>0</v>
      </c>
      <c r="T605" s="74">
        <f t="shared" si="208"/>
        <v>0</v>
      </c>
      <c r="U605" s="74">
        <f t="shared" si="215"/>
        <v>0</v>
      </c>
      <c r="V605" s="74">
        <f t="shared" si="216"/>
        <v>0</v>
      </c>
      <c r="W605" s="74">
        <f t="shared" si="218"/>
        <v>0</v>
      </c>
      <c r="X605" s="74">
        <f t="shared" si="209"/>
        <v>0</v>
      </c>
      <c r="Y605" s="75">
        <v>7.0000000000000007E-2</v>
      </c>
      <c r="Z605" s="74">
        <f t="shared" si="210"/>
        <v>-1640.5971711500001</v>
      </c>
      <c r="AA605" s="74">
        <f t="shared" si="211"/>
        <v>-109082.81373061216</v>
      </c>
      <c r="AB605" s="75">
        <v>7.0000000000000007E-2</v>
      </c>
      <c r="AC605" s="74">
        <f t="shared" si="206"/>
        <v>-1640.5971711500001</v>
      </c>
      <c r="AD605" s="74">
        <f t="shared" si="207"/>
        <v>-109082.81373061216</v>
      </c>
      <c r="AM605" s="74"/>
      <c r="AN605" s="74"/>
      <c r="AO605" s="74"/>
      <c r="AP605" s="74"/>
      <c r="AQ605" s="73"/>
      <c r="AR605" s="73"/>
    </row>
    <row r="606" spans="1:44" s="60" customFormat="1">
      <c r="A606" s="20" t="s">
        <v>869</v>
      </c>
      <c r="B606" s="135">
        <f>B605+30</f>
        <v>43738</v>
      </c>
      <c r="C606" s="136">
        <f>VLOOKUP(CF_ож!B606,USD!A:B,2,TRUE)</f>
        <v>64.415599999999998</v>
      </c>
      <c r="D606" s="73">
        <v>0</v>
      </c>
      <c r="E606" s="73">
        <v>0</v>
      </c>
      <c r="F606" s="73">
        <v>0</v>
      </c>
      <c r="G606" s="73"/>
      <c r="H606" s="75"/>
      <c r="M606" s="74">
        <f t="shared" si="219"/>
        <v>193.71024450000004</v>
      </c>
      <c r="N606" s="74">
        <f t="shared" si="220"/>
        <v>23243.392200499999</v>
      </c>
      <c r="O606" s="74">
        <f t="shared" si="198"/>
        <v>12477.961625614202</v>
      </c>
      <c r="P606" s="74">
        <f t="shared" si="199"/>
        <v>1497237.0546305277</v>
      </c>
      <c r="Q606" s="74">
        <f t="shared" si="213"/>
        <v>0</v>
      </c>
      <c r="R606" s="74">
        <f t="shared" si="214"/>
        <v>0</v>
      </c>
      <c r="S606" s="74">
        <f t="shared" si="217"/>
        <v>0</v>
      </c>
      <c r="T606" s="74">
        <f t="shared" si="208"/>
        <v>0</v>
      </c>
      <c r="U606" s="74">
        <f t="shared" si="215"/>
        <v>0</v>
      </c>
      <c r="V606" s="74">
        <f t="shared" si="216"/>
        <v>0</v>
      </c>
      <c r="W606" s="74">
        <f t="shared" si="218"/>
        <v>0</v>
      </c>
      <c r="X606" s="74">
        <f t="shared" si="209"/>
        <v>0</v>
      </c>
      <c r="Y606" s="75">
        <v>7.0000000000000007E-2</v>
      </c>
      <c r="Z606" s="74">
        <f t="shared" si="210"/>
        <v>-1627.0374540350001</v>
      </c>
      <c r="AA606" s="74">
        <f t="shared" si="211"/>
        <v>-104806.59382413694</v>
      </c>
      <c r="AB606" s="75">
        <v>7.0000000000000007E-2</v>
      </c>
      <c r="AC606" s="74">
        <f t="shared" si="206"/>
        <v>-1627.0374540350001</v>
      </c>
      <c r="AD606" s="74">
        <f t="shared" si="207"/>
        <v>-104806.59382413694</v>
      </c>
      <c r="AM606" s="74"/>
      <c r="AN606" s="74"/>
      <c r="AO606" s="74"/>
      <c r="AP606" s="74"/>
      <c r="AQ606" s="73"/>
      <c r="AR606" s="73"/>
    </row>
    <row r="607" spans="1:44" s="60" customFormat="1">
      <c r="A607" s="20" t="s">
        <v>869</v>
      </c>
      <c r="B607" s="135">
        <f>B606+31</f>
        <v>43769</v>
      </c>
      <c r="C607" s="136">
        <f>VLOOKUP(CF_ож!B607,USD!A:B,2,TRUE)</f>
        <v>63.873399999999997</v>
      </c>
      <c r="D607" s="73">
        <v>0</v>
      </c>
      <c r="E607" s="73">
        <v>0</v>
      </c>
      <c r="F607" s="73">
        <v>0</v>
      </c>
      <c r="G607" s="73"/>
      <c r="H607" s="75"/>
      <c r="M607" s="74">
        <f t="shared" si="219"/>
        <v>174.33922005000005</v>
      </c>
      <c r="N607" s="74">
        <f t="shared" si="220"/>
        <v>23069.05298045</v>
      </c>
      <c r="O607" s="74">
        <f t="shared" si="198"/>
        <v>11135.638737941672</v>
      </c>
      <c r="P607" s="74">
        <f t="shared" si="199"/>
        <v>1473498.848641475</v>
      </c>
      <c r="Q607" s="74">
        <f t="shared" si="213"/>
        <v>0</v>
      </c>
      <c r="R607" s="74">
        <f t="shared" si="214"/>
        <v>0</v>
      </c>
      <c r="S607" s="74">
        <f t="shared" si="217"/>
        <v>0</v>
      </c>
      <c r="T607" s="74">
        <f t="shared" si="208"/>
        <v>0</v>
      </c>
      <c r="U607" s="74">
        <f t="shared" si="215"/>
        <v>0</v>
      </c>
      <c r="V607" s="74">
        <f t="shared" si="216"/>
        <v>0</v>
      </c>
      <c r="W607" s="74">
        <f t="shared" si="218"/>
        <v>0</v>
      </c>
      <c r="X607" s="74">
        <f t="shared" si="209"/>
        <v>0</v>
      </c>
      <c r="Y607" s="75">
        <v>7.0000000000000007E-2</v>
      </c>
      <c r="Z607" s="74">
        <f t="shared" si="210"/>
        <v>-1614.8337086315003</v>
      </c>
      <c r="AA607" s="74">
        <f t="shared" si="211"/>
        <v>-103144.91940490327</v>
      </c>
      <c r="AB607" s="75">
        <v>7.0000000000000007E-2</v>
      </c>
      <c r="AC607" s="74">
        <f t="shared" si="206"/>
        <v>-1614.8337086315003</v>
      </c>
      <c r="AD607" s="74">
        <f t="shared" si="207"/>
        <v>-103144.91940490327</v>
      </c>
      <c r="AM607" s="74"/>
      <c r="AN607" s="74"/>
      <c r="AO607" s="74"/>
      <c r="AP607" s="74"/>
      <c r="AQ607" s="73"/>
      <c r="AR607" s="73"/>
    </row>
    <row r="608" spans="1:44" s="60" customFormat="1">
      <c r="A608" s="20" t="s">
        <v>869</v>
      </c>
      <c r="B608" s="135">
        <f>B607+30</f>
        <v>43799</v>
      </c>
      <c r="C608" s="136">
        <f>VLOOKUP(CF_ож!B608,USD!A:B,2,TRUE)</f>
        <v>64.081699999999998</v>
      </c>
      <c r="D608" s="73">
        <v>0</v>
      </c>
      <c r="E608" s="73">
        <v>0</v>
      </c>
      <c r="F608" s="73">
        <v>0</v>
      </c>
      <c r="G608" s="73"/>
      <c r="H608" s="75"/>
      <c r="M608" s="74">
        <f t="shared" si="219"/>
        <v>156.90529804500005</v>
      </c>
      <c r="N608" s="74">
        <f t="shared" si="220"/>
        <v>22912.147682405001</v>
      </c>
      <c r="O608" s="74">
        <f t="shared" si="198"/>
        <v>10054.758237730279</v>
      </c>
      <c r="P608" s="74">
        <f t="shared" si="199"/>
        <v>1468249.3741395725</v>
      </c>
      <c r="Q608" s="74">
        <f t="shared" si="213"/>
        <v>0</v>
      </c>
      <c r="R608" s="74">
        <f t="shared" si="214"/>
        <v>0</v>
      </c>
      <c r="S608" s="74">
        <f t="shared" si="217"/>
        <v>0</v>
      </c>
      <c r="T608" s="74">
        <f t="shared" si="208"/>
        <v>0</v>
      </c>
      <c r="U608" s="74">
        <f t="shared" si="215"/>
        <v>0</v>
      </c>
      <c r="V608" s="74">
        <f t="shared" si="216"/>
        <v>0</v>
      </c>
      <c r="W608" s="74">
        <f t="shared" si="218"/>
        <v>0</v>
      </c>
      <c r="X608" s="74">
        <f t="shared" si="209"/>
        <v>0</v>
      </c>
      <c r="Y608" s="75">
        <v>7.0000000000000007E-2</v>
      </c>
      <c r="Z608" s="74">
        <f t="shared" si="210"/>
        <v>-1603.8503377683503</v>
      </c>
      <c r="AA608" s="74">
        <f t="shared" si="211"/>
        <v>-102777.45618977009</v>
      </c>
      <c r="AB608" s="75">
        <v>7.0000000000000007E-2</v>
      </c>
      <c r="AC608" s="74">
        <f t="shared" si="206"/>
        <v>-1603.8503377683503</v>
      </c>
      <c r="AD608" s="74">
        <f t="shared" si="207"/>
        <v>-102777.45618977009</v>
      </c>
      <c r="AM608" s="74"/>
      <c r="AN608" s="74"/>
      <c r="AO608" s="74"/>
      <c r="AP608" s="74"/>
      <c r="AQ608" s="73"/>
      <c r="AR608" s="73"/>
    </row>
    <row r="609" spans="1:44" s="60" customFormat="1">
      <c r="A609" s="20" t="s">
        <v>869</v>
      </c>
      <c r="B609" s="135">
        <f>B608+31</f>
        <v>43830</v>
      </c>
      <c r="C609" s="136">
        <f>VLOOKUP(CF_ож!B609,USD!A:B,2,TRUE)</f>
        <v>61.905700000000003</v>
      </c>
      <c r="D609" s="73">
        <v>0</v>
      </c>
      <c r="E609" s="73">
        <v>0</v>
      </c>
      <c r="F609" s="73">
        <v>0</v>
      </c>
      <c r="G609" s="73"/>
      <c r="H609" s="75"/>
      <c r="M609" s="74">
        <v>150</v>
      </c>
      <c r="N609" s="74">
        <f t="shared" si="220"/>
        <v>22762.147682405001</v>
      </c>
      <c r="O609" s="74">
        <f t="shared" si="198"/>
        <v>9285.8549999999996</v>
      </c>
      <c r="P609" s="74">
        <f t="shared" si="199"/>
        <v>1409106.6857826593</v>
      </c>
      <c r="Q609" s="74">
        <f t="shared" si="213"/>
        <v>0</v>
      </c>
      <c r="R609" s="74">
        <f t="shared" si="214"/>
        <v>0</v>
      </c>
      <c r="S609" s="74">
        <f t="shared" si="217"/>
        <v>0</v>
      </c>
      <c r="T609" s="74">
        <f t="shared" si="208"/>
        <v>0</v>
      </c>
      <c r="U609" s="74">
        <f t="shared" si="215"/>
        <v>0</v>
      </c>
      <c r="V609" s="74">
        <f t="shared" si="216"/>
        <v>0</v>
      </c>
      <c r="W609" s="74">
        <f t="shared" si="218"/>
        <v>0</v>
      </c>
      <c r="X609" s="74">
        <f t="shared" si="209"/>
        <v>0</v>
      </c>
      <c r="Y609" s="75">
        <v>7.0000000000000007E-2</v>
      </c>
      <c r="Z609" s="74">
        <f t="shared" si="210"/>
        <v>-1593.3503377683503</v>
      </c>
      <c r="AA609" s="74">
        <f t="shared" si="211"/>
        <v>-98637.468004786162</v>
      </c>
      <c r="AB609" s="75">
        <v>7.0000000000000007E-2</v>
      </c>
      <c r="AC609" s="74">
        <f t="shared" si="206"/>
        <v>-1593.3503377683503</v>
      </c>
      <c r="AD609" s="74">
        <f t="shared" si="207"/>
        <v>-98637.468004786162</v>
      </c>
      <c r="AM609" s="74"/>
      <c r="AN609" s="74"/>
      <c r="AO609" s="74"/>
      <c r="AP609" s="74"/>
      <c r="AQ609" s="73"/>
      <c r="AR609" s="73"/>
    </row>
    <row r="610" spans="1:44" s="60" customFormat="1">
      <c r="A610" s="20" t="s">
        <v>869</v>
      </c>
      <c r="B610" s="135">
        <f>B609+31</f>
        <v>43861</v>
      </c>
      <c r="C610" s="136">
        <f>VLOOKUP(CF_ож!B610,USD!A:B,2,TRUE)</f>
        <v>63.035899999999998</v>
      </c>
      <c r="D610" s="73">
        <v>0</v>
      </c>
      <c r="E610" s="73">
        <v>0</v>
      </c>
      <c r="F610" s="73">
        <v>0</v>
      </c>
      <c r="G610" s="73"/>
      <c r="H610" s="75"/>
      <c r="M610" s="74">
        <v>150</v>
      </c>
      <c r="N610" s="74">
        <f t="shared" si="220"/>
        <v>22612.147682405001</v>
      </c>
      <c r="O610" s="74">
        <f t="shared" si="198"/>
        <v>9455.3850000000002</v>
      </c>
      <c r="P610" s="74">
        <f t="shared" si="199"/>
        <v>1425377.0800933132</v>
      </c>
      <c r="Q610" s="74">
        <f t="shared" si="213"/>
        <v>0</v>
      </c>
      <c r="R610" s="74">
        <f t="shared" si="214"/>
        <v>0</v>
      </c>
      <c r="S610" s="74">
        <f t="shared" si="217"/>
        <v>0</v>
      </c>
      <c r="T610" s="74">
        <f t="shared" si="208"/>
        <v>0</v>
      </c>
      <c r="U610" s="74">
        <f t="shared" si="215"/>
        <v>0</v>
      </c>
      <c r="V610" s="74">
        <f t="shared" si="216"/>
        <v>0</v>
      </c>
      <c r="W610" s="74">
        <f t="shared" si="218"/>
        <v>0</v>
      </c>
      <c r="X610" s="74">
        <f t="shared" si="209"/>
        <v>0</v>
      </c>
      <c r="Y610" s="75">
        <v>7.0000000000000007E-2</v>
      </c>
      <c r="Z610" s="74">
        <f t="shared" si="210"/>
        <v>-1582.8503377683503</v>
      </c>
      <c r="AA610" s="74">
        <f t="shared" si="211"/>
        <v>-99776.395606531951</v>
      </c>
      <c r="AB610" s="75">
        <v>7.0000000000000007E-2</v>
      </c>
      <c r="AC610" s="74">
        <f t="shared" si="206"/>
        <v>-1582.8503377683503</v>
      </c>
      <c r="AD610" s="74">
        <f t="shared" si="207"/>
        <v>-99776.395606531951</v>
      </c>
      <c r="AM610" s="74"/>
      <c r="AN610" s="74"/>
      <c r="AO610" s="74"/>
      <c r="AP610" s="74"/>
      <c r="AQ610" s="73"/>
      <c r="AR610" s="73"/>
    </row>
    <row r="611" spans="1:44" s="60" customFormat="1">
      <c r="A611" s="20" t="s">
        <v>869</v>
      </c>
      <c r="B611" s="135">
        <f>B610+29</f>
        <v>43890</v>
      </c>
      <c r="C611" s="136">
        <f>VLOOKUP(CF_ож!B611,USD!A:B,2,TRUE)</f>
        <v>66.990899999999996</v>
      </c>
      <c r="D611" s="73">
        <v>0</v>
      </c>
      <c r="E611" s="73">
        <v>0</v>
      </c>
      <c r="F611" s="73">
        <v>0</v>
      </c>
      <c r="G611" s="73"/>
      <c r="H611" s="75"/>
      <c r="M611" s="74">
        <v>150</v>
      </c>
      <c r="N611" s="74">
        <f t="shared" si="220"/>
        <v>22462.147682405001</v>
      </c>
      <c r="O611" s="74">
        <f t="shared" si="198"/>
        <v>10048.635</v>
      </c>
      <c r="P611" s="74">
        <f t="shared" si="199"/>
        <v>1504759.4891772252</v>
      </c>
      <c r="Q611" s="74">
        <f t="shared" si="213"/>
        <v>0</v>
      </c>
      <c r="R611" s="74">
        <f t="shared" si="214"/>
        <v>0</v>
      </c>
      <c r="S611" s="74">
        <f t="shared" si="217"/>
        <v>0</v>
      </c>
      <c r="T611" s="74">
        <f t="shared" si="208"/>
        <v>0</v>
      </c>
      <c r="U611" s="74">
        <f t="shared" si="215"/>
        <v>0</v>
      </c>
      <c r="V611" s="74">
        <f t="shared" si="216"/>
        <v>0</v>
      </c>
      <c r="W611" s="74">
        <f t="shared" si="218"/>
        <v>0</v>
      </c>
      <c r="X611" s="74">
        <f t="shared" si="209"/>
        <v>0</v>
      </c>
      <c r="Y611" s="75">
        <v>7.0000000000000007E-2</v>
      </c>
      <c r="Z611" s="74">
        <f t="shared" si="210"/>
        <v>-1572.3503377683501</v>
      </c>
      <c r="AA611" s="74">
        <f t="shared" si="211"/>
        <v>-105333.16424240575</v>
      </c>
      <c r="AB611" s="75">
        <v>7.0000000000000007E-2</v>
      </c>
      <c r="AC611" s="74">
        <f t="shared" si="206"/>
        <v>-1572.3503377683501</v>
      </c>
      <c r="AD611" s="74">
        <f t="shared" si="207"/>
        <v>-105333.16424240575</v>
      </c>
      <c r="AM611" s="74"/>
      <c r="AN611" s="74"/>
      <c r="AO611" s="74"/>
      <c r="AP611" s="74"/>
      <c r="AQ611" s="73"/>
      <c r="AR611" s="73"/>
    </row>
    <row r="612" spans="1:44" s="60" customFormat="1">
      <c r="A612" s="20" t="s">
        <v>869</v>
      </c>
      <c r="B612" s="135">
        <f>B611+31</f>
        <v>43921</v>
      </c>
      <c r="C612" s="136">
        <f>VLOOKUP(CF_ож!B612,USD!A:B,2,TRUE)</f>
        <v>77.732500000000002</v>
      </c>
      <c r="D612" s="73">
        <v>0</v>
      </c>
      <c r="E612" s="73">
        <v>0</v>
      </c>
      <c r="F612" s="73">
        <v>0</v>
      </c>
      <c r="G612" s="73"/>
      <c r="H612" s="75"/>
      <c r="M612" s="74">
        <v>150</v>
      </c>
      <c r="N612" s="74">
        <f t="shared" si="220"/>
        <v>22312.147682405001</v>
      </c>
      <c r="O612" s="74">
        <f t="shared" si="198"/>
        <v>11659.875</v>
      </c>
      <c r="P612" s="74">
        <f t="shared" si="199"/>
        <v>1734379.0197225467</v>
      </c>
      <c r="Q612" s="74">
        <f t="shared" si="213"/>
        <v>0</v>
      </c>
      <c r="R612" s="74">
        <f t="shared" si="214"/>
        <v>0</v>
      </c>
      <c r="S612" s="74">
        <f t="shared" si="217"/>
        <v>0</v>
      </c>
      <c r="T612" s="74">
        <f t="shared" si="208"/>
        <v>0</v>
      </c>
      <c r="U612" s="74">
        <f t="shared" si="215"/>
        <v>0</v>
      </c>
      <c r="V612" s="74">
        <f t="shared" si="216"/>
        <v>0</v>
      </c>
      <c r="W612" s="74">
        <f t="shared" si="218"/>
        <v>0</v>
      </c>
      <c r="X612" s="74">
        <f t="shared" si="209"/>
        <v>0</v>
      </c>
      <c r="Y612" s="75">
        <v>7.0000000000000007E-2</v>
      </c>
      <c r="Z612" s="74">
        <f t="shared" si="210"/>
        <v>-1561.8503377683501</v>
      </c>
      <c r="AA612" s="74">
        <f t="shared" si="211"/>
        <v>-121406.53138057828</v>
      </c>
      <c r="AB612" s="75">
        <v>7.0000000000000007E-2</v>
      </c>
      <c r="AC612" s="74">
        <f t="shared" si="206"/>
        <v>-1561.8503377683501</v>
      </c>
      <c r="AD612" s="74">
        <f t="shared" si="207"/>
        <v>-121406.53138057828</v>
      </c>
      <c r="AM612" s="74"/>
      <c r="AN612" s="74"/>
      <c r="AO612" s="74"/>
      <c r="AP612" s="74"/>
      <c r="AQ612" s="73"/>
      <c r="AR612" s="73"/>
    </row>
    <row r="613" spans="1:44" s="60" customFormat="1">
      <c r="A613" s="20" t="s">
        <v>869</v>
      </c>
      <c r="B613" s="135">
        <f>B612+30</f>
        <v>43951</v>
      </c>
      <c r="C613" s="136">
        <f>VLOOKUP(CF_ож!B613,USD!A:B,2,TRUE)</f>
        <v>73.689400000000006</v>
      </c>
      <c r="D613" s="73">
        <v>0</v>
      </c>
      <c r="E613" s="73">
        <v>0</v>
      </c>
      <c r="F613" s="73">
        <v>0</v>
      </c>
      <c r="G613" s="73"/>
      <c r="H613" s="75"/>
      <c r="M613" s="74">
        <v>150</v>
      </c>
      <c r="N613" s="74">
        <f t="shared" si="220"/>
        <v>22162.147682405001</v>
      </c>
      <c r="O613" s="74">
        <f t="shared" si="198"/>
        <v>11053.410000000002</v>
      </c>
      <c r="P613" s="74">
        <f t="shared" si="199"/>
        <v>1633115.3654278151</v>
      </c>
      <c r="Q613" s="74">
        <f t="shared" si="213"/>
        <v>0</v>
      </c>
      <c r="R613" s="74">
        <f t="shared" si="214"/>
        <v>0</v>
      </c>
      <c r="S613" s="74">
        <f t="shared" si="217"/>
        <v>0</v>
      </c>
      <c r="T613" s="74">
        <f t="shared" si="208"/>
        <v>0</v>
      </c>
      <c r="U613" s="74">
        <f t="shared" si="215"/>
        <v>0</v>
      </c>
      <c r="V613" s="74">
        <f t="shared" si="216"/>
        <v>0</v>
      </c>
      <c r="W613" s="74">
        <f t="shared" si="218"/>
        <v>0</v>
      </c>
      <c r="X613" s="74">
        <f t="shared" si="209"/>
        <v>0</v>
      </c>
      <c r="Y613" s="75">
        <v>7.0000000000000007E-2</v>
      </c>
      <c r="Z613" s="74">
        <f t="shared" si="210"/>
        <v>-1551.3503377683501</v>
      </c>
      <c r="AA613" s="74">
        <f t="shared" si="211"/>
        <v>-114318.07557994706</v>
      </c>
      <c r="AB613" s="75">
        <v>7.0000000000000007E-2</v>
      </c>
      <c r="AC613" s="74">
        <f t="shared" si="206"/>
        <v>-1551.3503377683501</v>
      </c>
      <c r="AD613" s="74">
        <f t="shared" si="207"/>
        <v>-114318.07557994706</v>
      </c>
      <c r="AM613" s="74"/>
      <c r="AN613" s="74"/>
      <c r="AO613" s="74"/>
      <c r="AP613" s="74"/>
      <c r="AQ613" s="73"/>
      <c r="AR613" s="73"/>
    </row>
    <row r="614" spans="1:44" s="60" customFormat="1">
      <c r="A614" s="20" t="s">
        <v>869</v>
      </c>
      <c r="B614" s="135">
        <f>B613+31</f>
        <v>43982</v>
      </c>
      <c r="C614" s="136">
        <f>VLOOKUP(CF_ож!B614,USD!A:B,2,TRUE)</f>
        <v>70.751999999999995</v>
      </c>
      <c r="D614" s="73">
        <v>0</v>
      </c>
      <c r="E614" s="73">
        <v>0</v>
      </c>
      <c r="F614" s="73">
        <v>0</v>
      </c>
      <c r="G614" s="73"/>
      <c r="H614" s="75"/>
      <c r="M614" s="74">
        <v>150</v>
      </c>
      <c r="N614" s="74">
        <f t="shared" si="220"/>
        <v>22012.147682405001</v>
      </c>
      <c r="O614" s="74">
        <f t="shared" si="198"/>
        <v>10612.8</v>
      </c>
      <c r="P614" s="74">
        <f t="shared" si="199"/>
        <v>1557403.4728255186</v>
      </c>
      <c r="Q614" s="74">
        <f t="shared" si="213"/>
        <v>0</v>
      </c>
      <c r="R614" s="74">
        <f t="shared" si="214"/>
        <v>0</v>
      </c>
      <c r="S614" s="74">
        <f t="shared" si="217"/>
        <v>0</v>
      </c>
      <c r="T614" s="74">
        <f t="shared" si="208"/>
        <v>0</v>
      </c>
      <c r="U614" s="74">
        <f t="shared" si="215"/>
        <v>0</v>
      </c>
      <c r="V614" s="74">
        <f t="shared" si="216"/>
        <v>0</v>
      </c>
      <c r="W614" s="74">
        <f t="shared" si="218"/>
        <v>0</v>
      </c>
      <c r="X614" s="74">
        <f t="shared" si="209"/>
        <v>0</v>
      </c>
      <c r="Y614" s="75">
        <v>7.0000000000000007E-2</v>
      </c>
      <c r="Z614" s="74">
        <f t="shared" si="210"/>
        <v>-1540.8503377683501</v>
      </c>
      <c r="AA614" s="74">
        <f t="shared" si="211"/>
        <v>-109018.2430977863</v>
      </c>
      <c r="AB614" s="75">
        <v>7.0000000000000007E-2</v>
      </c>
      <c r="AC614" s="74">
        <f t="shared" si="206"/>
        <v>-1540.8503377683501</v>
      </c>
      <c r="AD614" s="74">
        <f t="shared" si="207"/>
        <v>-109018.2430977863</v>
      </c>
      <c r="AM614" s="74"/>
      <c r="AN614" s="74"/>
      <c r="AO614" s="74"/>
      <c r="AP614" s="74"/>
      <c r="AQ614" s="73"/>
      <c r="AR614" s="73"/>
    </row>
    <row r="615" spans="1:44" s="60" customFormat="1">
      <c r="A615" s="20" t="s">
        <v>869</v>
      </c>
      <c r="B615" s="135">
        <f t="shared" ref="B615:B620" si="221">B614+30</f>
        <v>44012</v>
      </c>
      <c r="C615" s="136">
        <f>VLOOKUP(CF_ож!B615,USD!A:B,2,TRUE)</f>
        <v>69.951300000000003</v>
      </c>
      <c r="D615" s="73">
        <v>0</v>
      </c>
      <c r="E615" s="73">
        <v>0</v>
      </c>
      <c r="F615" s="73">
        <v>0</v>
      </c>
      <c r="G615" s="73"/>
      <c r="H615" s="75"/>
      <c r="M615" s="74">
        <v>150</v>
      </c>
      <c r="N615" s="74">
        <f t="shared" si="220"/>
        <v>21862.147682405001</v>
      </c>
      <c r="O615" s="74">
        <f t="shared" si="198"/>
        <v>10492.695</v>
      </c>
      <c r="P615" s="74">
        <f t="shared" si="199"/>
        <v>1529285.651176217</v>
      </c>
      <c r="Q615" s="74">
        <f t="shared" si="213"/>
        <v>0</v>
      </c>
      <c r="R615" s="74">
        <f t="shared" si="214"/>
        <v>0</v>
      </c>
      <c r="S615" s="74">
        <f t="shared" si="217"/>
        <v>0</v>
      </c>
      <c r="T615" s="74">
        <f t="shared" si="208"/>
        <v>0</v>
      </c>
      <c r="U615" s="74">
        <f t="shared" si="215"/>
        <v>0</v>
      </c>
      <c r="V615" s="74">
        <f t="shared" si="216"/>
        <v>0</v>
      </c>
      <c r="W615" s="74">
        <f t="shared" si="218"/>
        <v>0</v>
      </c>
      <c r="X615" s="74">
        <f t="shared" si="209"/>
        <v>0</v>
      </c>
      <c r="Y615" s="75">
        <v>7.0000000000000007E-2</v>
      </c>
      <c r="Z615" s="74">
        <f t="shared" si="210"/>
        <v>-1530.3503377683501</v>
      </c>
      <c r="AA615" s="74">
        <f t="shared" si="211"/>
        <v>-107049.99558233519</v>
      </c>
      <c r="AB615" s="75">
        <v>7.0000000000000007E-2</v>
      </c>
      <c r="AC615" s="74">
        <f t="shared" si="206"/>
        <v>-1530.3503377683501</v>
      </c>
      <c r="AD615" s="74">
        <f t="shared" si="207"/>
        <v>-107049.99558233519</v>
      </c>
      <c r="AM615" s="74"/>
      <c r="AN615" s="74"/>
      <c r="AO615" s="74"/>
      <c r="AP615" s="74"/>
      <c r="AQ615" s="73"/>
      <c r="AR615" s="73"/>
    </row>
    <row r="616" spans="1:44" s="60" customFormat="1">
      <c r="A616" s="20" t="s">
        <v>869</v>
      </c>
      <c r="B616" s="135">
        <f>B615+31</f>
        <v>44043</v>
      </c>
      <c r="C616" s="136">
        <f>VLOOKUP(CF_ож!B616,USD!A:B,2,TRUE)</f>
        <v>73.363299999999995</v>
      </c>
      <c r="D616" s="73">
        <v>0</v>
      </c>
      <c r="E616" s="73">
        <v>0</v>
      </c>
      <c r="F616" s="73">
        <v>0</v>
      </c>
      <c r="G616" s="73"/>
      <c r="H616" s="75"/>
      <c r="M616" s="74">
        <v>150</v>
      </c>
      <c r="N616" s="74">
        <f t="shared" si="220"/>
        <v>21712.147682405001</v>
      </c>
      <c r="O616" s="74">
        <f t="shared" si="198"/>
        <v>11004.494999999999</v>
      </c>
      <c r="P616" s="74">
        <f t="shared" si="199"/>
        <v>1592874.8040685826</v>
      </c>
      <c r="Q616" s="74">
        <f t="shared" si="213"/>
        <v>0</v>
      </c>
      <c r="R616" s="74">
        <f t="shared" si="214"/>
        <v>0</v>
      </c>
      <c r="S616" s="74">
        <f t="shared" si="217"/>
        <v>0</v>
      </c>
      <c r="T616" s="74">
        <f t="shared" si="208"/>
        <v>0</v>
      </c>
      <c r="U616" s="74">
        <f t="shared" si="215"/>
        <v>0</v>
      </c>
      <c r="V616" s="74">
        <f t="shared" si="216"/>
        <v>0</v>
      </c>
      <c r="W616" s="74">
        <f t="shared" si="218"/>
        <v>0</v>
      </c>
      <c r="X616" s="74">
        <f t="shared" si="209"/>
        <v>0</v>
      </c>
      <c r="Y616" s="75">
        <v>7.0000000000000007E-2</v>
      </c>
      <c r="Z616" s="74">
        <f t="shared" si="210"/>
        <v>-1519.8503377683501</v>
      </c>
      <c r="AA616" s="74">
        <f t="shared" si="211"/>
        <v>-111501.23628480079</v>
      </c>
      <c r="AB616" s="75">
        <v>7.0000000000000007E-2</v>
      </c>
      <c r="AC616" s="74">
        <f t="shared" si="206"/>
        <v>-1519.8503377683501</v>
      </c>
      <c r="AD616" s="74">
        <f t="shared" si="207"/>
        <v>-111501.23628480079</v>
      </c>
      <c r="AM616" s="74"/>
      <c r="AN616" s="74"/>
      <c r="AO616" s="74"/>
      <c r="AP616" s="74"/>
      <c r="AQ616" s="73"/>
      <c r="AR616" s="73"/>
    </row>
    <row r="617" spans="1:44" s="60" customFormat="1">
      <c r="A617" s="20" t="s">
        <v>869</v>
      </c>
      <c r="B617" s="135">
        <f>B616+31</f>
        <v>44074</v>
      </c>
      <c r="C617" s="136">
        <f>VLOOKUP(CF_ож!B617,USD!A:B,2,TRUE)</f>
        <v>74.638199999999998</v>
      </c>
      <c r="D617" s="73">
        <v>0</v>
      </c>
      <c r="E617" s="73">
        <v>0</v>
      </c>
      <c r="F617" s="73">
        <v>0</v>
      </c>
      <c r="G617" s="73"/>
      <c r="H617" s="75"/>
      <c r="M617" s="74">
        <v>150</v>
      </c>
      <c r="N617" s="74">
        <f t="shared" si="220"/>
        <v>21562.147682405001</v>
      </c>
      <c r="O617" s="74">
        <f t="shared" si="198"/>
        <v>11195.73</v>
      </c>
      <c r="P617" s="74">
        <f t="shared" si="199"/>
        <v>1609359.8911488808</v>
      </c>
      <c r="Q617" s="74">
        <f t="shared" si="213"/>
        <v>0</v>
      </c>
      <c r="R617" s="74">
        <f t="shared" si="214"/>
        <v>0</v>
      </c>
      <c r="S617" s="74">
        <f t="shared" si="217"/>
        <v>0</v>
      </c>
      <c r="T617" s="74">
        <f t="shared" si="208"/>
        <v>0</v>
      </c>
      <c r="U617" s="74">
        <f t="shared" si="215"/>
        <v>0</v>
      </c>
      <c r="V617" s="74">
        <f t="shared" si="216"/>
        <v>0</v>
      </c>
      <c r="W617" s="74">
        <f t="shared" si="218"/>
        <v>0</v>
      </c>
      <c r="X617" s="74">
        <f t="shared" si="209"/>
        <v>0</v>
      </c>
      <c r="Y617" s="75">
        <v>7.0000000000000007E-2</v>
      </c>
      <c r="Z617" s="74">
        <f t="shared" si="210"/>
        <v>-1509.3503377683501</v>
      </c>
      <c r="AA617" s="74">
        <f t="shared" si="211"/>
        <v>-112655.19238042166</v>
      </c>
      <c r="AB617" s="75">
        <v>7.0000000000000007E-2</v>
      </c>
      <c r="AC617" s="74">
        <f t="shared" si="206"/>
        <v>-1509.3503377683501</v>
      </c>
      <c r="AD617" s="74">
        <f t="shared" si="207"/>
        <v>-112655.19238042166</v>
      </c>
      <c r="AM617" s="74"/>
      <c r="AN617" s="74"/>
      <c r="AO617" s="74"/>
      <c r="AP617" s="74"/>
      <c r="AQ617" s="73"/>
      <c r="AR617" s="73"/>
    </row>
    <row r="618" spans="1:44" s="60" customFormat="1">
      <c r="A618" s="20" t="s">
        <v>869</v>
      </c>
      <c r="B618" s="135">
        <f t="shared" si="221"/>
        <v>44104</v>
      </c>
      <c r="C618" s="136">
        <f>VLOOKUP(CF_ож!B618,USD!A:B,2,TRUE)</f>
        <v>75.238106422018348</v>
      </c>
      <c r="D618" s="73">
        <v>0</v>
      </c>
      <c r="E618" s="73">
        <v>0</v>
      </c>
      <c r="F618" s="73">
        <v>0</v>
      </c>
      <c r="G618" s="73"/>
      <c r="H618" s="75"/>
      <c r="M618" s="74">
        <v>150</v>
      </c>
      <c r="N618" s="74">
        <f t="shared" si="220"/>
        <v>21412.147682405001</v>
      </c>
      <c r="O618" s="74">
        <f t="shared" si="198"/>
        <v>11285.715963302751</v>
      </c>
      <c r="P618" s="74">
        <f t="shared" si="199"/>
        <v>1611009.446052761</v>
      </c>
      <c r="Q618" s="74">
        <f t="shared" si="213"/>
        <v>0</v>
      </c>
      <c r="R618" s="74">
        <f t="shared" si="214"/>
        <v>0</v>
      </c>
      <c r="S618" s="74">
        <f t="shared" si="217"/>
        <v>0</v>
      </c>
      <c r="T618" s="74">
        <f t="shared" si="208"/>
        <v>0</v>
      </c>
      <c r="U618" s="74">
        <f t="shared" si="215"/>
        <v>0</v>
      </c>
      <c r="V618" s="74">
        <f t="shared" si="216"/>
        <v>0</v>
      </c>
      <c r="W618" s="74">
        <f t="shared" si="218"/>
        <v>0</v>
      </c>
      <c r="X618" s="74">
        <f t="shared" si="209"/>
        <v>0</v>
      </c>
      <c r="Y618" s="75">
        <v>7.0000000000000007E-2</v>
      </c>
      <c r="Z618" s="74">
        <f t="shared" si="210"/>
        <v>-1498.8503377683501</v>
      </c>
      <c r="AA618" s="74">
        <f t="shared" si="211"/>
        <v>-112770.66122369327</v>
      </c>
      <c r="AB618" s="75">
        <v>7.0000000000000007E-2</v>
      </c>
      <c r="AC618" s="74">
        <f t="shared" si="206"/>
        <v>-1498.8503377683501</v>
      </c>
      <c r="AD618" s="74">
        <f t="shared" si="207"/>
        <v>-112770.66122369327</v>
      </c>
      <c r="AM618" s="74"/>
      <c r="AN618" s="74"/>
      <c r="AO618" s="74"/>
      <c r="AP618" s="74"/>
      <c r="AQ618" s="73"/>
      <c r="AR618" s="73"/>
    </row>
    <row r="619" spans="1:44" s="60" customFormat="1">
      <c r="A619" s="20" t="s">
        <v>869</v>
      </c>
      <c r="B619" s="135">
        <f>B618+31</f>
        <v>44135</v>
      </c>
      <c r="C619" s="136">
        <f>VLOOKUP(CF_ож!B619,USD!A:B,2,TRUE)</f>
        <v>75.838311926605499</v>
      </c>
      <c r="D619" s="73">
        <v>0</v>
      </c>
      <c r="E619" s="73">
        <v>0</v>
      </c>
      <c r="F619" s="73">
        <v>0</v>
      </c>
      <c r="G619" s="73"/>
      <c r="H619" s="75"/>
      <c r="M619" s="74">
        <v>150</v>
      </c>
      <c r="N619" s="74">
        <f t="shared" si="220"/>
        <v>21262.147682405001</v>
      </c>
      <c r="O619" s="74">
        <f t="shared" si="198"/>
        <v>11375.746788990826</v>
      </c>
      <c r="P619" s="74">
        <f t="shared" si="199"/>
        <v>1612485.3881677827</v>
      </c>
      <c r="Q619" s="74">
        <f t="shared" si="213"/>
        <v>0</v>
      </c>
      <c r="R619" s="74">
        <f t="shared" si="214"/>
        <v>0</v>
      </c>
      <c r="S619" s="74">
        <f t="shared" si="217"/>
        <v>0</v>
      </c>
      <c r="T619" s="74">
        <f t="shared" si="208"/>
        <v>0</v>
      </c>
      <c r="U619" s="74">
        <f t="shared" si="215"/>
        <v>0</v>
      </c>
      <c r="V619" s="74">
        <f t="shared" si="216"/>
        <v>0</v>
      </c>
      <c r="W619" s="74">
        <f t="shared" si="218"/>
        <v>0</v>
      </c>
      <c r="X619" s="74">
        <f t="shared" si="209"/>
        <v>0</v>
      </c>
      <c r="Y619" s="75">
        <v>7.0000000000000007E-2</v>
      </c>
      <c r="Z619" s="74">
        <f t="shared" si="210"/>
        <v>-1488.3503377683501</v>
      </c>
      <c r="AA619" s="74">
        <f t="shared" si="211"/>
        <v>-112873.97717174479</v>
      </c>
      <c r="AB619" s="75">
        <v>7.0000000000000007E-2</v>
      </c>
      <c r="AC619" s="74">
        <f t="shared" si="206"/>
        <v>-1488.3503377683501</v>
      </c>
      <c r="AD619" s="74">
        <f t="shared" si="207"/>
        <v>-112873.97717174479</v>
      </c>
      <c r="AM619" s="74"/>
      <c r="AN619" s="74"/>
      <c r="AO619" s="74"/>
      <c r="AP619" s="74"/>
      <c r="AQ619" s="73"/>
      <c r="AR619" s="73"/>
    </row>
    <row r="620" spans="1:44" s="60" customFormat="1">
      <c r="A620" s="20" t="s">
        <v>869</v>
      </c>
      <c r="B620" s="135">
        <f t="shared" si="221"/>
        <v>44165</v>
      </c>
      <c r="C620" s="136">
        <f>VLOOKUP(CF_ож!B620,USD!A:B,2,TRUE)</f>
        <v>76.419155963302757</v>
      </c>
      <c r="D620" s="73">
        <v>0</v>
      </c>
      <c r="E620" s="73">
        <v>0</v>
      </c>
      <c r="F620" s="73">
        <v>0</v>
      </c>
      <c r="G620" s="73"/>
      <c r="H620" s="75"/>
      <c r="M620" s="74">
        <v>150</v>
      </c>
      <c r="N620" s="74">
        <f t="shared" si="220"/>
        <v>21112.147682405001</v>
      </c>
      <c r="O620" s="74">
        <f t="shared" si="198"/>
        <v>11462.873394495413</v>
      </c>
      <c r="P620" s="74">
        <f t="shared" si="199"/>
        <v>1613372.5064619887</v>
      </c>
      <c r="Q620" s="74">
        <f t="shared" si="213"/>
        <v>0</v>
      </c>
      <c r="R620" s="74">
        <f t="shared" si="214"/>
        <v>0</v>
      </c>
      <c r="S620" s="74">
        <f t="shared" si="217"/>
        <v>0</v>
      </c>
      <c r="T620" s="74">
        <f t="shared" si="208"/>
        <v>0</v>
      </c>
      <c r="U620" s="74">
        <f t="shared" si="215"/>
        <v>0</v>
      </c>
      <c r="V620" s="74">
        <f t="shared" si="216"/>
        <v>0</v>
      </c>
      <c r="W620" s="74">
        <f t="shared" si="218"/>
        <v>0</v>
      </c>
      <c r="X620" s="74">
        <f t="shared" si="209"/>
        <v>0</v>
      </c>
      <c r="Y620" s="75">
        <v>7.0000000000000007E-2</v>
      </c>
      <c r="Z620" s="74">
        <f t="shared" si="210"/>
        <v>-1477.8503377683501</v>
      </c>
      <c r="AA620" s="74">
        <f t="shared" si="211"/>
        <v>-112936.07545233921</v>
      </c>
      <c r="AB620" s="75">
        <v>7.0000000000000007E-2</v>
      </c>
      <c r="AC620" s="74">
        <f t="shared" si="206"/>
        <v>-1477.8503377683501</v>
      </c>
      <c r="AD620" s="74">
        <f t="shared" si="207"/>
        <v>-112936.07545233921</v>
      </c>
      <c r="AM620" s="74"/>
      <c r="AN620" s="74"/>
      <c r="AO620" s="74"/>
      <c r="AP620" s="74"/>
      <c r="AQ620" s="73"/>
      <c r="AR620" s="73"/>
    </row>
    <row r="621" spans="1:44" s="60" customFormat="1">
      <c r="A621" s="20" t="s">
        <v>869</v>
      </c>
      <c r="B621" s="135">
        <f>B620+31</f>
        <v>44196</v>
      </c>
      <c r="C621" s="136">
        <f>VLOOKUP(CF_ож!B621,USD!A:B,2,TRUE)</f>
        <v>77</v>
      </c>
      <c r="D621" s="73">
        <v>0</v>
      </c>
      <c r="E621" s="73">
        <v>0</v>
      </c>
      <c r="F621" s="73">
        <v>0</v>
      </c>
      <c r="G621" s="73"/>
      <c r="H621" s="75"/>
      <c r="M621" s="74">
        <v>150</v>
      </c>
      <c r="N621" s="74">
        <f t="shared" si="220"/>
        <v>20962.147682405001</v>
      </c>
      <c r="O621" s="74">
        <f t="shared" si="198"/>
        <v>11550</v>
      </c>
      <c r="P621" s="74">
        <f t="shared" si="199"/>
        <v>1614085.3715451851</v>
      </c>
      <c r="Q621" s="74">
        <f t="shared" si="213"/>
        <v>0</v>
      </c>
      <c r="R621" s="74">
        <f t="shared" si="214"/>
        <v>0</v>
      </c>
      <c r="S621" s="74">
        <f t="shared" si="217"/>
        <v>0</v>
      </c>
      <c r="T621" s="74">
        <f t="shared" si="208"/>
        <v>0</v>
      </c>
      <c r="U621" s="74">
        <f t="shared" si="215"/>
        <v>0</v>
      </c>
      <c r="V621" s="74">
        <f t="shared" si="216"/>
        <v>0</v>
      </c>
      <c r="W621" s="74">
        <f t="shared" si="218"/>
        <v>0</v>
      </c>
      <c r="X621" s="74">
        <f t="shared" si="209"/>
        <v>0</v>
      </c>
      <c r="Y621" s="75">
        <v>7.0000000000000007E-2</v>
      </c>
      <c r="Z621" s="74">
        <f t="shared" si="210"/>
        <v>-1467.3503377683501</v>
      </c>
      <c r="AA621" s="74">
        <f t="shared" si="211"/>
        <v>-112985.97600816295</v>
      </c>
      <c r="AB621" s="75">
        <v>7.0000000000000007E-2</v>
      </c>
      <c r="AC621" s="74">
        <f t="shared" si="206"/>
        <v>-1467.3503377683501</v>
      </c>
      <c r="AD621" s="74">
        <f t="shared" si="207"/>
        <v>-112985.97600816295</v>
      </c>
      <c r="AM621" s="74"/>
      <c r="AN621" s="74"/>
      <c r="AO621" s="74"/>
      <c r="AP621" s="74"/>
      <c r="AQ621" s="73"/>
      <c r="AR621" s="73"/>
    </row>
    <row r="622" spans="1:44" s="60" customFormat="1">
      <c r="A622" s="20" t="s">
        <v>869</v>
      </c>
      <c r="B622" s="135">
        <f>B621+31</f>
        <v>44227</v>
      </c>
      <c r="C622" s="136">
        <f>VLOOKUP(CF_ож!B622,USD!A:B,2,TRUE)</f>
        <v>77.849315068493155</v>
      </c>
      <c r="D622" s="73">
        <v>0</v>
      </c>
      <c r="E622" s="73">
        <v>0</v>
      </c>
      <c r="F622" s="73">
        <v>0</v>
      </c>
      <c r="G622" s="73"/>
      <c r="H622" s="75"/>
      <c r="M622" s="74">
        <v>150</v>
      </c>
      <c r="N622" s="74">
        <f t="shared" si="220"/>
        <v>20812.147682405001</v>
      </c>
      <c r="O622" s="74">
        <f t="shared" si="198"/>
        <v>11677.397260273974</v>
      </c>
      <c r="P622" s="74">
        <f t="shared" si="199"/>
        <v>1620211.4421795565</v>
      </c>
      <c r="Q622" s="74">
        <f t="shared" si="213"/>
        <v>0</v>
      </c>
      <c r="R622" s="74">
        <f t="shared" si="214"/>
        <v>0</v>
      </c>
      <c r="S622" s="74">
        <f t="shared" si="217"/>
        <v>0</v>
      </c>
      <c r="T622" s="74">
        <f t="shared" si="208"/>
        <v>0</v>
      </c>
      <c r="U622" s="74">
        <f t="shared" si="215"/>
        <v>0</v>
      </c>
      <c r="V622" s="74">
        <f t="shared" si="216"/>
        <v>0</v>
      </c>
      <c r="W622" s="74">
        <f t="shared" si="218"/>
        <v>0</v>
      </c>
      <c r="X622" s="74">
        <f t="shared" si="209"/>
        <v>0</v>
      </c>
      <c r="Y622" s="75">
        <v>7.0000000000000007E-2</v>
      </c>
      <c r="Z622" s="74">
        <f t="shared" si="210"/>
        <v>-1456.8503377683501</v>
      </c>
      <c r="AA622" s="74">
        <f t="shared" si="211"/>
        <v>-113414.80095256896</v>
      </c>
      <c r="AB622" s="75">
        <v>7.0000000000000007E-2</v>
      </c>
      <c r="AC622" s="74">
        <f t="shared" si="206"/>
        <v>-1456.8503377683501</v>
      </c>
      <c r="AD622" s="74">
        <f t="shared" si="207"/>
        <v>-113414.80095256896</v>
      </c>
      <c r="AM622" s="74"/>
      <c r="AN622" s="74"/>
      <c r="AO622" s="74"/>
      <c r="AP622" s="74"/>
      <c r="AQ622" s="73"/>
      <c r="AR622" s="73"/>
    </row>
    <row r="623" spans="1:44" s="60" customFormat="1">
      <c r="A623" s="20" t="s">
        <v>869</v>
      </c>
      <c r="B623" s="135">
        <f>B622+28</f>
        <v>44255</v>
      </c>
      <c r="C623" s="136">
        <f>VLOOKUP(CF_ож!B623,USD!A:B,2,TRUE)</f>
        <v>78.61643835616438</v>
      </c>
      <c r="D623" s="73">
        <v>0</v>
      </c>
      <c r="E623" s="73">
        <v>0</v>
      </c>
      <c r="F623" s="73">
        <v>0</v>
      </c>
      <c r="G623" s="73"/>
      <c r="H623" s="75"/>
      <c r="M623" s="74">
        <v>150</v>
      </c>
      <c r="N623" s="74">
        <f t="shared" si="220"/>
        <v>20662.147682405001</v>
      </c>
      <c r="O623" s="74">
        <f t="shared" si="198"/>
        <v>11792.465753424656</v>
      </c>
      <c r="P623" s="74">
        <f t="shared" si="199"/>
        <v>1624384.4595797574</v>
      </c>
      <c r="Q623" s="74">
        <f t="shared" si="213"/>
        <v>0</v>
      </c>
      <c r="R623" s="74">
        <f t="shared" si="214"/>
        <v>0</v>
      </c>
      <c r="S623" s="74">
        <f t="shared" si="217"/>
        <v>0</v>
      </c>
      <c r="T623" s="74">
        <f t="shared" si="208"/>
        <v>0</v>
      </c>
      <c r="U623" s="74">
        <f t="shared" si="215"/>
        <v>0</v>
      </c>
      <c r="V623" s="74">
        <f t="shared" si="216"/>
        <v>0</v>
      </c>
      <c r="W623" s="74">
        <f t="shared" si="218"/>
        <v>0</v>
      </c>
      <c r="X623" s="74">
        <f t="shared" si="209"/>
        <v>0</v>
      </c>
      <c r="Y623" s="75">
        <v>7.0000000000000007E-2</v>
      </c>
      <c r="Z623" s="74">
        <f t="shared" si="210"/>
        <v>-1446.3503377683501</v>
      </c>
      <c r="AA623" s="74">
        <f t="shared" si="211"/>
        <v>-113706.91217058302</v>
      </c>
      <c r="AB623" s="75">
        <v>7.0000000000000007E-2</v>
      </c>
      <c r="AC623" s="74">
        <f t="shared" si="206"/>
        <v>-1446.3503377683501</v>
      </c>
      <c r="AD623" s="74">
        <f t="shared" si="207"/>
        <v>-113706.91217058302</v>
      </c>
      <c r="AM623" s="74"/>
      <c r="AN623" s="74"/>
      <c r="AO623" s="74"/>
      <c r="AP623" s="74"/>
      <c r="AQ623" s="73"/>
      <c r="AR623" s="73"/>
    </row>
    <row r="624" spans="1:44" s="60" customFormat="1">
      <c r="A624" s="20" t="s">
        <v>869</v>
      </c>
      <c r="B624" s="135">
        <f>B623+31</f>
        <v>44286</v>
      </c>
      <c r="C624" s="136">
        <f>VLOOKUP(CF_ож!B624,USD!A:B,2,TRUE)</f>
        <v>79.465753424657535</v>
      </c>
      <c r="D624" s="73">
        <v>0</v>
      </c>
      <c r="E624" s="73">
        <v>0</v>
      </c>
      <c r="F624" s="73">
        <v>0</v>
      </c>
      <c r="G624" s="73"/>
      <c r="H624" s="75"/>
      <c r="M624" s="74">
        <v>150</v>
      </c>
      <c r="N624" s="74">
        <f t="shared" si="220"/>
        <v>20512.147682405001</v>
      </c>
      <c r="O624" s="74">
        <f t="shared" si="198"/>
        <v>11919.86301369863</v>
      </c>
      <c r="P624" s="74">
        <f t="shared" si="199"/>
        <v>1630013.2699401563</v>
      </c>
      <c r="Q624" s="74">
        <f t="shared" si="213"/>
        <v>0</v>
      </c>
      <c r="R624" s="74">
        <f t="shared" si="214"/>
        <v>0</v>
      </c>
      <c r="S624" s="74">
        <f t="shared" si="217"/>
        <v>0</v>
      </c>
      <c r="T624" s="74">
        <f t="shared" si="208"/>
        <v>0</v>
      </c>
      <c r="U624" s="74">
        <f t="shared" si="215"/>
        <v>0</v>
      </c>
      <c r="V624" s="74">
        <f t="shared" si="216"/>
        <v>0</v>
      </c>
      <c r="W624" s="74">
        <f t="shared" si="218"/>
        <v>0</v>
      </c>
      <c r="X624" s="74">
        <f t="shared" si="209"/>
        <v>0</v>
      </c>
      <c r="Y624" s="75">
        <v>7.0000000000000007E-2</v>
      </c>
      <c r="Z624" s="74">
        <f t="shared" si="210"/>
        <v>-1435.8503377683501</v>
      </c>
      <c r="AA624" s="74">
        <f t="shared" si="211"/>
        <v>-114100.92889581094</v>
      </c>
      <c r="AB624" s="75">
        <v>7.0000000000000007E-2</v>
      </c>
      <c r="AC624" s="74">
        <f t="shared" si="206"/>
        <v>-1435.8503377683501</v>
      </c>
      <c r="AD624" s="74">
        <f t="shared" si="207"/>
        <v>-114100.92889581094</v>
      </c>
      <c r="AM624" s="74"/>
      <c r="AN624" s="74"/>
      <c r="AO624" s="74"/>
      <c r="AP624" s="74"/>
      <c r="AQ624" s="73"/>
      <c r="AR624" s="73"/>
    </row>
    <row r="625" spans="1:44" s="60" customFormat="1">
      <c r="A625" s="20" t="s">
        <v>869</v>
      </c>
      <c r="B625" s="135">
        <f>B624+30</f>
        <v>44316</v>
      </c>
      <c r="C625" s="136">
        <f>VLOOKUP(CF_ож!B625,USD!A:B,2,TRUE)</f>
        <v>80.287671232876718</v>
      </c>
      <c r="D625" s="73">
        <v>0</v>
      </c>
      <c r="E625" s="73">
        <v>0</v>
      </c>
      <c r="F625" s="73">
        <v>0</v>
      </c>
      <c r="G625" s="73"/>
      <c r="H625" s="75"/>
      <c r="M625" s="74">
        <v>150</v>
      </c>
      <c r="N625" s="74">
        <f t="shared" si="220"/>
        <v>20362.147682405001</v>
      </c>
      <c r="O625" s="74">
        <f t="shared" si="198"/>
        <v>12043.150684931508</v>
      </c>
      <c r="P625" s="74">
        <f t="shared" si="199"/>
        <v>1634829.4187202153</v>
      </c>
      <c r="Q625" s="74">
        <f t="shared" si="213"/>
        <v>0</v>
      </c>
      <c r="R625" s="74">
        <f t="shared" si="214"/>
        <v>0</v>
      </c>
      <c r="S625" s="74">
        <f t="shared" si="217"/>
        <v>0</v>
      </c>
      <c r="T625" s="74">
        <f t="shared" si="208"/>
        <v>0</v>
      </c>
      <c r="U625" s="74">
        <f t="shared" si="215"/>
        <v>0</v>
      </c>
      <c r="V625" s="74">
        <f t="shared" si="216"/>
        <v>0</v>
      </c>
      <c r="W625" s="74">
        <f t="shared" si="218"/>
        <v>0</v>
      </c>
      <c r="X625" s="74">
        <f t="shared" si="209"/>
        <v>0</v>
      </c>
      <c r="Y625" s="75">
        <v>7.0000000000000007E-2</v>
      </c>
      <c r="Z625" s="74">
        <f t="shared" si="210"/>
        <v>-1425.3503377683501</v>
      </c>
      <c r="AA625" s="74">
        <f t="shared" si="211"/>
        <v>-114438.05931041508</v>
      </c>
      <c r="AB625" s="75">
        <v>7.0000000000000007E-2</v>
      </c>
      <c r="AC625" s="74">
        <f t="shared" si="206"/>
        <v>-1425.3503377683501</v>
      </c>
      <c r="AD625" s="74">
        <f t="shared" si="207"/>
        <v>-114438.05931041508</v>
      </c>
      <c r="AM625" s="74"/>
      <c r="AN625" s="74"/>
      <c r="AO625" s="74"/>
      <c r="AP625" s="74"/>
      <c r="AQ625" s="73"/>
      <c r="AR625" s="73"/>
    </row>
    <row r="626" spans="1:44" s="60" customFormat="1">
      <c r="A626" s="20" t="s">
        <v>869</v>
      </c>
      <c r="B626" s="135">
        <f>B625+31</f>
        <v>44347</v>
      </c>
      <c r="C626" s="136">
        <f>VLOOKUP(CF_ож!B626,USD!A:B,2,TRUE)</f>
        <v>81.136986301369859</v>
      </c>
      <c r="D626" s="73">
        <v>0</v>
      </c>
      <c r="E626" s="73">
        <v>0</v>
      </c>
      <c r="F626" s="73">
        <v>0</v>
      </c>
      <c r="G626" s="73"/>
      <c r="H626" s="75"/>
      <c r="M626" s="74">
        <v>150</v>
      </c>
      <c r="N626" s="74">
        <f t="shared" si="220"/>
        <v>20212.147682405001</v>
      </c>
      <c r="O626" s="74">
        <f t="shared" si="198"/>
        <v>12170.547945205479</v>
      </c>
      <c r="P626" s="74">
        <f t="shared" si="199"/>
        <v>1639952.749628559</v>
      </c>
      <c r="Q626" s="74">
        <f t="shared" si="213"/>
        <v>0</v>
      </c>
      <c r="R626" s="74">
        <f t="shared" si="214"/>
        <v>0</v>
      </c>
      <c r="S626" s="74">
        <f t="shared" si="217"/>
        <v>0</v>
      </c>
      <c r="T626" s="74">
        <f t="shared" si="208"/>
        <v>0</v>
      </c>
      <c r="U626" s="74">
        <f t="shared" si="215"/>
        <v>0</v>
      </c>
      <c r="V626" s="74">
        <f t="shared" si="216"/>
        <v>0</v>
      </c>
      <c r="W626" s="74">
        <f t="shared" si="218"/>
        <v>0</v>
      </c>
      <c r="X626" s="74">
        <f t="shared" si="209"/>
        <v>0</v>
      </c>
      <c r="Y626" s="75">
        <v>7.0000000000000007E-2</v>
      </c>
      <c r="Z626" s="74">
        <f t="shared" si="210"/>
        <v>-1414.8503377683501</v>
      </c>
      <c r="AA626" s="74">
        <f t="shared" si="211"/>
        <v>-114796.69247399914</v>
      </c>
      <c r="AB626" s="75">
        <v>7.0000000000000007E-2</v>
      </c>
      <c r="AC626" s="74">
        <f t="shared" si="206"/>
        <v>-1414.8503377683501</v>
      </c>
      <c r="AD626" s="74">
        <f t="shared" si="207"/>
        <v>-114796.69247399914</v>
      </c>
      <c r="AM626" s="74"/>
      <c r="AN626" s="74"/>
      <c r="AO626" s="74"/>
      <c r="AP626" s="74"/>
      <c r="AQ626" s="73"/>
      <c r="AR626" s="73"/>
    </row>
    <row r="627" spans="1:44" s="60" customFormat="1">
      <c r="A627" s="20" t="s">
        <v>869</v>
      </c>
      <c r="B627" s="135">
        <f>B626+30</f>
        <v>44377</v>
      </c>
      <c r="C627" s="136">
        <f>VLOOKUP(CF_ож!B627,USD!A:B,2,TRUE)</f>
        <v>81.958904109589042</v>
      </c>
      <c r="D627" s="73">
        <v>0</v>
      </c>
      <c r="E627" s="73">
        <v>0</v>
      </c>
      <c r="F627" s="73">
        <v>0</v>
      </c>
      <c r="G627" s="73"/>
      <c r="H627" s="75"/>
      <c r="M627" s="74">
        <v>150</v>
      </c>
      <c r="N627" s="74">
        <f t="shared" si="220"/>
        <v>20062.147682405001</v>
      </c>
      <c r="O627" s="74">
        <f t="shared" ref="O627:O739" si="222">M627*C627</f>
        <v>12293.835616438357</v>
      </c>
      <c r="P627" s="74">
        <f t="shared" ref="P627:P739" si="223">N627*C627</f>
        <v>1644271.6381346455</v>
      </c>
      <c r="Q627" s="74">
        <f t="shared" si="213"/>
        <v>0</v>
      </c>
      <c r="R627" s="74">
        <f t="shared" si="214"/>
        <v>0</v>
      </c>
      <c r="S627" s="74">
        <f t="shared" si="217"/>
        <v>0</v>
      </c>
      <c r="T627" s="74">
        <f t="shared" si="208"/>
        <v>0</v>
      </c>
      <c r="U627" s="74">
        <f t="shared" si="215"/>
        <v>0</v>
      </c>
      <c r="V627" s="74">
        <f t="shared" si="216"/>
        <v>0</v>
      </c>
      <c r="W627" s="74">
        <f t="shared" si="218"/>
        <v>0</v>
      </c>
      <c r="X627" s="74">
        <f t="shared" si="209"/>
        <v>0</v>
      </c>
      <c r="Y627" s="75">
        <v>7.0000000000000007E-2</v>
      </c>
      <c r="Z627" s="74">
        <f t="shared" si="210"/>
        <v>-1404.3503377683501</v>
      </c>
      <c r="AA627" s="74">
        <f t="shared" si="211"/>
        <v>-115099.01466942519</v>
      </c>
      <c r="AB627" s="75">
        <v>7.0000000000000007E-2</v>
      </c>
      <c r="AC627" s="74">
        <f t="shared" si="206"/>
        <v>-1404.3503377683501</v>
      </c>
      <c r="AD627" s="74">
        <f t="shared" si="207"/>
        <v>-115099.01466942519</v>
      </c>
      <c r="AM627" s="74"/>
      <c r="AN627" s="74"/>
      <c r="AO627" s="74"/>
      <c r="AP627" s="74"/>
      <c r="AQ627" s="73"/>
      <c r="AR627" s="73"/>
    </row>
    <row r="628" spans="1:44" s="60" customFormat="1">
      <c r="A628" s="20" t="s">
        <v>869</v>
      </c>
      <c r="B628" s="135">
        <f>B627+31</f>
        <v>44408</v>
      </c>
      <c r="C628" s="136">
        <f>VLOOKUP(CF_ож!B628,USD!A:B,2,TRUE)</f>
        <v>82.808219178082197</v>
      </c>
      <c r="D628" s="73">
        <v>0</v>
      </c>
      <c r="E628" s="73">
        <v>0</v>
      </c>
      <c r="F628" s="73">
        <v>0</v>
      </c>
      <c r="G628" s="73"/>
      <c r="H628" s="75"/>
      <c r="M628" s="74">
        <v>150</v>
      </c>
      <c r="N628" s="74">
        <f t="shared" si="220"/>
        <v>19912.147682405001</v>
      </c>
      <c r="O628" s="74">
        <f t="shared" si="222"/>
        <v>12421.232876712329</v>
      </c>
      <c r="P628" s="74">
        <f t="shared" si="223"/>
        <v>1648889.4895909347</v>
      </c>
      <c r="Q628" s="74">
        <f t="shared" si="213"/>
        <v>0</v>
      </c>
      <c r="R628" s="74">
        <f t="shared" si="214"/>
        <v>0</v>
      </c>
      <c r="S628" s="74">
        <f t="shared" si="217"/>
        <v>0</v>
      </c>
      <c r="T628" s="74">
        <f t="shared" si="208"/>
        <v>0</v>
      </c>
      <c r="U628" s="74">
        <f t="shared" si="215"/>
        <v>0</v>
      </c>
      <c r="V628" s="74">
        <f t="shared" si="216"/>
        <v>0</v>
      </c>
      <c r="W628" s="74">
        <f t="shared" si="218"/>
        <v>0</v>
      </c>
      <c r="X628" s="74">
        <f t="shared" si="209"/>
        <v>0</v>
      </c>
      <c r="Y628" s="75">
        <v>7.0000000000000007E-2</v>
      </c>
      <c r="Z628" s="74">
        <f t="shared" si="210"/>
        <v>-1393.8503377683501</v>
      </c>
      <c r="AA628" s="74">
        <f t="shared" si="211"/>
        <v>-115422.26427136543</v>
      </c>
      <c r="AB628" s="75">
        <v>7.0000000000000007E-2</v>
      </c>
      <c r="AC628" s="74">
        <f t="shared" si="206"/>
        <v>-1393.8503377683501</v>
      </c>
      <c r="AD628" s="74">
        <f t="shared" si="207"/>
        <v>-115422.26427136543</v>
      </c>
      <c r="AM628" s="74"/>
      <c r="AN628" s="74"/>
      <c r="AO628" s="74"/>
      <c r="AP628" s="74"/>
      <c r="AQ628" s="73"/>
      <c r="AR628" s="73"/>
    </row>
    <row r="629" spans="1:44" s="60" customFormat="1">
      <c r="A629" s="20" t="s">
        <v>869</v>
      </c>
      <c r="B629" s="135">
        <f>B628+31</f>
        <v>44439</v>
      </c>
      <c r="C629" s="136">
        <f>VLOOKUP(CF_ож!B629,USD!A:B,2,TRUE)</f>
        <v>83.657534246575338</v>
      </c>
      <c r="D629" s="73">
        <v>0</v>
      </c>
      <c r="E629" s="73">
        <v>0</v>
      </c>
      <c r="F629" s="73">
        <v>0</v>
      </c>
      <c r="G629" s="73"/>
      <c r="H629" s="75"/>
      <c r="M629" s="74">
        <v>150</v>
      </c>
      <c r="N629" s="74">
        <f t="shared" si="220"/>
        <v>19762.147682405001</v>
      </c>
      <c r="O629" s="74">
        <f t="shared" si="222"/>
        <v>12548.630136986301</v>
      </c>
      <c r="P629" s="74">
        <f t="shared" si="223"/>
        <v>1653252.5465266758</v>
      </c>
      <c r="Q629" s="74">
        <f t="shared" si="213"/>
        <v>0</v>
      </c>
      <c r="R629" s="74">
        <f t="shared" si="214"/>
        <v>0</v>
      </c>
      <c r="S629" s="74">
        <f t="shared" si="217"/>
        <v>0</v>
      </c>
      <c r="T629" s="74">
        <f t="shared" si="208"/>
        <v>0</v>
      </c>
      <c r="U629" s="74">
        <f t="shared" si="215"/>
        <v>0</v>
      </c>
      <c r="V629" s="74">
        <f t="shared" si="216"/>
        <v>0</v>
      </c>
      <c r="W629" s="74">
        <f t="shared" si="218"/>
        <v>0</v>
      </c>
      <c r="X629" s="74">
        <f t="shared" si="209"/>
        <v>0</v>
      </c>
      <c r="Y629" s="75">
        <v>7.0000000000000007E-2</v>
      </c>
      <c r="Z629" s="74">
        <f t="shared" si="210"/>
        <v>-1383.3503377683501</v>
      </c>
      <c r="AA629" s="74">
        <f t="shared" si="211"/>
        <v>-115727.67825686731</v>
      </c>
      <c r="AB629" s="75">
        <v>7.0000000000000007E-2</v>
      </c>
      <c r="AC629" s="74">
        <f t="shared" si="206"/>
        <v>-1383.3503377683501</v>
      </c>
      <c r="AD629" s="74">
        <f t="shared" si="207"/>
        <v>-115727.67825686731</v>
      </c>
      <c r="AM629" s="74"/>
      <c r="AN629" s="74"/>
      <c r="AO629" s="74"/>
      <c r="AP629" s="74"/>
      <c r="AQ629" s="73"/>
      <c r="AR629" s="73"/>
    </row>
    <row r="630" spans="1:44" s="60" customFormat="1">
      <c r="A630" s="20" t="s">
        <v>869</v>
      </c>
      <c r="B630" s="135">
        <f>B629+30</f>
        <v>44469</v>
      </c>
      <c r="C630" s="136">
        <f>VLOOKUP(CF_ож!B630,USD!A:B,2,TRUE)</f>
        <v>84.479452054794521</v>
      </c>
      <c r="D630" s="73">
        <v>0</v>
      </c>
      <c r="E630" s="73">
        <v>0</v>
      </c>
      <c r="F630" s="73">
        <v>0</v>
      </c>
      <c r="G630" s="73"/>
      <c r="H630" s="75"/>
      <c r="M630" s="74">
        <v>150</v>
      </c>
      <c r="N630" s="74">
        <f t="shared" si="220"/>
        <v>19612.147682405001</v>
      </c>
      <c r="O630" s="74">
        <f t="shared" si="222"/>
        <v>12671.917808219177</v>
      </c>
      <c r="P630" s="74">
        <f t="shared" si="223"/>
        <v>1656823.4898272827</v>
      </c>
      <c r="Q630" s="74">
        <f t="shared" si="213"/>
        <v>0</v>
      </c>
      <c r="R630" s="74">
        <f t="shared" si="214"/>
        <v>0</v>
      </c>
      <c r="S630" s="74">
        <f t="shared" si="217"/>
        <v>0</v>
      </c>
      <c r="T630" s="74">
        <f t="shared" si="208"/>
        <v>0</v>
      </c>
      <c r="U630" s="74">
        <f t="shared" si="215"/>
        <v>0</v>
      </c>
      <c r="V630" s="74">
        <f t="shared" si="216"/>
        <v>0</v>
      </c>
      <c r="W630" s="74">
        <f t="shared" si="218"/>
        <v>0</v>
      </c>
      <c r="X630" s="74">
        <f t="shared" si="209"/>
        <v>0</v>
      </c>
      <c r="Y630" s="75">
        <v>7.0000000000000007E-2</v>
      </c>
      <c r="Z630" s="74">
        <f t="shared" si="210"/>
        <v>-1372.8503377683501</v>
      </c>
      <c r="AA630" s="74">
        <f t="shared" si="211"/>
        <v>-115977.64428790979</v>
      </c>
      <c r="AB630" s="75">
        <v>7.0000000000000007E-2</v>
      </c>
      <c r="AC630" s="74">
        <f t="shared" si="206"/>
        <v>-1372.8503377683501</v>
      </c>
      <c r="AD630" s="74">
        <f t="shared" si="207"/>
        <v>-115977.64428790979</v>
      </c>
      <c r="AM630" s="74"/>
      <c r="AN630" s="74"/>
      <c r="AO630" s="74"/>
      <c r="AP630" s="74"/>
      <c r="AQ630" s="73"/>
      <c r="AR630" s="73"/>
    </row>
    <row r="631" spans="1:44" s="60" customFormat="1">
      <c r="A631" s="20" t="s">
        <v>869</v>
      </c>
      <c r="B631" s="135">
        <f>B630+31</f>
        <v>44500</v>
      </c>
      <c r="C631" s="136">
        <f>VLOOKUP(CF_ож!B631,USD!A:B,2,TRUE)</f>
        <v>85.328767123287676</v>
      </c>
      <c r="D631" s="73">
        <v>0</v>
      </c>
      <c r="E631" s="73">
        <v>0</v>
      </c>
      <c r="F631" s="73">
        <v>0</v>
      </c>
      <c r="G631" s="73"/>
      <c r="H631" s="75"/>
      <c r="M631" s="74">
        <v>150</v>
      </c>
      <c r="N631" s="74">
        <f t="shared" si="220"/>
        <v>19462.147682405001</v>
      </c>
      <c r="O631" s="74">
        <f t="shared" si="222"/>
        <v>12799.315068493152</v>
      </c>
      <c r="P631" s="74">
        <f t="shared" si="223"/>
        <v>1660681.0673109693</v>
      </c>
      <c r="Q631" s="74">
        <f t="shared" si="213"/>
        <v>0</v>
      </c>
      <c r="R631" s="74">
        <f t="shared" si="214"/>
        <v>0</v>
      </c>
      <c r="S631" s="74">
        <f t="shared" si="217"/>
        <v>0</v>
      </c>
      <c r="T631" s="74">
        <f t="shared" si="208"/>
        <v>0</v>
      </c>
      <c r="U631" s="74">
        <f t="shared" si="215"/>
        <v>0</v>
      </c>
      <c r="V631" s="74">
        <f t="shared" si="216"/>
        <v>0</v>
      </c>
      <c r="W631" s="74">
        <f t="shared" si="218"/>
        <v>0</v>
      </c>
      <c r="X631" s="74">
        <f t="shared" si="209"/>
        <v>0</v>
      </c>
      <c r="Y631" s="75">
        <v>7.0000000000000007E-2</v>
      </c>
      <c r="Z631" s="74">
        <f t="shared" si="210"/>
        <v>-1362.3503377683501</v>
      </c>
      <c r="AA631" s="74">
        <f t="shared" si="211"/>
        <v>-116247.67471176785</v>
      </c>
      <c r="AB631" s="75">
        <v>7.0000000000000007E-2</v>
      </c>
      <c r="AC631" s="74">
        <f t="shared" si="206"/>
        <v>-1362.3503377683501</v>
      </c>
      <c r="AD631" s="74">
        <f t="shared" si="207"/>
        <v>-116247.67471176785</v>
      </c>
      <c r="AM631" s="74"/>
      <c r="AN631" s="74"/>
      <c r="AO631" s="74"/>
      <c r="AP631" s="74"/>
      <c r="AQ631" s="73"/>
      <c r="AR631" s="73"/>
    </row>
    <row r="632" spans="1:44" s="60" customFormat="1">
      <c r="A632" s="20" t="s">
        <v>869</v>
      </c>
      <c r="B632" s="135">
        <f>B631+30</f>
        <v>44530</v>
      </c>
      <c r="C632" s="136">
        <f>VLOOKUP(CF_ож!B632,USD!A:B,2,TRUE)</f>
        <v>86.150684931506845</v>
      </c>
      <c r="D632" s="73">
        <v>0</v>
      </c>
      <c r="E632" s="73">
        <v>0</v>
      </c>
      <c r="F632" s="73">
        <v>0</v>
      </c>
      <c r="G632" s="73"/>
      <c r="H632" s="75"/>
      <c r="M632" s="74">
        <v>150</v>
      </c>
      <c r="N632" s="74">
        <f t="shared" si="220"/>
        <v>19312.147682405001</v>
      </c>
      <c r="O632" s="74">
        <f t="shared" si="222"/>
        <v>12922.602739726026</v>
      </c>
      <c r="P632" s="74">
        <f t="shared" si="223"/>
        <v>1663754.7503376033</v>
      </c>
      <c r="Q632" s="74">
        <f t="shared" si="213"/>
        <v>0</v>
      </c>
      <c r="R632" s="74">
        <f t="shared" si="214"/>
        <v>0</v>
      </c>
      <c r="S632" s="74">
        <f t="shared" si="217"/>
        <v>0</v>
      </c>
      <c r="T632" s="74">
        <f t="shared" si="208"/>
        <v>0</v>
      </c>
      <c r="U632" s="74">
        <f t="shared" si="215"/>
        <v>0</v>
      </c>
      <c r="V632" s="74">
        <f t="shared" si="216"/>
        <v>0</v>
      </c>
      <c r="W632" s="74">
        <f t="shared" si="218"/>
        <v>0</v>
      </c>
      <c r="X632" s="74">
        <f t="shared" si="209"/>
        <v>0</v>
      </c>
      <c r="Y632" s="75">
        <v>7.0000000000000007E-2</v>
      </c>
      <c r="Z632" s="74">
        <f t="shared" si="210"/>
        <v>-1351.8503377683501</v>
      </c>
      <c r="AA632" s="74">
        <f t="shared" si="211"/>
        <v>-116462.83252363224</v>
      </c>
      <c r="AB632" s="75">
        <v>7.0000000000000007E-2</v>
      </c>
      <c r="AC632" s="74">
        <f t="shared" si="206"/>
        <v>-1351.8503377683501</v>
      </c>
      <c r="AD632" s="74">
        <f t="shared" si="207"/>
        <v>-116462.83252363224</v>
      </c>
      <c r="AM632" s="74"/>
      <c r="AN632" s="74"/>
      <c r="AO632" s="74"/>
      <c r="AP632" s="74"/>
      <c r="AQ632" s="73"/>
      <c r="AR632" s="73"/>
    </row>
    <row r="633" spans="1:44" s="60" customFormat="1">
      <c r="A633" s="20" t="s">
        <v>869</v>
      </c>
      <c r="B633" s="135">
        <f>B632+31</f>
        <v>44561</v>
      </c>
      <c r="C633" s="136">
        <f>VLOOKUP(CF_ож!B633,USD!A:B,2,TRUE)</f>
        <v>87</v>
      </c>
      <c r="D633" s="73">
        <v>0</v>
      </c>
      <c r="E633" s="73">
        <v>0</v>
      </c>
      <c r="F633" s="73">
        <v>0</v>
      </c>
      <c r="G633" s="73"/>
      <c r="H633" s="75"/>
      <c r="M633" s="74">
        <v>150</v>
      </c>
      <c r="N633" s="74">
        <f t="shared" si="220"/>
        <v>19162.147682405001</v>
      </c>
      <c r="O633" s="74">
        <f t="shared" si="222"/>
        <v>13050</v>
      </c>
      <c r="P633" s="74">
        <f t="shared" si="223"/>
        <v>1667106.8483692349</v>
      </c>
      <c r="Q633" s="74">
        <f t="shared" si="213"/>
        <v>0</v>
      </c>
      <c r="R633" s="74">
        <f t="shared" si="214"/>
        <v>0</v>
      </c>
      <c r="S633" s="74">
        <f t="shared" si="217"/>
        <v>0</v>
      </c>
      <c r="T633" s="74">
        <f t="shared" si="208"/>
        <v>0</v>
      </c>
      <c r="U633" s="74">
        <f t="shared" si="215"/>
        <v>0</v>
      </c>
      <c r="V633" s="74">
        <f t="shared" si="216"/>
        <v>0</v>
      </c>
      <c r="W633" s="74">
        <f t="shared" si="218"/>
        <v>0</v>
      </c>
      <c r="X633" s="74">
        <f t="shared" si="209"/>
        <v>0</v>
      </c>
      <c r="Y633" s="75">
        <v>7.0000000000000007E-2</v>
      </c>
      <c r="Z633" s="74">
        <f t="shared" si="210"/>
        <v>-1341.3503377683501</v>
      </c>
      <c r="AA633" s="74">
        <f t="shared" si="211"/>
        <v>-116697.47938584645</v>
      </c>
      <c r="AB633" s="75">
        <v>7.0000000000000007E-2</v>
      </c>
      <c r="AC633" s="74">
        <f t="shared" si="206"/>
        <v>-1341.3503377683501</v>
      </c>
      <c r="AD633" s="74">
        <f t="shared" si="207"/>
        <v>-116697.47938584645</v>
      </c>
      <c r="AM633" s="74"/>
      <c r="AN633" s="74"/>
      <c r="AO633" s="74"/>
      <c r="AP633" s="74"/>
      <c r="AQ633" s="73"/>
      <c r="AR633" s="73"/>
    </row>
    <row r="634" spans="1:44" s="60" customFormat="1">
      <c r="A634" s="20" t="s">
        <v>869</v>
      </c>
      <c r="B634" s="135">
        <f>B633+31</f>
        <v>44592</v>
      </c>
      <c r="C634" s="136">
        <f>VLOOKUP(CF_ож!B634,USD!A:B,2,TRUE)</f>
        <v>87.424657534246577</v>
      </c>
      <c r="D634" s="73">
        <v>0</v>
      </c>
      <c r="E634" s="73">
        <v>0</v>
      </c>
      <c r="F634" s="73">
        <v>0</v>
      </c>
      <c r="G634" s="73"/>
      <c r="H634" s="75"/>
      <c r="M634" s="74">
        <v>150</v>
      </c>
      <c r="N634" s="74">
        <f t="shared" si="220"/>
        <v>19012.147682405001</v>
      </c>
      <c r="O634" s="74">
        <f t="shared" si="222"/>
        <v>13113.698630136987</v>
      </c>
      <c r="P634" s="74">
        <f t="shared" si="223"/>
        <v>1662130.500124777</v>
      </c>
      <c r="Q634" s="74">
        <f t="shared" si="213"/>
        <v>0</v>
      </c>
      <c r="R634" s="74">
        <f t="shared" si="214"/>
        <v>0</v>
      </c>
      <c r="S634" s="74">
        <f t="shared" si="217"/>
        <v>0</v>
      </c>
      <c r="T634" s="74">
        <f t="shared" si="208"/>
        <v>0</v>
      </c>
      <c r="U634" s="74">
        <f t="shared" si="215"/>
        <v>0</v>
      </c>
      <c r="V634" s="74">
        <f t="shared" si="216"/>
        <v>0</v>
      </c>
      <c r="W634" s="74">
        <f t="shared" si="218"/>
        <v>0</v>
      </c>
      <c r="X634" s="74">
        <f t="shared" si="209"/>
        <v>0</v>
      </c>
      <c r="Y634" s="75">
        <v>7.0000000000000007E-2</v>
      </c>
      <c r="Z634" s="74">
        <f t="shared" si="210"/>
        <v>-1330.8503377683501</v>
      </c>
      <c r="AA634" s="74">
        <f t="shared" si="211"/>
        <v>-116349.13500873439</v>
      </c>
      <c r="AB634" s="75">
        <v>7.0000000000000007E-2</v>
      </c>
      <c r="AC634" s="74">
        <f t="shared" si="206"/>
        <v>-1330.8503377683501</v>
      </c>
      <c r="AD634" s="74">
        <f t="shared" si="207"/>
        <v>-116349.13500873439</v>
      </c>
      <c r="AM634" s="74"/>
      <c r="AN634" s="74"/>
      <c r="AO634" s="74"/>
      <c r="AP634" s="74"/>
      <c r="AQ634" s="73"/>
      <c r="AR634" s="73"/>
    </row>
    <row r="635" spans="1:44" s="60" customFormat="1">
      <c r="A635" s="20" t="s">
        <v>869</v>
      </c>
      <c r="B635" s="135">
        <f>B634+28</f>
        <v>44620</v>
      </c>
      <c r="C635" s="136">
        <f>VLOOKUP(CF_ож!B635,USD!A:B,2,TRUE)</f>
        <v>87.808219178082197</v>
      </c>
      <c r="D635" s="73">
        <v>0</v>
      </c>
      <c r="E635" s="73">
        <v>0</v>
      </c>
      <c r="F635" s="73">
        <v>0</v>
      </c>
      <c r="G635" s="73"/>
      <c r="H635" s="75"/>
      <c r="M635" s="74">
        <v>150</v>
      </c>
      <c r="N635" s="74">
        <f t="shared" si="220"/>
        <v>18862.147682405001</v>
      </c>
      <c r="O635" s="74">
        <f t="shared" si="222"/>
        <v>13171.232876712329</v>
      </c>
      <c r="P635" s="74">
        <f t="shared" si="223"/>
        <v>1656251.5978659734</v>
      </c>
      <c r="Q635" s="74">
        <f t="shared" si="213"/>
        <v>0</v>
      </c>
      <c r="R635" s="74">
        <f t="shared" si="214"/>
        <v>0</v>
      </c>
      <c r="S635" s="74">
        <f t="shared" si="217"/>
        <v>0</v>
      </c>
      <c r="T635" s="74">
        <f t="shared" si="208"/>
        <v>0</v>
      </c>
      <c r="U635" s="74">
        <f t="shared" si="215"/>
        <v>0</v>
      </c>
      <c r="V635" s="74">
        <f t="shared" si="216"/>
        <v>0</v>
      </c>
      <c r="W635" s="74">
        <f t="shared" si="218"/>
        <v>0</v>
      </c>
      <c r="X635" s="74">
        <f t="shared" si="209"/>
        <v>0</v>
      </c>
      <c r="Y635" s="75">
        <v>7.0000000000000007E-2</v>
      </c>
      <c r="Z635" s="74">
        <f t="shared" si="210"/>
        <v>-1320.3503377683501</v>
      </c>
      <c r="AA635" s="74">
        <f t="shared" si="211"/>
        <v>-115937.61185061814</v>
      </c>
      <c r="AB635" s="75">
        <v>7.0000000000000007E-2</v>
      </c>
      <c r="AC635" s="74">
        <f t="shared" si="206"/>
        <v>-1320.3503377683501</v>
      </c>
      <c r="AD635" s="74">
        <f t="shared" si="207"/>
        <v>-115937.61185061814</v>
      </c>
      <c r="AM635" s="74"/>
      <c r="AN635" s="74"/>
      <c r="AO635" s="74"/>
      <c r="AP635" s="74"/>
      <c r="AQ635" s="73"/>
      <c r="AR635" s="73"/>
    </row>
    <row r="636" spans="1:44" s="60" customFormat="1">
      <c r="A636" s="20" t="s">
        <v>869</v>
      </c>
      <c r="B636" s="135">
        <f>B635+31</f>
        <v>44651</v>
      </c>
      <c r="C636" s="136">
        <f>VLOOKUP(CF_ож!B636,USD!A:B,2,TRUE)</f>
        <v>88.232876712328761</v>
      </c>
      <c r="D636" s="73">
        <v>0</v>
      </c>
      <c r="E636" s="73">
        <v>0</v>
      </c>
      <c r="F636" s="73">
        <v>0</v>
      </c>
      <c r="G636" s="73"/>
      <c r="H636" s="75"/>
      <c r="M636" s="74">
        <v>150</v>
      </c>
      <c r="N636" s="74">
        <f t="shared" si="220"/>
        <v>18712.147682405001</v>
      </c>
      <c r="O636" s="74">
        <f t="shared" si="222"/>
        <v>13234.931506849314</v>
      </c>
      <c r="P636" s="74">
        <f t="shared" si="223"/>
        <v>1651026.6194845287</v>
      </c>
      <c r="Q636" s="74">
        <f t="shared" si="213"/>
        <v>0</v>
      </c>
      <c r="R636" s="74">
        <f t="shared" si="214"/>
        <v>0</v>
      </c>
      <c r="S636" s="74">
        <f t="shared" si="217"/>
        <v>0</v>
      </c>
      <c r="T636" s="74">
        <f t="shared" si="208"/>
        <v>0</v>
      </c>
      <c r="U636" s="74">
        <f t="shared" si="215"/>
        <v>0</v>
      </c>
      <c r="V636" s="74">
        <f t="shared" si="216"/>
        <v>0</v>
      </c>
      <c r="W636" s="74">
        <f t="shared" si="218"/>
        <v>0</v>
      </c>
      <c r="X636" s="74">
        <f t="shared" si="209"/>
        <v>0</v>
      </c>
      <c r="Y636" s="75">
        <v>7.0000000000000007E-2</v>
      </c>
      <c r="Z636" s="74">
        <f t="shared" si="210"/>
        <v>-1309.8503377683501</v>
      </c>
      <c r="AA636" s="74">
        <f t="shared" si="211"/>
        <v>-115571.86336391701</v>
      </c>
      <c r="AB636" s="75">
        <v>7.0000000000000007E-2</v>
      </c>
      <c r="AC636" s="74">
        <f t="shared" si="206"/>
        <v>-1309.8503377683501</v>
      </c>
      <c r="AD636" s="74">
        <f t="shared" si="207"/>
        <v>-115571.86336391701</v>
      </c>
      <c r="AM636" s="74"/>
      <c r="AN636" s="74"/>
      <c r="AO636" s="74"/>
      <c r="AP636" s="74"/>
      <c r="AQ636" s="73"/>
      <c r="AR636" s="73"/>
    </row>
    <row r="637" spans="1:44" s="60" customFormat="1">
      <c r="A637" s="20" t="s">
        <v>869</v>
      </c>
      <c r="B637" s="135">
        <f>B636+30</f>
        <v>44681</v>
      </c>
      <c r="C637" s="136">
        <f>VLOOKUP(CF_ож!B637,USD!A:B,2,TRUE)</f>
        <v>88.643835616438352</v>
      </c>
      <c r="D637" s="73">
        <v>0</v>
      </c>
      <c r="E637" s="73">
        <v>0</v>
      </c>
      <c r="F637" s="73">
        <v>0</v>
      </c>
      <c r="G637" s="73"/>
      <c r="H637" s="75"/>
      <c r="M637" s="74">
        <v>150</v>
      </c>
      <c r="N637" s="74">
        <f t="shared" si="220"/>
        <v>18562.147682405001</v>
      </c>
      <c r="O637" s="74">
        <f t="shared" si="222"/>
        <v>13296.575342465752</v>
      </c>
      <c r="P637" s="74">
        <f t="shared" si="223"/>
        <v>1645419.967847161</v>
      </c>
      <c r="Q637" s="74">
        <f t="shared" si="213"/>
        <v>0</v>
      </c>
      <c r="R637" s="74">
        <f t="shared" si="214"/>
        <v>0</v>
      </c>
      <c r="S637" s="74">
        <f t="shared" si="217"/>
        <v>0</v>
      </c>
      <c r="T637" s="74">
        <f t="shared" si="208"/>
        <v>0</v>
      </c>
      <c r="U637" s="74">
        <f t="shared" si="215"/>
        <v>0</v>
      </c>
      <c r="V637" s="74">
        <f t="shared" si="216"/>
        <v>0</v>
      </c>
      <c r="W637" s="74">
        <f t="shared" si="218"/>
        <v>0</v>
      </c>
      <c r="X637" s="74">
        <f t="shared" si="209"/>
        <v>0</v>
      </c>
      <c r="Y637" s="75">
        <v>7.0000000000000007E-2</v>
      </c>
      <c r="Z637" s="74">
        <f t="shared" si="210"/>
        <v>-1299.3503377683501</v>
      </c>
      <c r="AA637" s="74">
        <f t="shared" si="211"/>
        <v>-115179.39774930128</v>
      </c>
      <c r="AB637" s="75">
        <v>7.0000000000000007E-2</v>
      </c>
      <c r="AC637" s="74">
        <f t="shared" si="206"/>
        <v>-1299.3503377683501</v>
      </c>
      <c r="AD637" s="74">
        <f t="shared" si="207"/>
        <v>-115179.39774930128</v>
      </c>
      <c r="AM637" s="74"/>
      <c r="AN637" s="74"/>
      <c r="AO637" s="74"/>
      <c r="AP637" s="74"/>
      <c r="AQ637" s="73"/>
      <c r="AR637" s="73"/>
    </row>
    <row r="638" spans="1:44" s="60" customFormat="1">
      <c r="A638" s="20" t="s">
        <v>869</v>
      </c>
      <c r="B638" s="135">
        <f>B637+31</f>
        <v>44712</v>
      </c>
      <c r="C638" s="136">
        <f>VLOOKUP(CF_ож!B638,USD!A:B,2,TRUE)</f>
        <v>89.06849315068493</v>
      </c>
      <c r="D638" s="73">
        <v>0</v>
      </c>
      <c r="E638" s="73">
        <v>0</v>
      </c>
      <c r="F638" s="73">
        <v>0</v>
      </c>
      <c r="G638" s="73"/>
      <c r="H638" s="75"/>
      <c r="M638" s="74">
        <v>150</v>
      </c>
      <c r="N638" s="74">
        <f t="shared" si="220"/>
        <v>18412.147682405001</v>
      </c>
      <c r="O638" s="74">
        <f t="shared" si="222"/>
        <v>13360.273972602739</v>
      </c>
      <c r="P638" s="74">
        <f t="shared" si="223"/>
        <v>1639942.2497396893</v>
      </c>
      <c r="Q638" s="74">
        <f t="shared" si="213"/>
        <v>0</v>
      </c>
      <c r="R638" s="74">
        <f t="shared" si="214"/>
        <v>0</v>
      </c>
      <c r="S638" s="74">
        <f t="shared" si="217"/>
        <v>0</v>
      </c>
      <c r="T638" s="74">
        <f t="shared" si="208"/>
        <v>0</v>
      </c>
      <c r="U638" s="74">
        <f t="shared" si="215"/>
        <v>0</v>
      </c>
      <c r="V638" s="74">
        <f t="shared" si="216"/>
        <v>0</v>
      </c>
      <c r="W638" s="74">
        <f t="shared" si="218"/>
        <v>0</v>
      </c>
      <c r="X638" s="74">
        <f t="shared" si="209"/>
        <v>0</v>
      </c>
      <c r="Y638" s="75">
        <v>7.0000000000000007E-2</v>
      </c>
      <c r="Z638" s="74">
        <f t="shared" si="210"/>
        <v>-1288.8503377683501</v>
      </c>
      <c r="AA638" s="74">
        <f t="shared" si="211"/>
        <v>-114795.95748177824</v>
      </c>
      <c r="AB638" s="75">
        <v>7.0000000000000007E-2</v>
      </c>
      <c r="AC638" s="74">
        <f t="shared" si="206"/>
        <v>-1288.8503377683501</v>
      </c>
      <c r="AD638" s="74">
        <f t="shared" si="207"/>
        <v>-114795.95748177824</v>
      </c>
      <c r="AM638" s="74"/>
      <c r="AN638" s="74"/>
      <c r="AO638" s="74"/>
      <c r="AP638" s="74"/>
      <c r="AQ638" s="73"/>
      <c r="AR638" s="73"/>
    </row>
    <row r="639" spans="1:44" s="60" customFormat="1">
      <c r="A639" s="20" t="s">
        <v>869</v>
      </c>
      <c r="B639" s="135">
        <f>B638+30</f>
        <v>44742</v>
      </c>
      <c r="C639" s="136">
        <f>VLOOKUP(CF_ож!B639,USD!A:B,2,TRUE)</f>
        <v>89.479452054794521</v>
      </c>
      <c r="D639" s="73">
        <v>0</v>
      </c>
      <c r="E639" s="73">
        <v>0</v>
      </c>
      <c r="F639" s="73">
        <v>0</v>
      </c>
      <c r="G639" s="73"/>
      <c r="H639" s="75"/>
      <c r="M639" s="74">
        <v>150</v>
      </c>
      <c r="N639" s="74">
        <f t="shared" si="220"/>
        <v>18262.147682405001</v>
      </c>
      <c r="O639" s="74">
        <f t="shared" si="222"/>
        <v>13421.917808219177</v>
      </c>
      <c r="P639" s="74">
        <f t="shared" si="223"/>
        <v>1634086.9679653351</v>
      </c>
      <c r="Q639" s="74">
        <f t="shared" si="213"/>
        <v>0</v>
      </c>
      <c r="R639" s="74">
        <f t="shared" si="214"/>
        <v>0</v>
      </c>
      <c r="S639" s="74">
        <f t="shared" si="217"/>
        <v>0</v>
      </c>
      <c r="T639" s="74">
        <f t="shared" si="208"/>
        <v>0</v>
      </c>
      <c r="U639" s="74">
        <f t="shared" si="215"/>
        <v>0</v>
      </c>
      <c r="V639" s="74">
        <f t="shared" si="216"/>
        <v>0</v>
      </c>
      <c r="W639" s="74">
        <f t="shared" si="218"/>
        <v>0</v>
      </c>
      <c r="X639" s="74">
        <f t="shared" si="209"/>
        <v>0</v>
      </c>
      <c r="Y639" s="75">
        <v>7.0000000000000007E-2</v>
      </c>
      <c r="Z639" s="74">
        <f t="shared" si="210"/>
        <v>-1278.3503377683501</v>
      </c>
      <c r="AA639" s="74">
        <f t="shared" si="211"/>
        <v>-114386.08775757346</v>
      </c>
      <c r="AB639" s="75">
        <v>7.0000000000000007E-2</v>
      </c>
      <c r="AC639" s="74">
        <f t="shared" si="206"/>
        <v>-1278.3503377683501</v>
      </c>
      <c r="AD639" s="74">
        <f t="shared" si="207"/>
        <v>-114386.08775757346</v>
      </c>
      <c r="AM639" s="74"/>
      <c r="AN639" s="74"/>
      <c r="AO639" s="74"/>
      <c r="AP639" s="74"/>
      <c r="AQ639" s="73"/>
      <c r="AR639" s="73"/>
    </row>
    <row r="640" spans="1:44" s="60" customFormat="1">
      <c r="A640" s="20" t="s">
        <v>869</v>
      </c>
      <c r="B640" s="135">
        <f>B639+31</f>
        <v>44773</v>
      </c>
      <c r="C640" s="136">
        <f>VLOOKUP(CF_ож!B640,USD!A:B,2,TRUE)</f>
        <v>89.904109589041099</v>
      </c>
      <c r="D640" s="73">
        <v>0</v>
      </c>
      <c r="E640" s="73">
        <v>0</v>
      </c>
      <c r="F640" s="73">
        <v>0</v>
      </c>
      <c r="G640" s="73"/>
      <c r="H640" s="75"/>
      <c r="M640" s="74">
        <v>150</v>
      </c>
      <c r="N640" s="74">
        <f t="shared" si="220"/>
        <v>18112.147682405001</v>
      </c>
      <c r="O640" s="74">
        <f t="shared" si="222"/>
        <v>13485.616438356165</v>
      </c>
      <c r="P640" s="74">
        <f t="shared" si="223"/>
        <v>1628356.5101318359</v>
      </c>
      <c r="Q640" s="74">
        <f t="shared" si="213"/>
        <v>0</v>
      </c>
      <c r="R640" s="74">
        <f t="shared" si="214"/>
        <v>0</v>
      </c>
      <c r="S640" s="74">
        <f t="shared" si="217"/>
        <v>0</v>
      </c>
      <c r="T640" s="74">
        <f t="shared" si="208"/>
        <v>0</v>
      </c>
      <c r="U640" s="74">
        <f t="shared" si="215"/>
        <v>0</v>
      </c>
      <c r="V640" s="74">
        <f t="shared" si="216"/>
        <v>0</v>
      </c>
      <c r="W640" s="74">
        <f t="shared" si="218"/>
        <v>0</v>
      </c>
      <c r="X640" s="74">
        <f t="shared" si="209"/>
        <v>0</v>
      </c>
      <c r="Y640" s="75">
        <v>7.0000000000000007E-2</v>
      </c>
      <c r="Z640" s="74">
        <f t="shared" si="210"/>
        <v>-1267.8503377683501</v>
      </c>
      <c r="AA640" s="74">
        <f t="shared" si="211"/>
        <v>-113984.95570922851</v>
      </c>
      <c r="AB640" s="75">
        <v>7.0000000000000007E-2</v>
      </c>
      <c r="AC640" s="74">
        <f t="shared" si="206"/>
        <v>-1267.8503377683501</v>
      </c>
      <c r="AD640" s="74">
        <f t="shared" si="207"/>
        <v>-113984.95570922851</v>
      </c>
      <c r="AM640" s="74"/>
      <c r="AN640" s="74"/>
      <c r="AO640" s="74"/>
      <c r="AP640" s="74"/>
      <c r="AQ640" s="73"/>
      <c r="AR640" s="73"/>
    </row>
    <row r="641" spans="1:44" s="60" customFormat="1">
      <c r="A641" s="20" t="s">
        <v>869</v>
      </c>
      <c r="B641" s="135">
        <f>B640+31</f>
        <v>44804</v>
      </c>
      <c r="C641" s="136">
        <f>VLOOKUP(CF_ож!B641,USD!A:B,2,TRUE)</f>
        <v>90.328767123287676</v>
      </c>
      <c r="D641" s="73">
        <v>0</v>
      </c>
      <c r="E641" s="73">
        <v>0</v>
      </c>
      <c r="F641" s="73">
        <v>0</v>
      </c>
      <c r="G641" s="73"/>
      <c r="H641" s="75"/>
      <c r="M641" s="74">
        <v>150</v>
      </c>
      <c r="N641" s="74">
        <f t="shared" si="220"/>
        <v>17962.147682405001</v>
      </c>
      <c r="O641" s="74">
        <f t="shared" si="222"/>
        <v>13549.315068493152</v>
      </c>
      <c r="P641" s="74">
        <f t="shared" si="223"/>
        <v>1622498.6550380627</v>
      </c>
      <c r="Q641" s="74">
        <f t="shared" si="213"/>
        <v>0</v>
      </c>
      <c r="R641" s="74">
        <f t="shared" si="214"/>
        <v>0</v>
      </c>
      <c r="S641" s="74">
        <f t="shared" si="217"/>
        <v>0</v>
      </c>
      <c r="T641" s="74">
        <f t="shared" si="208"/>
        <v>0</v>
      </c>
      <c r="U641" s="74">
        <f t="shared" si="215"/>
        <v>0</v>
      </c>
      <c r="V641" s="74">
        <f t="shared" si="216"/>
        <v>0</v>
      </c>
      <c r="W641" s="74">
        <f t="shared" si="218"/>
        <v>0</v>
      </c>
      <c r="X641" s="74">
        <f t="shared" si="209"/>
        <v>0</v>
      </c>
      <c r="Y641" s="75">
        <v>7.0000000000000007E-2</v>
      </c>
      <c r="Z641" s="74">
        <f t="shared" si="210"/>
        <v>-1257.3503377683501</v>
      </c>
      <c r="AA641" s="74">
        <f t="shared" si="211"/>
        <v>-113574.90585266439</v>
      </c>
      <c r="AB641" s="75">
        <v>7.0000000000000007E-2</v>
      </c>
      <c r="AC641" s="74">
        <f t="shared" si="206"/>
        <v>-1257.3503377683501</v>
      </c>
      <c r="AD641" s="74">
        <f t="shared" si="207"/>
        <v>-113574.90585266439</v>
      </c>
      <c r="AM641" s="74"/>
      <c r="AN641" s="74"/>
      <c r="AO641" s="74"/>
      <c r="AP641" s="74"/>
      <c r="AQ641" s="73"/>
      <c r="AR641" s="73"/>
    </row>
    <row r="642" spans="1:44" s="60" customFormat="1">
      <c r="A642" s="20" t="s">
        <v>869</v>
      </c>
      <c r="B642" s="135">
        <f>B641+30</f>
        <v>44834</v>
      </c>
      <c r="C642" s="136">
        <f>VLOOKUP(CF_ож!B642,USD!A:B,2,TRUE)</f>
        <v>90.739726027397253</v>
      </c>
      <c r="D642" s="73">
        <v>0</v>
      </c>
      <c r="E642" s="73">
        <v>0</v>
      </c>
      <c r="F642" s="73">
        <v>0</v>
      </c>
      <c r="G642" s="73"/>
      <c r="H642" s="75"/>
      <c r="M642" s="74">
        <v>150</v>
      </c>
      <c r="N642" s="74">
        <f t="shared" si="220"/>
        <v>17812.147682405001</v>
      </c>
      <c r="O642" s="74">
        <f t="shared" si="222"/>
        <v>13610.958904109588</v>
      </c>
      <c r="P642" s="74">
        <f t="shared" si="223"/>
        <v>1616269.4006609686</v>
      </c>
      <c r="Q642" s="74">
        <f t="shared" si="213"/>
        <v>0</v>
      </c>
      <c r="R642" s="74">
        <f t="shared" si="214"/>
        <v>0</v>
      </c>
      <c r="S642" s="74">
        <f t="shared" si="217"/>
        <v>0</v>
      </c>
      <c r="T642" s="74">
        <f t="shared" si="208"/>
        <v>0</v>
      </c>
      <c r="U642" s="74">
        <f t="shared" si="215"/>
        <v>0</v>
      </c>
      <c r="V642" s="74">
        <f t="shared" si="216"/>
        <v>0</v>
      </c>
      <c r="W642" s="74">
        <f t="shared" si="218"/>
        <v>0</v>
      </c>
      <c r="X642" s="74">
        <f t="shared" si="209"/>
        <v>0</v>
      </c>
      <c r="Y642" s="75">
        <v>7.0000000000000007E-2</v>
      </c>
      <c r="Z642" s="74">
        <f t="shared" si="210"/>
        <v>-1246.8503377683501</v>
      </c>
      <c r="AA642" s="74">
        <f t="shared" si="211"/>
        <v>-113138.85804626781</v>
      </c>
      <c r="AB642" s="75">
        <v>7.0000000000000007E-2</v>
      </c>
      <c r="AC642" s="74">
        <f t="shared" si="206"/>
        <v>-1246.8503377683501</v>
      </c>
      <c r="AD642" s="74">
        <f t="shared" si="207"/>
        <v>-113138.85804626781</v>
      </c>
      <c r="AM642" s="74"/>
      <c r="AN642" s="74"/>
      <c r="AO642" s="74"/>
      <c r="AP642" s="74"/>
      <c r="AQ642" s="73"/>
      <c r="AR642" s="73"/>
    </row>
    <row r="643" spans="1:44" s="60" customFormat="1">
      <c r="A643" s="20" t="s">
        <v>869</v>
      </c>
      <c r="B643" s="135">
        <f>B642+31</f>
        <v>44865</v>
      </c>
      <c r="C643" s="136">
        <f>VLOOKUP(CF_ож!B643,USD!A:B,2,TRUE)</f>
        <v>91.164383561643831</v>
      </c>
      <c r="D643" s="73">
        <v>0</v>
      </c>
      <c r="E643" s="73">
        <v>0</v>
      </c>
      <c r="F643" s="73">
        <v>0</v>
      </c>
      <c r="G643" s="73"/>
      <c r="H643" s="75"/>
      <c r="M643" s="74">
        <v>150</v>
      </c>
      <c r="N643" s="74">
        <f t="shared" si="220"/>
        <v>17662.147682405001</v>
      </c>
      <c r="O643" s="74">
        <f t="shared" si="222"/>
        <v>13674.657534246575</v>
      </c>
      <c r="P643" s="74">
        <f t="shared" si="223"/>
        <v>1610158.8058411682</v>
      </c>
      <c r="Q643" s="74">
        <f t="shared" si="213"/>
        <v>0</v>
      </c>
      <c r="R643" s="74">
        <f t="shared" si="214"/>
        <v>0</v>
      </c>
      <c r="S643" s="74">
        <f t="shared" si="217"/>
        <v>0</v>
      </c>
      <c r="T643" s="74">
        <f t="shared" si="208"/>
        <v>0</v>
      </c>
      <c r="U643" s="74">
        <f t="shared" si="215"/>
        <v>0</v>
      </c>
      <c r="V643" s="74">
        <f t="shared" si="216"/>
        <v>0</v>
      </c>
      <c r="W643" s="74">
        <f t="shared" si="218"/>
        <v>0</v>
      </c>
      <c r="X643" s="74">
        <f t="shared" si="209"/>
        <v>0</v>
      </c>
      <c r="Y643" s="75">
        <v>7.0000000000000007E-2</v>
      </c>
      <c r="Z643" s="74">
        <f t="shared" si="210"/>
        <v>-1236.3503377683501</v>
      </c>
      <c r="AA643" s="74">
        <f t="shared" si="211"/>
        <v>-112711.11640888177</v>
      </c>
      <c r="AB643" s="75">
        <v>7.0000000000000007E-2</v>
      </c>
      <c r="AC643" s="74">
        <f t="shared" si="206"/>
        <v>-1236.3503377683501</v>
      </c>
      <c r="AD643" s="74">
        <f t="shared" si="207"/>
        <v>-112711.11640888177</v>
      </c>
      <c r="AM643" s="74"/>
      <c r="AN643" s="74"/>
      <c r="AO643" s="74"/>
      <c r="AP643" s="74"/>
      <c r="AQ643" s="73"/>
      <c r="AR643" s="73"/>
    </row>
    <row r="644" spans="1:44" s="60" customFormat="1">
      <c r="A644" s="20" t="s">
        <v>869</v>
      </c>
      <c r="B644" s="135">
        <f>B643+30</f>
        <v>44895</v>
      </c>
      <c r="C644" s="136">
        <f>VLOOKUP(CF_ож!B644,USD!A:B,2,TRUE)</f>
        <v>91.575342465753423</v>
      </c>
      <c r="D644" s="73">
        <v>0</v>
      </c>
      <c r="E644" s="73">
        <v>0</v>
      </c>
      <c r="F644" s="73">
        <v>0</v>
      </c>
      <c r="G644" s="73"/>
      <c r="H644" s="75"/>
      <c r="M644" s="74">
        <v>150</v>
      </c>
      <c r="N644" s="74">
        <f t="shared" si="220"/>
        <v>17512.147682405001</v>
      </c>
      <c r="O644" s="74">
        <f t="shared" si="222"/>
        <v>13736.301369863013</v>
      </c>
      <c r="P644" s="74">
        <f t="shared" si="223"/>
        <v>1603680.921327088</v>
      </c>
      <c r="Q644" s="74">
        <f t="shared" si="213"/>
        <v>0</v>
      </c>
      <c r="R644" s="74">
        <f t="shared" si="214"/>
        <v>0</v>
      </c>
      <c r="S644" s="74">
        <f t="shared" si="217"/>
        <v>0</v>
      </c>
      <c r="T644" s="74">
        <f t="shared" si="208"/>
        <v>0</v>
      </c>
      <c r="U644" s="74">
        <f t="shared" si="215"/>
        <v>0</v>
      </c>
      <c r="V644" s="74">
        <f t="shared" si="216"/>
        <v>0</v>
      </c>
      <c r="W644" s="74">
        <f t="shared" si="218"/>
        <v>0</v>
      </c>
      <c r="X644" s="74">
        <f t="shared" si="209"/>
        <v>0</v>
      </c>
      <c r="Y644" s="75">
        <v>7.0000000000000007E-2</v>
      </c>
      <c r="Z644" s="74">
        <f t="shared" si="210"/>
        <v>-1225.8503377683501</v>
      </c>
      <c r="AA644" s="74">
        <f t="shared" si="211"/>
        <v>-112257.66449289616</v>
      </c>
      <c r="AB644" s="75">
        <v>7.0000000000000007E-2</v>
      </c>
      <c r="AC644" s="74">
        <f t="shared" si="206"/>
        <v>-1225.8503377683501</v>
      </c>
      <c r="AD644" s="74">
        <f t="shared" si="207"/>
        <v>-112257.66449289616</v>
      </c>
      <c r="AM644" s="74"/>
      <c r="AN644" s="74"/>
      <c r="AO644" s="74"/>
      <c r="AP644" s="74"/>
      <c r="AQ644" s="73"/>
      <c r="AR644" s="73"/>
    </row>
    <row r="645" spans="1:44" s="60" customFormat="1">
      <c r="A645" s="20" t="s">
        <v>869</v>
      </c>
      <c r="B645" s="135">
        <f>B644+31</f>
        <v>44926</v>
      </c>
      <c r="C645" s="136">
        <f>VLOOKUP(CF_ож!B645,USD!A:B,2,TRUE)</f>
        <v>92</v>
      </c>
      <c r="D645" s="73">
        <v>0</v>
      </c>
      <c r="E645" s="73">
        <v>0</v>
      </c>
      <c r="F645" s="73">
        <v>0</v>
      </c>
      <c r="G645" s="73"/>
      <c r="H645" s="75"/>
      <c r="M645" s="74">
        <v>150</v>
      </c>
      <c r="N645" s="74">
        <f t="shared" si="220"/>
        <v>17362.147682405001</v>
      </c>
      <c r="O645" s="74">
        <f t="shared" si="222"/>
        <v>13800</v>
      </c>
      <c r="P645" s="74">
        <f t="shared" si="223"/>
        <v>1597317.5867812601</v>
      </c>
      <c r="Q645" s="74">
        <f t="shared" si="213"/>
        <v>0</v>
      </c>
      <c r="R645" s="74">
        <f t="shared" si="214"/>
        <v>0</v>
      </c>
      <c r="S645" s="74">
        <f t="shared" si="217"/>
        <v>0</v>
      </c>
      <c r="T645" s="74">
        <f t="shared" si="208"/>
        <v>0</v>
      </c>
      <c r="U645" s="74">
        <f t="shared" si="215"/>
        <v>0</v>
      </c>
      <c r="V645" s="74">
        <f t="shared" si="216"/>
        <v>0</v>
      </c>
      <c r="W645" s="74">
        <f t="shared" si="218"/>
        <v>0</v>
      </c>
      <c r="X645" s="74">
        <f t="shared" si="209"/>
        <v>0</v>
      </c>
      <c r="Y645" s="75">
        <v>7.0000000000000007E-2</v>
      </c>
      <c r="Z645" s="74">
        <f t="shared" si="210"/>
        <v>-1215.3503377683501</v>
      </c>
      <c r="AA645" s="74">
        <f t="shared" si="211"/>
        <v>-111812.2310746882</v>
      </c>
      <c r="AB645" s="75">
        <v>7.0000000000000007E-2</v>
      </c>
      <c r="AC645" s="74">
        <f t="shared" ref="AC645:AC708" si="224">-AB645*N645</f>
        <v>-1215.3503377683501</v>
      </c>
      <c r="AD645" s="74">
        <f t="shared" ref="AD645:AD708" si="225">AC645*C645</f>
        <v>-111812.2310746882</v>
      </c>
      <c r="AM645" s="74"/>
      <c r="AN645" s="74"/>
      <c r="AO645" s="74"/>
      <c r="AP645" s="74"/>
      <c r="AQ645" s="73"/>
      <c r="AR645" s="73"/>
    </row>
    <row r="646" spans="1:44" s="60" customFormat="1">
      <c r="A646" s="20" t="s">
        <v>869</v>
      </c>
      <c r="B646" s="135">
        <f>B645+31</f>
        <v>44957</v>
      </c>
      <c r="C646" s="136">
        <f>VLOOKUP(CF_ож!B646,USD!A:B,2,TRUE)</f>
        <v>92.424657534246577</v>
      </c>
      <c r="D646" s="73">
        <v>0</v>
      </c>
      <c r="E646" s="73">
        <v>0</v>
      </c>
      <c r="F646" s="73">
        <v>0</v>
      </c>
      <c r="G646" s="73"/>
      <c r="H646" s="75"/>
      <c r="M646" s="74">
        <v>150</v>
      </c>
      <c r="N646" s="74">
        <f t="shared" si="220"/>
        <v>17212.147682405001</v>
      </c>
      <c r="O646" s="74">
        <f t="shared" si="222"/>
        <v>13863.698630136987</v>
      </c>
      <c r="P646" s="74">
        <f t="shared" si="223"/>
        <v>1590826.8549751581</v>
      </c>
      <c r="Q646" s="74">
        <f t="shared" si="213"/>
        <v>0</v>
      </c>
      <c r="R646" s="74">
        <f t="shared" si="214"/>
        <v>0</v>
      </c>
      <c r="S646" s="74">
        <f t="shared" si="217"/>
        <v>0</v>
      </c>
      <c r="T646" s="74">
        <f t="shared" si="208"/>
        <v>0</v>
      </c>
      <c r="U646" s="74">
        <f t="shared" si="215"/>
        <v>0</v>
      </c>
      <c r="V646" s="74">
        <f t="shared" si="216"/>
        <v>0</v>
      </c>
      <c r="W646" s="74">
        <f t="shared" si="218"/>
        <v>0</v>
      </c>
      <c r="X646" s="74">
        <f t="shared" si="209"/>
        <v>0</v>
      </c>
      <c r="Y646" s="75">
        <v>7.0000000000000007E-2</v>
      </c>
      <c r="Z646" s="74">
        <f t="shared" si="210"/>
        <v>-1204.8503377683501</v>
      </c>
      <c r="AA646" s="74">
        <f t="shared" si="211"/>
        <v>-111357.87984826107</v>
      </c>
      <c r="AB646" s="75">
        <v>7.0000000000000007E-2</v>
      </c>
      <c r="AC646" s="74">
        <f t="shared" si="224"/>
        <v>-1204.8503377683501</v>
      </c>
      <c r="AD646" s="74">
        <f t="shared" si="225"/>
        <v>-111357.87984826107</v>
      </c>
      <c r="AM646" s="74"/>
      <c r="AN646" s="74"/>
      <c r="AO646" s="74"/>
      <c r="AP646" s="74"/>
      <c r="AQ646" s="73"/>
      <c r="AR646" s="73"/>
    </row>
    <row r="647" spans="1:44" s="60" customFormat="1">
      <c r="A647" s="20" t="s">
        <v>869</v>
      </c>
      <c r="B647" s="135">
        <f>B646+28</f>
        <v>44985</v>
      </c>
      <c r="C647" s="136">
        <f>VLOOKUP(CF_ож!B647,USD!A:B,2,TRUE)</f>
        <v>92.808219178082197</v>
      </c>
      <c r="D647" s="73">
        <v>0</v>
      </c>
      <c r="E647" s="73">
        <v>0</v>
      </c>
      <c r="F647" s="73">
        <v>0</v>
      </c>
      <c r="G647" s="73"/>
      <c r="H647" s="75"/>
      <c r="M647" s="74">
        <v>150</v>
      </c>
      <c r="N647" s="74">
        <f t="shared" si="220"/>
        <v>17062.147682405001</v>
      </c>
      <c r="O647" s="74">
        <f t="shared" si="222"/>
        <v>13921.232876712329</v>
      </c>
      <c r="P647" s="74">
        <f t="shared" si="223"/>
        <v>1583507.5417574504</v>
      </c>
      <c r="Q647" s="74">
        <f t="shared" si="213"/>
        <v>0</v>
      </c>
      <c r="R647" s="74">
        <f t="shared" si="214"/>
        <v>0</v>
      </c>
      <c r="S647" s="74">
        <f t="shared" si="217"/>
        <v>0</v>
      </c>
      <c r="T647" s="74">
        <f t="shared" ref="T647:T710" si="226">S647*C647</f>
        <v>0</v>
      </c>
      <c r="U647" s="74">
        <f t="shared" si="215"/>
        <v>0</v>
      </c>
      <c r="V647" s="74">
        <f t="shared" si="216"/>
        <v>0</v>
      </c>
      <c r="W647" s="74">
        <f t="shared" si="218"/>
        <v>0</v>
      </c>
      <c r="X647" s="74">
        <f t="shared" si="209"/>
        <v>0</v>
      </c>
      <c r="Y647" s="75">
        <v>7.0000000000000007E-2</v>
      </c>
      <c r="Z647" s="74">
        <f t="shared" si="210"/>
        <v>-1194.3503377683501</v>
      </c>
      <c r="AA647" s="74">
        <f t="shared" si="211"/>
        <v>-110845.52792302154</v>
      </c>
      <c r="AB647" s="75">
        <v>7.0000000000000007E-2</v>
      </c>
      <c r="AC647" s="74">
        <f t="shared" si="224"/>
        <v>-1194.3503377683501</v>
      </c>
      <c r="AD647" s="74">
        <f t="shared" si="225"/>
        <v>-110845.52792302154</v>
      </c>
      <c r="AM647" s="74"/>
      <c r="AN647" s="74"/>
      <c r="AO647" s="74"/>
      <c r="AP647" s="74"/>
      <c r="AQ647" s="73"/>
      <c r="AR647" s="73"/>
    </row>
    <row r="648" spans="1:44" s="60" customFormat="1">
      <c r="A648" s="20" t="s">
        <v>869</v>
      </c>
      <c r="B648" s="135">
        <f>B647+31</f>
        <v>45016</v>
      </c>
      <c r="C648" s="136">
        <f>VLOOKUP(CF_ож!B648,USD!A:B,2,TRUE)</f>
        <v>93.232876712328761</v>
      </c>
      <c r="D648" s="73">
        <v>0</v>
      </c>
      <c r="E648" s="73">
        <v>0</v>
      </c>
      <c r="F648" s="73">
        <v>0</v>
      </c>
      <c r="G648" s="73"/>
      <c r="H648" s="75"/>
      <c r="M648" s="74">
        <v>150</v>
      </c>
      <c r="N648" s="74">
        <f t="shared" si="220"/>
        <v>16912.147682405001</v>
      </c>
      <c r="O648" s="74">
        <f t="shared" si="222"/>
        <v>13984.931506849314</v>
      </c>
      <c r="P648" s="74">
        <f t="shared" si="223"/>
        <v>1576768.179814362</v>
      </c>
      <c r="Q648" s="74">
        <f t="shared" si="213"/>
        <v>0</v>
      </c>
      <c r="R648" s="74">
        <f t="shared" si="214"/>
        <v>0</v>
      </c>
      <c r="S648" s="74">
        <f t="shared" si="217"/>
        <v>0</v>
      </c>
      <c r="T648" s="74">
        <f t="shared" si="226"/>
        <v>0</v>
      </c>
      <c r="U648" s="74">
        <f t="shared" si="215"/>
        <v>0</v>
      </c>
      <c r="V648" s="74">
        <f t="shared" si="216"/>
        <v>0</v>
      </c>
      <c r="W648" s="74">
        <f t="shared" si="218"/>
        <v>0</v>
      </c>
      <c r="X648" s="74">
        <f t="shared" ref="X648:X711" si="227">W648*C648</f>
        <v>0</v>
      </c>
      <c r="Y648" s="75">
        <v>7.0000000000000007E-2</v>
      </c>
      <c r="Z648" s="74">
        <f t="shared" ref="Z648:Z711" si="228">-Y648*N648</f>
        <v>-1183.8503377683501</v>
      </c>
      <c r="AA648" s="74">
        <f t="shared" ref="AA648:AA711" si="229">Z648*C648</f>
        <v>-110373.77258700534</v>
      </c>
      <c r="AB648" s="75">
        <v>7.0000000000000007E-2</v>
      </c>
      <c r="AC648" s="74">
        <f t="shared" si="224"/>
        <v>-1183.8503377683501</v>
      </c>
      <c r="AD648" s="74">
        <f t="shared" si="225"/>
        <v>-110373.77258700534</v>
      </c>
      <c r="AM648" s="74"/>
      <c r="AN648" s="74"/>
      <c r="AO648" s="74"/>
      <c r="AP648" s="74"/>
      <c r="AQ648" s="73"/>
      <c r="AR648" s="73"/>
    </row>
    <row r="649" spans="1:44" s="60" customFormat="1">
      <c r="A649" s="20" t="s">
        <v>869</v>
      </c>
      <c r="B649" s="135">
        <f>B648+30</f>
        <v>45046</v>
      </c>
      <c r="C649" s="136">
        <f>VLOOKUP(CF_ож!B649,USD!A:B,2,TRUE)</f>
        <v>93.643835616438352</v>
      </c>
      <c r="D649" s="73">
        <v>0</v>
      </c>
      <c r="E649" s="73">
        <v>0</v>
      </c>
      <c r="F649" s="73">
        <v>0</v>
      </c>
      <c r="G649" s="73"/>
      <c r="H649" s="75"/>
      <c r="M649" s="74">
        <v>150</v>
      </c>
      <c r="N649" s="74">
        <f t="shared" si="220"/>
        <v>16762.147682405001</v>
      </c>
      <c r="O649" s="74">
        <f t="shared" si="222"/>
        <v>14046.575342465752</v>
      </c>
      <c r="P649" s="74">
        <f t="shared" si="223"/>
        <v>1569671.8021495969</v>
      </c>
      <c r="Q649" s="74">
        <f t="shared" si="213"/>
        <v>0</v>
      </c>
      <c r="R649" s="74">
        <f t="shared" si="214"/>
        <v>0</v>
      </c>
      <c r="S649" s="74">
        <f t="shared" si="217"/>
        <v>0</v>
      </c>
      <c r="T649" s="74">
        <f t="shared" si="226"/>
        <v>0</v>
      </c>
      <c r="U649" s="74">
        <f t="shared" si="215"/>
        <v>0</v>
      </c>
      <c r="V649" s="74">
        <f t="shared" si="216"/>
        <v>0</v>
      </c>
      <c r="W649" s="74">
        <f t="shared" si="218"/>
        <v>0</v>
      </c>
      <c r="X649" s="74">
        <f t="shared" si="227"/>
        <v>0</v>
      </c>
      <c r="Y649" s="75">
        <v>7.0000000000000007E-2</v>
      </c>
      <c r="Z649" s="74">
        <f t="shared" si="228"/>
        <v>-1173.3503377683501</v>
      </c>
      <c r="AA649" s="74">
        <f t="shared" si="229"/>
        <v>-109877.02615047179</v>
      </c>
      <c r="AB649" s="75">
        <v>7.0000000000000007E-2</v>
      </c>
      <c r="AC649" s="74">
        <f t="shared" si="224"/>
        <v>-1173.3503377683501</v>
      </c>
      <c r="AD649" s="74">
        <f t="shared" si="225"/>
        <v>-109877.02615047179</v>
      </c>
      <c r="AM649" s="74"/>
      <c r="AN649" s="74"/>
      <c r="AO649" s="74"/>
      <c r="AP649" s="74"/>
      <c r="AQ649" s="73"/>
      <c r="AR649" s="73"/>
    </row>
    <row r="650" spans="1:44" s="60" customFormat="1">
      <c r="A650" s="20" t="s">
        <v>869</v>
      </c>
      <c r="B650" s="135">
        <f>B649+31</f>
        <v>45077</v>
      </c>
      <c r="C650" s="136">
        <f>VLOOKUP(CF_ож!B650,USD!A:B,2,TRUE)</f>
        <v>94.06849315068493</v>
      </c>
      <c r="D650" s="73">
        <v>0</v>
      </c>
      <c r="E650" s="73">
        <v>0</v>
      </c>
      <c r="F650" s="73">
        <v>0</v>
      </c>
      <c r="G650" s="73"/>
      <c r="H650" s="75"/>
      <c r="M650" s="74">
        <v>150</v>
      </c>
      <c r="N650" s="74">
        <f t="shared" si="220"/>
        <v>16612.147682405001</v>
      </c>
      <c r="O650" s="74">
        <f t="shared" si="222"/>
        <v>14110.273972602739</v>
      </c>
      <c r="P650" s="74">
        <f t="shared" si="223"/>
        <v>1562679.7004804814</v>
      </c>
      <c r="Q650" s="74">
        <f t="shared" si="213"/>
        <v>0</v>
      </c>
      <c r="R650" s="74">
        <f t="shared" si="214"/>
        <v>0</v>
      </c>
      <c r="S650" s="74">
        <f t="shared" si="217"/>
        <v>0</v>
      </c>
      <c r="T650" s="74">
        <f t="shared" si="226"/>
        <v>0</v>
      </c>
      <c r="U650" s="74">
        <f t="shared" si="215"/>
        <v>0</v>
      </c>
      <c r="V650" s="74">
        <f t="shared" si="216"/>
        <v>0</v>
      </c>
      <c r="W650" s="74">
        <f t="shared" si="218"/>
        <v>0</v>
      </c>
      <c r="X650" s="74">
        <f t="shared" si="227"/>
        <v>0</v>
      </c>
      <c r="Y650" s="75">
        <v>7.0000000000000007E-2</v>
      </c>
      <c r="Z650" s="74">
        <f t="shared" si="228"/>
        <v>-1162.8503377683501</v>
      </c>
      <c r="AA650" s="74">
        <f t="shared" si="229"/>
        <v>-109387.57903363369</v>
      </c>
      <c r="AB650" s="75">
        <v>7.0000000000000007E-2</v>
      </c>
      <c r="AC650" s="74">
        <f t="shared" si="224"/>
        <v>-1162.8503377683501</v>
      </c>
      <c r="AD650" s="74">
        <f t="shared" si="225"/>
        <v>-109387.57903363369</v>
      </c>
      <c r="AM650" s="74"/>
      <c r="AN650" s="74"/>
      <c r="AO650" s="74"/>
      <c r="AP650" s="74"/>
      <c r="AQ650" s="73"/>
      <c r="AR650" s="73"/>
    </row>
    <row r="651" spans="1:44" s="60" customFormat="1">
      <c r="A651" s="20" t="s">
        <v>869</v>
      </c>
      <c r="B651" s="135">
        <f>B650+30</f>
        <v>45107</v>
      </c>
      <c r="C651" s="136">
        <f>VLOOKUP(CF_ож!B651,USD!A:B,2,TRUE)</f>
        <v>94.479452054794521</v>
      </c>
      <c r="D651" s="73">
        <v>0</v>
      </c>
      <c r="E651" s="73">
        <v>0</v>
      </c>
      <c r="F651" s="73">
        <v>0</v>
      </c>
      <c r="G651" s="73"/>
      <c r="H651" s="75"/>
      <c r="M651" s="74">
        <v>150</v>
      </c>
      <c r="N651" s="74">
        <f t="shared" si="220"/>
        <v>16462.147682405001</v>
      </c>
      <c r="O651" s="74">
        <f t="shared" si="222"/>
        <v>14171.917808219177</v>
      </c>
      <c r="P651" s="74">
        <f t="shared" si="223"/>
        <v>1555334.69267873</v>
      </c>
      <c r="Q651" s="74">
        <f t="shared" si="213"/>
        <v>0</v>
      </c>
      <c r="R651" s="74">
        <f t="shared" si="214"/>
        <v>0</v>
      </c>
      <c r="S651" s="74">
        <f t="shared" si="217"/>
        <v>0</v>
      </c>
      <c r="T651" s="74">
        <f t="shared" si="226"/>
        <v>0</v>
      </c>
      <c r="U651" s="74">
        <f t="shared" si="215"/>
        <v>0</v>
      </c>
      <c r="V651" s="74">
        <f t="shared" si="216"/>
        <v>0</v>
      </c>
      <c r="W651" s="74">
        <f t="shared" si="218"/>
        <v>0</v>
      </c>
      <c r="X651" s="74">
        <f t="shared" si="227"/>
        <v>0</v>
      </c>
      <c r="Y651" s="75">
        <v>7.0000000000000007E-2</v>
      </c>
      <c r="Z651" s="74">
        <f t="shared" si="228"/>
        <v>-1152.3503377683501</v>
      </c>
      <c r="AA651" s="74">
        <f t="shared" si="229"/>
        <v>-108873.4284875111</v>
      </c>
      <c r="AB651" s="75">
        <v>7.0000000000000007E-2</v>
      </c>
      <c r="AC651" s="74">
        <f t="shared" si="224"/>
        <v>-1152.3503377683501</v>
      </c>
      <c r="AD651" s="74">
        <f t="shared" si="225"/>
        <v>-108873.4284875111</v>
      </c>
      <c r="AM651" s="74"/>
      <c r="AN651" s="74"/>
      <c r="AO651" s="74"/>
      <c r="AP651" s="74"/>
      <c r="AQ651" s="73"/>
      <c r="AR651" s="73"/>
    </row>
    <row r="652" spans="1:44" s="60" customFormat="1">
      <c r="A652" s="20" t="s">
        <v>869</v>
      </c>
      <c r="B652" s="135">
        <f>B651+31</f>
        <v>45138</v>
      </c>
      <c r="C652" s="136">
        <f>VLOOKUP(CF_ож!B652,USD!A:B,2,TRUE)</f>
        <v>94.904109589041099</v>
      </c>
      <c r="D652" s="73">
        <v>0</v>
      </c>
      <c r="E652" s="73">
        <v>0</v>
      </c>
      <c r="F652" s="73">
        <v>0</v>
      </c>
      <c r="G652" s="73"/>
      <c r="H652" s="75"/>
      <c r="M652" s="74">
        <v>150</v>
      </c>
      <c r="N652" s="74">
        <f t="shared" si="220"/>
        <v>16312.147682405001</v>
      </c>
      <c r="O652" s="74">
        <f t="shared" si="222"/>
        <v>14235.616438356165</v>
      </c>
      <c r="P652" s="74">
        <f t="shared" si="223"/>
        <v>1548089.851283587</v>
      </c>
      <c r="Q652" s="74">
        <f t="shared" si="213"/>
        <v>0</v>
      </c>
      <c r="R652" s="74">
        <f t="shared" si="214"/>
        <v>0</v>
      </c>
      <c r="S652" s="74">
        <f t="shared" si="217"/>
        <v>0</v>
      </c>
      <c r="T652" s="74">
        <f t="shared" si="226"/>
        <v>0</v>
      </c>
      <c r="U652" s="74">
        <f t="shared" si="215"/>
        <v>0</v>
      </c>
      <c r="V652" s="74">
        <f t="shared" si="216"/>
        <v>0</v>
      </c>
      <c r="W652" s="74">
        <f t="shared" si="218"/>
        <v>0</v>
      </c>
      <c r="X652" s="74">
        <f t="shared" si="227"/>
        <v>0</v>
      </c>
      <c r="Y652" s="75">
        <v>7.0000000000000007E-2</v>
      </c>
      <c r="Z652" s="74">
        <f t="shared" si="228"/>
        <v>-1141.8503377683501</v>
      </c>
      <c r="AA652" s="74">
        <f t="shared" si="229"/>
        <v>-108366.28958985109</v>
      </c>
      <c r="AB652" s="75">
        <v>7.0000000000000007E-2</v>
      </c>
      <c r="AC652" s="74">
        <f t="shared" si="224"/>
        <v>-1141.8503377683501</v>
      </c>
      <c r="AD652" s="74">
        <f t="shared" si="225"/>
        <v>-108366.28958985109</v>
      </c>
      <c r="AM652" s="74"/>
      <c r="AN652" s="74"/>
      <c r="AO652" s="74"/>
      <c r="AP652" s="74"/>
      <c r="AQ652" s="73"/>
      <c r="AR652" s="73"/>
    </row>
    <row r="653" spans="1:44" s="60" customFormat="1">
      <c r="A653" s="20" t="s">
        <v>869</v>
      </c>
      <c r="B653" s="135">
        <f>B652+31</f>
        <v>45169</v>
      </c>
      <c r="C653" s="136">
        <f>VLOOKUP(CF_ож!B653,USD!A:B,2,TRUE)</f>
        <v>95.328767123287676</v>
      </c>
      <c r="D653" s="73">
        <v>0</v>
      </c>
      <c r="E653" s="73">
        <v>0</v>
      </c>
      <c r="F653" s="73">
        <v>0</v>
      </c>
      <c r="G653" s="73"/>
      <c r="H653" s="75"/>
      <c r="M653" s="74">
        <v>150</v>
      </c>
      <c r="N653" s="74">
        <f t="shared" si="220"/>
        <v>16162.147682405001</v>
      </c>
      <c r="O653" s="74">
        <f t="shared" si="222"/>
        <v>14299.315068493152</v>
      </c>
      <c r="P653" s="74">
        <f t="shared" si="223"/>
        <v>1540717.6126281698</v>
      </c>
      <c r="Q653" s="74">
        <f t="shared" si="213"/>
        <v>0</v>
      </c>
      <c r="R653" s="74">
        <f t="shared" si="214"/>
        <v>0</v>
      </c>
      <c r="S653" s="74">
        <f t="shared" si="217"/>
        <v>0</v>
      </c>
      <c r="T653" s="74">
        <f t="shared" si="226"/>
        <v>0</v>
      </c>
      <c r="U653" s="74">
        <f t="shared" si="215"/>
        <v>0</v>
      </c>
      <c r="V653" s="74">
        <f t="shared" si="216"/>
        <v>0</v>
      </c>
      <c r="W653" s="74">
        <f t="shared" si="218"/>
        <v>0</v>
      </c>
      <c r="X653" s="74">
        <f t="shared" si="227"/>
        <v>0</v>
      </c>
      <c r="Y653" s="75">
        <v>7.0000000000000007E-2</v>
      </c>
      <c r="Z653" s="74">
        <f t="shared" si="228"/>
        <v>-1131.3503377683501</v>
      </c>
      <c r="AA653" s="74">
        <f t="shared" si="229"/>
        <v>-107850.2328839719</v>
      </c>
      <c r="AB653" s="75">
        <v>7.0000000000000007E-2</v>
      </c>
      <c r="AC653" s="74">
        <f t="shared" si="224"/>
        <v>-1131.3503377683501</v>
      </c>
      <c r="AD653" s="74">
        <f t="shared" si="225"/>
        <v>-107850.2328839719</v>
      </c>
      <c r="AM653" s="74"/>
      <c r="AN653" s="74"/>
      <c r="AO653" s="74"/>
      <c r="AP653" s="74"/>
      <c r="AQ653" s="73"/>
      <c r="AR653" s="73"/>
    </row>
    <row r="654" spans="1:44" s="60" customFormat="1">
      <c r="A654" s="20" t="s">
        <v>869</v>
      </c>
      <c r="B654" s="135">
        <f>B653+30</f>
        <v>45199</v>
      </c>
      <c r="C654" s="136">
        <f>VLOOKUP(CF_ож!B654,USD!A:B,2,TRUE)</f>
        <v>95.739726027397253</v>
      </c>
      <c r="D654" s="73">
        <v>0</v>
      </c>
      <c r="E654" s="73">
        <v>0</v>
      </c>
      <c r="F654" s="73">
        <v>0</v>
      </c>
      <c r="G654" s="73"/>
      <c r="H654" s="75"/>
      <c r="M654" s="74">
        <v>150</v>
      </c>
      <c r="N654" s="74">
        <f t="shared" si="220"/>
        <v>16012.147682405001</v>
      </c>
      <c r="O654" s="74">
        <f t="shared" si="222"/>
        <v>14360.958904109588</v>
      </c>
      <c r="P654" s="74">
        <f t="shared" si="223"/>
        <v>1532998.6322236788</v>
      </c>
      <c r="Q654" s="74">
        <f t="shared" si="213"/>
        <v>0</v>
      </c>
      <c r="R654" s="74">
        <f t="shared" si="214"/>
        <v>0</v>
      </c>
      <c r="S654" s="74">
        <f t="shared" si="217"/>
        <v>0</v>
      </c>
      <c r="T654" s="74">
        <f t="shared" si="226"/>
        <v>0</v>
      </c>
      <c r="U654" s="74">
        <f t="shared" si="215"/>
        <v>0</v>
      </c>
      <c r="V654" s="74">
        <f t="shared" si="216"/>
        <v>0</v>
      </c>
      <c r="W654" s="74">
        <f t="shared" si="218"/>
        <v>0</v>
      </c>
      <c r="X654" s="74">
        <f t="shared" si="227"/>
        <v>0</v>
      </c>
      <c r="Y654" s="75">
        <v>7.0000000000000007E-2</v>
      </c>
      <c r="Z654" s="74">
        <f t="shared" si="228"/>
        <v>-1120.8503377683501</v>
      </c>
      <c r="AA654" s="74">
        <f t="shared" si="229"/>
        <v>-107309.90425565752</v>
      </c>
      <c r="AB654" s="75">
        <v>7.0000000000000007E-2</v>
      </c>
      <c r="AC654" s="74">
        <f t="shared" si="224"/>
        <v>-1120.8503377683501</v>
      </c>
      <c r="AD654" s="74">
        <f t="shared" si="225"/>
        <v>-107309.90425565752</v>
      </c>
      <c r="AM654" s="74"/>
      <c r="AN654" s="74"/>
      <c r="AO654" s="74"/>
      <c r="AP654" s="74"/>
      <c r="AQ654" s="73"/>
      <c r="AR654" s="73"/>
    </row>
    <row r="655" spans="1:44" s="60" customFormat="1">
      <c r="A655" s="20" t="s">
        <v>869</v>
      </c>
      <c r="B655" s="135">
        <f>B654+31</f>
        <v>45230</v>
      </c>
      <c r="C655" s="136">
        <f>VLOOKUP(CF_ож!B655,USD!A:B,2,TRUE)</f>
        <v>96.164383561643831</v>
      </c>
      <c r="D655" s="73">
        <v>0</v>
      </c>
      <c r="E655" s="73">
        <v>0</v>
      </c>
      <c r="F655" s="73">
        <v>0</v>
      </c>
      <c r="G655" s="73"/>
      <c r="H655" s="75"/>
      <c r="M655" s="74">
        <v>150</v>
      </c>
      <c r="N655" s="74">
        <f t="shared" si="220"/>
        <v>15862.147682405001</v>
      </c>
      <c r="O655" s="74">
        <f t="shared" si="222"/>
        <v>14424.657534246575</v>
      </c>
      <c r="P655" s="74">
        <f t="shared" si="223"/>
        <v>1525373.6538422343</v>
      </c>
      <c r="Q655" s="74">
        <f t="shared" si="213"/>
        <v>0</v>
      </c>
      <c r="R655" s="74">
        <f t="shared" si="214"/>
        <v>0</v>
      </c>
      <c r="S655" s="74">
        <f t="shared" si="217"/>
        <v>0</v>
      </c>
      <c r="T655" s="74">
        <f t="shared" si="226"/>
        <v>0</v>
      </c>
      <c r="U655" s="74">
        <f t="shared" si="215"/>
        <v>0</v>
      </c>
      <c r="V655" s="74">
        <f t="shared" si="216"/>
        <v>0</v>
      </c>
      <c r="W655" s="74">
        <f t="shared" si="218"/>
        <v>0</v>
      </c>
      <c r="X655" s="74">
        <f t="shared" si="227"/>
        <v>0</v>
      </c>
      <c r="Y655" s="75">
        <v>7.0000000000000007E-2</v>
      </c>
      <c r="Z655" s="74">
        <f t="shared" si="228"/>
        <v>-1110.3503377683501</v>
      </c>
      <c r="AA655" s="74">
        <f t="shared" si="229"/>
        <v>-106776.15576895639</v>
      </c>
      <c r="AB655" s="75">
        <v>7.0000000000000007E-2</v>
      </c>
      <c r="AC655" s="74">
        <f t="shared" si="224"/>
        <v>-1110.3503377683501</v>
      </c>
      <c r="AD655" s="74">
        <f t="shared" si="225"/>
        <v>-106776.15576895639</v>
      </c>
      <c r="AM655" s="74"/>
      <c r="AN655" s="74"/>
      <c r="AO655" s="74"/>
      <c r="AP655" s="74"/>
      <c r="AQ655" s="73"/>
      <c r="AR655" s="73"/>
    </row>
    <row r="656" spans="1:44" s="60" customFormat="1">
      <c r="A656" s="20" t="s">
        <v>869</v>
      </c>
      <c r="B656" s="135">
        <f>B655+30</f>
        <v>45260</v>
      </c>
      <c r="C656" s="136">
        <f>VLOOKUP(CF_ож!B656,USD!A:B,2,TRUE)</f>
        <v>96.575342465753423</v>
      </c>
      <c r="D656" s="73">
        <v>0</v>
      </c>
      <c r="E656" s="73">
        <v>0</v>
      </c>
      <c r="F656" s="73">
        <v>0</v>
      </c>
      <c r="G656" s="73"/>
      <c r="H656" s="75"/>
      <c r="M656" s="74">
        <v>150</v>
      </c>
      <c r="N656" s="74">
        <f t="shared" si="220"/>
        <v>15712.147682405001</v>
      </c>
      <c r="O656" s="74">
        <f t="shared" si="222"/>
        <v>14486.301369863013</v>
      </c>
      <c r="P656" s="74">
        <f t="shared" si="223"/>
        <v>1517406.043300757</v>
      </c>
      <c r="Q656" s="74">
        <f t="shared" ref="Q656:Q719" si="230">N655*D655/365*(B656-B655)+Q655-S656</f>
        <v>0</v>
      </c>
      <c r="R656" s="74">
        <f t="shared" ref="R656:R719" si="231">Q656*C656</f>
        <v>0</v>
      </c>
      <c r="S656" s="74">
        <f t="shared" si="217"/>
        <v>0</v>
      </c>
      <c r="T656" s="74">
        <f t="shared" si="226"/>
        <v>0</v>
      </c>
      <c r="U656" s="74">
        <f t="shared" ref="U656:U719" si="232">E656*N656</f>
        <v>0</v>
      </c>
      <c r="V656" s="74">
        <f t="shared" ref="V656:V719" si="233">U656*C656</f>
        <v>0</v>
      </c>
      <c r="W656" s="74">
        <f t="shared" si="218"/>
        <v>0</v>
      </c>
      <c r="X656" s="74">
        <f t="shared" si="227"/>
        <v>0</v>
      </c>
      <c r="Y656" s="75">
        <v>7.0000000000000007E-2</v>
      </c>
      <c r="Z656" s="74">
        <f t="shared" si="228"/>
        <v>-1099.8503377683501</v>
      </c>
      <c r="AA656" s="74">
        <f t="shared" si="229"/>
        <v>-106218.42303105298</v>
      </c>
      <c r="AB656" s="75">
        <v>7.0000000000000007E-2</v>
      </c>
      <c r="AC656" s="74">
        <f t="shared" si="224"/>
        <v>-1099.8503377683501</v>
      </c>
      <c r="AD656" s="74">
        <f t="shared" si="225"/>
        <v>-106218.42303105298</v>
      </c>
      <c r="AM656" s="74"/>
      <c r="AN656" s="74"/>
      <c r="AO656" s="74"/>
      <c r="AP656" s="74"/>
      <c r="AQ656" s="73"/>
      <c r="AR656" s="73"/>
    </row>
    <row r="657" spans="1:44" s="60" customFormat="1">
      <c r="A657" s="20" t="s">
        <v>869</v>
      </c>
      <c r="B657" s="135">
        <f>B656+31</f>
        <v>45291</v>
      </c>
      <c r="C657" s="136">
        <f>VLOOKUP(CF_ож!B657,USD!A:B,2,TRUE)</f>
        <v>97</v>
      </c>
      <c r="D657" s="73">
        <v>0</v>
      </c>
      <c r="E657" s="73">
        <v>0</v>
      </c>
      <c r="F657" s="73">
        <v>0</v>
      </c>
      <c r="G657" s="73"/>
      <c r="H657" s="75"/>
      <c r="M657" s="74">
        <v>150</v>
      </c>
      <c r="N657" s="74">
        <f t="shared" si="220"/>
        <v>15562.147682405001</v>
      </c>
      <c r="O657" s="74">
        <f t="shared" si="222"/>
        <v>14550</v>
      </c>
      <c r="P657" s="74">
        <f t="shared" si="223"/>
        <v>1509528.325193285</v>
      </c>
      <c r="Q657" s="74">
        <f t="shared" si="230"/>
        <v>0</v>
      </c>
      <c r="R657" s="74">
        <f t="shared" si="231"/>
        <v>0</v>
      </c>
      <c r="S657" s="74">
        <f t="shared" ref="S657:S720" si="234">N656*D656/365*(B657-B656)</f>
        <v>0</v>
      </c>
      <c r="T657" s="74">
        <f t="shared" si="226"/>
        <v>0</v>
      </c>
      <c r="U657" s="74">
        <f t="shared" si="232"/>
        <v>0</v>
      </c>
      <c r="V657" s="74">
        <f t="shared" si="233"/>
        <v>0</v>
      </c>
      <c r="W657" s="74">
        <f t="shared" si="218"/>
        <v>0</v>
      </c>
      <c r="X657" s="74">
        <f t="shared" si="227"/>
        <v>0</v>
      </c>
      <c r="Y657" s="75">
        <v>7.0000000000000007E-2</v>
      </c>
      <c r="Z657" s="74">
        <f t="shared" si="228"/>
        <v>-1089.3503377683501</v>
      </c>
      <c r="AA657" s="74">
        <f t="shared" si="229"/>
        <v>-105666.98276352996</v>
      </c>
      <c r="AB657" s="75">
        <v>7.0000000000000007E-2</v>
      </c>
      <c r="AC657" s="74">
        <f t="shared" si="224"/>
        <v>-1089.3503377683501</v>
      </c>
      <c r="AD657" s="74">
        <f t="shared" si="225"/>
        <v>-105666.98276352996</v>
      </c>
      <c r="AM657" s="74"/>
      <c r="AN657" s="74"/>
      <c r="AO657" s="74"/>
      <c r="AP657" s="74"/>
      <c r="AQ657" s="73"/>
      <c r="AR657" s="73"/>
    </row>
    <row r="658" spans="1:44" s="60" customFormat="1">
      <c r="A658" s="20" t="s">
        <v>869</v>
      </c>
      <c r="B658" s="135">
        <f>B657+31</f>
        <v>45322</v>
      </c>
      <c r="C658" s="136">
        <f>VLOOKUP(CF_ож!B658,USD!A:B,2,TRUE)</f>
        <v>97.424657534246577</v>
      </c>
      <c r="D658" s="73">
        <v>0</v>
      </c>
      <c r="E658" s="73">
        <v>0</v>
      </c>
      <c r="F658" s="73">
        <v>0</v>
      </c>
      <c r="G658" s="73"/>
      <c r="H658" s="75"/>
      <c r="M658" s="74">
        <v>150</v>
      </c>
      <c r="N658" s="74">
        <f t="shared" si="220"/>
        <v>15412.147682405001</v>
      </c>
      <c r="O658" s="74">
        <f t="shared" si="222"/>
        <v>14613.698630136987</v>
      </c>
      <c r="P658" s="74">
        <f t="shared" si="223"/>
        <v>1501523.2098255393</v>
      </c>
      <c r="Q658" s="74">
        <f t="shared" si="230"/>
        <v>0</v>
      </c>
      <c r="R658" s="74">
        <f t="shared" si="231"/>
        <v>0</v>
      </c>
      <c r="S658" s="74">
        <f t="shared" si="234"/>
        <v>0</v>
      </c>
      <c r="T658" s="74">
        <f t="shared" si="226"/>
        <v>0</v>
      </c>
      <c r="U658" s="74">
        <f t="shared" si="232"/>
        <v>0</v>
      </c>
      <c r="V658" s="74">
        <f t="shared" si="233"/>
        <v>0</v>
      </c>
      <c r="W658" s="74">
        <f t="shared" si="218"/>
        <v>0</v>
      </c>
      <c r="X658" s="74">
        <f t="shared" si="227"/>
        <v>0</v>
      </c>
      <c r="Y658" s="75">
        <v>7.0000000000000007E-2</v>
      </c>
      <c r="Z658" s="74">
        <f t="shared" si="228"/>
        <v>-1078.8503377683501</v>
      </c>
      <c r="AA658" s="74">
        <f t="shared" si="229"/>
        <v>-105106.62468778776</v>
      </c>
      <c r="AB658" s="75">
        <v>7.0000000000000007E-2</v>
      </c>
      <c r="AC658" s="74">
        <f t="shared" si="224"/>
        <v>-1078.8503377683501</v>
      </c>
      <c r="AD658" s="74">
        <f t="shared" si="225"/>
        <v>-105106.62468778776</v>
      </c>
      <c r="AM658" s="74"/>
      <c r="AN658" s="74"/>
      <c r="AO658" s="74"/>
      <c r="AP658" s="74"/>
      <c r="AQ658" s="73"/>
      <c r="AR658" s="73"/>
    </row>
    <row r="659" spans="1:44" s="60" customFormat="1">
      <c r="A659" s="20" t="s">
        <v>869</v>
      </c>
      <c r="B659" s="135">
        <f>B658+29</f>
        <v>45351</v>
      </c>
      <c r="C659" s="136">
        <f>VLOOKUP(CF_ож!B659,USD!A:B,2,TRUE)</f>
        <v>97.821917808219183</v>
      </c>
      <c r="D659" s="73">
        <v>0</v>
      </c>
      <c r="E659" s="73">
        <v>0</v>
      </c>
      <c r="F659" s="73">
        <v>0</v>
      </c>
      <c r="G659" s="73"/>
      <c r="H659" s="75"/>
      <c r="M659" s="74">
        <v>150</v>
      </c>
      <c r="N659" s="74">
        <f t="shared" si="220"/>
        <v>15262.147682405001</v>
      </c>
      <c r="O659" s="74">
        <f t="shared" si="222"/>
        <v>14673.287671232878</v>
      </c>
      <c r="P659" s="74">
        <f t="shared" si="223"/>
        <v>1492972.5561651248</v>
      </c>
      <c r="Q659" s="74">
        <f t="shared" si="230"/>
        <v>0</v>
      </c>
      <c r="R659" s="74">
        <f t="shared" si="231"/>
        <v>0</v>
      </c>
      <c r="S659" s="74">
        <f t="shared" si="234"/>
        <v>0</v>
      </c>
      <c r="T659" s="74">
        <f t="shared" si="226"/>
        <v>0</v>
      </c>
      <c r="U659" s="74">
        <f t="shared" si="232"/>
        <v>0</v>
      </c>
      <c r="V659" s="74">
        <f t="shared" si="233"/>
        <v>0</v>
      </c>
      <c r="W659" s="74">
        <f t="shared" ref="W659:W722" si="235">-P659*F659</f>
        <v>0</v>
      </c>
      <c r="X659" s="74">
        <f t="shared" si="227"/>
        <v>0</v>
      </c>
      <c r="Y659" s="75">
        <v>7.0000000000000007E-2</v>
      </c>
      <c r="Z659" s="74">
        <f t="shared" si="228"/>
        <v>-1068.3503377683501</v>
      </c>
      <c r="AA659" s="74">
        <f t="shared" si="229"/>
        <v>-104508.07893155875</v>
      </c>
      <c r="AB659" s="75">
        <v>7.0000000000000007E-2</v>
      </c>
      <c r="AC659" s="74">
        <f t="shared" si="224"/>
        <v>-1068.3503377683501</v>
      </c>
      <c r="AD659" s="74">
        <f t="shared" si="225"/>
        <v>-104508.07893155875</v>
      </c>
      <c r="AM659" s="74"/>
      <c r="AN659" s="74"/>
      <c r="AO659" s="74"/>
      <c r="AP659" s="74"/>
      <c r="AQ659" s="73"/>
      <c r="AR659" s="73"/>
    </row>
    <row r="660" spans="1:44" s="60" customFormat="1">
      <c r="A660" s="20" t="s">
        <v>869</v>
      </c>
      <c r="B660" s="135">
        <f>B659+31</f>
        <v>45382</v>
      </c>
      <c r="C660" s="136">
        <f>VLOOKUP(CF_ож!B660,USD!A:B,2,TRUE)</f>
        <v>98.246575342465746</v>
      </c>
      <c r="D660" s="73">
        <v>0</v>
      </c>
      <c r="E660" s="73">
        <v>0</v>
      </c>
      <c r="F660" s="73">
        <v>0</v>
      </c>
      <c r="G660" s="73"/>
      <c r="H660" s="75"/>
      <c r="M660" s="74">
        <v>150</v>
      </c>
      <c r="N660" s="74">
        <f t="shared" si="220"/>
        <v>15112.147682405001</v>
      </c>
      <c r="O660" s="74">
        <f t="shared" si="222"/>
        <v>14736.986301369861</v>
      </c>
      <c r="P660" s="74">
        <f t="shared" si="223"/>
        <v>1484716.7558658719</v>
      </c>
      <c r="Q660" s="74">
        <f t="shared" si="230"/>
        <v>0</v>
      </c>
      <c r="R660" s="74">
        <f t="shared" si="231"/>
        <v>0</v>
      </c>
      <c r="S660" s="74">
        <f t="shared" si="234"/>
        <v>0</v>
      </c>
      <c r="T660" s="74">
        <f t="shared" si="226"/>
        <v>0</v>
      </c>
      <c r="U660" s="74">
        <f t="shared" si="232"/>
        <v>0</v>
      </c>
      <c r="V660" s="74">
        <f t="shared" si="233"/>
        <v>0</v>
      </c>
      <c r="W660" s="74">
        <f t="shared" si="235"/>
        <v>0</v>
      </c>
      <c r="X660" s="74">
        <f t="shared" si="227"/>
        <v>0</v>
      </c>
      <c r="Y660" s="75">
        <v>7.0000000000000007E-2</v>
      </c>
      <c r="Z660" s="74">
        <f t="shared" si="228"/>
        <v>-1057.8503377683501</v>
      </c>
      <c r="AA660" s="74">
        <f t="shared" si="229"/>
        <v>-103930.17291061104</v>
      </c>
      <c r="AB660" s="75">
        <v>7.0000000000000007E-2</v>
      </c>
      <c r="AC660" s="74">
        <f t="shared" si="224"/>
        <v>-1057.8503377683501</v>
      </c>
      <c r="AD660" s="74">
        <f t="shared" si="225"/>
        <v>-103930.17291061104</v>
      </c>
      <c r="AM660" s="74"/>
      <c r="AN660" s="74"/>
      <c r="AO660" s="74"/>
      <c r="AP660" s="74"/>
      <c r="AQ660" s="73"/>
      <c r="AR660" s="73"/>
    </row>
    <row r="661" spans="1:44" s="60" customFormat="1">
      <c r="A661" s="20" t="s">
        <v>869</v>
      </c>
      <c r="B661" s="135">
        <f>B660+30</f>
        <v>45412</v>
      </c>
      <c r="C661" s="136">
        <f>VLOOKUP(CF_ож!B661,USD!A:B,2,TRUE)</f>
        <v>98.657534246575338</v>
      </c>
      <c r="D661" s="73">
        <v>0</v>
      </c>
      <c r="E661" s="73">
        <v>0</v>
      </c>
      <c r="F661" s="73">
        <v>0</v>
      </c>
      <c r="G661" s="73"/>
      <c r="H661" s="75"/>
      <c r="M661" s="74">
        <v>150</v>
      </c>
      <c r="N661" s="74">
        <f t="shared" si="220"/>
        <v>14962.147682405001</v>
      </c>
      <c r="O661" s="74">
        <f t="shared" si="222"/>
        <v>14798.630136986301</v>
      </c>
      <c r="P661" s="74">
        <f t="shared" si="223"/>
        <v>1476128.5973791892</v>
      </c>
      <c r="Q661" s="74">
        <f t="shared" si="230"/>
        <v>0</v>
      </c>
      <c r="R661" s="74">
        <f t="shared" si="231"/>
        <v>0</v>
      </c>
      <c r="S661" s="74">
        <f t="shared" si="234"/>
        <v>0</v>
      </c>
      <c r="T661" s="74">
        <f t="shared" si="226"/>
        <v>0</v>
      </c>
      <c r="U661" s="74">
        <f t="shared" si="232"/>
        <v>0</v>
      </c>
      <c r="V661" s="74">
        <f t="shared" si="233"/>
        <v>0</v>
      </c>
      <c r="W661" s="74">
        <f t="shared" si="235"/>
        <v>0</v>
      </c>
      <c r="X661" s="74">
        <f t="shared" si="227"/>
        <v>0</v>
      </c>
      <c r="Y661" s="75">
        <v>7.0000000000000007E-2</v>
      </c>
      <c r="Z661" s="74">
        <f t="shared" si="228"/>
        <v>-1047.3503377683501</v>
      </c>
      <c r="AA661" s="74">
        <f t="shared" si="229"/>
        <v>-103329.00181654324</v>
      </c>
      <c r="AB661" s="75">
        <v>7.0000000000000007E-2</v>
      </c>
      <c r="AC661" s="74">
        <f t="shared" si="224"/>
        <v>-1047.3503377683501</v>
      </c>
      <c r="AD661" s="74">
        <f t="shared" si="225"/>
        <v>-103329.00181654324</v>
      </c>
      <c r="AM661" s="74"/>
      <c r="AN661" s="74"/>
      <c r="AO661" s="74"/>
      <c r="AP661" s="74"/>
      <c r="AQ661" s="73"/>
      <c r="AR661" s="73"/>
    </row>
    <row r="662" spans="1:44" s="60" customFormat="1">
      <c r="A662" s="20" t="s">
        <v>869</v>
      </c>
      <c r="B662" s="135">
        <f>B661+31</f>
        <v>45443</v>
      </c>
      <c r="C662" s="136">
        <f>VLOOKUP(CF_ож!B662,USD!A:B,2,TRUE)</f>
        <v>99.082191780821915</v>
      </c>
      <c r="D662" s="73">
        <v>0</v>
      </c>
      <c r="E662" s="73">
        <v>0</v>
      </c>
      <c r="F662" s="73">
        <v>0</v>
      </c>
      <c r="G662" s="73"/>
      <c r="H662" s="75"/>
      <c r="M662" s="74">
        <v>150</v>
      </c>
      <c r="N662" s="74">
        <f t="shared" si="220"/>
        <v>14812.147682405001</v>
      </c>
      <c r="O662" s="74">
        <f t="shared" si="222"/>
        <v>14862.328767123287</v>
      </c>
      <c r="P662" s="74">
        <f t="shared" si="223"/>
        <v>1467620.0573539091</v>
      </c>
      <c r="Q662" s="74">
        <f t="shared" si="230"/>
        <v>0</v>
      </c>
      <c r="R662" s="74">
        <f t="shared" si="231"/>
        <v>0</v>
      </c>
      <c r="S662" s="74">
        <f t="shared" si="234"/>
        <v>0</v>
      </c>
      <c r="T662" s="74">
        <f t="shared" si="226"/>
        <v>0</v>
      </c>
      <c r="U662" s="74">
        <f t="shared" si="232"/>
        <v>0</v>
      </c>
      <c r="V662" s="74">
        <f t="shared" si="233"/>
        <v>0</v>
      </c>
      <c r="W662" s="74">
        <f t="shared" si="235"/>
        <v>0</v>
      </c>
      <c r="X662" s="74">
        <f t="shared" si="227"/>
        <v>0</v>
      </c>
      <c r="Y662" s="75">
        <v>7.0000000000000007E-2</v>
      </c>
      <c r="Z662" s="74">
        <f t="shared" si="228"/>
        <v>-1036.8503377683501</v>
      </c>
      <c r="AA662" s="74">
        <f t="shared" si="229"/>
        <v>-102733.40401477364</v>
      </c>
      <c r="AB662" s="75">
        <v>7.0000000000000007E-2</v>
      </c>
      <c r="AC662" s="74">
        <f t="shared" si="224"/>
        <v>-1036.8503377683501</v>
      </c>
      <c r="AD662" s="74">
        <f t="shared" si="225"/>
        <v>-102733.40401477364</v>
      </c>
      <c r="AM662" s="74"/>
      <c r="AN662" s="74"/>
      <c r="AO662" s="74"/>
      <c r="AP662" s="74"/>
      <c r="AQ662" s="73"/>
      <c r="AR662" s="73"/>
    </row>
    <row r="663" spans="1:44" s="60" customFormat="1">
      <c r="A663" s="20" t="s">
        <v>869</v>
      </c>
      <c r="B663" s="135">
        <f>B662+30</f>
        <v>45473</v>
      </c>
      <c r="C663" s="136">
        <f>VLOOKUP(CF_ож!B663,USD!A:B,2,TRUE)</f>
        <v>99.493150684931507</v>
      </c>
      <c r="D663" s="73">
        <v>0</v>
      </c>
      <c r="E663" s="73">
        <v>0</v>
      </c>
      <c r="F663" s="73">
        <v>0</v>
      </c>
      <c r="G663" s="73"/>
      <c r="H663" s="75"/>
      <c r="M663" s="74">
        <v>150</v>
      </c>
      <c r="N663" s="74">
        <f t="shared" ref="N663:N726" si="236">N662-M663</f>
        <v>14662.147682405001</v>
      </c>
      <c r="O663" s="74">
        <f t="shared" si="222"/>
        <v>14923.972602739726</v>
      </c>
      <c r="P663" s="74">
        <f t="shared" si="223"/>
        <v>1458783.2687302399</v>
      </c>
      <c r="Q663" s="74">
        <f t="shared" si="230"/>
        <v>0</v>
      </c>
      <c r="R663" s="74">
        <f t="shared" si="231"/>
        <v>0</v>
      </c>
      <c r="S663" s="74">
        <f t="shared" si="234"/>
        <v>0</v>
      </c>
      <c r="T663" s="74">
        <f t="shared" si="226"/>
        <v>0</v>
      </c>
      <c r="U663" s="74">
        <f t="shared" si="232"/>
        <v>0</v>
      </c>
      <c r="V663" s="74">
        <f t="shared" si="233"/>
        <v>0</v>
      </c>
      <c r="W663" s="74">
        <f t="shared" si="235"/>
        <v>0</v>
      </c>
      <c r="X663" s="74">
        <f t="shared" si="227"/>
        <v>0</v>
      </c>
      <c r="Y663" s="75">
        <v>7.0000000000000007E-2</v>
      </c>
      <c r="Z663" s="74">
        <f t="shared" si="228"/>
        <v>-1026.3503377683501</v>
      </c>
      <c r="AA663" s="74">
        <f t="shared" si="229"/>
        <v>-102114.82881111681</v>
      </c>
      <c r="AB663" s="75">
        <v>7.0000000000000007E-2</v>
      </c>
      <c r="AC663" s="74">
        <f t="shared" si="224"/>
        <v>-1026.3503377683501</v>
      </c>
      <c r="AD663" s="74">
        <f t="shared" si="225"/>
        <v>-102114.82881111681</v>
      </c>
      <c r="AM663" s="74"/>
      <c r="AN663" s="74"/>
      <c r="AO663" s="74"/>
      <c r="AP663" s="74"/>
      <c r="AQ663" s="73"/>
      <c r="AR663" s="73"/>
    </row>
    <row r="664" spans="1:44" s="60" customFormat="1">
      <c r="A664" s="20" t="s">
        <v>869</v>
      </c>
      <c r="B664" s="135">
        <f>B663+31</f>
        <v>45504</v>
      </c>
      <c r="C664" s="136">
        <f>VLOOKUP(CF_ож!B664,USD!A:B,2,TRUE)</f>
        <v>99.917808219178085</v>
      </c>
      <c r="D664" s="73">
        <v>0</v>
      </c>
      <c r="E664" s="73">
        <v>0</v>
      </c>
      <c r="F664" s="73">
        <v>0</v>
      </c>
      <c r="G664" s="73"/>
      <c r="H664" s="75"/>
      <c r="M664" s="74">
        <v>150</v>
      </c>
      <c r="N664" s="74">
        <f t="shared" si="236"/>
        <v>14512.147682405001</v>
      </c>
      <c r="O664" s="74">
        <f t="shared" si="222"/>
        <v>14987.671232876713</v>
      </c>
      <c r="P664" s="74">
        <f t="shared" si="223"/>
        <v>1450021.9889789326</v>
      </c>
      <c r="Q664" s="74">
        <f t="shared" si="230"/>
        <v>0</v>
      </c>
      <c r="R664" s="74">
        <f t="shared" si="231"/>
        <v>0</v>
      </c>
      <c r="S664" s="74">
        <f t="shared" si="234"/>
        <v>0</v>
      </c>
      <c r="T664" s="74">
        <f t="shared" si="226"/>
        <v>0</v>
      </c>
      <c r="U664" s="74">
        <f t="shared" si="232"/>
        <v>0</v>
      </c>
      <c r="V664" s="74">
        <f t="shared" si="233"/>
        <v>0</v>
      </c>
      <c r="W664" s="74">
        <f t="shared" si="235"/>
        <v>0</v>
      </c>
      <c r="X664" s="74">
        <f t="shared" si="227"/>
        <v>0</v>
      </c>
      <c r="Y664" s="75">
        <v>7.0000000000000007E-2</v>
      </c>
      <c r="Z664" s="74">
        <f t="shared" si="228"/>
        <v>-1015.8503377683502</v>
      </c>
      <c r="AA664" s="74">
        <f t="shared" si="229"/>
        <v>-101501.53922852529</v>
      </c>
      <c r="AB664" s="75">
        <v>7.0000000000000007E-2</v>
      </c>
      <c r="AC664" s="74">
        <f t="shared" si="224"/>
        <v>-1015.8503377683502</v>
      </c>
      <c r="AD664" s="74">
        <f t="shared" si="225"/>
        <v>-101501.53922852529</v>
      </c>
      <c r="AM664" s="74"/>
      <c r="AN664" s="74"/>
      <c r="AO664" s="74"/>
      <c r="AP664" s="74"/>
      <c r="AQ664" s="73"/>
      <c r="AR664" s="73"/>
    </row>
    <row r="665" spans="1:44" s="60" customFormat="1">
      <c r="A665" s="20" t="s">
        <v>869</v>
      </c>
      <c r="B665" s="135">
        <f>B664+31</f>
        <v>45535</v>
      </c>
      <c r="C665" s="136">
        <f>VLOOKUP(CF_ож!B665,USD!A:B,2,TRUE)</f>
        <v>100.34246575342466</v>
      </c>
      <c r="D665" s="73">
        <v>0</v>
      </c>
      <c r="E665" s="73">
        <v>0</v>
      </c>
      <c r="F665" s="73">
        <v>0</v>
      </c>
      <c r="G665" s="73"/>
      <c r="H665" s="75"/>
      <c r="M665" s="74">
        <v>150</v>
      </c>
      <c r="N665" s="74">
        <f t="shared" si="236"/>
        <v>14362.147682405001</v>
      </c>
      <c r="O665" s="74">
        <f t="shared" si="222"/>
        <v>15051.369863013699</v>
      </c>
      <c r="P665" s="74">
        <f t="shared" si="223"/>
        <v>1441133.3119673512</v>
      </c>
      <c r="Q665" s="74">
        <f t="shared" si="230"/>
        <v>0</v>
      </c>
      <c r="R665" s="74">
        <f t="shared" si="231"/>
        <v>0</v>
      </c>
      <c r="S665" s="74">
        <f t="shared" si="234"/>
        <v>0</v>
      </c>
      <c r="T665" s="74">
        <f t="shared" si="226"/>
        <v>0</v>
      </c>
      <c r="U665" s="74">
        <f t="shared" si="232"/>
        <v>0</v>
      </c>
      <c r="V665" s="74">
        <f t="shared" si="233"/>
        <v>0</v>
      </c>
      <c r="W665" s="74">
        <f t="shared" si="235"/>
        <v>0</v>
      </c>
      <c r="X665" s="74">
        <f t="shared" si="227"/>
        <v>0</v>
      </c>
      <c r="Y665" s="75">
        <v>7.0000000000000007E-2</v>
      </c>
      <c r="Z665" s="74">
        <f t="shared" si="228"/>
        <v>-1005.3503377683502</v>
      </c>
      <c r="AA665" s="74">
        <f t="shared" si="229"/>
        <v>-100879.33183771459</v>
      </c>
      <c r="AB665" s="75">
        <v>7.0000000000000007E-2</v>
      </c>
      <c r="AC665" s="74">
        <f t="shared" si="224"/>
        <v>-1005.3503377683502</v>
      </c>
      <c r="AD665" s="74">
        <f t="shared" si="225"/>
        <v>-100879.33183771459</v>
      </c>
      <c r="AM665" s="74"/>
      <c r="AN665" s="74"/>
      <c r="AO665" s="74"/>
      <c r="AP665" s="74"/>
      <c r="AQ665" s="73"/>
      <c r="AR665" s="73"/>
    </row>
    <row r="666" spans="1:44" s="60" customFormat="1">
      <c r="A666" s="20" t="s">
        <v>869</v>
      </c>
      <c r="B666" s="135">
        <f>B665+30</f>
        <v>45565</v>
      </c>
      <c r="C666" s="136">
        <f>VLOOKUP(CF_ож!B666,USD!A:B,2,TRUE)</f>
        <v>100.75342465753425</v>
      </c>
      <c r="D666" s="73">
        <v>0</v>
      </c>
      <c r="E666" s="73">
        <v>0</v>
      </c>
      <c r="F666" s="73">
        <v>0</v>
      </c>
      <c r="G666" s="73"/>
      <c r="H666" s="75"/>
      <c r="M666" s="74">
        <v>150</v>
      </c>
      <c r="N666" s="74">
        <f t="shared" si="236"/>
        <v>14212.147682405001</v>
      </c>
      <c r="O666" s="74">
        <f t="shared" si="222"/>
        <v>15113.013698630139</v>
      </c>
      <c r="P666" s="74">
        <f t="shared" si="223"/>
        <v>1431922.5507409424</v>
      </c>
      <c r="Q666" s="74">
        <f t="shared" si="230"/>
        <v>0</v>
      </c>
      <c r="R666" s="74">
        <f t="shared" si="231"/>
        <v>0</v>
      </c>
      <c r="S666" s="74">
        <f t="shared" si="234"/>
        <v>0</v>
      </c>
      <c r="T666" s="74">
        <f t="shared" si="226"/>
        <v>0</v>
      </c>
      <c r="U666" s="74">
        <f t="shared" si="232"/>
        <v>0</v>
      </c>
      <c r="V666" s="74">
        <f t="shared" si="233"/>
        <v>0</v>
      </c>
      <c r="W666" s="74">
        <f t="shared" si="235"/>
        <v>0</v>
      </c>
      <c r="X666" s="74">
        <f t="shared" si="227"/>
        <v>0</v>
      </c>
      <c r="Y666" s="75">
        <v>7.0000000000000007E-2</v>
      </c>
      <c r="Z666" s="74">
        <f t="shared" si="228"/>
        <v>-994.85033776835019</v>
      </c>
      <c r="AA666" s="74">
        <f t="shared" si="229"/>
        <v>-100234.57855186597</v>
      </c>
      <c r="AB666" s="75">
        <v>7.0000000000000007E-2</v>
      </c>
      <c r="AC666" s="74">
        <f t="shared" si="224"/>
        <v>-994.85033776835019</v>
      </c>
      <c r="AD666" s="74">
        <f t="shared" si="225"/>
        <v>-100234.57855186597</v>
      </c>
      <c r="AM666" s="74"/>
      <c r="AN666" s="74"/>
      <c r="AO666" s="74"/>
      <c r="AP666" s="74"/>
      <c r="AQ666" s="73"/>
      <c r="AR666" s="73"/>
    </row>
    <row r="667" spans="1:44" s="60" customFormat="1">
      <c r="A667" s="20" t="s">
        <v>869</v>
      </c>
      <c r="B667" s="135">
        <f>B666+31</f>
        <v>45596</v>
      </c>
      <c r="C667" s="136">
        <f>VLOOKUP(CF_ож!B667,USD!A:B,2,TRUE)</f>
        <v>101.17808219178082</v>
      </c>
      <c r="D667" s="73">
        <v>0</v>
      </c>
      <c r="E667" s="73">
        <v>0</v>
      </c>
      <c r="F667" s="73">
        <v>0</v>
      </c>
      <c r="G667" s="73"/>
      <c r="H667" s="75"/>
      <c r="M667" s="74">
        <v>150</v>
      </c>
      <c r="N667" s="74">
        <f t="shared" si="236"/>
        <v>14062.147682405001</v>
      </c>
      <c r="O667" s="74">
        <f t="shared" si="222"/>
        <v>15176.712328767122</v>
      </c>
      <c r="P667" s="74">
        <f t="shared" si="223"/>
        <v>1422781.1340033333</v>
      </c>
      <c r="Q667" s="74">
        <f t="shared" si="230"/>
        <v>0</v>
      </c>
      <c r="R667" s="74">
        <f t="shared" si="231"/>
        <v>0</v>
      </c>
      <c r="S667" s="74">
        <f t="shared" si="234"/>
        <v>0</v>
      </c>
      <c r="T667" s="74">
        <f t="shared" si="226"/>
        <v>0</v>
      </c>
      <c r="U667" s="74">
        <f t="shared" si="232"/>
        <v>0</v>
      </c>
      <c r="V667" s="74">
        <f t="shared" si="233"/>
        <v>0</v>
      </c>
      <c r="W667" s="74">
        <f t="shared" si="235"/>
        <v>0</v>
      </c>
      <c r="X667" s="74">
        <f t="shared" si="227"/>
        <v>0</v>
      </c>
      <c r="Y667" s="75">
        <v>7.0000000000000007E-2</v>
      </c>
      <c r="Z667" s="74">
        <f t="shared" si="228"/>
        <v>-984.35033776835019</v>
      </c>
      <c r="AA667" s="74">
        <f t="shared" si="229"/>
        <v>-99594.679380233341</v>
      </c>
      <c r="AB667" s="75">
        <v>7.0000000000000007E-2</v>
      </c>
      <c r="AC667" s="74">
        <f t="shared" si="224"/>
        <v>-984.35033776835019</v>
      </c>
      <c r="AD667" s="74">
        <f t="shared" si="225"/>
        <v>-99594.679380233341</v>
      </c>
      <c r="AM667" s="74"/>
      <c r="AN667" s="74"/>
      <c r="AO667" s="74"/>
      <c r="AP667" s="74"/>
      <c r="AQ667" s="73"/>
      <c r="AR667" s="73"/>
    </row>
    <row r="668" spans="1:44" s="60" customFormat="1">
      <c r="A668" s="20" t="s">
        <v>869</v>
      </c>
      <c r="B668" s="135">
        <f>B667+30</f>
        <v>45626</v>
      </c>
      <c r="C668" s="136">
        <f>VLOOKUP(CF_ож!B668,USD!A:B,2,TRUE)</f>
        <v>101.58904109589041</v>
      </c>
      <c r="D668" s="73">
        <v>0</v>
      </c>
      <c r="E668" s="73">
        <v>0</v>
      </c>
      <c r="F668" s="73">
        <v>0</v>
      </c>
      <c r="G668" s="73"/>
      <c r="H668" s="75"/>
      <c r="M668" s="74">
        <v>150</v>
      </c>
      <c r="N668" s="74">
        <f t="shared" si="236"/>
        <v>13912.147682405001</v>
      </c>
      <c r="O668" s="74">
        <f t="shared" si="222"/>
        <v>15238.356164383562</v>
      </c>
      <c r="P668" s="74">
        <f t="shared" si="223"/>
        <v>1413321.7426399381</v>
      </c>
      <c r="Q668" s="74">
        <f t="shared" si="230"/>
        <v>0</v>
      </c>
      <c r="R668" s="74">
        <f t="shared" si="231"/>
        <v>0</v>
      </c>
      <c r="S668" s="74">
        <f t="shared" si="234"/>
        <v>0</v>
      </c>
      <c r="T668" s="74">
        <f t="shared" si="226"/>
        <v>0</v>
      </c>
      <c r="U668" s="74">
        <f t="shared" si="232"/>
        <v>0</v>
      </c>
      <c r="V668" s="74">
        <f t="shared" si="233"/>
        <v>0</v>
      </c>
      <c r="W668" s="74">
        <f t="shared" si="235"/>
        <v>0</v>
      </c>
      <c r="X668" s="74">
        <f t="shared" si="227"/>
        <v>0</v>
      </c>
      <c r="Y668" s="75">
        <v>7.0000000000000007E-2</v>
      </c>
      <c r="Z668" s="74">
        <f t="shared" si="228"/>
        <v>-973.85033776835007</v>
      </c>
      <c r="AA668" s="74">
        <f t="shared" si="229"/>
        <v>-98932.521984795676</v>
      </c>
      <c r="AB668" s="75">
        <v>7.0000000000000007E-2</v>
      </c>
      <c r="AC668" s="74">
        <f t="shared" si="224"/>
        <v>-973.85033776835007</v>
      </c>
      <c r="AD668" s="74">
        <f t="shared" si="225"/>
        <v>-98932.521984795676</v>
      </c>
      <c r="AM668" s="74"/>
      <c r="AN668" s="74"/>
      <c r="AO668" s="74"/>
      <c r="AP668" s="74"/>
      <c r="AQ668" s="73"/>
      <c r="AR668" s="73"/>
    </row>
    <row r="669" spans="1:44" s="60" customFormat="1">
      <c r="A669" s="20" t="s">
        <v>869</v>
      </c>
      <c r="B669" s="135">
        <f>B668+31</f>
        <v>45657</v>
      </c>
      <c r="C669" s="136">
        <f>VLOOKUP(CF_ож!B669,USD!A:B,2,TRUE)</f>
        <v>102</v>
      </c>
      <c r="D669" s="73">
        <v>0</v>
      </c>
      <c r="E669" s="73">
        <v>0</v>
      </c>
      <c r="F669" s="73">
        <v>0</v>
      </c>
      <c r="G669" s="73"/>
      <c r="H669" s="75"/>
      <c r="M669" s="74">
        <v>150</v>
      </c>
      <c r="N669" s="74">
        <f t="shared" si="236"/>
        <v>13762.147682405001</v>
      </c>
      <c r="O669" s="74">
        <f t="shared" si="222"/>
        <v>15300</v>
      </c>
      <c r="P669" s="74">
        <f t="shared" si="223"/>
        <v>1403739.0636053102</v>
      </c>
      <c r="Q669" s="74">
        <f t="shared" si="230"/>
        <v>0</v>
      </c>
      <c r="R669" s="74">
        <f t="shared" si="231"/>
        <v>0</v>
      </c>
      <c r="S669" s="74">
        <f t="shared" si="234"/>
        <v>0</v>
      </c>
      <c r="T669" s="74">
        <f t="shared" si="226"/>
        <v>0</v>
      </c>
      <c r="U669" s="74">
        <f t="shared" si="232"/>
        <v>0</v>
      </c>
      <c r="V669" s="74">
        <f t="shared" si="233"/>
        <v>0</v>
      </c>
      <c r="W669" s="74">
        <f t="shared" si="235"/>
        <v>0</v>
      </c>
      <c r="X669" s="74">
        <f t="shared" si="227"/>
        <v>0</v>
      </c>
      <c r="Y669" s="75">
        <v>7.0000000000000007E-2</v>
      </c>
      <c r="Z669" s="74">
        <f t="shared" si="228"/>
        <v>-963.35033776835007</v>
      </c>
      <c r="AA669" s="74">
        <f t="shared" si="229"/>
        <v>-98261.734452371704</v>
      </c>
      <c r="AB669" s="75">
        <v>7.0000000000000007E-2</v>
      </c>
      <c r="AC669" s="74">
        <f t="shared" si="224"/>
        <v>-963.35033776835007</v>
      </c>
      <c r="AD669" s="74">
        <f t="shared" si="225"/>
        <v>-98261.734452371704</v>
      </c>
      <c r="AM669" s="74"/>
      <c r="AN669" s="74"/>
      <c r="AO669" s="74"/>
      <c r="AP669" s="74"/>
      <c r="AQ669" s="73"/>
      <c r="AR669" s="73"/>
    </row>
    <row r="670" spans="1:44" s="60" customFormat="1">
      <c r="A670" s="20" t="s">
        <v>869</v>
      </c>
      <c r="B670" s="135">
        <f>B669+31</f>
        <v>45688</v>
      </c>
      <c r="C670" s="136">
        <f>VLOOKUP(CF_ож!B670,USD!A:B,2,TRUE)</f>
        <v>102.16986301369863</v>
      </c>
      <c r="D670" s="73">
        <v>0</v>
      </c>
      <c r="E670" s="73">
        <v>0</v>
      </c>
      <c r="F670" s="73">
        <v>0</v>
      </c>
      <c r="G670" s="73"/>
      <c r="H670" s="75"/>
      <c r="M670" s="74">
        <v>150</v>
      </c>
      <c r="N670" s="74">
        <f t="shared" si="236"/>
        <v>13612.147682405001</v>
      </c>
      <c r="O670" s="74">
        <f t="shared" si="222"/>
        <v>15325.479452054795</v>
      </c>
      <c r="P670" s="74">
        <f t="shared" si="223"/>
        <v>1390751.2640335541</v>
      </c>
      <c r="Q670" s="74">
        <f t="shared" si="230"/>
        <v>0</v>
      </c>
      <c r="R670" s="74">
        <f t="shared" si="231"/>
        <v>0</v>
      </c>
      <c r="S670" s="74">
        <f t="shared" si="234"/>
        <v>0</v>
      </c>
      <c r="T670" s="74">
        <f t="shared" si="226"/>
        <v>0</v>
      </c>
      <c r="U670" s="74">
        <f t="shared" si="232"/>
        <v>0</v>
      </c>
      <c r="V670" s="74">
        <f t="shared" si="233"/>
        <v>0</v>
      </c>
      <c r="W670" s="74">
        <f t="shared" si="235"/>
        <v>0</v>
      </c>
      <c r="X670" s="74">
        <f t="shared" si="227"/>
        <v>0</v>
      </c>
      <c r="Y670" s="75">
        <v>7.0000000000000007E-2</v>
      </c>
      <c r="Z670" s="74">
        <f t="shared" si="228"/>
        <v>-952.85033776835007</v>
      </c>
      <c r="AA670" s="74">
        <f t="shared" si="229"/>
        <v>-97352.588482348801</v>
      </c>
      <c r="AB670" s="75">
        <v>7.0000000000000007E-2</v>
      </c>
      <c r="AC670" s="74">
        <f t="shared" si="224"/>
        <v>-952.85033776835007</v>
      </c>
      <c r="AD670" s="74">
        <f t="shared" si="225"/>
        <v>-97352.588482348801</v>
      </c>
      <c r="AM670" s="74"/>
      <c r="AN670" s="74"/>
      <c r="AO670" s="74"/>
      <c r="AP670" s="74"/>
      <c r="AQ670" s="73"/>
      <c r="AR670" s="73"/>
    </row>
    <row r="671" spans="1:44" s="60" customFormat="1">
      <c r="A671" s="20" t="s">
        <v>869</v>
      </c>
      <c r="B671" s="135">
        <f>B670+28</f>
        <v>45716</v>
      </c>
      <c r="C671" s="136">
        <f>VLOOKUP(CF_ож!B671,USD!A:B,2,TRUE)</f>
        <v>102.32328767123288</v>
      </c>
      <c r="D671" s="73">
        <v>0</v>
      </c>
      <c r="E671" s="73">
        <v>0</v>
      </c>
      <c r="F671" s="73">
        <v>0</v>
      </c>
      <c r="G671" s="73"/>
      <c r="H671" s="75"/>
      <c r="M671" s="74">
        <v>150</v>
      </c>
      <c r="N671" s="74">
        <f t="shared" si="236"/>
        <v>13462.147682405001</v>
      </c>
      <c r="O671" s="74">
        <f t="shared" si="222"/>
        <v>15348.493150684932</v>
      </c>
      <c r="P671" s="74">
        <f t="shared" si="223"/>
        <v>1377491.2099793479</v>
      </c>
      <c r="Q671" s="74">
        <f t="shared" si="230"/>
        <v>0</v>
      </c>
      <c r="R671" s="74">
        <f t="shared" si="231"/>
        <v>0</v>
      </c>
      <c r="S671" s="74">
        <f t="shared" si="234"/>
        <v>0</v>
      </c>
      <c r="T671" s="74">
        <f t="shared" si="226"/>
        <v>0</v>
      </c>
      <c r="U671" s="74">
        <f t="shared" si="232"/>
        <v>0</v>
      </c>
      <c r="V671" s="74">
        <f t="shared" si="233"/>
        <v>0</v>
      </c>
      <c r="W671" s="74">
        <f t="shared" si="235"/>
        <v>0</v>
      </c>
      <c r="X671" s="74">
        <f t="shared" si="227"/>
        <v>0</v>
      </c>
      <c r="Y671" s="75">
        <v>7.0000000000000007E-2</v>
      </c>
      <c r="Z671" s="74">
        <f t="shared" si="228"/>
        <v>-942.35033776835007</v>
      </c>
      <c r="AA671" s="74">
        <f t="shared" si="229"/>
        <v>-96424.38469855435</v>
      </c>
      <c r="AB671" s="75">
        <v>7.0000000000000007E-2</v>
      </c>
      <c r="AC671" s="74">
        <f t="shared" si="224"/>
        <v>-942.35033776835007</v>
      </c>
      <c r="AD671" s="74">
        <f t="shared" si="225"/>
        <v>-96424.38469855435</v>
      </c>
      <c r="AM671" s="74"/>
      <c r="AN671" s="74"/>
      <c r="AO671" s="74"/>
      <c r="AP671" s="74"/>
      <c r="AQ671" s="73"/>
      <c r="AR671" s="73"/>
    </row>
    <row r="672" spans="1:44" s="60" customFormat="1">
      <c r="A672" s="20" t="s">
        <v>869</v>
      </c>
      <c r="B672" s="135">
        <f>B671+31</f>
        <v>45747</v>
      </c>
      <c r="C672" s="136">
        <f>VLOOKUP(CF_ож!B672,USD!A:B,2,TRUE)</f>
        <v>102.49315068493151</v>
      </c>
      <c r="D672" s="73">
        <v>0</v>
      </c>
      <c r="E672" s="73">
        <v>0</v>
      </c>
      <c r="F672" s="73">
        <v>0</v>
      </c>
      <c r="G672" s="73"/>
      <c r="H672" s="75"/>
      <c r="M672" s="74">
        <v>150</v>
      </c>
      <c r="N672" s="74">
        <f t="shared" si="236"/>
        <v>13312.147682405001</v>
      </c>
      <c r="O672" s="74">
        <f t="shared" si="222"/>
        <v>15373.972602739726</v>
      </c>
      <c r="P672" s="74">
        <f t="shared" si="223"/>
        <v>1364403.9583527974</v>
      </c>
      <c r="Q672" s="74">
        <f t="shared" si="230"/>
        <v>0</v>
      </c>
      <c r="R672" s="74">
        <f t="shared" si="231"/>
        <v>0</v>
      </c>
      <c r="S672" s="74">
        <f t="shared" si="234"/>
        <v>0</v>
      </c>
      <c r="T672" s="74">
        <f t="shared" si="226"/>
        <v>0</v>
      </c>
      <c r="U672" s="74">
        <f t="shared" si="232"/>
        <v>0</v>
      </c>
      <c r="V672" s="74">
        <f t="shared" si="233"/>
        <v>0</v>
      </c>
      <c r="W672" s="74">
        <f t="shared" si="235"/>
        <v>0</v>
      </c>
      <c r="X672" s="74">
        <f t="shared" si="227"/>
        <v>0</v>
      </c>
      <c r="Y672" s="75">
        <v>7.0000000000000007E-2</v>
      </c>
      <c r="Z672" s="74">
        <f t="shared" si="228"/>
        <v>-931.85033776835007</v>
      </c>
      <c r="AA672" s="74">
        <f t="shared" si="229"/>
        <v>-95508.27708469583</v>
      </c>
      <c r="AB672" s="75">
        <v>7.0000000000000007E-2</v>
      </c>
      <c r="AC672" s="74">
        <f t="shared" si="224"/>
        <v>-931.85033776835007</v>
      </c>
      <c r="AD672" s="74">
        <f t="shared" si="225"/>
        <v>-95508.27708469583</v>
      </c>
      <c r="AM672" s="74"/>
      <c r="AN672" s="74"/>
      <c r="AO672" s="74"/>
      <c r="AP672" s="74"/>
      <c r="AQ672" s="73"/>
      <c r="AR672" s="73"/>
    </row>
    <row r="673" spans="1:44" s="60" customFormat="1">
      <c r="A673" s="20" t="s">
        <v>869</v>
      </c>
      <c r="B673" s="135">
        <f>B672+30</f>
        <v>45777</v>
      </c>
      <c r="C673" s="136">
        <f>VLOOKUP(CF_ож!B673,USD!A:B,2,TRUE)</f>
        <v>102.65753424657534</v>
      </c>
      <c r="D673" s="73">
        <v>0</v>
      </c>
      <c r="E673" s="73">
        <v>0</v>
      </c>
      <c r="F673" s="73">
        <v>0</v>
      </c>
      <c r="G673" s="73"/>
      <c r="H673" s="75"/>
      <c r="M673" s="74">
        <v>150</v>
      </c>
      <c r="N673" s="74">
        <f t="shared" si="236"/>
        <v>13162.147682405001</v>
      </c>
      <c r="O673" s="74">
        <f t="shared" si="222"/>
        <v>15398.630136986301</v>
      </c>
      <c r="P673" s="74">
        <f t="shared" si="223"/>
        <v>1351193.6264649737</v>
      </c>
      <c r="Q673" s="74">
        <f t="shared" si="230"/>
        <v>0</v>
      </c>
      <c r="R673" s="74">
        <f t="shared" si="231"/>
        <v>0</v>
      </c>
      <c r="S673" s="74">
        <f t="shared" si="234"/>
        <v>0</v>
      </c>
      <c r="T673" s="74">
        <f t="shared" si="226"/>
        <v>0</v>
      </c>
      <c r="U673" s="74">
        <f t="shared" si="232"/>
        <v>0</v>
      </c>
      <c r="V673" s="74">
        <f t="shared" si="233"/>
        <v>0</v>
      </c>
      <c r="W673" s="74">
        <f t="shared" si="235"/>
        <v>0</v>
      </c>
      <c r="X673" s="74">
        <f t="shared" si="227"/>
        <v>0</v>
      </c>
      <c r="Y673" s="75">
        <v>7.0000000000000007E-2</v>
      </c>
      <c r="Z673" s="74">
        <f t="shared" si="228"/>
        <v>-921.35033776835007</v>
      </c>
      <c r="AA673" s="74">
        <f t="shared" si="229"/>
        <v>-94583.553852548153</v>
      </c>
      <c r="AB673" s="75">
        <v>7.0000000000000007E-2</v>
      </c>
      <c r="AC673" s="74">
        <f t="shared" si="224"/>
        <v>-921.35033776835007</v>
      </c>
      <c r="AD673" s="74">
        <f t="shared" si="225"/>
        <v>-94583.553852548153</v>
      </c>
      <c r="AM673" s="74"/>
      <c r="AN673" s="74"/>
      <c r="AO673" s="74"/>
      <c r="AP673" s="74"/>
      <c r="AQ673" s="73"/>
      <c r="AR673" s="73"/>
    </row>
    <row r="674" spans="1:44" s="60" customFormat="1">
      <c r="A674" s="20" t="s">
        <v>869</v>
      </c>
      <c r="B674" s="135">
        <f>B673+31</f>
        <v>45808</v>
      </c>
      <c r="C674" s="136">
        <f>VLOOKUP(CF_ож!B674,USD!A:B,2,TRUE)</f>
        <v>102.82739726027397</v>
      </c>
      <c r="D674" s="73">
        <v>0</v>
      </c>
      <c r="E674" s="73">
        <v>0</v>
      </c>
      <c r="F674" s="73">
        <v>0</v>
      </c>
      <c r="G674" s="73"/>
      <c r="H674" s="75"/>
      <c r="M674" s="74">
        <v>150</v>
      </c>
      <c r="N674" s="74">
        <f t="shared" si="236"/>
        <v>13012.147682405001</v>
      </c>
      <c r="O674" s="74">
        <f t="shared" si="222"/>
        <v>15424.109589041096</v>
      </c>
      <c r="P674" s="74">
        <f t="shared" si="223"/>
        <v>1338005.2789480123</v>
      </c>
      <c r="Q674" s="74">
        <f t="shared" si="230"/>
        <v>0</v>
      </c>
      <c r="R674" s="74">
        <f t="shared" si="231"/>
        <v>0</v>
      </c>
      <c r="S674" s="74">
        <f t="shared" si="234"/>
        <v>0</v>
      </c>
      <c r="T674" s="74">
        <f t="shared" si="226"/>
        <v>0</v>
      </c>
      <c r="U674" s="74">
        <f t="shared" si="232"/>
        <v>0</v>
      </c>
      <c r="V674" s="74">
        <f t="shared" si="233"/>
        <v>0</v>
      </c>
      <c r="W674" s="74">
        <f t="shared" si="235"/>
        <v>0</v>
      </c>
      <c r="X674" s="74">
        <f t="shared" si="227"/>
        <v>0</v>
      </c>
      <c r="Y674" s="75">
        <v>7.0000000000000007E-2</v>
      </c>
      <c r="Z674" s="74">
        <f t="shared" si="228"/>
        <v>-910.85033776835007</v>
      </c>
      <c r="AA674" s="74">
        <f t="shared" si="229"/>
        <v>-93660.369526360853</v>
      </c>
      <c r="AB674" s="75">
        <v>7.0000000000000007E-2</v>
      </c>
      <c r="AC674" s="74">
        <f t="shared" si="224"/>
        <v>-910.85033776835007</v>
      </c>
      <c r="AD674" s="74">
        <f t="shared" si="225"/>
        <v>-93660.369526360853</v>
      </c>
      <c r="AM674" s="74"/>
      <c r="AN674" s="74"/>
      <c r="AO674" s="74"/>
      <c r="AP674" s="74"/>
      <c r="AQ674" s="73"/>
      <c r="AR674" s="73"/>
    </row>
    <row r="675" spans="1:44" s="60" customFormat="1">
      <c r="A675" s="20" t="s">
        <v>869</v>
      </c>
      <c r="B675" s="135">
        <f>B674+30</f>
        <v>45838</v>
      </c>
      <c r="C675" s="136">
        <f>VLOOKUP(CF_ож!B675,USD!A:B,2,TRUE)</f>
        <v>102.99178082191781</v>
      </c>
      <c r="D675" s="73">
        <v>0</v>
      </c>
      <c r="E675" s="73">
        <v>0</v>
      </c>
      <c r="F675" s="73">
        <v>0</v>
      </c>
      <c r="G675" s="73"/>
      <c r="H675" s="75"/>
      <c r="M675" s="74">
        <v>150</v>
      </c>
      <c r="N675" s="74">
        <f t="shared" si="236"/>
        <v>12862.147682405001</v>
      </c>
      <c r="O675" s="74">
        <f t="shared" si="222"/>
        <v>15448.767123287673</v>
      </c>
      <c r="P675" s="74">
        <f t="shared" si="223"/>
        <v>1324695.4950053941</v>
      </c>
      <c r="Q675" s="74">
        <f t="shared" si="230"/>
        <v>0</v>
      </c>
      <c r="R675" s="74">
        <f t="shared" si="231"/>
        <v>0</v>
      </c>
      <c r="S675" s="74">
        <f t="shared" si="234"/>
        <v>0</v>
      </c>
      <c r="T675" s="74">
        <f t="shared" si="226"/>
        <v>0</v>
      </c>
      <c r="U675" s="74">
        <f t="shared" si="232"/>
        <v>0</v>
      </c>
      <c r="V675" s="74">
        <f t="shared" si="233"/>
        <v>0</v>
      </c>
      <c r="W675" s="74">
        <f t="shared" si="235"/>
        <v>0</v>
      </c>
      <c r="X675" s="74">
        <f t="shared" si="227"/>
        <v>0</v>
      </c>
      <c r="Y675" s="75">
        <v>7.0000000000000007E-2</v>
      </c>
      <c r="Z675" s="74">
        <f t="shared" si="228"/>
        <v>-900.35033776835007</v>
      </c>
      <c r="AA675" s="74">
        <f t="shared" si="229"/>
        <v>-92728.684650377589</v>
      </c>
      <c r="AB675" s="75">
        <v>7.0000000000000007E-2</v>
      </c>
      <c r="AC675" s="74">
        <f t="shared" si="224"/>
        <v>-900.35033776835007</v>
      </c>
      <c r="AD675" s="74">
        <f t="shared" si="225"/>
        <v>-92728.684650377589</v>
      </c>
      <c r="AM675" s="74"/>
      <c r="AN675" s="74"/>
      <c r="AO675" s="74"/>
      <c r="AP675" s="74"/>
      <c r="AQ675" s="73"/>
      <c r="AR675" s="73"/>
    </row>
    <row r="676" spans="1:44" s="60" customFormat="1">
      <c r="A676" s="20" t="s">
        <v>869</v>
      </c>
      <c r="B676" s="135">
        <f>B675+31</f>
        <v>45869</v>
      </c>
      <c r="C676" s="136">
        <f>VLOOKUP(CF_ож!B676,USD!A:B,2,TRUE)</f>
        <v>103.16164383561645</v>
      </c>
      <c r="D676" s="73">
        <v>0</v>
      </c>
      <c r="E676" s="73">
        <v>0</v>
      </c>
      <c r="F676" s="73">
        <v>0</v>
      </c>
      <c r="G676" s="73"/>
      <c r="H676" s="75"/>
      <c r="M676" s="74">
        <v>150</v>
      </c>
      <c r="N676" s="74">
        <f t="shared" si="236"/>
        <v>12712.147682405001</v>
      </c>
      <c r="O676" s="74">
        <f t="shared" si="222"/>
        <v>15474.246575342468</v>
      </c>
      <c r="P676" s="74">
        <f t="shared" si="223"/>
        <v>1311406.0515980218</v>
      </c>
      <c r="Q676" s="74">
        <f t="shared" si="230"/>
        <v>0</v>
      </c>
      <c r="R676" s="74">
        <f t="shared" si="231"/>
        <v>0</v>
      </c>
      <c r="S676" s="74">
        <f t="shared" si="234"/>
        <v>0</v>
      </c>
      <c r="T676" s="74">
        <f t="shared" si="226"/>
        <v>0</v>
      </c>
      <c r="U676" s="74">
        <f t="shared" si="232"/>
        <v>0</v>
      </c>
      <c r="V676" s="74">
        <f t="shared" si="233"/>
        <v>0</v>
      </c>
      <c r="W676" s="74">
        <f t="shared" si="235"/>
        <v>0</v>
      </c>
      <c r="X676" s="74">
        <f t="shared" si="227"/>
        <v>0</v>
      </c>
      <c r="Y676" s="75">
        <v>7.0000000000000007E-2</v>
      </c>
      <c r="Z676" s="74">
        <f t="shared" si="228"/>
        <v>-889.85033776835007</v>
      </c>
      <c r="AA676" s="74">
        <f t="shared" si="229"/>
        <v>-91798.423611861523</v>
      </c>
      <c r="AB676" s="75">
        <v>7.0000000000000007E-2</v>
      </c>
      <c r="AC676" s="74">
        <f t="shared" si="224"/>
        <v>-889.85033776835007</v>
      </c>
      <c r="AD676" s="74">
        <f t="shared" si="225"/>
        <v>-91798.423611861523</v>
      </c>
      <c r="AM676" s="74"/>
      <c r="AN676" s="74"/>
      <c r="AO676" s="74"/>
      <c r="AP676" s="74"/>
      <c r="AQ676" s="73"/>
      <c r="AR676" s="73"/>
    </row>
    <row r="677" spans="1:44" s="60" customFormat="1">
      <c r="A677" s="20" t="s">
        <v>869</v>
      </c>
      <c r="B677" s="135">
        <f>B676+31</f>
        <v>45900</v>
      </c>
      <c r="C677" s="136">
        <f>VLOOKUP(CF_ож!B677,USD!A:B,2,TRUE)</f>
        <v>103.33150684931506</v>
      </c>
      <c r="D677" s="73">
        <v>0</v>
      </c>
      <c r="E677" s="73">
        <v>0</v>
      </c>
      <c r="F677" s="73">
        <v>0</v>
      </c>
      <c r="G677" s="73"/>
      <c r="H677" s="75"/>
      <c r="M677" s="74">
        <v>150</v>
      </c>
      <c r="N677" s="74">
        <f t="shared" si="236"/>
        <v>12562.147682405001</v>
      </c>
      <c r="O677" s="74">
        <f t="shared" si="222"/>
        <v>15499.726027397259</v>
      </c>
      <c r="P677" s="74">
        <f t="shared" si="223"/>
        <v>1298065.6492865395</v>
      </c>
      <c r="Q677" s="74">
        <f t="shared" si="230"/>
        <v>0</v>
      </c>
      <c r="R677" s="74">
        <f t="shared" si="231"/>
        <v>0</v>
      </c>
      <c r="S677" s="74">
        <f t="shared" si="234"/>
        <v>0</v>
      </c>
      <c r="T677" s="74">
        <f t="shared" si="226"/>
        <v>0</v>
      </c>
      <c r="U677" s="74">
        <f t="shared" si="232"/>
        <v>0</v>
      </c>
      <c r="V677" s="74">
        <f t="shared" si="233"/>
        <v>0</v>
      </c>
      <c r="W677" s="74">
        <f t="shared" si="235"/>
        <v>0</v>
      </c>
      <c r="X677" s="74">
        <f t="shared" si="227"/>
        <v>0</v>
      </c>
      <c r="Y677" s="75">
        <v>7.0000000000000007E-2</v>
      </c>
      <c r="Z677" s="74">
        <f t="shared" si="228"/>
        <v>-879.35033776835007</v>
      </c>
      <c r="AA677" s="74">
        <f t="shared" si="229"/>
        <v>-90864.595450057779</v>
      </c>
      <c r="AB677" s="75">
        <v>7.0000000000000007E-2</v>
      </c>
      <c r="AC677" s="74">
        <f t="shared" si="224"/>
        <v>-879.35033776835007</v>
      </c>
      <c r="AD677" s="74">
        <f t="shared" si="225"/>
        <v>-90864.595450057779</v>
      </c>
      <c r="AM677" s="74"/>
      <c r="AN677" s="74"/>
      <c r="AO677" s="74"/>
      <c r="AP677" s="74"/>
      <c r="AQ677" s="73"/>
      <c r="AR677" s="73"/>
    </row>
    <row r="678" spans="1:44" s="60" customFormat="1">
      <c r="A678" s="20" t="s">
        <v>869</v>
      </c>
      <c r="B678" s="135">
        <f>B677+30</f>
        <v>45930</v>
      </c>
      <c r="C678" s="136">
        <f>VLOOKUP(CF_ож!B678,USD!A:B,2,TRUE)</f>
        <v>103.49589041095891</v>
      </c>
      <c r="D678" s="73">
        <v>0</v>
      </c>
      <c r="E678" s="73">
        <v>0</v>
      </c>
      <c r="F678" s="73">
        <v>0</v>
      </c>
      <c r="G678" s="73"/>
      <c r="H678" s="75"/>
      <c r="M678" s="74">
        <v>150</v>
      </c>
      <c r="N678" s="74">
        <f t="shared" si="236"/>
        <v>12412.147682405001</v>
      </c>
      <c r="O678" s="74">
        <f t="shared" si="222"/>
        <v>15524.383561643835</v>
      </c>
      <c r="P678" s="74">
        <f t="shared" si="223"/>
        <v>1284606.2763028254</v>
      </c>
      <c r="Q678" s="74">
        <f t="shared" si="230"/>
        <v>0</v>
      </c>
      <c r="R678" s="74">
        <f t="shared" si="231"/>
        <v>0</v>
      </c>
      <c r="S678" s="74">
        <f t="shared" si="234"/>
        <v>0</v>
      </c>
      <c r="T678" s="74">
        <f t="shared" si="226"/>
        <v>0</v>
      </c>
      <c r="U678" s="74">
        <f t="shared" si="232"/>
        <v>0</v>
      </c>
      <c r="V678" s="74">
        <f t="shared" si="233"/>
        <v>0</v>
      </c>
      <c r="W678" s="74">
        <f t="shared" si="235"/>
        <v>0</v>
      </c>
      <c r="X678" s="74">
        <f t="shared" si="227"/>
        <v>0</v>
      </c>
      <c r="Y678" s="75">
        <v>7.0000000000000007E-2</v>
      </c>
      <c r="Z678" s="74">
        <f t="shared" si="228"/>
        <v>-868.85033776835007</v>
      </c>
      <c r="AA678" s="74">
        <f t="shared" si="229"/>
        <v>-89922.439341197794</v>
      </c>
      <c r="AB678" s="75">
        <v>7.0000000000000007E-2</v>
      </c>
      <c r="AC678" s="74">
        <f t="shared" si="224"/>
        <v>-868.85033776835007</v>
      </c>
      <c r="AD678" s="74">
        <f t="shared" si="225"/>
        <v>-89922.439341197794</v>
      </c>
      <c r="AM678" s="74"/>
      <c r="AN678" s="74"/>
      <c r="AO678" s="74"/>
      <c r="AP678" s="74"/>
      <c r="AQ678" s="73"/>
      <c r="AR678" s="73"/>
    </row>
    <row r="679" spans="1:44" s="60" customFormat="1">
      <c r="A679" s="20" t="s">
        <v>869</v>
      </c>
      <c r="B679" s="135">
        <f>B678+31</f>
        <v>45961</v>
      </c>
      <c r="C679" s="136">
        <f>VLOOKUP(CF_ож!B679,USD!A:B,2,TRUE)</f>
        <v>103.66575342465754</v>
      </c>
      <c r="D679" s="73">
        <v>0</v>
      </c>
      <c r="E679" s="73">
        <v>0</v>
      </c>
      <c r="F679" s="73">
        <v>0</v>
      </c>
      <c r="G679" s="73"/>
      <c r="H679" s="75"/>
      <c r="M679" s="74">
        <v>150</v>
      </c>
      <c r="N679" s="74">
        <f t="shared" si="236"/>
        <v>12262.147682405001</v>
      </c>
      <c r="O679" s="74">
        <f t="shared" si="222"/>
        <v>15549.86301369863</v>
      </c>
      <c r="P679" s="74">
        <f t="shared" si="223"/>
        <v>1271164.7781009327</v>
      </c>
      <c r="Q679" s="74">
        <f t="shared" si="230"/>
        <v>0</v>
      </c>
      <c r="R679" s="74">
        <f t="shared" si="231"/>
        <v>0</v>
      </c>
      <c r="S679" s="74">
        <f t="shared" si="234"/>
        <v>0</v>
      </c>
      <c r="T679" s="74">
        <f t="shared" si="226"/>
        <v>0</v>
      </c>
      <c r="U679" s="74">
        <f t="shared" si="232"/>
        <v>0</v>
      </c>
      <c r="V679" s="74">
        <f t="shared" si="233"/>
        <v>0</v>
      </c>
      <c r="W679" s="74">
        <f t="shared" si="235"/>
        <v>0</v>
      </c>
      <c r="X679" s="74">
        <f t="shared" si="227"/>
        <v>0</v>
      </c>
      <c r="Y679" s="75">
        <v>7.0000000000000007E-2</v>
      </c>
      <c r="Z679" s="74">
        <f t="shared" si="228"/>
        <v>-858.35033776835007</v>
      </c>
      <c r="AA679" s="74">
        <f t="shared" si="229"/>
        <v>-88981.534467065285</v>
      </c>
      <c r="AB679" s="75">
        <v>7.0000000000000007E-2</v>
      </c>
      <c r="AC679" s="74">
        <f t="shared" si="224"/>
        <v>-858.35033776835007</v>
      </c>
      <c r="AD679" s="74">
        <f t="shared" si="225"/>
        <v>-88981.534467065285</v>
      </c>
      <c r="AM679" s="74"/>
      <c r="AN679" s="74"/>
      <c r="AO679" s="74"/>
      <c r="AP679" s="74"/>
      <c r="AQ679" s="73"/>
      <c r="AR679" s="73"/>
    </row>
    <row r="680" spans="1:44" s="60" customFormat="1">
      <c r="A680" s="20" t="s">
        <v>869</v>
      </c>
      <c r="B680" s="135">
        <f>B679+30</f>
        <v>45991</v>
      </c>
      <c r="C680" s="136">
        <f>VLOOKUP(CF_ож!B680,USD!A:B,2,TRUE)</f>
        <v>103.83013698630137</v>
      </c>
      <c r="D680" s="73">
        <v>0</v>
      </c>
      <c r="E680" s="73">
        <v>0</v>
      </c>
      <c r="F680" s="73">
        <v>0</v>
      </c>
      <c r="G680" s="73"/>
      <c r="H680" s="75"/>
      <c r="M680" s="74">
        <v>150</v>
      </c>
      <c r="N680" s="74">
        <f t="shared" si="236"/>
        <v>12112.147682405001</v>
      </c>
      <c r="O680" s="74">
        <f t="shared" si="222"/>
        <v>15574.520547945205</v>
      </c>
      <c r="P680" s="74">
        <f t="shared" si="223"/>
        <v>1257605.9530624237</v>
      </c>
      <c r="Q680" s="74">
        <f t="shared" si="230"/>
        <v>0</v>
      </c>
      <c r="R680" s="74">
        <f t="shared" si="231"/>
        <v>0</v>
      </c>
      <c r="S680" s="74">
        <f t="shared" si="234"/>
        <v>0</v>
      </c>
      <c r="T680" s="74">
        <f t="shared" si="226"/>
        <v>0</v>
      </c>
      <c r="U680" s="74">
        <f t="shared" si="232"/>
        <v>0</v>
      </c>
      <c r="V680" s="74">
        <f t="shared" si="233"/>
        <v>0</v>
      </c>
      <c r="W680" s="74">
        <f t="shared" si="235"/>
        <v>0</v>
      </c>
      <c r="X680" s="74">
        <f t="shared" si="227"/>
        <v>0</v>
      </c>
      <c r="Y680" s="75">
        <v>7.0000000000000007E-2</v>
      </c>
      <c r="Z680" s="74">
        <f t="shared" si="228"/>
        <v>-847.85033776835007</v>
      </c>
      <c r="AA680" s="74">
        <f t="shared" si="229"/>
        <v>-88032.416714369669</v>
      </c>
      <c r="AB680" s="75">
        <v>7.0000000000000007E-2</v>
      </c>
      <c r="AC680" s="74">
        <f t="shared" si="224"/>
        <v>-847.85033776835007</v>
      </c>
      <c r="AD680" s="74">
        <f t="shared" si="225"/>
        <v>-88032.416714369669</v>
      </c>
      <c r="AM680" s="74"/>
      <c r="AN680" s="74"/>
      <c r="AO680" s="74"/>
      <c r="AP680" s="74"/>
      <c r="AQ680" s="73"/>
      <c r="AR680" s="73"/>
    </row>
    <row r="681" spans="1:44" s="60" customFormat="1">
      <c r="A681" s="20" t="s">
        <v>869</v>
      </c>
      <c r="B681" s="135">
        <f>B680+31</f>
        <v>46022</v>
      </c>
      <c r="C681" s="136">
        <f>VLOOKUP(CF_ож!B681,USD!A:B,2,TRUE)</f>
        <v>104</v>
      </c>
      <c r="D681" s="73">
        <v>0</v>
      </c>
      <c r="E681" s="73">
        <v>0</v>
      </c>
      <c r="F681" s="73">
        <v>0</v>
      </c>
      <c r="G681" s="73"/>
      <c r="H681" s="75"/>
      <c r="M681" s="74">
        <v>150</v>
      </c>
      <c r="N681" s="74">
        <f t="shared" si="236"/>
        <v>11962.147682405001</v>
      </c>
      <c r="O681" s="74">
        <f t="shared" si="222"/>
        <v>15600</v>
      </c>
      <c r="P681" s="74">
        <f t="shared" si="223"/>
        <v>1244063.3589701201</v>
      </c>
      <c r="Q681" s="74">
        <f t="shared" si="230"/>
        <v>0</v>
      </c>
      <c r="R681" s="74">
        <f t="shared" si="231"/>
        <v>0</v>
      </c>
      <c r="S681" s="74">
        <f t="shared" si="234"/>
        <v>0</v>
      </c>
      <c r="T681" s="74">
        <f t="shared" si="226"/>
        <v>0</v>
      </c>
      <c r="U681" s="74">
        <f t="shared" si="232"/>
        <v>0</v>
      </c>
      <c r="V681" s="74">
        <f t="shared" si="233"/>
        <v>0</v>
      </c>
      <c r="W681" s="74">
        <f t="shared" si="235"/>
        <v>0</v>
      </c>
      <c r="X681" s="74">
        <f t="shared" si="227"/>
        <v>0</v>
      </c>
      <c r="Y681" s="75">
        <v>7.0000000000000007E-2</v>
      </c>
      <c r="Z681" s="74">
        <f t="shared" si="228"/>
        <v>-837.35033776835007</v>
      </c>
      <c r="AA681" s="74">
        <f t="shared" si="229"/>
        <v>-87084.435127908408</v>
      </c>
      <c r="AB681" s="75">
        <v>7.0000000000000007E-2</v>
      </c>
      <c r="AC681" s="74">
        <f t="shared" si="224"/>
        <v>-837.35033776835007</v>
      </c>
      <c r="AD681" s="74">
        <f t="shared" si="225"/>
        <v>-87084.435127908408</v>
      </c>
      <c r="AM681" s="74"/>
      <c r="AN681" s="74"/>
      <c r="AO681" s="74"/>
      <c r="AP681" s="74"/>
      <c r="AQ681" s="73"/>
      <c r="AR681" s="73"/>
    </row>
    <row r="682" spans="1:44" s="60" customFormat="1">
      <c r="A682" s="20" t="s">
        <v>869</v>
      </c>
      <c r="B682" s="135">
        <f>B681+31</f>
        <v>46053</v>
      </c>
      <c r="C682" s="136">
        <f>VLOOKUP(CF_ож!B682,USD!A:B,2,TRUE)</f>
        <v>104.16986301369863</v>
      </c>
      <c r="D682" s="73">
        <v>0</v>
      </c>
      <c r="E682" s="73">
        <v>0</v>
      </c>
      <c r="F682" s="73">
        <v>0</v>
      </c>
      <c r="G682" s="73"/>
      <c r="H682" s="75"/>
      <c r="M682" s="74">
        <v>150</v>
      </c>
      <c r="N682" s="74">
        <f t="shared" si="236"/>
        <v>11812.147682405001</v>
      </c>
      <c r="O682" s="74">
        <f t="shared" si="222"/>
        <v>15625.479452054795</v>
      </c>
      <c r="P682" s="74">
        <f t="shared" si="223"/>
        <v>1230469.8059737068</v>
      </c>
      <c r="Q682" s="74">
        <f t="shared" si="230"/>
        <v>0</v>
      </c>
      <c r="R682" s="74">
        <f t="shared" si="231"/>
        <v>0</v>
      </c>
      <c r="S682" s="74">
        <f t="shared" si="234"/>
        <v>0</v>
      </c>
      <c r="T682" s="74">
        <f t="shared" si="226"/>
        <v>0</v>
      </c>
      <c r="U682" s="74">
        <f t="shared" si="232"/>
        <v>0</v>
      </c>
      <c r="V682" s="74">
        <f t="shared" si="233"/>
        <v>0</v>
      </c>
      <c r="W682" s="74">
        <f t="shared" si="235"/>
        <v>0</v>
      </c>
      <c r="X682" s="74">
        <f t="shared" si="227"/>
        <v>0</v>
      </c>
      <c r="Y682" s="75">
        <v>7.0000000000000007E-2</v>
      </c>
      <c r="Z682" s="74">
        <f t="shared" si="228"/>
        <v>-826.85033776835007</v>
      </c>
      <c r="AA682" s="74">
        <f t="shared" si="229"/>
        <v>-86132.886418159469</v>
      </c>
      <c r="AB682" s="75">
        <v>7.0000000000000007E-2</v>
      </c>
      <c r="AC682" s="74">
        <f t="shared" si="224"/>
        <v>-826.85033776835007</v>
      </c>
      <c r="AD682" s="74">
        <f t="shared" si="225"/>
        <v>-86132.886418159469</v>
      </c>
      <c r="AM682" s="74"/>
      <c r="AN682" s="74"/>
      <c r="AO682" s="74"/>
      <c r="AP682" s="74"/>
      <c r="AQ682" s="73"/>
      <c r="AR682" s="73"/>
    </row>
    <row r="683" spans="1:44" s="60" customFormat="1">
      <c r="A683" s="20" t="s">
        <v>869</v>
      </c>
      <c r="B683" s="135">
        <f>B682+28</f>
        <v>46081</v>
      </c>
      <c r="C683" s="136">
        <f>VLOOKUP(CF_ож!B683,USD!A:B,2,TRUE)</f>
        <v>104.32328767123288</v>
      </c>
      <c r="D683" s="73">
        <v>0</v>
      </c>
      <c r="E683" s="73">
        <v>0</v>
      </c>
      <c r="F683" s="73">
        <v>0</v>
      </c>
      <c r="G683" s="73"/>
      <c r="H683" s="75"/>
      <c r="M683" s="74">
        <v>150</v>
      </c>
      <c r="N683" s="74">
        <f t="shared" si="236"/>
        <v>11662.147682405001</v>
      </c>
      <c r="O683" s="74">
        <f t="shared" si="222"/>
        <v>15648.493150684932</v>
      </c>
      <c r="P683" s="74">
        <f t="shared" si="223"/>
        <v>1216633.5875359387</v>
      </c>
      <c r="Q683" s="74">
        <f t="shared" si="230"/>
        <v>0</v>
      </c>
      <c r="R683" s="74">
        <f t="shared" si="231"/>
        <v>0</v>
      </c>
      <c r="S683" s="74">
        <f t="shared" si="234"/>
        <v>0</v>
      </c>
      <c r="T683" s="74">
        <f t="shared" si="226"/>
        <v>0</v>
      </c>
      <c r="U683" s="74">
        <f t="shared" si="232"/>
        <v>0</v>
      </c>
      <c r="V683" s="74">
        <f t="shared" si="233"/>
        <v>0</v>
      </c>
      <c r="W683" s="74">
        <f t="shared" si="235"/>
        <v>0</v>
      </c>
      <c r="X683" s="74">
        <f t="shared" si="227"/>
        <v>0</v>
      </c>
      <c r="Y683" s="75">
        <v>7.0000000000000007E-2</v>
      </c>
      <c r="Z683" s="74">
        <f t="shared" si="228"/>
        <v>-816.35033776835007</v>
      </c>
      <c r="AA683" s="74">
        <f t="shared" si="229"/>
        <v>-85164.351127515707</v>
      </c>
      <c r="AB683" s="75">
        <v>7.0000000000000007E-2</v>
      </c>
      <c r="AC683" s="74">
        <f t="shared" si="224"/>
        <v>-816.35033776835007</v>
      </c>
      <c r="AD683" s="74">
        <f t="shared" si="225"/>
        <v>-85164.351127515707</v>
      </c>
      <c r="AM683" s="74"/>
      <c r="AN683" s="74"/>
      <c r="AO683" s="74"/>
      <c r="AP683" s="74"/>
      <c r="AQ683" s="73"/>
      <c r="AR683" s="73"/>
    </row>
    <row r="684" spans="1:44" s="60" customFormat="1">
      <c r="A684" s="20" t="s">
        <v>869</v>
      </c>
      <c r="B684" s="135">
        <f>B683+31</f>
        <v>46112</v>
      </c>
      <c r="C684" s="136">
        <f>VLOOKUP(CF_ож!B684,USD!A:B,2,TRUE)</f>
        <v>104.49315068493151</v>
      </c>
      <c r="D684" s="73">
        <v>0</v>
      </c>
      <c r="E684" s="73">
        <v>0</v>
      </c>
      <c r="F684" s="73">
        <v>0</v>
      </c>
      <c r="G684" s="73"/>
      <c r="H684" s="75"/>
      <c r="M684" s="74">
        <v>150</v>
      </c>
      <c r="N684" s="74">
        <f t="shared" si="236"/>
        <v>11512.147682405001</v>
      </c>
      <c r="O684" s="74">
        <f t="shared" si="222"/>
        <v>15673.972602739726</v>
      </c>
      <c r="P684" s="74">
        <f t="shared" si="223"/>
        <v>1202940.5824847308</v>
      </c>
      <c r="Q684" s="74">
        <f t="shared" si="230"/>
        <v>0</v>
      </c>
      <c r="R684" s="74">
        <f t="shared" si="231"/>
        <v>0</v>
      </c>
      <c r="S684" s="74">
        <f t="shared" si="234"/>
        <v>0</v>
      </c>
      <c r="T684" s="74">
        <f t="shared" si="226"/>
        <v>0</v>
      </c>
      <c r="U684" s="74">
        <f t="shared" si="232"/>
        <v>0</v>
      </c>
      <c r="V684" s="74">
        <f t="shared" si="233"/>
        <v>0</v>
      </c>
      <c r="W684" s="74">
        <f t="shared" si="235"/>
        <v>0</v>
      </c>
      <c r="X684" s="74">
        <f t="shared" si="227"/>
        <v>0</v>
      </c>
      <c r="Y684" s="75">
        <v>7.0000000000000007E-2</v>
      </c>
      <c r="Z684" s="74">
        <f t="shared" si="228"/>
        <v>-805.85033776835007</v>
      </c>
      <c r="AA684" s="74">
        <f t="shared" si="229"/>
        <v>-84205.840773931151</v>
      </c>
      <c r="AB684" s="75">
        <v>7.0000000000000007E-2</v>
      </c>
      <c r="AC684" s="74">
        <f t="shared" si="224"/>
        <v>-805.85033776835007</v>
      </c>
      <c r="AD684" s="74">
        <f t="shared" si="225"/>
        <v>-84205.840773931151</v>
      </c>
      <c r="AM684" s="74"/>
      <c r="AN684" s="74"/>
      <c r="AO684" s="74"/>
      <c r="AP684" s="74"/>
      <c r="AQ684" s="73"/>
      <c r="AR684" s="73"/>
    </row>
    <row r="685" spans="1:44" s="60" customFormat="1">
      <c r="A685" s="20" t="s">
        <v>869</v>
      </c>
      <c r="B685" s="135">
        <f>B684+30</f>
        <v>46142</v>
      </c>
      <c r="C685" s="136">
        <f>VLOOKUP(CF_ож!B685,USD!A:B,2,TRUE)</f>
        <v>104.65753424657534</v>
      </c>
      <c r="D685" s="73">
        <v>0</v>
      </c>
      <c r="E685" s="73">
        <v>0</v>
      </c>
      <c r="F685" s="73">
        <v>0</v>
      </c>
      <c r="G685" s="73"/>
      <c r="H685" s="75"/>
      <c r="M685" s="74">
        <v>150</v>
      </c>
      <c r="N685" s="74">
        <f t="shared" si="236"/>
        <v>11362.147682405001</v>
      </c>
      <c r="O685" s="74">
        <f t="shared" si="222"/>
        <v>15698.630136986301</v>
      </c>
      <c r="P685" s="74">
        <f t="shared" si="223"/>
        <v>1189134.360185948</v>
      </c>
      <c r="Q685" s="74">
        <f t="shared" si="230"/>
        <v>0</v>
      </c>
      <c r="R685" s="74">
        <f t="shared" si="231"/>
        <v>0</v>
      </c>
      <c r="S685" s="74">
        <f t="shared" si="234"/>
        <v>0</v>
      </c>
      <c r="T685" s="74">
        <f t="shared" si="226"/>
        <v>0</v>
      </c>
      <c r="U685" s="74">
        <f t="shared" si="232"/>
        <v>0</v>
      </c>
      <c r="V685" s="74">
        <f t="shared" si="233"/>
        <v>0</v>
      </c>
      <c r="W685" s="74">
        <f t="shared" si="235"/>
        <v>0</v>
      </c>
      <c r="X685" s="74">
        <f t="shared" si="227"/>
        <v>0</v>
      </c>
      <c r="Y685" s="75">
        <v>7.0000000000000007E-2</v>
      </c>
      <c r="Z685" s="74">
        <f t="shared" si="228"/>
        <v>-795.35033776835007</v>
      </c>
      <c r="AA685" s="74">
        <f t="shared" si="229"/>
        <v>-83239.405213016362</v>
      </c>
      <c r="AB685" s="75">
        <v>7.0000000000000007E-2</v>
      </c>
      <c r="AC685" s="74">
        <f t="shared" si="224"/>
        <v>-795.35033776835007</v>
      </c>
      <c r="AD685" s="74">
        <f t="shared" si="225"/>
        <v>-83239.405213016362</v>
      </c>
      <c r="AM685" s="74"/>
      <c r="AN685" s="74"/>
      <c r="AO685" s="74"/>
      <c r="AP685" s="74"/>
      <c r="AQ685" s="73"/>
      <c r="AR685" s="73"/>
    </row>
    <row r="686" spans="1:44" s="60" customFormat="1">
      <c r="A686" s="20" t="s">
        <v>869</v>
      </c>
      <c r="B686" s="135">
        <f>B685+31</f>
        <v>46173</v>
      </c>
      <c r="C686" s="136">
        <f>VLOOKUP(CF_ож!B686,USD!A:B,2,TRUE)</f>
        <v>104.82739726027397</v>
      </c>
      <c r="D686" s="73">
        <v>0</v>
      </c>
      <c r="E686" s="73">
        <v>0</v>
      </c>
      <c r="F686" s="73">
        <v>0</v>
      </c>
      <c r="G686" s="73"/>
      <c r="H686" s="75"/>
      <c r="M686" s="74">
        <v>150</v>
      </c>
      <c r="N686" s="74">
        <f t="shared" si="236"/>
        <v>11212.147682405001</v>
      </c>
      <c r="O686" s="74">
        <f t="shared" si="222"/>
        <v>15724.109589041096</v>
      </c>
      <c r="P686" s="74">
        <f t="shared" si="223"/>
        <v>1175340.2592443291</v>
      </c>
      <c r="Q686" s="74">
        <f t="shared" si="230"/>
        <v>0</v>
      </c>
      <c r="R686" s="74">
        <f t="shared" si="231"/>
        <v>0</v>
      </c>
      <c r="S686" s="74">
        <f t="shared" si="234"/>
        <v>0</v>
      </c>
      <c r="T686" s="74">
        <f t="shared" si="226"/>
        <v>0</v>
      </c>
      <c r="U686" s="74">
        <f t="shared" si="232"/>
        <v>0</v>
      </c>
      <c r="V686" s="74">
        <f t="shared" si="233"/>
        <v>0</v>
      </c>
      <c r="W686" s="74">
        <f t="shared" si="235"/>
        <v>0</v>
      </c>
      <c r="X686" s="74">
        <f t="shared" si="227"/>
        <v>0</v>
      </c>
      <c r="Y686" s="75">
        <v>7.0000000000000007E-2</v>
      </c>
      <c r="Z686" s="74">
        <f t="shared" si="228"/>
        <v>-784.85033776835007</v>
      </c>
      <c r="AA686" s="74">
        <f t="shared" si="229"/>
        <v>-82273.81814710304</v>
      </c>
      <c r="AB686" s="75">
        <v>7.0000000000000007E-2</v>
      </c>
      <c r="AC686" s="74">
        <f t="shared" si="224"/>
        <v>-784.85033776835007</v>
      </c>
      <c r="AD686" s="74">
        <f t="shared" si="225"/>
        <v>-82273.81814710304</v>
      </c>
      <c r="AM686" s="74"/>
      <c r="AN686" s="74"/>
      <c r="AO686" s="74"/>
      <c r="AP686" s="74"/>
      <c r="AQ686" s="73"/>
      <c r="AR686" s="73"/>
    </row>
    <row r="687" spans="1:44" s="60" customFormat="1">
      <c r="A687" s="20" t="s">
        <v>869</v>
      </c>
      <c r="B687" s="135">
        <f>B686+30</f>
        <v>46203</v>
      </c>
      <c r="C687" s="136">
        <f>VLOOKUP(CF_ож!B687,USD!A:B,2,TRUE)</f>
        <v>104.99178082191781</v>
      </c>
      <c r="D687" s="73">
        <v>0</v>
      </c>
      <c r="E687" s="73">
        <v>0</v>
      </c>
      <c r="F687" s="73">
        <v>0</v>
      </c>
      <c r="G687" s="73"/>
      <c r="H687" s="75"/>
      <c r="M687" s="74">
        <v>150</v>
      </c>
      <c r="N687" s="74">
        <f t="shared" si="236"/>
        <v>11062.147682405001</v>
      </c>
      <c r="O687" s="74">
        <f t="shared" si="222"/>
        <v>15748.767123287673</v>
      </c>
      <c r="P687" s="74">
        <f t="shared" si="223"/>
        <v>1161434.5848907519</v>
      </c>
      <c r="Q687" s="74">
        <f t="shared" si="230"/>
        <v>0</v>
      </c>
      <c r="R687" s="74">
        <f t="shared" si="231"/>
        <v>0</v>
      </c>
      <c r="S687" s="74">
        <f t="shared" si="234"/>
        <v>0</v>
      </c>
      <c r="T687" s="74">
        <f t="shared" si="226"/>
        <v>0</v>
      </c>
      <c r="U687" s="74">
        <f t="shared" si="232"/>
        <v>0</v>
      </c>
      <c r="V687" s="74">
        <f t="shared" si="233"/>
        <v>0</v>
      </c>
      <c r="W687" s="74">
        <f t="shared" si="235"/>
        <v>0</v>
      </c>
      <c r="X687" s="74">
        <f t="shared" si="227"/>
        <v>0</v>
      </c>
      <c r="Y687" s="75">
        <v>7.0000000000000007E-2</v>
      </c>
      <c r="Z687" s="74">
        <f t="shared" si="228"/>
        <v>-774.35033776835007</v>
      </c>
      <c r="AA687" s="74">
        <f t="shared" si="229"/>
        <v>-81300.420942352634</v>
      </c>
      <c r="AB687" s="75">
        <v>7.0000000000000007E-2</v>
      </c>
      <c r="AC687" s="74">
        <f t="shared" si="224"/>
        <v>-774.35033776835007</v>
      </c>
      <c r="AD687" s="74">
        <f t="shared" si="225"/>
        <v>-81300.420942352634</v>
      </c>
      <c r="AM687" s="74"/>
      <c r="AN687" s="74"/>
      <c r="AO687" s="74"/>
      <c r="AP687" s="74"/>
      <c r="AQ687" s="73"/>
      <c r="AR687" s="73"/>
    </row>
    <row r="688" spans="1:44" s="60" customFormat="1">
      <c r="A688" s="20" t="s">
        <v>869</v>
      </c>
      <c r="B688" s="135">
        <f>B687+31</f>
        <v>46234</v>
      </c>
      <c r="C688" s="136">
        <f>VLOOKUP(CF_ож!B688,USD!A:B,2,TRUE)</f>
        <v>105.16164383561645</v>
      </c>
      <c r="D688" s="73">
        <v>0</v>
      </c>
      <c r="E688" s="73">
        <v>0</v>
      </c>
      <c r="F688" s="73">
        <v>0</v>
      </c>
      <c r="G688" s="73"/>
      <c r="H688" s="75"/>
      <c r="M688" s="74">
        <v>150</v>
      </c>
      <c r="N688" s="74">
        <f t="shared" si="236"/>
        <v>10912.147682405001</v>
      </c>
      <c r="O688" s="74">
        <f t="shared" si="222"/>
        <v>15774.246575342468</v>
      </c>
      <c r="P688" s="74">
        <f t="shared" si="223"/>
        <v>1147539.388058722</v>
      </c>
      <c r="Q688" s="74">
        <f t="shared" si="230"/>
        <v>0</v>
      </c>
      <c r="R688" s="74">
        <f t="shared" si="231"/>
        <v>0</v>
      </c>
      <c r="S688" s="74">
        <f t="shared" si="234"/>
        <v>0</v>
      </c>
      <c r="T688" s="74">
        <f t="shared" si="226"/>
        <v>0</v>
      </c>
      <c r="U688" s="74">
        <f t="shared" si="232"/>
        <v>0</v>
      </c>
      <c r="V688" s="74">
        <f t="shared" si="233"/>
        <v>0</v>
      </c>
      <c r="W688" s="74">
        <f t="shared" si="235"/>
        <v>0</v>
      </c>
      <c r="X688" s="74">
        <f t="shared" si="227"/>
        <v>0</v>
      </c>
      <c r="Y688" s="75">
        <v>7.0000000000000007E-2</v>
      </c>
      <c r="Z688" s="74">
        <f t="shared" si="228"/>
        <v>-763.85033776835007</v>
      </c>
      <c r="AA688" s="74">
        <f t="shared" si="229"/>
        <v>-80327.757164110546</v>
      </c>
      <c r="AB688" s="75">
        <v>7.0000000000000007E-2</v>
      </c>
      <c r="AC688" s="74">
        <f t="shared" si="224"/>
        <v>-763.85033776835007</v>
      </c>
      <c r="AD688" s="74">
        <f t="shared" si="225"/>
        <v>-80327.757164110546</v>
      </c>
      <c r="AM688" s="74"/>
      <c r="AN688" s="74"/>
      <c r="AO688" s="74"/>
      <c r="AP688" s="74"/>
      <c r="AQ688" s="73"/>
      <c r="AR688" s="73"/>
    </row>
    <row r="689" spans="1:44" s="60" customFormat="1">
      <c r="A689" s="20" t="s">
        <v>869</v>
      </c>
      <c r="B689" s="135">
        <f>B688+31</f>
        <v>46265</v>
      </c>
      <c r="C689" s="136">
        <f>VLOOKUP(CF_ож!B689,USD!A:B,2,TRUE)</f>
        <v>105.33150684931506</v>
      </c>
      <c r="D689" s="73">
        <v>0</v>
      </c>
      <c r="E689" s="73">
        <v>0</v>
      </c>
      <c r="F689" s="73">
        <v>0</v>
      </c>
      <c r="G689" s="73"/>
      <c r="H689" s="75"/>
      <c r="M689" s="74">
        <v>150</v>
      </c>
      <c r="N689" s="74">
        <f t="shared" si="236"/>
        <v>10762.147682405001</v>
      </c>
      <c r="O689" s="74">
        <f t="shared" si="222"/>
        <v>15799.726027397259</v>
      </c>
      <c r="P689" s="74">
        <f t="shared" si="223"/>
        <v>1133593.2323225825</v>
      </c>
      <c r="Q689" s="74">
        <f t="shared" si="230"/>
        <v>0</v>
      </c>
      <c r="R689" s="74">
        <f t="shared" si="231"/>
        <v>0</v>
      </c>
      <c r="S689" s="74">
        <f t="shared" si="234"/>
        <v>0</v>
      </c>
      <c r="T689" s="74">
        <f t="shared" si="226"/>
        <v>0</v>
      </c>
      <c r="U689" s="74">
        <f t="shared" si="232"/>
        <v>0</v>
      </c>
      <c r="V689" s="74">
        <f t="shared" si="233"/>
        <v>0</v>
      </c>
      <c r="W689" s="74">
        <f t="shared" si="235"/>
        <v>0</v>
      </c>
      <c r="X689" s="74">
        <f t="shared" si="227"/>
        <v>0</v>
      </c>
      <c r="Y689" s="75">
        <v>7.0000000000000007E-2</v>
      </c>
      <c r="Z689" s="74">
        <f t="shared" si="228"/>
        <v>-753.35033776835007</v>
      </c>
      <c r="AA689" s="74">
        <f t="shared" si="229"/>
        <v>-79351.526262580781</v>
      </c>
      <c r="AB689" s="75">
        <v>7.0000000000000007E-2</v>
      </c>
      <c r="AC689" s="74">
        <f t="shared" si="224"/>
        <v>-753.35033776835007</v>
      </c>
      <c r="AD689" s="74">
        <f t="shared" si="225"/>
        <v>-79351.526262580781</v>
      </c>
      <c r="AM689" s="74"/>
      <c r="AN689" s="74"/>
      <c r="AO689" s="74"/>
      <c r="AP689" s="74"/>
      <c r="AQ689" s="73"/>
      <c r="AR689" s="73"/>
    </row>
    <row r="690" spans="1:44" s="60" customFormat="1">
      <c r="A690" s="20" t="s">
        <v>869</v>
      </c>
      <c r="B690" s="135">
        <f>B689+30</f>
        <v>46295</v>
      </c>
      <c r="C690" s="136">
        <f>VLOOKUP(CF_ож!B690,USD!A:B,2,TRUE)</f>
        <v>105.49589041095891</v>
      </c>
      <c r="D690" s="73">
        <v>0</v>
      </c>
      <c r="E690" s="73">
        <v>0</v>
      </c>
      <c r="F690" s="73">
        <v>0</v>
      </c>
      <c r="G690" s="73"/>
      <c r="H690" s="75"/>
      <c r="M690" s="74">
        <v>150</v>
      </c>
      <c r="N690" s="74">
        <f t="shared" si="236"/>
        <v>10612.147682405001</v>
      </c>
      <c r="O690" s="74">
        <f t="shared" si="222"/>
        <v>15824.383561643835</v>
      </c>
      <c r="P690" s="74">
        <f t="shared" si="223"/>
        <v>1119537.9689279094</v>
      </c>
      <c r="Q690" s="74">
        <f t="shared" si="230"/>
        <v>0</v>
      </c>
      <c r="R690" s="74">
        <f t="shared" si="231"/>
        <v>0</v>
      </c>
      <c r="S690" s="74">
        <f t="shared" si="234"/>
        <v>0</v>
      </c>
      <c r="T690" s="74">
        <f t="shared" si="226"/>
        <v>0</v>
      </c>
      <c r="U690" s="74">
        <f t="shared" si="232"/>
        <v>0</v>
      </c>
      <c r="V690" s="74">
        <f t="shared" si="233"/>
        <v>0</v>
      </c>
      <c r="W690" s="74">
        <f t="shared" si="235"/>
        <v>0</v>
      </c>
      <c r="X690" s="74">
        <f t="shared" si="227"/>
        <v>0</v>
      </c>
      <c r="Y690" s="75">
        <v>7.0000000000000007E-2</v>
      </c>
      <c r="Z690" s="74">
        <f t="shared" si="228"/>
        <v>-742.85033776835007</v>
      </c>
      <c r="AA690" s="74">
        <f t="shared" si="229"/>
        <v>-78367.657824953669</v>
      </c>
      <c r="AB690" s="75">
        <v>7.0000000000000007E-2</v>
      </c>
      <c r="AC690" s="74">
        <f t="shared" si="224"/>
        <v>-742.85033776835007</v>
      </c>
      <c r="AD690" s="74">
        <f t="shared" si="225"/>
        <v>-78367.657824953669</v>
      </c>
      <c r="AM690" s="74"/>
      <c r="AN690" s="74"/>
      <c r="AO690" s="74"/>
      <c r="AP690" s="74"/>
      <c r="AQ690" s="73"/>
      <c r="AR690" s="73"/>
    </row>
    <row r="691" spans="1:44" s="60" customFormat="1">
      <c r="A691" s="20" t="s">
        <v>869</v>
      </c>
      <c r="B691" s="135">
        <f>B690+31</f>
        <v>46326</v>
      </c>
      <c r="C691" s="136">
        <f>VLOOKUP(CF_ож!B691,USD!A:B,2,TRUE)</f>
        <v>105.66575342465754</v>
      </c>
      <c r="D691" s="73">
        <v>0</v>
      </c>
      <c r="E691" s="73">
        <v>0</v>
      </c>
      <c r="F691" s="73">
        <v>0</v>
      </c>
      <c r="G691" s="73"/>
      <c r="H691" s="75"/>
      <c r="M691" s="74">
        <v>150</v>
      </c>
      <c r="N691" s="74">
        <f t="shared" si="236"/>
        <v>10462.147682405001</v>
      </c>
      <c r="O691" s="74">
        <f t="shared" si="222"/>
        <v>15849.86301369863</v>
      </c>
      <c r="P691" s="74">
        <f t="shared" si="223"/>
        <v>1105490.7173013592</v>
      </c>
      <c r="Q691" s="74">
        <f t="shared" si="230"/>
        <v>0</v>
      </c>
      <c r="R691" s="74">
        <f t="shared" si="231"/>
        <v>0</v>
      </c>
      <c r="S691" s="74">
        <f t="shared" si="234"/>
        <v>0</v>
      </c>
      <c r="T691" s="74">
        <f t="shared" si="226"/>
        <v>0</v>
      </c>
      <c r="U691" s="74">
        <f t="shared" si="232"/>
        <v>0</v>
      </c>
      <c r="V691" s="74">
        <f t="shared" si="233"/>
        <v>0</v>
      </c>
      <c r="W691" s="74">
        <f t="shared" si="235"/>
        <v>0</v>
      </c>
      <c r="X691" s="74">
        <f t="shared" si="227"/>
        <v>0</v>
      </c>
      <c r="Y691" s="75">
        <v>7.0000000000000007E-2</v>
      </c>
      <c r="Z691" s="74">
        <f t="shared" si="228"/>
        <v>-732.35033776835007</v>
      </c>
      <c r="AA691" s="74">
        <f t="shared" si="229"/>
        <v>-77384.350211095138</v>
      </c>
      <c r="AB691" s="75">
        <v>7.0000000000000007E-2</v>
      </c>
      <c r="AC691" s="74">
        <f t="shared" si="224"/>
        <v>-732.35033776835007</v>
      </c>
      <c r="AD691" s="74">
        <f t="shared" si="225"/>
        <v>-77384.350211095138</v>
      </c>
      <c r="AM691" s="74"/>
      <c r="AN691" s="74"/>
      <c r="AO691" s="74"/>
      <c r="AP691" s="74"/>
      <c r="AQ691" s="73"/>
      <c r="AR691" s="73"/>
    </row>
    <row r="692" spans="1:44" s="60" customFormat="1">
      <c r="A692" s="20" t="s">
        <v>869</v>
      </c>
      <c r="B692" s="135">
        <f>B691+30</f>
        <v>46356</v>
      </c>
      <c r="C692" s="136">
        <f>VLOOKUP(CF_ож!B692,USD!A:B,2,TRUE)</f>
        <v>105.83013698630137</v>
      </c>
      <c r="D692" s="73">
        <v>0</v>
      </c>
      <c r="E692" s="73">
        <v>0</v>
      </c>
      <c r="F692" s="73">
        <v>0</v>
      </c>
      <c r="G692" s="73"/>
      <c r="H692" s="75"/>
      <c r="M692" s="74">
        <v>150</v>
      </c>
      <c r="N692" s="74">
        <f t="shared" si="236"/>
        <v>10312.147682405001</v>
      </c>
      <c r="O692" s="74">
        <f t="shared" si="222"/>
        <v>15874.520547945205</v>
      </c>
      <c r="P692" s="74">
        <f t="shared" si="223"/>
        <v>1091336.0018518914</v>
      </c>
      <c r="Q692" s="74">
        <f t="shared" si="230"/>
        <v>0</v>
      </c>
      <c r="R692" s="74">
        <f t="shared" si="231"/>
        <v>0</v>
      </c>
      <c r="S692" s="74">
        <f t="shared" si="234"/>
        <v>0</v>
      </c>
      <c r="T692" s="74">
        <f t="shared" si="226"/>
        <v>0</v>
      </c>
      <c r="U692" s="74">
        <f t="shared" si="232"/>
        <v>0</v>
      </c>
      <c r="V692" s="74">
        <f t="shared" si="233"/>
        <v>0</v>
      </c>
      <c r="W692" s="74">
        <f t="shared" si="235"/>
        <v>0</v>
      </c>
      <c r="X692" s="74">
        <f t="shared" si="227"/>
        <v>0</v>
      </c>
      <c r="Y692" s="75">
        <v>7.0000000000000007E-2</v>
      </c>
      <c r="Z692" s="74">
        <f t="shared" si="228"/>
        <v>-721.85033776835007</v>
      </c>
      <c r="AA692" s="74">
        <f t="shared" si="229"/>
        <v>-76393.520129632394</v>
      </c>
      <c r="AB692" s="75">
        <v>7.0000000000000007E-2</v>
      </c>
      <c r="AC692" s="74">
        <f t="shared" si="224"/>
        <v>-721.85033776835007</v>
      </c>
      <c r="AD692" s="74">
        <f t="shared" si="225"/>
        <v>-76393.520129632394</v>
      </c>
      <c r="AM692" s="74"/>
      <c r="AN692" s="74"/>
      <c r="AO692" s="74"/>
      <c r="AP692" s="74"/>
      <c r="AQ692" s="73"/>
      <c r="AR692" s="73"/>
    </row>
    <row r="693" spans="1:44" s="60" customFormat="1">
      <c r="A693" s="20" t="s">
        <v>869</v>
      </c>
      <c r="B693" s="135">
        <f>B692+31</f>
        <v>46387</v>
      </c>
      <c r="C693" s="136">
        <f>VLOOKUP(CF_ож!B693,USD!A:B,2,TRUE)</f>
        <v>106</v>
      </c>
      <c r="D693" s="73">
        <v>0</v>
      </c>
      <c r="E693" s="73">
        <v>0</v>
      </c>
      <c r="F693" s="73">
        <v>0</v>
      </c>
      <c r="G693" s="73"/>
      <c r="H693" s="75"/>
      <c r="M693" s="74">
        <v>150</v>
      </c>
      <c r="N693" s="74">
        <f t="shared" si="236"/>
        <v>10162.147682405001</v>
      </c>
      <c r="O693" s="74">
        <f t="shared" si="222"/>
        <v>15900</v>
      </c>
      <c r="P693" s="74">
        <f t="shared" si="223"/>
        <v>1077187.65433493</v>
      </c>
      <c r="Q693" s="74">
        <f t="shared" si="230"/>
        <v>0</v>
      </c>
      <c r="R693" s="74">
        <f t="shared" si="231"/>
        <v>0</v>
      </c>
      <c r="S693" s="74">
        <f t="shared" si="234"/>
        <v>0</v>
      </c>
      <c r="T693" s="74">
        <f t="shared" si="226"/>
        <v>0</v>
      </c>
      <c r="U693" s="74">
        <f t="shared" si="232"/>
        <v>0</v>
      </c>
      <c r="V693" s="74">
        <f t="shared" si="233"/>
        <v>0</v>
      </c>
      <c r="W693" s="74">
        <f t="shared" si="235"/>
        <v>0</v>
      </c>
      <c r="X693" s="74">
        <f t="shared" si="227"/>
        <v>0</v>
      </c>
      <c r="Y693" s="75">
        <v>7.0000000000000007E-2</v>
      </c>
      <c r="Z693" s="74">
        <f t="shared" si="228"/>
        <v>-711.35033776835007</v>
      </c>
      <c r="AA693" s="74">
        <f t="shared" si="229"/>
        <v>-75403.135803445111</v>
      </c>
      <c r="AB693" s="75">
        <v>7.0000000000000007E-2</v>
      </c>
      <c r="AC693" s="74">
        <f t="shared" si="224"/>
        <v>-711.35033776835007</v>
      </c>
      <c r="AD693" s="74">
        <f t="shared" si="225"/>
        <v>-75403.135803445111</v>
      </c>
      <c r="AM693" s="74"/>
      <c r="AN693" s="74"/>
      <c r="AO693" s="74"/>
      <c r="AP693" s="74"/>
      <c r="AQ693" s="73"/>
      <c r="AR693" s="73"/>
    </row>
    <row r="694" spans="1:44" s="60" customFormat="1">
      <c r="A694" s="20" t="s">
        <v>869</v>
      </c>
      <c r="B694" s="135">
        <f>B693+31</f>
        <v>46418</v>
      </c>
      <c r="C694" s="136">
        <f>VLOOKUP(CF_ож!B694,USD!A:B,2,TRUE)</f>
        <v>106.16986301369863</v>
      </c>
      <c r="D694" s="73">
        <v>0</v>
      </c>
      <c r="E694" s="73">
        <v>0</v>
      </c>
      <c r="F694" s="73">
        <v>0</v>
      </c>
      <c r="G694" s="73"/>
      <c r="H694" s="75"/>
      <c r="M694" s="74">
        <v>150</v>
      </c>
      <c r="N694" s="74">
        <f t="shared" si="236"/>
        <v>10012.147682405001</v>
      </c>
      <c r="O694" s="74">
        <f t="shared" si="222"/>
        <v>15925.479452054795</v>
      </c>
      <c r="P694" s="74">
        <f t="shared" si="223"/>
        <v>1062988.3479138592</v>
      </c>
      <c r="Q694" s="74">
        <f t="shared" si="230"/>
        <v>0</v>
      </c>
      <c r="R694" s="74">
        <f t="shared" si="231"/>
        <v>0</v>
      </c>
      <c r="S694" s="74">
        <f t="shared" si="234"/>
        <v>0</v>
      </c>
      <c r="T694" s="74">
        <f t="shared" si="226"/>
        <v>0</v>
      </c>
      <c r="U694" s="74">
        <f t="shared" si="232"/>
        <v>0</v>
      </c>
      <c r="V694" s="74">
        <f t="shared" si="233"/>
        <v>0</v>
      </c>
      <c r="W694" s="74">
        <f t="shared" si="235"/>
        <v>0</v>
      </c>
      <c r="X694" s="74">
        <f t="shared" si="227"/>
        <v>0</v>
      </c>
      <c r="Y694" s="75">
        <v>7.0000000000000007E-2</v>
      </c>
      <c r="Z694" s="74">
        <f t="shared" si="228"/>
        <v>-700.85033776835007</v>
      </c>
      <c r="AA694" s="74">
        <f t="shared" si="229"/>
        <v>-74409.184353970137</v>
      </c>
      <c r="AB694" s="75">
        <v>7.0000000000000007E-2</v>
      </c>
      <c r="AC694" s="74">
        <f t="shared" si="224"/>
        <v>-700.85033776835007</v>
      </c>
      <c r="AD694" s="74">
        <f t="shared" si="225"/>
        <v>-74409.184353970137</v>
      </c>
      <c r="AM694" s="74"/>
      <c r="AN694" s="74"/>
      <c r="AO694" s="74"/>
      <c r="AP694" s="74"/>
      <c r="AQ694" s="73"/>
      <c r="AR694" s="73"/>
    </row>
    <row r="695" spans="1:44" s="60" customFormat="1">
      <c r="A695" s="20" t="s">
        <v>869</v>
      </c>
      <c r="B695" s="135">
        <f>B694+28</f>
        <v>46446</v>
      </c>
      <c r="C695" s="136">
        <f>VLOOKUP(CF_ож!B695,USD!A:B,2,TRUE)</f>
        <v>106.32328767123288</v>
      </c>
      <c r="D695" s="73">
        <v>0</v>
      </c>
      <c r="E695" s="73">
        <v>0</v>
      </c>
      <c r="F695" s="73">
        <v>0</v>
      </c>
      <c r="G695" s="73"/>
      <c r="H695" s="75"/>
      <c r="M695" s="74">
        <v>150</v>
      </c>
      <c r="N695" s="74">
        <f t="shared" si="236"/>
        <v>9862.1476824050005</v>
      </c>
      <c r="O695" s="74">
        <f t="shared" si="222"/>
        <v>15948.493150684932</v>
      </c>
      <c r="P695" s="74">
        <f t="shared" si="223"/>
        <v>1048575.9650925294</v>
      </c>
      <c r="Q695" s="74">
        <f t="shared" si="230"/>
        <v>0</v>
      </c>
      <c r="R695" s="74">
        <f t="shared" si="231"/>
        <v>0</v>
      </c>
      <c r="S695" s="74">
        <f t="shared" si="234"/>
        <v>0</v>
      </c>
      <c r="T695" s="74">
        <f t="shared" si="226"/>
        <v>0</v>
      </c>
      <c r="U695" s="74">
        <f t="shared" si="232"/>
        <v>0</v>
      </c>
      <c r="V695" s="74">
        <f t="shared" si="233"/>
        <v>0</v>
      </c>
      <c r="W695" s="74">
        <f t="shared" si="235"/>
        <v>0</v>
      </c>
      <c r="X695" s="74">
        <f t="shared" si="227"/>
        <v>0</v>
      </c>
      <c r="Y695" s="75">
        <v>7.0000000000000007E-2</v>
      </c>
      <c r="Z695" s="74">
        <f t="shared" si="228"/>
        <v>-690.35033776835007</v>
      </c>
      <c r="AA695" s="74">
        <f t="shared" si="229"/>
        <v>-73400.317556477064</v>
      </c>
      <c r="AB695" s="75">
        <v>7.0000000000000007E-2</v>
      </c>
      <c r="AC695" s="74">
        <f t="shared" si="224"/>
        <v>-690.35033776835007</v>
      </c>
      <c r="AD695" s="74">
        <f t="shared" si="225"/>
        <v>-73400.317556477064</v>
      </c>
      <c r="AM695" s="74"/>
      <c r="AN695" s="74"/>
      <c r="AO695" s="74"/>
      <c r="AP695" s="74"/>
      <c r="AQ695" s="73"/>
      <c r="AR695" s="73"/>
    </row>
    <row r="696" spans="1:44" s="60" customFormat="1">
      <c r="A696" s="20" t="s">
        <v>869</v>
      </c>
      <c r="B696" s="135">
        <f>B695+31</f>
        <v>46477</v>
      </c>
      <c r="C696" s="136">
        <f>VLOOKUP(CF_ож!B696,USD!A:B,2,TRUE)</f>
        <v>106.49315068493151</v>
      </c>
      <c r="D696" s="73">
        <v>0</v>
      </c>
      <c r="E696" s="73">
        <v>0</v>
      </c>
      <c r="F696" s="73">
        <v>0</v>
      </c>
      <c r="G696" s="73"/>
      <c r="H696" s="75"/>
      <c r="M696" s="74">
        <v>150</v>
      </c>
      <c r="N696" s="74">
        <f t="shared" si="236"/>
        <v>9712.1476824050005</v>
      </c>
      <c r="O696" s="74">
        <f t="shared" si="222"/>
        <v>15973.972602739726</v>
      </c>
      <c r="P696" s="74">
        <f t="shared" si="223"/>
        <v>1034277.2066166641</v>
      </c>
      <c r="Q696" s="74">
        <f t="shared" si="230"/>
        <v>0</v>
      </c>
      <c r="R696" s="74">
        <f t="shared" si="231"/>
        <v>0</v>
      </c>
      <c r="S696" s="74">
        <f t="shared" si="234"/>
        <v>0</v>
      </c>
      <c r="T696" s="74">
        <f t="shared" si="226"/>
        <v>0</v>
      </c>
      <c r="U696" s="74">
        <f t="shared" si="232"/>
        <v>0</v>
      </c>
      <c r="V696" s="74">
        <f t="shared" si="233"/>
        <v>0</v>
      </c>
      <c r="W696" s="74">
        <f t="shared" si="235"/>
        <v>0</v>
      </c>
      <c r="X696" s="74">
        <f t="shared" si="227"/>
        <v>0</v>
      </c>
      <c r="Y696" s="75">
        <v>7.0000000000000007E-2</v>
      </c>
      <c r="Z696" s="74">
        <f t="shared" si="228"/>
        <v>-679.85033776835007</v>
      </c>
      <c r="AA696" s="74">
        <f t="shared" si="229"/>
        <v>-72399.404463166487</v>
      </c>
      <c r="AB696" s="75">
        <v>7.0000000000000007E-2</v>
      </c>
      <c r="AC696" s="74">
        <f t="shared" si="224"/>
        <v>-679.85033776835007</v>
      </c>
      <c r="AD696" s="74">
        <f t="shared" si="225"/>
        <v>-72399.404463166487</v>
      </c>
      <c r="AM696" s="74"/>
      <c r="AN696" s="74"/>
      <c r="AO696" s="74"/>
      <c r="AP696" s="74"/>
      <c r="AQ696" s="73"/>
      <c r="AR696" s="73"/>
    </row>
    <row r="697" spans="1:44" s="60" customFormat="1">
      <c r="A697" s="20" t="s">
        <v>869</v>
      </c>
      <c r="B697" s="135">
        <f>B696+30</f>
        <v>46507</v>
      </c>
      <c r="C697" s="136">
        <f>VLOOKUP(CF_ож!B697,USD!A:B,2,TRUE)</f>
        <v>106.65753424657534</v>
      </c>
      <c r="D697" s="73">
        <v>0</v>
      </c>
      <c r="E697" s="73">
        <v>0</v>
      </c>
      <c r="F697" s="73">
        <v>0</v>
      </c>
      <c r="G697" s="73"/>
      <c r="H697" s="75"/>
      <c r="M697" s="74">
        <v>150</v>
      </c>
      <c r="N697" s="74">
        <f t="shared" si="236"/>
        <v>9562.1476824050005</v>
      </c>
      <c r="O697" s="74">
        <f t="shared" si="222"/>
        <v>15998.630136986301</v>
      </c>
      <c r="P697" s="74">
        <f t="shared" si="223"/>
        <v>1019875.0939069224</v>
      </c>
      <c r="Q697" s="74">
        <f t="shared" si="230"/>
        <v>0</v>
      </c>
      <c r="R697" s="74">
        <f t="shared" si="231"/>
        <v>0</v>
      </c>
      <c r="S697" s="74">
        <f t="shared" si="234"/>
        <v>0</v>
      </c>
      <c r="T697" s="74">
        <f t="shared" si="226"/>
        <v>0</v>
      </c>
      <c r="U697" s="74">
        <f t="shared" si="232"/>
        <v>0</v>
      </c>
      <c r="V697" s="74">
        <f t="shared" si="233"/>
        <v>0</v>
      </c>
      <c r="W697" s="74">
        <f t="shared" si="235"/>
        <v>0</v>
      </c>
      <c r="X697" s="74">
        <f t="shared" si="227"/>
        <v>0</v>
      </c>
      <c r="Y697" s="75">
        <v>7.0000000000000007E-2</v>
      </c>
      <c r="Z697" s="74">
        <f t="shared" si="228"/>
        <v>-669.35033776835007</v>
      </c>
      <c r="AA697" s="74">
        <f t="shared" si="229"/>
        <v>-71391.25657348457</v>
      </c>
      <c r="AB697" s="75">
        <v>7.0000000000000007E-2</v>
      </c>
      <c r="AC697" s="74">
        <f t="shared" si="224"/>
        <v>-669.35033776835007</v>
      </c>
      <c r="AD697" s="74">
        <f t="shared" si="225"/>
        <v>-71391.25657348457</v>
      </c>
      <c r="AM697" s="74"/>
      <c r="AN697" s="74"/>
      <c r="AO697" s="74"/>
      <c r="AP697" s="74"/>
      <c r="AQ697" s="73"/>
      <c r="AR697" s="73"/>
    </row>
    <row r="698" spans="1:44" s="60" customFormat="1">
      <c r="A698" s="20" t="s">
        <v>869</v>
      </c>
      <c r="B698" s="135">
        <f>B697+31</f>
        <v>46538</v>
      </c>
      <c r="C698" s="136">
        <f>VLOOKUP(CF_ож!B698,USD!A:B,2,TRUE)</f>
        <v>106.82739726027397</v>
      </c>
      <c r="D698" s="73">
        <v>0</v>
      </c>
      <c r="E698" s="73">
        <v>0</v>
      </c>
      <c r="F698" s="73">
        <v>0</v>
      </c>
      <c r="G698" s="73"/>
      <c r="H698" s="75"/>
      <c r="M698" s="74">
        <v>150</v>
      </c>
      <c r="N698" s="74">
        <f t="shared" si="236"/>
        <v>9412.1476824050005</v>
      </c>
      <c r="O698" s="74">
        <f t="shared" si="222"/>
        <v>16024.109589041096</v>
      </c>
      <c r="P698" s="74">
        <f t="shared" si="223"/>
        <v>1005475.239540646</v>
      </c>
      <c r="Q698" s="74">
        <f t="shared" si="230"/>
        <v>0</v>
      </c>
      <c r="R698" s="74">
        <f t="shared" si="231"/>
        <v>0</v>
      </c>
      <c r="S698" s="74">
        <f t="shared" si="234"/>
        <v>0</v>
      </c>
      <c r="T698" s="74">
        <f t="shared" si="226"/>
        <v>0</v>
      </c>
      <c r="U698" s="74">
        <f t="shared" si="232"/>
        <v>0</v>
      </c>
      <c r="V698" s="74">
        <f t="shared" si="233"/>
        <v>0</v>
      </c>
      <c r="W698" s="74">
        <f t="shared" si="235"/>
        <v>0</v>
      </c>
      <c r="X698" s="74">
        <f t="shared" si="227"/>
        <v>0</v>
      </c>
      <c r="Y698" s="75">
        <v>7.0000000000000007E-2</v>
      </c>
      <c r="Z698" s="74">
        <f t="shared" si="228"/>
        <v>-658.85033776835007</v>
      </c>
      <c r="AA698" s="74">
        <f t="shared" si="229"/>
        <v>-70383.266767845213</v>
      </c>
      <c r="AB698" s="75">
        <v>7.0000000000000007E-2</v>
      </c>
      <c r="AC698" s="74">
        <f t="shared" si="224"/>
        <v>-658.85033776835007</v>
      </c>
      <c r="AD698" s="74">
        <f t="shared" si="225"/>
        <v>-70383.266767845213</v>
      </c>
      <c r="AM698" s="74"/>
      <c r="AN698" s="74"/>
      <c r="AO698" s="74"/>
      <c r="AP698" s="74"/>
      <c r="AQ698" s="73"/>
      <c r="AR698" s="73"/>
    </row>
    <row r="699" spans="1:44" s="60" customFormat="1">
      <c r="A699" s="20" t="s">
        <v>869</v>
      </c>
      <c r="B699" s="135">
        <f>B698+30</f>
        <v>46568</v>
      </c>
      <c r="C699" s="136">
        <f>VLOOKUP(CF_ож!B699,USD!A:B,2,TRUE)</f>
        <v>106.99178082191781</v>
      </c>
      <c r="D699" s="73">
        <v>0</v>
      </c>
      <c r="E699" s="73">
        <v>0</v>
      </c>
      <c r="F699" s="73">
        <v>0</v>
      </c>
      <c r="G699" s="73"/>
      <c r="H699" s="75"/>
      <c r="M699" s="74">
        <v>150</v>
      </c>
      <c r="N699" s="74">
        <f t="shared" si="236"/>
        <v>9262.1476824050005</v>
      </c>
      <c r="O699" s="74">
        <f t="shared" si="222"/>
        <v>16048.767123287673</v>
      </c>
      <c r="P699" s="74">
        <f t="shared" si="223"/>
        <v>990973.67477610987</v>
      </c>
      <c r="Q699" s="74">
        <f t="shared" si="230"/>
        <v>0</v>
      </c>
      <c r="R699" s="74">
        <f t="shared" si="231"/>
        <v>0</v>
      </c>
      <c r="S699" s="74">
        <f t="shared" si="234"/>
        <v>0</v>
      </c>
      <c r="T699" s="74">
        <f t="shared" si="226"/>
        <v>0</v>
      </c>
      <c r="U699" s="74">
        <f t="shared" si="232"/>
        <v>0</v>
      </c>
      <c r="V699" s="74">
        <f t="shared" si="233"/>
        <v>0</v>
      </c>
      <c r="W699" s="74">
        <f t="shared" si="235"/>
        <v>0</v>
      </c>
      <c r="X699" s="74">
        <f t="shared" si="227"/>
        <v>0</v>
      </c>
      <c r="Y699" s="75">
        <v>7.0000000000000007E-2</v>
      </c>
      <c r="Z699" s="74">
        <f t="shared" si="228"/>
        <v>-648.35033776835007</v>
      </c>
      <c r="AA699" s="74">
        <f t="shared" si="229"/>
        <v>-69368.157234327693</v>
      </c>
      <c r="AB699" s="75">
        <v>7.0000000000000007E-2</v>
      </c>
      <c r="AC699" s="74">
        <f t="shared" si="224"/>
        <v>-648.35033776835007</v>
      </c>
      <c r="AD699" s="74">
        <f t="shared" si="225"/>
        <v>-69368.157234327693</v>
      </c>
      <c r="AM699" s="74"/>
      <c r="AN699" s="74"/>
      <c r="AO699" s="74"/>
      <c r="AP699" s="74"/>
      <c r="AQ699" s="73"/>
      <c r="AR699" s="73"/>
    </row>
    <row r="700" spans="1:44" s="60" customFormat="1">
      <c r="A700" s="20" t="s">
        <v>869</v>
      </c>
      <c r="B700" s="135">
        <f>B699+31</f>
        <v>46599</v>
      </c>
      <c r="C700" s="136">
        <f>VLOOKUP(CF_ож!B700,USD!A:B,2,TRUE)</f>
        <v>107.16164383561645</v>
      </c>
      <c r="D700" s="73">
        <v>0</v>
      </c>
      <c r="E700" s="73">
        <v>0</v>
      </c>
      <c r="F700" s="73">
        <v>0</v>
      </c>
      <c r="G700" s="73"/>
      <c r="H700" s="75"/>
      <c r="M700" s="74">
        <v>150</v>
      </c>
      <c r="N700" s="74">
        <f t="shared" si="236"/>
        <v>9112.1476824050005</v>
      </c>
      <c r="O700" s="74">
        <f t="shared" si="222"/>
        <v>16074.246575342468</v>
      </c>
      <c r="P700" s="74">
        <f t="shared" si="223"/>
        <v>976472.72451942251</v>
      </c>
      <c r="Q700" s="74">
        <f t="shared" si="230"/>
        <v>0</v>
      </c>
      <c r="R700" s="74">
        <f t="shared" si="231"/>
        <v>0</v>
      </c>
      <c r="S700" s="74">
        <f t="shared" si="234"/>
        <v>0</v>
      </c>
      <c r="T700" s="74">
        <f t="shared" si="226"/>
        <v>0</v>
      </c>
      <c r="U700" s="74">
        <f t="shared" si="232"/>
        <v>0</v>
      </c>
      <c r="V700" s="74">
        <f t="shared" si="233"/>
        <v>0</v>
      </c>
      <c r="W700" s="74">
        <f t="shared" si="235"/>
        <v>0</v>
      </c>
      <c r="X700" s="74">
        <f t="shared" si="227"/>
        <v>0</v>
      </c>
      <c r="Y700" s="75">
        <v>7.0000000000000007E-2</v>
      </c>
      <c r="Z700" s="74">
        <f t="shared" si="228"/>
        <v>-637.85033776835007</v>
      </c>
      <c r="AA700" s="74">
        <f t="shared" si="229"/>
        <v>-68353.090716359584</v>
      </c>
      <c r="AB700" s="75">
        <v>7.0000000000000007E-2</v>
      </c>
      <c r="AC700" s="74">
        <f t="shared" si="224"/>
        <v>-637.85033776835007</v>
      </c>
      <c r="AD700" s="74">
        <f t="shared" si="225"/>
        <v>-68353.090716359584</v>
      </c>
      <c r="AM700" s="74"/>
      <c r="AN700" s="74"/>
      <c r="AO700" s="74"/>
      <c r="AP700" s="74"/>
      <c r="AQ700" s="73"/>
      <c r="AR700" s="73"/>
    </row>
    <row r="701" spans="1:44" s="60" customFormat="1">
      <c r="A701" s="20" t="s">
        <v>869</v>
      </c>
      <c r="B701" s="135">
        <f>B700+31</f>
        <v>46630</v>
      </c>
      <c r="C701" s="136">
        <f>VLOOKUP(CF_ож!B701,USD!A:B,2,TRUE)</f>
        <v>107.33150684931506</v>
      </c>
      <c r="D701" s="73">
        <v>0</v>
      </c>
      <c r="E701" s="73">
        <v>0</v>
      </c>
      <c r="F701" s="73">
        <v>0</v>
      </c>
      <c r="G701" s="73"/>
      <c r="H701" s="75"/>
      <c r="M701" s="74">
        <v>150</v>
      </c>
      <c r="N701" s="74">
        <f t="shared" si="236"/>
        <v>8962.1476824050005</v>
      </c>
      <c r="O701" s="74">
        <f t="shared" si="222"/>
        <v>16099.726027397259</v>
      </c>
      <c r="P701" s="74">
        <f t="shared" si="223"/>
        <v>961920.81535862538</v>
      </c>
      <c r="Q701" s="74">
        <f t="shared" si="230"/>
        <v>0</v>
      </c>
      <c r="R701" s="74">
        <f t="shared" si="231"/>
        <v>0</v>
      </c>
      <c r="S701" s="74">
        <f t="shared" si="234"/>
        <v>0</v>
      </c>
      <c r="T701" s="74">
        <f t="shared" si="226"/>
        <v>0</v>
      </c>
      <c r="U701" s="74">
        <f t="shared" si="232"/>
        <v>0</v>
      </c>
      <c r="V701" s="74">
        <f t="shared" si="233"/>
        <v>0</v>
      </c>
      <c r="W701" s="74">
        <f t="shared" si="235"/>
        <v>0</v>
      </c>
      <c r="X701" s="74">
        <f t="shared" si="227"/>
        <v>0</v>
      </c>
      <c r="Y701" s="75">
        <v>7.0000000000000007E-2</v>
      </c>
      <c r="Z701" s="74">
        <f t="shared" si="228"/>
        <v>-627.35033776835007</v>
      </c>
      <c r="AA701" s="74">
        <f t="shared" si="229"/>
        <v>-67334.457075103783</v>
      </c>
      <c r="AB701" s="75">
        <v>7.0000000000000007E-2</v>
      </c>
      <c r="AC701" s="74">
        <f t="shared" si="224"/>
        <v>-627.35033776835007</v>
      </c>
      <c r="AD701" s="74">
        <f t="shared" si="225"/>
        <v>-67334.457075103783</v>
      </c>
      <c r="AM701" s="74"/>
      <c r="AN701" s="74"/>
      <c r="AO701" s="74"/>
      <c r="AP701" s="74"/>
      <c r="AQ701" s="73"/>
      <c r="AR701" s="73"/>
    </row>
    <row r="702" spans="1:44" s="60" customFormat="1">
      <c r="A702" s="20" t="s">
        <v>869</v>
      </c>
      <c r="B702" s="135">
        <f>B701+30</f>
        <v>46660</v>
      </c>
      <c r="C702" s="136">
        <f>VLOOKUP(CF_ож!B702,USD!A:B,2,TRUE)</f>
        <v>107.49589041095891</v>
      </c>
      <c r="D702" s="73">
        <v>0</v>
      </c>
      <c r="E702" s="73">
        <v>0</v>
      </c>
      <c r="F702" s="73">
        <v>0</v>
      </c>
      <c r="G702" s="73"/>
      <c r="H702" s="75"/>
      <c r="M702" s="74">
        <v>150</v>
      </c>
      <c r="N702" s="74">
        <f t="shared" si="236"/>
        <v>8812.1476824050005</v>
      </c>
      <c r="O702" s="74">
        <f t="shared" si="222"/>
        <v>16124.383561643835</v>
      </c>
      <c r="P702" s="74">
        <f t="shared" si="223"/>
        <v>947269.66155299346</v>
      </c>
      <c r="Q702" s="74">
        <f t="shared" si="230"/>
        <v>0</v>
      </c>
      <c r="R702" s="74">
        <f t="shared" si="231"/>
        <v>0</v>
      </c>
      <c r="S702" s="74">
        <f t="shared" si="234"/>
        <v>0</v>
      </c>
      <c r="T702" s="74">
        <f t="shared" si="226"/>
        <v>0</v>
      </c>
      <c r="U702" s="74">
        <f t="shared" si="232"/>
        <v>0</v>
      </c>
      <c r="V702" s="74">
        <f t="shared" si="233"/>
        <v>0</v>
      </c>
      <c r="W702" s="74">
        <f t="shared" si="235"/>
        <v>0</v>
      </c>
      <c r="X702" s="74">
        <f t="shared" si="227"/>
        <v>0</v>
      </c>
      <c r="Y702" s="75">
        <v>7.0000000000000007E-2</v>
      </c>
      <c r="Z702" s="74">
        <f t="shared" si="228"/>
        <v>-616.85033776835007</v>
      </c>
      <c r="AA702" s="74">
        <f t="shared" si="229"/>
        <v>-66308.876308709543</v>
      </c>
      <c r="AB702" s="75">
        <v>7.0000000000000007E-2</v>
      </c>
      <c r="AC702" s="74">
        <f t="shared" si="224"/>
        <v>-616.85033776835007</v>
      </c>
      <c r="AD702" s="74">
        <f t="shared" si="225"/>
        <v>-66308.876308709543</v>
      </c>
      <c r="AM702" s="74"/>
      <c r="AN702" s="74"/>
      <c r="AO702" s="74"/>
      <c r="AP702" s="74"/>
      <c r="AQ702" s="73"/>
      <c r="AR702" s="73"/>
    </row>
    <row r="703" spans="1:44" s="60" customFormat="1">
      <c r="A703" s="20" t="s">
        <v>869</v>
      </c>
      <c r="B703" s="135">
        <f>B702+31</f>
        <v>46691</v>
      </c>
      <c r="C703" s="136">
        <f>VLOOKUP(CF_ож!B703,USD!A:B,2,TRUE)</f>
        <v>107.66575342465754</v>
      </c>
      <c r="D703" s="73">
        <v>0</v>
      </c>
      <c r="E703" s="73">
        <v>0</v>
      </c>
      <c r="F703" s="73">
        <v>0</v>
      </c>
      <c r="G703" s="73"/>
      <c r="H703" s="75"/>
      <c r="M703" s="74">
        <v>150</v>
      </c>
      <c r="N703" s="74">
        <f t="shared" si="236"/>
        <v>8662.1476824050005</v>
      </c>
      <c r="O703" s="74">
        <f t="shared" si="222"/>
        <v>16149.86301369863</v>
      </c>
      <c r="P703" s="74">
        <f t="shared" si="223"/>
        <v>932616.6565017855</v>
      </c>
      <c r="Q703" s="74">
        <f t="shared" si="230"/>
        <v>0</v>
      </c>
      <c r="R703" s="74">
        <f t="shared" si="231"/>
        <v>0</v>
      </c>
      <c r="S703" s="74">
        <f t="shared" si="234"/>
        <v>0</v>
      </c>
      <c r="T703" s="74">
        <f t="shared" si="226"/>
        <v>0</v>
      </c>
      <c r="U703" s="74">
        <f t="shared" si="232"/>
        <v>0</v>
      </c>
      <c r="V703" s="74">
        <f t="shared" si="233"/>
        <v>0</v>
      </c>
      <c r="W703" s="74">
        <f t="shared" si="235"/>
        <v>0</v>
      </c>
      <c r="X703" s="74">
        <f t="shared" si="227"/>
        <v>0</v>
      </c>
      <c r="Y703" s="75">
        <v>7.0000000000000007E-2</v>
      </c>
      <c r="Z703" s="74">
        <f t="shared" si="228"/>
        <v>-606.35033776835007</v>
      </c>
      <c r="AA703" s="74">
        <f t="shared" si="229"/>
        <v>-65283.16595512499</v>
      </c>
      <c r="AB703" s="75">
        <v>7.0000000000000007E-2</v>
      </c>
      <c r="AC703" s="74">
        <f t="shared" si="224"/>
        <v>-606.35033776835007</v>
      </c>
      <c r="AD703" s="74">
        <f t="shared" si="225"/>
        <v>-65283.16595512499</v>
      </c>
      <c r="AM703" s="74"/>
      <c r="AN703" s="74"/>
      <c r="AO703" s="74"/>
      <c r="AP703" s="74"/>
      <c r="AQ703" s="73"/>
      <c r="AR703" s="73"/>
    </row>
    <row r="704" spans="1:44" s="60" customFormat="1">
      <c r="A704" s="20" t="s">
        <v>869</v>
      </c>
      <c r="B704" s="135">
        <f>B703+30</f>
        <v>46721</v>
      </c>
      <c r="C704" s="136">
        <f>VLOOKUP(CF_ож!B704,USD!A:B,2,TRUE)</f>
        <v>107.83013698630137</v>
      </c>
      <c r="D704" s="73">
        <v>0</v>
      </c>
      <c r="E704" s="73">
        <v>0</v>
      </c>
      <c r="F704" s="73">
        <v>0</v>
      </c>
      <c r="G704" s="73"/>
      <c r="H704" s="75"/>
      <c r="M704" s="74">
        <v>150</v>
      </c>
      <c r="N704" s="74">
        <f t="shared" si="236"/>
        <v>8512.1476824050005</v>
      </c>
      <c r="O704" s="74">
        <f t="shared" si="222"/>
        <v>16174.520547945205</v>
      </c>
      <c r="P704" s="74">
        <f t="shared" si="223"/>
        <v>917866.05064135895</v>
      </c>
      <c r="Q704" s="74">
        <f t="shared" si="230"/>
        <v>0</v>
      </c>
      <c r="R704" s="74">
        <f t="shared" si="231"/>
        <v>0</v>
      </c>
      <c r="S704" s="74">
        <f t="shared" si="234"/>
        <v>0</v>
      </c>
      <c r="T704" s="74">
        <f t="shared" si="226"/>
        <v>0</v>
      </c>
      <c r="U704" s="74">
        <f t="shared" si="232"/>
        <v>0</v>
      </c>
      <c r="V704" s="74">
        <f t="shared" si="233"/>
        <v>0</v>
      </c>
      <c r="W704" s="74">
        <f t="shared" si="235"/>
        <v>0</v>
      </c>
      <c r="X704" s="74">
        <f t="shared" si="227"/>
        <v>0</v>
      </c>
      <c r="Y704" s="75">
        <v>7.0000000000000007E-2</v>
      </c>
      <c r="Z704" s="74">
        <f t="shared" si="228"/>
        <v>-595.85033776835007</v>
      </c>
      <c r="AA704" s="74">
        <f t="shared" si="229"/>
        <v>-64250.623544895127</v>
      </c>
      <c r="AB704" s="75">
        <v>7.0000000000000007E-2</v>
      </c>
      <c r="AC704" s="74">
        <f t="shared" si="224"/>
        <v>-595.85033776835007</v>
      </c>
      <c r="AD704" s="74">
        <f t="shared" si="225"/>
        <v>-64250.623544895127</v>
      </c>
      <c r="AM704" s="74"/>
      <c r="AN704" s="74"/>
      <c r="AO704" s="74"/>
      <c r="AP704" s="74"/>
      <c r="AQ704" s="73"/>
      <c r="AR704" s="73"/>
    </row>
    <row r="705" spans="1:44" s="60" customFormat="1">
      <c r="A705" s="20" t="s">
        <v>869</v>
      </c>
      <c r="B705" s="135">
        <f>B704+31</f>
        <v>46752</v>
      </c>
      <c r="C705" s="136">
        <f>VLOOKUP(CF_ож!B705,USD!A:B,2,TRUE)</f>
        <v>108</v>
      </c>
      <c r="D705" s="73">
        <v>0</v>
      </c>
      <c r="E705" s="73">
        <v>0</v>
      </c>
      <c r="F705" s="73">
        <v>0</v>
      </c>
      <c r="G705" s="73"/>
      <c r="H705" s="75"/>
      <c r="M705" s="74">
        <v>150</v>
      </c>
      <c r="N705" s="74">
        <f t="shared" si="236"/>
        <v>8362.1476824050005</v>
      </c>
      <c r="O705" s="74">
        <f t="shared" si="222"/>
        <v>16200</v>
      </c>
      <c r="P705" s="74">
        <f t="shared" si="223"/>
        <v>903111.94969974004</v>
      </c>
      <c r="Q705" s="74">
        <f t="shared" si="230"/>
        <v>0</v>
      </c>
      <c r="R705" s="74">
        <f t="shared" si="231"/>
        <v>0</v>
      </c>
      <c r="S705" s="74">
        <f t="shared" si="234"/>
        <v>0</v>
      </c>
      <c r="T705" s="74">
        <f t="shared" si="226"/>
        <v>0</v>
      </c>
      <c r="U705" s="74">
        <f t="shared" si="232"/>
        <v>0</v>
      </c>
      <c r="V705" s="74">
        <f t="shared" si="233"/>
        <v>0</v>
      </c>
      <c r="W705" s="74">
        <f t="shared" si="235"/>
        <v>0</v>
      </c>
      <c r="X705" s="74">
        <f t="shared" si="227"/>
        <v>0</v>
      </c>
      <c r="Y705" s="75">
        <v>7.0000000000000007E-2</v>
      </c>
      <c r="Z705" s="74">
        <f t="shared" si="228"/>
        <v>-585.35033776835007</v>
      </c>
      <c r="AA705" s="74">
        <f t="shared" si="229"/>
        <v>-63217.836478981808</v>
      </c>
      <c r="AB705" s="75">
        <v>7.0000000000000007E-2</v>
      </c>
      <c r="AC705" s="74">
        <f t="shared" si="224"/>
        <v>-585.35033776835007</v>
      </c>
      <c r="AD705" s="74">
        <f t="shared" si="225"/>
        <v>-63217.836478981808</v>
      </c>
      <c r="AM705" s="74"/>
      <c r="AN705" s="74"/>
      <c r="AO705" s="74"/>
      <c r="AP705" s="74"/>
      <c r="AQ705" s="73"/>
      <c r="AR705" s="73"/>
    </row>
    <row r="706" spans="1:44" s="60" customFormat="1">
      <c r="A706" s="20" t="s">
        <v>869</v>
      </c>
      <c r="B706" s="135">
        <f>B705+31</f>
        <v>46783</v>
      </c>
      <c r="C706" s="136">
        <f>VLOOKUP(CF_ож!B706,USD!A:B,2,TRUE)</f>
        <v>108.16986301369863</v>
      </c>
      <c r="D706" s="73">
        <v>0</v>
      </c>
      <c r="E706" s="73">
        <v>0</v>
      </c>
      <c r="F706" s="73">
        <v>0</v>
      </c>
      <c r="G706" s="73"/>
      <c r="H706" s="75"/>
      <c r="M706" s="74">
        <v>150</v>
      </c>
      <c r="N706" s="74">
        <f t="shared" si="236"/>
        <v>8212.1476824050005</v>
      </c>
      <c r="O706" s="74">
        <f t="shared" si="222"/>
        <v>16225.479452054795</v>
      </c>
      <c r="P706" s="74">
        <f t="shared" si="223"/>
        <v>888306.88985401159</v>
      </c>
      <c r="Q706" s="74">
        <f t="shared" si="230"/>
        <v>0</v>
      </c>
      <c r="R706" s="74">
        <f t="shared" si="231"/>
        <v>0</v>
      </c>
      <c r="S706" s="74">
        <f t="shared" si="234"/>
        <v>0</v>
      </c>
      <c r="T706" s="74">
        <f t="shared" si="226"/>
        <v>0</v>
      </c>
      <c r="U706" s="74">
        <f t="shared" si="232"/>
        <v>0</v>
      </c>
      <c r="V706" s="74">
        <f t="shared" si="233"/>
        <v>0</v>
      </c>
      <c r="W706" s="74">
        <f t="shared" si="235"/>
        <v>0</v>
      </c>
      <c r="X706" s="74">
        <f t="shared" si="227"/>
        <v>0</v>
      </c>
      <c r="Y706" s="75">
        <v>7.0000000000000007E-2</v>
      </c>
      <c r="Z706" s="74">
        <f t="shared" si="228"/>
        <v>-574.85033776835007</v>
      </c>
      <c r="AA706" s="74">
        <f t="shared" si="229"/>
        <v>-62181.482289780819</v>
      </c>
      <c r="AB706" s="75">
        <v>7.0000000000000007E-2</v>
      </c>
      <c r="AC706" s="74">
        <f t="shared" si="224"/>
        <v>-574.85033776835007</v>
      </c>
      <c r="AD706" s="74">
        <f t="shared" si="225"/>
        <v>-62181.482289780819</v>
      </c>
      <c r="AM706" s="74"/>
      <c r="AN706" s="74"/>
      <c r="AO706" s="74"/>
      <c r="AP706" s="74"/>
      <c r="AQ706" s="73"/>
      <c r="AR706" s="73"/>
    </row>
    <row r="707" spans="1:44" s="60" customFormat="1">
      <c r="A707" s="20" t="s">
        <v>869</v>
      </c>
      <c r="B707" s="135">
        <f>B706+29</f>
        <v>46812</v>
      </c>
      <c r="C707" s="136">
        <f>VLOOKUP(CF_ож!B707,USD!A:B,2,TRUE)</f>
        <v>108.32876712328768</v>
      </c>
      <c r="D707" s="73">
        <v>0</v>
      </c>
      <c r="E707" s="73">
        <v>0</v>
      </c>
      <c r="F707" s="73">
        <v>0</v>
      </c>
      <c r="G707" s="73"/>
      <c r="H707" s="75"/>
      <c r="M707" s="74">
        <v>150</v>
      </c>
      <c r="N707" s="74">
        <f t="shared" si="236"/>
        <v>8062.1476824050005</v>
      </c>
      <c r="O707" s="74">
        <f t="shared" si="222"/>
        <v>16249.315068493152</v>
      </c>
      <c r="P707" s="74">
        <f t="shared" si="223"/>
        <v>873362.51880080474</v>
      </c>
      <c r="Q707" s="74">
        <f t="shared" si="230"/>
        <v>0</v>
      </c>
      <c r="R707" s="74">
        <f t="shared" si="231"/>
        <v>0</v>
      </c>
      <c r="S707" s="74">
        <f t="shared" si="234"/>
        <v>0</v>
      </c>
      <c r="T707" s="74">
        <f t="shared" si="226"/>
        <v>0</v>
      </c>
      <c r="U707" s="74">
        <f t="shared" si="232"/>
        <v>0</v>
      </c>
      <c r="V707" s="74">
        <f t="shared" si="233"/>
        <v>0</v>
      </c>
      <c r="W707" s="74">
        <f t="shared" si="235"/>
        <v>0</v>
      </c>
      <c r="X707" s="74">
        <f t="shared" si="227"/>
        <v>0</v>
      </c>
      <c r="Y707" s="75">
        <v>7.0000000000000007E-2</v>
      </c>
      <c r="Z707" s="74">
        <f t="shared" si="228"/>
        <v>-564.35033776835007</v>
      </c>
      <c r="AA707" s="74">
        <f t="shared" si="229"/>
        <v>-61135.376316056339</v>
      </c>
      <c r="AB707" s="75">
        <v>7.0000000000000007E-2</v>
      </c>
      <c r="AC707" s="74">
        <f t="shared" si="224"/>
        <v>-564.35033776835007</v>
      </c>
      <c r="AD707" s="74">
        <f t="shared" si="225"/>
        <v>-61135.376316056339</v>
      </c>
      <c r="AM707" s="74"/>
      <c r="AN707" s="74"/>
      <c r="AO707" s="74"/>
      <c r="AP707" s="74"/>
      <c r="AQ707" s="73"/>
      <c r="AR707" s="73"/>
    </row>
    <row r="708" spans="1:44" s="60" customFormat="1">
      <c r="A708" s="20" t="s">
        <v>869</v>
      </c>
      <c r="B708" s="135">
        <f>B707+31</f>
        <v>46843</v>
      </c>
      <c r="C708" s="136">
        <f>VLOOKUP(CF_ож!B708,USD!A:B,2,TRUE)</f>
        <v>108.49863013698631</v>
      </c>
      <c r="D708" s="73">
        <v>0</v>
      </c>
      <c r="E708" s="73">
        <v>0</v>
      </c>
      <c r="F708" s="73">
        <v>0</v>
      </c>
      <c r="G708" s="73"/>
      <c r="H708" s="75"/>
      <c r="M708" s="74">
        <v>150</v>
      </c>
      <c r="N708" s="74">
        <f t="shared" si="236"/>
        <v>7912.1476824050005</v>
      </c>
      <c r="O708" s="74">
        <f t="shared" si="222"/>
        <v>16274.794520547946</v>
      </c>
      <c r="P708" s="74">
        <f t="shared" si="223"/>
        <v>858457.1849824735</v>
      </c>
      <c r="Q708" s="74">
        <f t="shared" si="230"/>
        <v>0</v>
      </c>
      <c r="R708" s="74">
        <f t="shared" si="231"/>
        <v>0</v>
      </c>
      <c r="S708" s="74">
        <f t="shared" si="234"/>
        <v>0</v>
      </c>
      <c r="T708" s="74">
        <f t="shared" si="226"/>
        <v>0</v>
      </c>
      <c r="U708" s="74">
        <f t="shared" si="232"/>
        <v>0</v>
      </c>
      <c r="V708" s="74">
        <f t="shared" si="233"/>
        <v>0</v>
      </c>
      <c r="W708" s="74">
        <f t="shared" si="235"/>
        <v>0</v>
      </c>
      <c r="X708" s="74">
        <f t="shared" si="227"/>
        <v>0</v>
      </c>
      <c r="Y708" s="75">
        <v>7.0000000000000007E-2</v>
      </c>
      <c r="Z708" s="74">
        <f t="shared" si="228"/>
        <v>-553.85033776835007</v>
      </c>
      <c r="AA708" s="74">
        <f t="shared" si="229"/>
        <v>-60092.002948773152</v>
      </c>
      <c r="AB708" s="75">
        <v>7.0000000000000007E-2</v>
      </c>
      <c r="AC708" s="74">
        <f t="shared" si="224"/>
        <v>-553.85033776835007</v>
      </c>
      <c r="AD708" s="74">
        <f t="shared" si="225"/>
        <v>-60092.002948773152</v>
      </c>
      <c r="AM708" s="74"/>
      <c r="AN708" s="74"/>
      <c r="AO708" s="74"/>
      <c r="AP708" s="74"/>
      <c r="AQ708" s="73"/>
      <c r="AR708" s="73"/>
    </row>
    <row r="709" spans="1:44" s="60" customFormat="1">
      <c r="A709" s="20" t="s">
        <v>869</v>
      </c>
      <c r="B709" s="135">
        <f>B708+30</f>
        <v>46873</v>
      </c>
      <c r="C709" s="136">
        <f>VLOOKUP(CF_ож!B709,USD!A:B,2,TRUE)</f>
        <v>108.66301369863014</v>
      </c>
      <c r="D709" s="73">
        <v>0</v>
      </c>
      <c r="E709" s="73">
        <v>0</v>
      </c>
      <c r="F709" s="73">
        <v>0</v>
      </c>
      <c r="G709" s="73"/>
      <c r="H709" s="75"/>
      <c r="M709" s="74">
        <v>150</v>
      </c>
      <c r="N709" s="74">
        <f t="shared" si="236"/>
        <v>7762.1476824050005</v>
      </c>
      <c r="O709" s="74">
        <f t="shared" si="222"/>
        <v>16299.452054794521</v>
      </c>
      <c r="P709" s="74">
        <f t="shared" si="223"/>
        <v>843458.35994396475</v>
      </c>
      <c r="Q709" s="74">
        <f t="shared" si="230"/>
        <v>0</v>
      </c>
      <c r="R709" s="74">
        <f t="shared" si="231"/>
        <v>0</v>
      </c>
      <c r="S709" s="74">
        <f t="shared" si="234"/>
        <v>0</v>
      </c>
      <c r="T709" s="74">
        <f t="shared" si="226"/>
        <v>0</v>
      </c>
      <c r="U709" s="74">
        <f t="shared" si="232"/>
        <v>0</v>
      </c>
      <c r="V709" s="74">
        <f t="shared" si="233"/>
        <v>0</v>
      </c>
      <c r="W709" s="74">
        <f t="shared" si="235"/>
        <v>0</v>
      </c>
      <c r="X709" s="74">
        <f t="shared" si="227"/>
        <v>0</v>
      </c>
      <c r="Y709" s="75">
        <v>7.0000000000000007E-2</v>
      </c>
      <c r="Z709" s="74">
        <f t="shared" si="228"/>
        <v>-543.35033776835007</v>
      </c>
      <c r="AA709" s="74">
        <f t="shared" si="229"/>
        <v>-59042.08519607754</v>
      </c>
      <c r="AB709" s="75">
        <v>7.0000000000000007E-2</v>
      </c>
      <c r="AC709" s="74">
        <f t="shared" ref="AC709:AC772" si="237">-AB709*N709</f>
        <v>-543.35033776835007</v>
      </c>
      <c r="AD709" s="74">
        <f t="shared" ref="AD709:AD772" si="238">AC709*C709</f>
        <v>-59042.08519607754</v>
      </c>
      <c r="AM709" s="74"/>
      <c r="AN709" s="74"/>
      <c r="AO709" s="74"/>
      <c r="AP709" s="74"/>
      <c r="AQ709" s="73"/>
      <c r="AR709" s="73"/>
    </row>
    <row r="710" spans="1:44" s="60" customFormat="1">
      <c r="A710" s="20" t="s">
        <v>869</v>
      </c>
      <c r="B710" s="135">
        <f>B709+31</f>
        <v>46904</v>
      </c>
      <c r="C710" s="136">
        <f>VLOOKUP(CF_ож!B710,USD!A:B,2,TRUE)</f>
        <v>108.83287671232877</v>
      </c>
      <c r="D710" s="73">
        <v>0</v>
      </c>
      <c r="E710" s="73">
        <v>0</v>
      </c>
      <c r="F710" s="73">
        <v>0</v>
      </c>
      <c r="G710" s="73"/>
      <c r="H710" s="75"/>
      <c r="M710" s="74">
        <v>150</v>
      </c>
      <c r="N710" s="74">
        <f t="shared" si="236"/>
        <v>7612.1476824050005</v>
      </c>
      <c r="O710" s="74">
        <f t="shared" si="222"/>
        <v>16324.931506849316</v>
      </c>
      <c r="P710" s="74">
        <f t="shared" si="223"/>
        <v>828451.93023522256</v>
      </c>
      <c r="Q710" s="74">
        <f t="shared" si="230"/>
        <v>0</v>
      </c>
      <c r="R710" s="74">
        <f t="shared" si="231"/>
        <v>0</v>
      </c>
      <c r="S710" s="74">
        <f t="shared" si="234"/>
        <v>0</v>
      </c>
      <c r="T710" s="74">
        <f t="shared" si="226"/>
        <v>0</v>
      </c>
      <c r="U710" s="74">
        <f t="shared" si="232"/>
        <v>0</v>
      </c>
      <c r="V710" s="74">
        <f t="shared" si="233"/>
        <v>0</v>
      </c>
      <c r="W710" s="74">
        <f t="shared" si="235"/>
        <v>0</v>
      </c>
      <c r="X710" s="74">
        <f t="shared" si="227"/>
        <v>0</v>
      </c>
      <c r="Y710" s="75">
        <v>7.0000000000000007E-2</v>
      </c>
      <c r="Z710" s="74">
        <f t="shared" si="228"/>
        <v>-532.85033776835007</v>
      </c>
      <c r="AA710" s="74">
        <f t="shared" si="229"/>
        <v>-57991.635116465586</v>
      </c>
      <c r="AB710" s="75">
        <v>7.0000000000000007E-2</v>
      </c>
      <c r="AC710" s="74">
        <f t="shared" si="237"/>
        <v>-532.85033776835007</v>
      </c>
      <c r="AD710" s="74">
        <f t="shared" si="238"/>
        <v>-57991.635116465586</v>
      </c>
      <c r="AM710" s="74"/>
      <c r="AN710" s="74"/>
      <c r="AO710" s="74"/>
      <c r="AP710" s="74"/>
      <c r="AQ710" s="73"/>
      <c r="AR710" s="73"/>
    </row>
    <row r="711" spans="1:44" s="60" customFormat="1">
      <c r="A711" s="20" t="s">
        <v>869</v>
      </c>
      <c r="B711" s="135">
        <f>B710+30</f>
        <v>46934</v>
      </c>
      <c r="C711" s="136">
        <f>VLOOKUP(CF_ож!B711,USD!A:B,2,TRUE)</f>
        <v>108.9972602739726</v>
      </c>
      <c r="D711" s="73">
        <v>0</v>
      </c>
      <c r="E711" s="73">
        <v>0</v>
      </c>
      <c r="F711" s="73">
        <v>0</v>
      </c>
      <c r="G711" s="73"/>
      <c r="H711" s="75"/>
      <c r="M711" s="74">
        <v>150</v>
      </c>
      <c r="N711" s="74">
        <f t="shared" si="236"/>
        <v>7462.1476824050005</v>
      </c>
      <c r="O711" s="74">
        <f t="shared" si="222"/>
        <v>16349.589041095889</v>
      </c>
      <c r="P711" s="74">
        <f t="shared" si="223"/>
        <v>813353.65314191929</v>
      </c>
      <c r="Q711" s="74">
        <f t="shared" si="230"/>
        <v>0</v>
      </c>
      <c r="R711" s="74">
        <f t="shared" si="231"/>
        <v>0</v>
      </c>
      <c r="S711" s="74">
        <f t="shared" si="234"/>
        <v>0</v>
      </c>
      <c r="T711" s="74">
        <f t="shared" ref="T711:T774" si="239">S711*C711</f>
        <v>0</v>
      </c>
      <c r="U711" s="74">
        <f t="shared" si="232"/>
        <v>0</v>
      </c>
      <c r="V711" s="74">
        <f t="shared" si="233"/>
        <v>0</v>
      </c>
      <c r="W711" s="74">
        <f t="shared" si="235"/>
        <v>0</v>
      </c>
      <c r="X711" s="74">
        <f t="shared" si="227"/>
        <v>0</v>
      </c>
      <c r="Y711" s="75">
        <v>7.0000000000000007E-2</v>
      </c>
      <c r="Z711" s="74">
        <f t="shared" si="228"/>
        <v>-522.35033776835007</v>
      </c>
      <c r="AA711" s="74">
        <f t="shared" si="229"/>
        <v>-56934.75571993435</v>
      </c>
      <c r="AB711" s="75">
        <v>7.0000000000000007E-2</v>
      </c>
      <c r="AC711" s="74">
        <f t="shared" si="237"/>
        <v>-522.35033776835007</v>
      </c>
      <c r="AD711" s="74">
        <f t="shared" si="238"/>
        <v>-56934.75571993435</v>
      </c>
      <c r="AM711" s="74"/>
      <c r="AN711" s="74"/>
      <c r="AO711" s="74"/>
      <c r="AP711" s="74"/>
      <c r="AQ711" s="73"/>
      <c r="AR711" s="73"/>
    </row>
    <row r="712" spans="1:44" s="60" customFormat="1">
      <c r="A712" s="20" t="s">
        <v>869</v>
      </c>
      <c r="B712" s="135">
        <f>B711+31</f>
        <v>46965</v>
      </c>
      <c r="C712" s="136">
        <f>VLOOKUP(CF_ож!B712,USD!A:B,2,TRUE)</f>
        <v>109.16712328767123</v>
      </c>
      <c r="D712" s="73">
        <v>0</v>
      </c>
      <c r="E712" s="73">
        <v>0</v>
      </c>
      <c r="F712" s="73">
        <v>0</v>
      </c>
      <c r="G712" s="73"/>
      <c r="H712" s="75"/>
      <c r="M712" s="74">
        <v>150</v>
      </c>
      <c r="N712" s="74">
        <f t="shared" si="236"/>
        <v>7312.1476824050005</v>
      </c>
      <c r="O712" s="74">
        <f t="shared" si="222"/>
        <v>16375.068493150684</v>
      </c>
      <c r="P712" s="74">
        <f t="shared" si="223"/>
        <v>798246.12754276616</v>
      </c>
      <c r="Q712" s="74">
        <f t="shared" si="230"/>
        <v>0</v>
      </c>
      <c r="R712" s="74">
        <f t="shared" si="231"/>
        <v>0</v>
      </c>
      <c r="S712" s="74">
        <f t="shared" si="234"/>
        <v>0</v>
      </c>
      <c r="T712" s="74">
        <f t="shared" si="239"/>
        <v>0</v>
      </c>
      <c r="U712" s="74">
        <f t="shared" si="232"/>
        <v>0</v>
      </c>
      <c r="V712" s="74">
        <f t="shared" si="233"/>
        <v>0</v>
      </c>
      <c r="W712" s="74">
        <f t="shared" si="235"/>
        <v>0</v>
      </c>
      <c r="X712" s="74">
        <f t="shared" ref="X712:X775" si="240">W712*C712</f>
        <v>0</v>
      </c>
      <c r="Y712" s="75">
        <v>7.0000000000000007E-2</v>
      </c>
      <c r="Z712" s="74">
        <f t="shared" ref="Z712:Z775" si="241">-Y712*N712</f>
        <v>-511.85033776835007</v>
      </c>
      <c r="AA712" s="74">
        <f t="shared" ref="AA712:AA775" si="242">Z712*C712</f>
        <v>-55877.228927993638</v>
      </c>
      <c r="AB712" s="75">
        <v>7.0000000000000007E-2</v>
      </c>
      <c r="AC712" s="74">
        <f t="shared" si="237"/>
        <v>-511.85033776835007</v>
      </c>
      <c r="AD712" s="74">
        <f t="shared" si="238"/>
        <v>-55877.228927993638</v>
      </c>
      <c r="AM712" s="74"/>
      <c r="AN712" s="74"/>
      <c r="AO712" s="74"/>
      <c r="AP712" s="74"/>
      <c r="AQ712" s="73"/>
      <c r="AR712" s="73"/>
    </row>
    <row r="713" spans="1:44" s="60" customFormat="1">
      <c r="A713" s="20" t="s">
        <v>869</v>
      </c>
      <c r="B713" s="135">
        <f>B712+31</f>
        <v>46996</v>
      </c>
      <c r="C713" s="136">
        <f>VLOOKUP(CF_ож!B713,USD!A:B,2,TRUE)</f>
        <v>109.33698630136986</v>
      </c>
      <c r="D713" s="73">
        <v>0</v>
      </c>
      <c r="E713" s="73">
        <v>0</v>
      </c>
      <c r="F713" s="73">
        <v>0</v>
      </c>
      <c r="G713" s="73"/>
      <c r="H713" s="75"/>
      <c r="M713" s="74">
        <v>150</v>
      </c>
      <c r="N713" s="74">
        <f t="shared" si="236"/>
        <v>7162.1476824050005</v>
      </c>
      <c r="O713" s="74">
        <f t="shared" si="222"/>
        <v>16400.547945205479</v>
      </c>
      <c r="P713" s="74">
        <f t="shared" si="223"/>
        <v>783087.64303950348</v>
      </c>
      <c r="Q713" s="74">
        <f t="shared" si="230"/>
        <v>0</v>
      </c>
      <c r="R713" s="74">
        <f t="shared" si="231"/>
        <v>0</v>
      </c>
      <c r="S713" s="74">
        <f t="shared" si="234"/>
        <v>0</v>
      </c>
      <c r="T713" s="74">
        <f t="shared" si="239"/>
        <v>0</v>
      </c>
      <c r="U713" s="74">
        <f t="shared" si="232"/>
        <v>0</v>
      </c>
      <c r="V713" s="74">
        <f t="shared" si="233"/>
        <v>0</v>
      </c>
      <c r="W713" s="74">
        <f t="shared" si="235"/>
        <v>0</v>
      </c>
      <c r="X713" s="74">
        <f t="shared" si="240"/>
        <v>0</v>
      </c>
      <c r="Y713" s="75">
        <v>7.0000000000000007E-2</v>
      </c>
      <c r="Z713" s="74">
        <f t="shared" si="241"/>
        <v>-501.35033776835007</v>
      </c>
      <c r="AA713" s="74">
        <f t="shared" si="242"/>
        <v>-54816.135012765248</v>
      </c>
      <c r="AB713" s="75">
        <v>7.0000000000000007E-2</v>
      </c>
      <c r="AC713" s="74">
        <f t="shared" si="237"/>
        <v>-501.35033776835007</v>
      </c>
      <c r="AD713" s="74">
        <f t="shared" si="238"/>
        <v>-54816.135012765248</v>
      </c>
      <c r="AM713" s="74"/>
      <c r="AN713" s="74"/>
      <c r="AO713" s="74"/>
      <c r="AP713" s="74"/>
      <c r="AQ713" s="73"/>
      <c r="AR713" s="73"/>
    </row>
    <row r="714" spans="1:44" s="60" customFormat="1">
      <c r="A714" s="20" t="s">
        <v>869</v>
      </c>
      <c r="B714" s="135">
        <f>B713+30</f>
        <v>47026</v>
      </c>
      <c r="C714" s="136">
        <f>VLOOKUP(CF_ож!B714,USD!A:B,2,TRUE)</f>
        <v>109.50136986301369</v>
      </c>
      <c r="D714" s="73">
        <v>0</v>
      </c>
      <c r="E714" s="73">
        <v>0</v>
      </c>
      <c r="F714" s="73">
        <v>0</v>
      </c>
      <c r="G714" s="73"/>
      <c r="H714" s="75"/>
      <c r="M714" s="74">
        <v>150</v>
      </c>
      <c r="N714" s="74">
        <f t="shared" si="236"/>
        <v>7012.1476824050005</v>
      </c>
      <c r="O714" s="74">
        <f t="shared" si="222"/>
        <v>16425.205479452055</v>
      </c>
      <c r="P714" s="74">
        <f t="shared" si="223"/>
        <v>767839.77690510429</v>
      </c>
      <c r="Q714" s="74">
        <f t="shared" si="230"/>
        <v>0</v>
      </c>
      <c r="R714" s="74">
        <f t="shared" si="231"/>
        <v>0</v>
      </c>
      <c r="S714" s="74">
        <f t="shared" si="234"/>
        <v>0</v>
      </c>
      <c r="T714" s="74">
        <f t="shared" si="239"/>
        <v>0</v>
      </c>
      <c r="U714" s="74">
        <f t="shared" si="232"/>
        <v>0</v>
      </c>
      <c r="V714" s="74">
        <f t="shared" si="233"/>
        <v>0</v>
      </c>
      <c r="W714" s="74">
        <f t="shared" si="235"/>
        <v>0</v>
      </c>
      <c r="X714" s="74">
        <f t="shared" si="240"/>
        <v>0</v>
      </c>
      <c r="Y714" s="75">
        <v>7.0000000000000007E-2</v>
      </c>
      <c r="Z714" s="74">
        <f t="shared" si="241"/>
        <v>-490.85033776835007</v>
      </c>
      <c r="AA714" s="74">
        <f t="shared" si="242"/>
        <v>-53748.784383357299</v>
      </c>
      <c r="AB714" s="75">
        <v>7.0000000000000007E-2</v>
      </c>
      <c r="AC714" s="74">
        <f t="shared" si="237"/>
        <v>-490.85033776835007</v>
      </c>
      <c r="AD714" s="74">
        <f t="shared" si="238"/>
        <v>-53748.784383357299</v>
      </c>
      <c r="AM714" s="74"/>
      <c r="AN714" s="74"/>
      <c r="AO714" s="74"/>
      <c r="AP714" s="74"/>
      <c r="AQ714" s="73"/>
      <c r="AR714" s="73"/>
    </row>
    <row r="715" spans="1:44" s="60" customFormat="1">
      <c r="A715" s="20" t="s">
        <v>869</v>
      </c>
      <c r="B715" s="135">
        <f>B714+31</f>
        <v>47057</v>
      </c>
      <c r="C715" s="136">
        <f>VLOOKUP(CF_ож!B715,USD!A:B,2,TRUE)</f>
        <v>109.67123287671232</v>
      </c>
      <c r="D715" s="73">
        <v>0</v>
      </c>
      <c r="E715" s="73">
        <v>0</v>
      </c>
      <c r="F715" s="73">
        <v>0</v>
      </c>
      <c r="G715" s="73"/>
      <c r="H715" s="75"/>
      <c r="M715" s="74">
        <v>150</v>
      </c>
      <c r="N715" s="74">
        <f t="shared" si="236"/>
        <v>6862.1476824050005</v>
      </c>
      <c r="O715" s="74">
        <f t="shared" si="222"/>
        <v>16450.68493150685</v>
      </c>
      <c r="P715" s="74">
        <f t="shared" si="223"/>
        <v>752580.19651143055</v>
      </c>
      <c r="Q715" s="74">
        <f t="shared" si="230"/>
        <v>0</v>
      </c>
      <c r="R715" s="74">
        <f t="shared" si="231"/>
        <v>0</v>
      </c>
      <c r="S715" s="74">
        <f t="shared" si="234"/>
        <v>0</v>
      </c>
      <c r="T715" s="74">
        <f t="shared" si="239"/>
        <v>0</v>
      </c>
      <c r="U715" s="74">
        <f t="shared" si="232"/>
        <v>0</v>
      </c>
      <c r="V715" s="74">
        <f t="shared" si="233"/>
        <v>0</v>
      </c>
      <c r="W715" s="74">
        <f t="shared" si="235"/>
        <v>0</v>
      </c>
      <c r="X715" s="74">
        <f t="shared" si="240"/>
        <v>0</v>
      </c>
      <c r="Y715" s="75">
        <v>7.0000000000000007E-2</v>
      </c>
      <c r="Z715" s="74">
        <f t="shared" si="241"/>
        <v>-480.35033776835007</v>
      </c>
      <c r="AA715" s="74">
        <f t="shared" si="242"/>
        <v>-52680.613755800143</v>
      </c>
      <c r="AB715" s="75">
        <v>7.0000000000000007E-2</v>
      </c>
      <c r="AC715" s="74">
        <f t="shared" si="237"/>
        <v>-480.35033776835007</v>
      </c>
      <c r="AD715" s="74">
        <f t="shared" si="238"/>
        <v>-52680.613755800143</v>
      </c>
      <c r="AM715" s="74"/>
      <c r="AN715" s="74"/>
      <c r="AO715" s="74"/>
      <c r="AP715" s="74"/>
      <c r="AQ715" s="73"/>
      <c r="AR715" s="73"/>
    </row>
    <row r="716" spans="1:44" s="60" customFormat="1">
      <c r="A716" s="20" t="s">
        <v>869</v>
      </c>
      <c r="B716" s="135">
        <f>B715+30</f>
        <v>47087</v>
      </c>
      <c r="C716" s="136">
        <f>VLOOKUP(CF_ож!B716,USD!A:B,2,TRUE)</f>
        <v>109.83561643835617</v>
      </c>
      <c r="D716" s="73">
        <v>0</v>
      </c>
      <c r="E716" s="73">
        <v>0</v>
      </c>
      <c r="F716" s="73">
        <v>0</v>
      </c>
      <c r="G716" s="73"/>
      <c r="H716" s="75"/>
      <c r="M716" s="74">
        <v>150</v>
      </c>
      <c r="N716" s="74">
        <f t="shared" si="236"/>
        <v>6712.1476824050005</v>
      </c>
      <c r="O716" s="74">
        <f t="shared" si="222"/>
        <v>16475.342465753427</v>
      </c>
      <c r="P716" s="74">
        <f t="shared" si="223"/>
        <v>737232.87832223694</v>
      </c>
      <c r="Q716" s="74">
        <f t="shared" si="230"/>
        <v>0</v>
      </c>
      <c r="R716" s="74">
        <f t="shared" si="231"/>
        <v>0</v>
      </c>
      <c r="S716" s="74">
        <f t="shared" si="234"/>
        <v>0</v>
      </c>
      <c r="T716" s="74">
        <f t="shared" si="239"/>
        <v>0</v>
      </c>
      <c r="U716" s="74">
        <f t="shared" si="232"/>
        <v>0</v>
      </c>
      <c r="V716" s="74">
        <f t="shared" si="233"/>
        <v>0</v>
      </c>
      <c r="W716" s="74">
        <f t="shared" si="235"/>
        <v>0</v>
      </c>
      <c r="X716" s="74">
        <f t="shared" si="240"/>
        <v>0</v>
      </c>
      <c r="Y716" s="75">
        <v>7.0000000000000007E-2</v>
      </c>
      <c r="Z716" s="74">
        <f t="shared" si="241"/>
        <v>-469.85033776835007</v>
      </c>
      <c r="AA716" s="74">
        <f t="shared" si="242"/>
        <v>-51606.301482556592</v>
      </c>
      <c r="AB716" s="75">
        <v>7.0000000000000007E-2</v>
      </c>
      <c r="AC716" s="74">
        <f t="shared" si="237"/>
        <v>-469.85033776835007</v>
      </c>
      <c r="AD716" s="74">
        <f t="shared" si="238"/>
        <v>-51606.301482556592</v>
      </c>
      <c r="AM716" s="74"/>
      <c r="AN716" s="74"/>
      <c r="AO716" s="74"/>
      <c r="AP716" s="74"/>
      <c r="AQ716" s="73"/>
      <c r="AR716" s="73"/>
    </row>
    <row r="717" spans="1:44" s="60" customFormat="1">
      <c r="A717" s="20" t="s">
        <v>869</v>
      </c>
      <c r="B717" s="135">
        <f>B716+31</f>
        <v>47118</v>
      </c>
      <c r="C717" s="136">
        <f>VLOOKUP(CF_ож!B717,USD!A:B,2,TRUE)</f>
        <v>110</v>
      </c>
      <c r="D717" s="73">
        <v>0</v>
      </c>
      <c r="E717" s="73">
        <v>0</v>
      </c>
      <c r="F717" s="73">
        <v>0</v>
      </c>
      <c r="G717" s="73"/>
      <c r="H717" s="75"/>
      <c r="M717" s="74">
        <v>150</v>
      </c>
      <c r="N717" s="74">
        <f t="shared" si="236"/>
        <v>6562.1476824050005</v>
      </c>
      <c r="O717" s="74">
        <f t="shared" si="222"/>
        <v>16500</v>
      </c>
      <c r="P717" s="74">
        <f t="shared" si="223"/>
        <v>721836.24506455008</v>
      </c>
      <c r="Q717" s="74">
        <f t="shared" si="230"/>
        <v>0</v>
      </c>
      <c r="R717" s="74">
        <f t="shared" si="231"/>
        <v>0</v>
      </c>
      <c r="S717" s="74">
        <f t="shared" si="234"/>
        <v>0</v>
      </c>
      <c r="T717" s="74">
        <f t="shared" si="239"/>
        <v>0</v>
      </c>
      <c r="U717" s="74">
        <f t="shared" si="232"/>
        <v>0</v>
      </c>
      <c r="V717" s="74">
        <f t="shared" si="233"/>
        <v>0</v>
      </c>
      <c r="W717" s="74">
        <f t="shared" si="235"/>
        <v>0</v>
      </c>
      <c r="X717" s="74">
        <f t="shared" si="240"/>
        <v>0</v>
      </c>
      <c r="Y717" s="75">
        <v>7.0000000000000007E-2</v>
      </c>
      <c r="Z717" s="74">
        <f t="shared" si="241"/>
        <v>-459.35033776835007</v>
      </c>
      <c r="AA717" s="74">
        <f t="shared" si="242"/>
        <v>-50528.537154518504</v>
      </c>
      <c r="AB717" s="75">
        <v>7.0000000000000007E-2</v>
      </c>
      <c r="AC717" s="74">
        <f t="shared" si="237"/>
        <v>-459.35033776835007</v>
      </c>
      <c r="AD717" s="74">
        <f t="shared" si="238"/>
        <v>-50528.537154518504</v>
      </c>
      <c r="AM717" s="74"/>
      <c r="AN717" s="74"/>
      <c r="AO717" s="74"/>
      <c r="AP717" s="74"/>
      <c r="AQ717" s="73"/>
      <c r="AR717" s="73"/>
    </row>
    <row r="718" spans="1:44" s="60" customFormat="1">
      <c r="A718" s="20" t="s">
        <v>869</v>
      </c>
      <c r="B718" s="135">
        <f>B717+31</f>
        <v>47149</v>
      </c>
      <c r="C718" s="136">
        <f>VLOOKUP(CF_ож!B718,USD!A:B,2,TRUE)</f>
        <v>110.16986301369863</v>
      </c>
      <c r="D718" s="73">
        <v>0</v>
      </c>
      <c r="E718" s="73">
        <v>0</v>
      </c>
      <c r="F718" s="73">
        <v>0</v>
      </c>
      <c r="G718" s="73"/>
      <c r="H718" s="75"/>
      <c r="M718" s="74">
        <v>150</v>
      </c>
      <c r="N718" s="74">
        <f t="shared" si="236"/>
        <v>6412.1476824050005</v>
      </c>
      <c r="O718" s="74">
        <f t="shared" si="222"/>
        <v>16525.479452054795</v>
      </c>
      <c r="P718" s="74">
        <f t="shared" si="223"/>
        <v>706425.43179416412</v>
      </c>
      <c r="Q718" s="74">
        <f t="shared" si="230"/>
        <v>0</v>
      </c>
      <c r="R718" s="74">
        <f t="shared" si="231"/>
        <v>0</v>
      </c>
      <c r="S718" s="74">
        <f t="shared" si="234"/>
        <v>0</v>
      </c>
      <c r="T718" s="74">
        <f t="shared" si="239"/>
        <v>0</v>
      </c>
      <c r="U718" s="74">
        <f t="shared" si="232"/>
        <v>0</v>
      </c>
      <c r="V718" s="74">
        <f t="shared" si="233"/>
        <v>0</v>
      </c>
      <c r="W718" s="74">
        <f t="shared" si="235"/>
        <v>0</v>
      </c>
      <c r="X718" s="74">
        <f t="shared" si="240"/>
        <v>0</v>
      </c>
      <c r="Y718" s="75">
        <v>7.0000000000000007E-2</v>
      </c>
      <c r="Z718" s="74">
        <f t="shared" si="241"/>
        <v>-448.85033776835007</v>
      </c>
      <c r="AA718" s="74">
        <f t="shared" si="242"/>
        <v>-49449.780225591487</v>
      </c>
      <c r="AB718" s="75">
        <v>7.0000000000000007E-2</v>
      </c>
      <c r="AC718" s="74">
        <f t="shared" si="237"/>
        <v>-448.85033776835007</v>
      </c>
      <c r="AD718" s="74">
        <f t="shared" si="238"/>
        <v>-49449.780225591487</v>
      </c>
      <c r="AM718" s="74"/>
      <c r="AN718" s="74"/>
      <c r="AO718" s="74"/>
      <c r="AP718" s="74"/>
      <c r="AQ718" s="73"/>
      <c r="AR718" s="73"/>
    </row>
    <row r="719" spans="1:44" s="60" customFormat="1">
      <c r="A719" s="20" t="s">
        <v>869</v>
      </c>
      <c r="B719" s="135">
        <f>B718+28</f>
        <v>47177</v>
      </c>
      <c r="C719" s="136">
        <f>VLOOKUP(CF_ож!B719,USD!A:B,2,TRUE)</f>
        <v>110.32328767123288</v>
      </c>
      <c r="D719" s="73">
        <v>0</v>
      </c>
      <c r="E719" s="73">
        <v>0</v>
      </c>
      <c r="F719" s="73">
        <v>0</v>
      </c>
      <c r="G719" s="73"/>
      <c r="H719" s="75"/>
      <c r="M719" s="74">
        <v>150</v>
      </c>
      <c r="N719" s="74">
        <f t="shared" si="236"/>
        <v>6262.1476824050005</v>
      </c>
      <c r="O719" s="74">
        <f t="shared" si="222"/>
        <v>16548.493150684932</v>
      </c>
      <c r="P719" s="74">
        <f t="shared" si="223"/>
        <v>690860.72020571108</v>
      </c>
      <c r="Q719" s="74">
        <f t="shared" si="230"/>
        <v>0</v>
      </c>
      <c r="R719" s="74">
        <f t="shared" si="231"/>
        <v>0</v>
      </c>
      <c r="S719" s="74">
        <f t="shared" si="234"/>
        <v>0</v>
      </c>
      <c r="T719" s="74">
        <f t="shared" si="239"/>
        <v>0</v>
      </c>
      <c r="U719" s="74">
        <f t="shared" si="232"/>
        <v>0</v>
      </c>
      <c r="V719" s="74">
        <f t="shared" si="233"/>
        <v>0</v>
      </c>
      <c r="W719" s="74">
        <f t="shared" si="235"/>
        <v>0</v>
      </c>
      <c r="X719" s="74">
        <f t="shared" si="240"/>
        <v>0</v>
      </c>
      <c r="Y719" s="75">
        <v>7.0000000000000007E-2</v>
      </c>
      <c r="Z719" s="74">
        <f t="shared" si="241"/>
        <v>-438.35033776835007</v>
      </c>
      <c r="AA719" s="74">
        <f t="shared" si="242"/>
        <v>-48360.250414399779</v>
      </c>
      <c r="AB719" s="75">
        <v>7.0000000000000007E-2</v>
      </c>
      <c r="AC719" s="74">
        <f t="shared" si="237"/>
        <v>-438.35033776835007</v>
      </c>
      <c r="AD719" s="74">
        <f t="shared" si="238"/>
        <v>-48360.250414399779</v>
      </c>
      <c r="AM719" s="74"/>
      <c r="AN719" s="74"/>
      <c r="AO719" s="74"/>
      <c r="AP719" s="74"/>
      <c r="AQ719" s="73"/>
      <c r="AR719" s="73"/>
    </row>
    <row r="720" spans="1:44" s="60" customFormat="1">
      <c r="A720" s="20" t="s">
        <v>869</v>
      </c>
      <c r="B720" s="135">
        <f>B719+31</f>
        <v>47208</v>
      </c>
      <c r="C720" s="136">
        <f>VLOOKUP(CF_ож!B720,USD!A:B,2,TRUE)</f>
        <v>110.49315068493151</v>
      </c>
      <c r="D720" s="73">
        <v>0</v>
      </c>
      <c r="E720" s="73">
        <v>0</v>
      </c>
      <c r="F720" s="73">
        <v>0</v>
      </c>
      <c r="G720" s="73"/>
      <c r="H720" s="75"/>
      <c r="M720" s="74">
        <v>150</v>
      </c>
      <c r="N720" s="74">
        <f t="shared" si="236"/>
        <v>6112.1476824050005</v>
      </c>
      <c r="O720" s="74">
        <f t="shared" si="222"/>
        <v>16573.972602739726</v>
      </c>
      <c r="P720" s="74">
        <f t="shared" si="223"/>
        <v>675350.4548805306</v>
      </c>
      <c r="Q720" s="74">
        <f t="shared" ref="Q720:Q738" si="243">N719*D719/365*(B720-B719)+Q719-S720</f>
        <v>0</v>
      </c>
      <c r="R720" s="74">
        <f t="shared" ref="R720:R738" si="244">Q720*C720</f>
        <v>0</v>
      </c>
      <c r="S720" s="74">
        <f t="shared" si="234"/>
        <v>0</v>
      </c>
      <c r="T720" s="74">
        <f t="shared" si="239"/>
        <v>0</v>
      </c>
      <c r="U720" s="74">
        <f t="shared" ref="U720:U739" si="245">E720*N720</f>
        <v>0</v>
      </c>
      <c r="V720" s="74">
        <f t="shared" ref="V720:V739" si="246">U720*C720</f>
        <v>0</v>
      </c>
      <c r="W720" s="74">
        <f t="shared" si="235"/>
        <v>0</v>
      </c>
      <c r="X720" s="74">
        <f t="shared" si="240"/>
        <v>0</v>
      </c>
      <c r="Y720" s="75">
        <v>7.0000000000000007E-2</v>
      </c>
      <c r="Z720" s="74">
        <f t="shared" si="241"/>
        <v>-427.85033776835007</v>
      </c>
      <c r="AA720" s="74">
        <f t="shared" si="242"/>
        <v>-47274.531841637145</v>
      </c>
      <c r="AB720" s="75">
        <v>7.0000000000000007E-2</v>
      </c>
      <c r="AC720" s="74">
        <f t="shared" si="237"/>
        <v>-427.85033776835007</v>
      </c>
      <c r="AD720" s="74">
        <f t="shared" si="238"/>
        <v>-47274.531841637145</v>
      </c>
      <c r="AM720" s="74"/>
      <c r="AN720" s="74"/>
      <c r="AO720" s="74"/>
      <c r="AP720" s="74"/>
      <c r="AQ720" s="73"/>
      <c r="AR720" s="73"/>
    </row>
    <row r="721" spans="1:44" s="60" customFormat="1">
      <c r="A721" s="20" t="s">
        <v>869</v>
      </c>
      <c r="B721" s="135">
        <f>B720+30</f>
        <v>47238</v>
      </c>
      <c r="C721" s="136">
        <f>VLOOKUP(CF_ож!B721,USD!A:B,2,TRUE)</f>
        <v>110.65753424657534</v>
      </c>
      <c r="D721" s="73">
        <v>0</v>
      </c>
      <c r="E721" s="73">
        <v>0</v>
      </c>
      <c r="F721" s="73">
        <v>0</v>
      </c>
      <c r="G721" s="73"/>
      <c r="H721" s="75"/>
      <c r="M721" s="74">
        <v>150</v>
      </c>
      <c r="N721" s="74">
        <f t="shared" si="236"/>
        <v>5962.1476824050005</v>
      </c>
      <c r="O721" s="74">
        <f t="shared" si="222"/>
        <v>16598.630136986299</v>
      </c>
      <c r="P721" s="74">
        <f t="shared" si="223"/>
        <v>659756.5613488711</v>
      </c>
      <c r="Q721" s="74">
        <f t="shared" si="243"/>
        <v>0</v>
      </c>
      <c r="R721" s="74">
        <f t="shared" si="244"/>
        <v>0</v>
      </c>
      <c r="S721" s="74">
        <f t="shared" ref="S721:S739" si="247">N720*D720/365*(B721-B720)</f>
        <v>0</v>
      </c>
      <c r="T721" s="74">
        <f t="shared" si="239"/>
        <v>0</v>
      </c>
      <c r="U721" s="74">
        <f t="shared" si="245"/>
        <v>0</v>
      </c>
      <c r="V721" s="74">
        <f t="shared" si="246"/>
        <v>0</v>
      </c>
      <c r="W721" s="74">
        <f t="shared" si="235"/>
        <v>0</v>
      </c>
      <c r="X721" s="74">
        <f t="shared" si="240"/>
        <v>0</v>
      </c>
      <c r="Y721" s="75">
        <v>7.0000000000000007E-2</v>
      </c>
      <c r="Z721" s="74">
        <f t="shared" si="241"/>
        <v>-417.35033776835007</v>
      </c>
      <c r="AA721" s="74">
        <f t="shared" si="242"/>
        <v>-46182.95929442098</v>
      </c>
      <c r="AB721" s="75">
        <v>7.0000000000000007E-2</v>
      </c>
      <c r="AC721" s="74">
        <f t="shared" si="237"/>
        <v>-417.35033776835007</v>
      </c>
      <c r="AD721" s="74">
        <f t="shared" si="238"/>
        <v>-46182.95929442098</v>
      </c>
      <c r="AM721" s="74"/>
      <c r="AN721" s="74"/>
      <c r="AO721" s="74"/>
      <c r="AP721" s="74"/>
      <c r="AQ721" s="73"/>
      <c r="AR721" s="73"/>
    </row>
    <row r="722" spans="1:44" s="60" customFormat="1">
      <c r="A722" s="20" t="s">
        <v>869</v>
      </c>
      <c r="B722" s="135">
        <f>B721+31</f>
        <v>47269</v>
      </c>
      <c r="C722" s="136">
        <f>VLOOKUP(CF_ож!B722,USD!A:B,2,TRUE)</f>
        <v>110.82739726027397</v>
      </c>
      <c r="D722" s="73">
        <v>0</v>
      </c>
      <c r="E722" s="73">
        <v>0</v>
      </c>
      <c r="F722" s="73">
        <v>0</v>
      </c>
      <c r="G722" s="73"/>
      <c r="H722" s="75"/>
      <c r="M722" s="74">
        <v>150</v>
      </c>
      <c r="N722" s="74">
        <f t="shared" si="236"/>
        <v>5812.1476824050005</v>
      </c>
      <c r="O722" s="74">
        <f t="shared" si="222"/>
        <v>16624.109589041094</v>
      </c>
      <c r="P722" s="74">
        <f t="shared" si="223"/>
        <v>644145.20013327966</v>
      </c>
      <c r="Q722" s="74">
        <f t="shared" si="243"/>
        <v>0</v>
      </c>
      <c r="R722" s="74">
        <f t="shared" si="244"/>
        <v>0</v>
      </c>
      <c r="S722" s="74">
        <f t="shared" si="247"/>
        <v>0</v>
      </c>
      <c r="T722" s="74">
        <f t="shared" si="239"/>
        <v>0</v>
      </c>
      <c r="U722" s="74">
        <f t="shared" si="245"/>
        <v>0</v>
      </c>
      <c r="V722" s="74">
        <f t="shared" si="246"/>
        <v>0</v>
      </c>
      <c r="W722" s="74">
        <f t="shared" si="235"/>
        <v>0</v>
      </c>
      <c r="X722" s="74">
        <f t="shared" si="240"/>
        <v>0</v>
      </c>
      <c r="Y722" s="75">
        <v>7.0000000000000007E-2</v>
      </c>
      <c r="Z722" s="74">
        <f t="shared" si="241"/>
        <v>-406.85033776835007</v>
      </c>
      <c r="AA722" s="74">
        <f t="shared" si="242"/>
        <v>-45090.164009329579</v>
      </c>
      <c r="AB722" s="75">
        <v>7.0000000000000007E-2</v>
      </c>
      <c r="AC722" s="74">
        <f t="shared" si="237"/>
        <v>-406.85033776835007</v>
      </c>
      <c r="AD722" s="74">
        <f t="shared" si="238"/>
        <v>-45090.164009329579</v>
      </c>
      <c r="AM722" s="74"/>
      <c r="AN722" s="74"/>
      <c r="AO722" s="74"/>
      <c r="AP722" s="74"/>
      <c r="AQ722" s="73"/>
      <c r="AR722" s="73"/>
    </row>
    <row r="723" spans="1:44" s="60" customFormat="1">
      <c r="A723" s="20" t="s">
        <v>869</v>
      </c>
      <c r="B723" s="135">
        <f>B722+30</f>
        <v>47299</v>
      </c>
      <c r="C723" s="136">
        <f>VLOOKUP(CF_ож!B723,USD!A:B,2,TRUE)</f>
        <v>110.99178082191781</v>
      </c>
      <c r="D723" s="73">
        <v>0</v>
      </c>
      <c r="E723" s="73">
        <v>0</v>
      </c>
      <c r="F723" s="73">
        <v>0</v>
      </c>
      <c r="G723" s="73"/>
      <c r="H723" s="75"/>
      <c r="M723" s="74">
        <v>150</v>
      </c>
      <c r="N723" s="74">
        <f t="shared" si="236"/>
        <v>5662.1476824050005</v>
      </c>
      <c r="O723" s="74">
        <f t="shared" si="222"/>
        <v>16648.767123287671</v>
      </c>
      <c r="P723" s="74">
        <f t="shared" si="223"/>
        <v>628451.85454682575</v>
      </c>
      <c r="Q723" s="74">
        <f t="shared" si="243"/>
        <v>0</v>
      </c>
      <c r="R723" s="74">
        <f t="shared" si="244"/>
        <v>0</v>
      </c>
      <c r="S723" s="74">
        <f t="shared" si="247"/>
        <v>0</v>
      </c>
      <c r="T723" s="74">
        <f t="shared" si="239"/>
        <v>0</v>
      </c>
      <c r="U723" s="74">
        <f t="shared" si="245"/>
        <v>0</v>
      </c>
      <c r="V723" s="74">
        <f t="shared" si="246"/>
        <v>0</v>
      </c>
      <c r="W723" s="74">
        <f t="shared" ref="W723:W786" si="248">-P723*F723</f>
        <v>0</v>
      </c>
      <c r="X723" s="74">
        <f t="shared" si="240"/>
        <v>0</v>
      </c>
      <c r="Y723" s="75">
        <v>7.0000000000000007E-2</v>
      </c>
      <c r="Z723" s="74">
        <f t="shared" si="241"/>
        <v>-396.35033776835007</v>
      </c>
      <c r="AA723" s="74">
        <f t="shared" si="242"/>
        <v>-43991.629818277805</v>
      </c>
      <c r="AB723" s="75">
        <v>7.0000000000000007E-2</v>
      </c>
      <c r="AC723" s="74">
        <f t="shared" si="237"/>
        <v>-396.35033776835007</v>
      </c>
      <c r="AD723" s="74">
        <f t="shared" si="238"/>
        <v>-43991.629818277805</v>
      </c>
      <c r="AM723" s="74"/>
      <c r="AN723" s="74"/>
      <c r="AO723" s="74"/>
      <c r="AP723" s="74"/>
      <c r="AQ723" s="73"/>
      <c r="AR723" s="73"/>
    </row>
    <row r="724" spans="1:44" s="60" customFormat="1">
      <c r="A724" s="20" t="s">
        <v>869</v>
      </c>
      <c r="B724" s="135">
        <f>B723+31</f>
        <v>47330</v>
      </c>
      <c r="C724" s="136">
        <f>VLOOKUP(CF_ож!B724,USD!A:B,2,TRUE)</f>
        <v>111.16164383561645</v>
      </c>
      <c r="D724" s="73">
        <v>0</v>
      </c>
      <c r="E724" s="73">
        <v>0</v>
      </c>
      <c r="F724" s="73">
        <v>0</v>
      </c>
      <c r="G724" s="73"/>
      <c r="H724" s="75"/>
      <c r="M724" s="74">
        <v>150</v>
      </c>
      <c r="N724" s="74">
        <f t="shared" si="236"/>
        <v>5512.1476824050005</v>
      </c>
      <c r="O724" s="74">
        <f t="shared" si="222"/>
        <v>16674.246575342466</v>
      </c>
      <c r="P724" s="74">
        <f t="shared" si="223"/>
        <v>612739.39744082326</v>
      </c>
      <c r="Q724" s="74">
        <f t="shared" si="243"/>
        <v>0</v>
      </c>
      <c r="R724" s="74">
        <f t="shared" si="244"/>
        <v>0</v>
      </c>
      <c r="S724" s="74">
        <f t="shared" si="247"/>
        <v>0</v>
      </c>
      <c r="T724" s="74">
        <f t="shared" si="239"/>
        <v>0</v>
      </c>
      <c r="U724" s="74">
        <f t="shared" si="245"/>
        <v>0</v>
      </c>
      <c r="V724" s="74">
        <f t="shared" si="246"/>
        <v>0</v>
      </c>
      <c r="W724" s="74">
        <f t="shared" si="248"/>
        <v>0</v>
      </c>
      <c r="X724" s="74">
        <f t="shared" si="240"/>
        <v>0</v>
      </c>
      <c r="Y724" s="75">
        <v>7.0000000000000007E-2</v>
      </c>
      <c r="Z724" s="74">
        <f t="shared" si="241"/>
        <v>-385.85033776835007</v>
      </c>
      <c r="AA724" s="74">
        <f t="shared" si="242"/>
        <v>-42891.757820857638</v>
      </c>
      <c r="AB724" s="75">
        <v>7.0000000000000007E-2</v>
      </c>
      <c r="AC724" s="74">
        <f t="shared" si="237"/>
        <v>-385.85033776835007</v>
      </c>
      <c r="AD724" s="74">
        <f t="shared" si="238"/>
        <v>-42891.757820857638</v>
      </c>
      <c r="AM724" s="74"/>
      <c r="AN724" s="74"/>
      <c r="AO724" s="74"/>
      <c r="AP724" s="74"/>
      <c r="AQ724" s="73"/>
      <c r="AR724" s="73"/>
    </row>
    <row r="725" spans="1:44" s="60" customFormat="1">
      <c r="A725" s="20" t="s">
        <v>869</v>
      </c>
      <c r="B725" s="135">
        <f>B724+31</f>
        <v>47361</v>
      </c>
      <c r="C725" s="136">
        <f>VLOOKUP(CF_ож!B725,USD!A:B,2,TRUE)</f>
        <v>111.33150684931506</v>
      </c>
      <c r="D725" s="73">
        <v>0</v>
      </c>
      <c r="E725" s="73">
        <v>0</v>
      </c>
      <c r="F725" s="73">
        <v>0</v>
      </c>
      <c r="G725" s="73"/>
      <c r="H725" s="75"/>
      <c r="M725" s="74">
        <v>150</v>
      </c>
      <c r="N725" s="74">
        <f t="shared" si="236"/>
        <v>5362.1476824050005</v>
      </c>
      <c r="O725" s="74">
        <f t="shared" si="222"/>
        <v>16699.726027397261</v>
      </c>
      <c r="P725" s="74">
        <f t="shared" si="223"/>
        <v>596975.98143071122</v>
      </c>
      <c r="Q725" s="74">
        <f t="shared" si="243"/>
        <v>0</v>
      </c>
      <c r="R725" s="74">
        <f t="shared" si="244"/>
        <v>0</v>
      </c>
      <c r="S725" s="74">
        <f t="shared" si="247"/>
        <v>0</v>
      </c>
      <c r="T725" s="74">
        <f t="shared" si="239"/>
        <v>0</v>
      </c>
      <c r="U725" s="74">
        <f t="shared" si="245"/>
        <v>0</v>
      </c>
      <c r="V725" s="74">
        <f t="shared" si="246"/>
        <v>0</v>
      </c>
      <c r="W725" s="74">
        <f t="shared" si="248"/>
        <v>0</v>
      </c>
      <c r="X725" s="74">
        <f t="shared" si="240"/>
        <v>0</v>
      </c>
      <c r="Y725" s="75">
        <v>7.0000000000000007E-2</v>
      </c>
      <c r="Z725" s="74">
        <f t="shared" si="241"/>
        <v>-375.35033776835007</v>
      </c>
      <c r="AA725" s="74">
        <f t="shared" si="242"/>
        <v>-41788.318700149786</v>
      </c>
      <c r="AB725" s="75">
        <v>7.0000000000000007E-2</v>
      </c>
      <c r="AC725" s="74">
        <f t="shared" si="237"/>
        <v>-375.35033776835007</v>
      </c>
      <c r="AD725" s="74">
        <f t="shared" si="238"/>
        <v>-41788.318700149786</v>
      </c>
      <c r="AM725" s="74"/>
      <c r="AN725" s="74"/>
      <c r="AO725" s="74"/>
      <c r="AP725" s="74"/>
      <c r="AQ725" s="73"/>
      <c r="AR725" s="73"/>
    </row>
    <row r="726" spans="1:44" s="60" customFormat="1">
      <c r="A726" s="20" t="s">
        <v>869</v>
      </c>
      <c r="B726" s="135">
        <f>B725+30</f>
        <v>47391</v>
      </c>
      <c r="C726" s="136">
        <f>VLOOKUP(CF_ож!B726,USD!A:B,2,TRUE)</f>
        <v>111.49589041095891</v>
      </c>
      <c r="D726" s="73">
        <v>0</v>
      </c>
      <c r="E726" s="73">
        <v>0</v>
      </c>
      <c r="F726" s="73">
        <v>0</v>
      </c>
      <c r="G726" s="73"/>
      <c r="H726" s="75"/>
      <c r="M726" s="74">
        <v>150</v>
      </c>
      <c r="N726" s="74">
        <f t="shared" si="236"/>
        <v>5212.1476824050005</v>
      </c>
      <c r="O726" s="74">
        <f t="shared" si="222"/>
        <v>16724.383561643837</v>
      </c>
      <c r="P726" s="74">
        <f t="shared" si="223"/>
        <v>581133.04680316139</v>
      </c>
      <c r="Q726" s="74">
        <f t="shared" si="243"/>
        <v>0</v>
      </c>
      <c r="R726" s="74">
        <f t="shared" si="244"/>
        <v>0</v>
      </c>
      <c r="S726" s="74">
        <f t="shared" si="247"/>
        <v>0</v>
      </c>
      <c r="T726" s="74">
        <f t="shared" si="239"/>
        <v>0</v>
      </c>
      <c r="U726" s="74">
        <f t="shared" si="245"/>
        <v>0</v>
      </c>
      <c r="V726" s="74">
        <f t="shared" si="246"/>
        <v>0</v>
      </c>
      <c r="W726" s="74">
        <f t="shared" si="248"/>
        <v>0</v>
      </c>
      <c r="X726" s="74">
        <f t="shared" si="240"/>
        <v>0</v>
      </c>
      <c r="Y726" s="75">
        <v>7.0000000000000007E-2</v>
      </c>
      <c r="Z726" s="74">
        <f t="shared" si="241"/>
        <v>-364.85033776835007</v>
      </c>
      <c r="AA726" s="74">
        <f t="shared" si="242"/>
        <v>-40679.313276221299</v>
      </c>
      <c r="AB726" s="75">
        <v>7.0000000000000007E-2</v>
      </c>
      <c r="AC726" s="74">
        <f t="shared" si="237"/>
        <v>-364.85033776835007</v>
      </c>
      <c r="AD726" s="74">
        <f t="shared" si="238"/>
        <v>-40679.313276221299</v>
      </c>
      <c r="AM726" s="74"/>
      <c r="AN726" s="74"/>
      <c r="AO726" s="74"/>
      <c r="AP726" s="74"/>
      <c r="AQ726" s="73"/>
      <c r="AR726" s="73"/>
    </row>
    <row r="727" spans="1:44" s="60" customFormat="1">
      <c r="A727" s="20" t="s">
        <v>869</v>
      </c>
      <c r="B727" s="135">
        <f>B726+31</f>
        <v>47422</v>
      </c>
      <c r="C727" s="136">
        <f>VLOOKUP(CF_ож!B727,USD!A:B,2,TRUE)</f>
        <v>111.66575342465754</v>
      </c>
      <c r="D727" s="73">
        <v>0</v>
      </c>
      <c r="E727" s="73">
        <v>0</v>
      </c>
      <c r="F727" s="73">
        <v>0</v>
      </c>
      <c r="G727" s="73"/>
      <c r="H727" s="75"/>
      <c r="M727" s="74">
        <v>150</v>
      </c>
      <c r="N727" s="74">
        <f t="shared" ref="N727:N739" si="249">N726-M727</f>
        <v>5062.1476824050005</v>
      </c>
      <c r="O727" s="74">
        <f t="shared" si="222"/>
        <v>16749.863013698632</v>
      </c>
      <c r="P727" s="74">
        <f t="shared" si="223"/>
        <v>565268.53490263841</v>
      </c>
      <c r="Q727" s="74">
        <f t="shared" si="243"/>
        <v>0</v>
      </c>
      <c r="R727" s="74">
        <f t="shared" si="244"/>
        <v>0</v>
      </c>
      <c r="S727" s="74">
        <f t="shared" si="247"/>
        <v>0</v>
      </c>
      <c r="T727" s="74">
        <f t="shared" si="239"/>
        <v>0</v>
      </c>
      <c r="U727" s="74">
        <f t="shared" si="245"/>
        <v>0</v>
      </c>
      <c r="V727" s="74">
        <f t="shared" si="246"/>
        <v>0</v>
      </c>
      <c r="W727" s="74">
        <f t="shared" si="248"/>
        <v>0</v>
      </c>
      <c r="X727" s="74">
        <f t="shared" si="240"/>
        <v>0</v>
      </c>
      <c r="Y727" s="75">
        <v>7.0000000000000007E-2</v>
      </c>
      <c r="Z727" s="74">
        <f t="shared" si="241"/>
        <v>-354.35033776835007</v>
      </c>
      <c r="AA727" s="74">
        <f t="shared" si="242"/>
        <v>-39568.797443184696</v>
      </c>
      <c r="AB727" s="75">
        <v>7.0000000000000007E-2</v>
      </c>
      <c r="AC727" s="74">
        <f t="shared" si="237"/>
        <v>-354.35033776835007</v>
      </c>
      <c r="AD727" s="74">
        <f t="shared" si="238"/>
        <v>-39568.797443184696</v>
      </c>
      <c r="AM727" s="74"/>
      <c r="AN727" s="74"/>
      <c r="AO727" s="74"/>
      <c r="AP727" s="74"/>
      <c r="AQ727" s="73"/>
      <c r="AR727" s="73"/>
    </row>
    <row r="728" spans="1:44" s="60" customFormat="1">
      <c r="A728" s="20" t="s">
        <v>869</v>
      </c>
      <c r="B728" s="135">
        <f>B727+30</f>
        <v>47452</v>
      </c>
      <c r="C728" s="136">
        <f>VLOOKUP(CF_ож!B728,USD!A:B,2,TRUE)</f>
        <v>111.83013698630137</v>
      </c>
      <c r="D728" s="73">
        <v>0</v>
      </c>
      <c r="E728" s="73">
        <v>0</v>
      </c>
      <c r="F728" s="73">
        <v>0</v>
      </c>
      <c r="G728" s="73"/>
      <c r="H728" s="75"/>
      <c r="M728" s="74">
        <v>150</v>
      </c>
      <c r="N728" s="74">
        <f t="shared" si="249"/>
        <v>4912.1476824050005</v>
      </c>
      <c r="O728" s="74">
        <f t="shared" si="222"/>
        <v>16774.520547945205</v>
      </c>
      <c r="P728" s="74">
        <f t="shared" si="223"/>
        <v>549326.14822029404</v>
      </c>
      <c r="Q728" s="74">
        <f t="shared" si="243"/>
        <v>0</v>
      </c>
      <c r="R728" s="74">
        <f t="shared" si="244"/>
        <v>0</v>
      </c>
      <c r="S728" s="74">
        <f t="shared" si="247"/>
        <v>0</v>
      </c>
      <c r="T728" s="74">
        <f t="shared" si="239"/>
        <v>0</v>
      </c>
      <c r="U728" s="74">
        <f t="shared" si="245"/>
        <v>0</v>
      </c>
      <c r="V728" s="74">
        <f t="shared" si="246"/>
        <v>0</v>
      </c>
      <c r="W728" s="74">
        <f t="shared" si="248"/>
        <v>0</v>
      </c>
      <c r="X728" s="74">
        <f t="shared" si="240"/>
        <v>0</v>
      </c>
      <c r="Y728" s="75">
        <v>7.0000000000000007E-2</v>
      </c>
      <c r="Z728" s="74">
        <f t="shared" si="241"/>
        <v>-343.85033776835007</v>
      </c>
      <c r="AA728" s="74">
        <f t="shared" si="242"/>
        <v>-38452.830375420584</v>
      </c>
      <c r="AB728" s="75">
        <v>7.0000000000000007E-2</v>
      </c>
      <c r="AC728" s="74">
        <f t="shared" si="237"/>
        <v>-343.85033776835007</v>
      </c>
      <c r="AD728" s="74">
        <f t="shared" si="238"/>
        <v>-38452.830375420584</v>
      </c>
      <c r="AM728" s="74"/>
      <c r="AN728" s="74"/>
      <c r="AO728" s="74"/>
      <c r="AP728" s="74"/>
      <c r="AQ728" s="73"/>
      <c r="AR728" s="73"/>
    </row>
    <row r="729" spans="1:44" s="60" customFormat="1">
      <c r="A729" s="20" t="s">
        <v>869</v>
      </c>
      <c r="B729" s="135">
        <f>B728+31</f>
        <v>47483</v>
      </c>
      <c r="C729" s="136">
        <f>VLOOKUP(CF_ож!B729,USD!A:B,2,TRUE)</f>
        <v>112</v>
      </c>
      <c r="D729" s="73">
        <v>0</v>
      </c>
      <c r="E729" s="73">
        <v>0</v>
      </c>
      <c r="F729" s="73">
        <v>0</v>
      </c>
      <c r="G729" s="73"/>
      <c r="H729" s="75"/>
      <c r="M729" s="74">
        <v>150</v>
      </c>
      <c r="N729" s="74">
        <f t="shared" si="249"/>
        <v>4762.1476824050005</v>
      </c>
      <c r="O729" s="74">
        <f t="shared" si="222"/>
        <v>16800</v>
      </c>
      <c r="P729" s="74">
        <f t="shared" si="223"/>
        <v>533360.54042936</v>
      </c>
      <c r="Q729" s="74">
        <f t="shared" si="243"/>
        <v>0</v>
      </c>
      <c r="R729" s="74">
        <f t="shared" si="244"/>
        <v>0</v>
      </c>
      <c r="S729" s="74">
        <f t="shared" si="247"/>
        <v>0</v>
      </c>
      <c r="T729" s="74">
        <f t="shared" si="239"/>
        <v>0</v>
      </c>
      <c r="U729" s="74">
        <f t="shared" si="245"/>
        <v>0</v>
      </c>
      <c r="V729" s="74">
        <f t="shared" si="246"/>
        <v>0</v>
      </c>
      <c r="W729" s="74">
        <f t="shared" si="248"/>
        <v>0</v>
      </c>
      <c r="X729" s="74">
        <f t="shared" si="240"/>
        <v>0</v>
      </c>
      <c r="Y729" s="75">
        <v>7.0000000000000007E-2</v>
      </c>
      <c r="Z729" s="74">
        <f t="shared" si="241"/>
        <v>-333.35033776835007</v>
      </c>
      <c r="AA729" s="74">
        <f t="shared" si="242"/>
        <v>-37335.237830055208</v>
      </c>
      <c r="AB729" s="75">
        <v>7.0000000000000007E-2</v>
      </c>
      <c r="AC729" s="74">
        <f t="shared" si="237"/>
        <v>-333.35033776835007</v>
      </c>
      <c r="AD729" s="74">
        <f t="shared" si="238"/>
        <v>-37335.237830055208</v>
      </c>
      <c r="AM729" s="74"/>
      <c r="AN729" s="74"/>
      <c r="AO729" s="74"/>
      <c r="AP729" s="74"/>
      <c r="AQ729" s="73"/>
      <c r="AR729" s="73"/>
    </row>
    <row r="730" spans="1:44" s="60" customFormat="1">
      <c r="A730" s="20" t="s">
        <v>869</v>
      </c>
      <c r="B730" s="135">
        <f>B729+31</f>
        <v>47514</v>
      </c>
      <c r="C730" s="136">
        <f>VLOOKUP(CF_ож!B730,USD!A:B,2,TRUE)</f>
        <v>112.16986301369863</v>
      </c>
      <c r="D730" s="73">
        <v>0</v>
      </c>
      <c r="E730" s="73">
        <v>0</v>
      </c>
      <c r="F730" s="73">
        <v>0</v>
      </c>
      <c r="G730" s="73"/>
      <c r="H730" s="75"/>
      <c r="M730" s="74">
        <v>150</v>
      </c>
      <c r="N730" s="74">
        <f t="shared" si="249"/>
        <v>4612.1476824050005</v>
      </c>
      <c r="O730" s="74">
        <f t="shared" si="222"/>
        <v>16825.479452054795</v>
      </c>
      <c r="P730" s="74">
        <f t="shared" si="223"/>
        <v>517343.97373431653</v>
      </c>
      <c r="Q730" s="74">
        <f t="shared" si="243"/>
        <v>0</v>
      </c>
      <c r="R730" s="74">
        <f t="shared" si="244"/>
        <v>0</v>
      </c>
      <c r="S730" s="74">
        <f t="shared" si="247"/>
        <v>0</v>
      </c>
      <c r="T730" s="74">
        <f t="shared" si="239"/>
        <v>0</v>
      </c>
      <c r="U730" s="74">
        <f t="shared" si="245"/>
        <v>0</v>
      </c>
      <c r="V730" s="74">
        <f t="shared" si="246"/>
        <v>0</v>
      </c>
      <c r="W730" s="74">
        <f t="shared" si="248"/>
        <v>0</v>
      </c>
      <c r="X730" s="74">
        <f t="shared" si="240"/>
        <v>0</v>
      </c>
      <c r="Y730" s="75">
        <v>7.0000000000000007E-2</v>
      </c>
      <c r="Z730" s="74">
        <f t="shared" si="241"/>
        <v>-322.85033776835007</v>
      </c>
      <c r="AA730" s="74">
        <f t="shared" si="242"/>
        <v>-36214.078161402162</v>
      </c>
      <c r="AB730" s="75">
        <v>7.0000000000000007E-2</v>
      </c>
      <c r="AC730" s="74">
        <f t="shared" si="237"/>
        <v>-322.85033776835007</v>
      </c>
      <c r="AD730" s="74">
        <f t="shared" si="238"/>
        <v>-36214.078161402162</v>
      </c>
      <c r="AM730" s="74"/>
      <c r="AN730" s="74"/>
      <c r="AO730" s="74"/>
      <c r="AP730" s="74"/>
      <c r="AQ730" s="73"/>
      <c r="AR730" s="73"/>
    </row>
    <row r="731" spans="1:44" s="60" customFormat="1">
      <c r="A731" s="20" t="s">
        <v>869</v>
      </c>
      <c r="B731" s="135">
        <f>B730+28</f>
        <v>47542</v>
      </c>
      <c r="C731" s="136">
        <f>VLOOKUP(CF_ож!B731,USD!A:B,2,TRUE)</f>
        <v>112.32328767123288</v>
      </c>
      <c r="D731" s="73">
        <v>0</v>
      </c>
      <c r="E731" s="73">
        <v>0</v>
      </c>
      <c r="F731" s="73">
        <v>0</v>
      </c>
      <c r="G731" s="73"/>
      <c r="H731" s="75"/>
      <c r="M731" s="74">
        <v>150</v>
      </c>
      <c r="N731" s="74">
        <f t="shared" si="249"/>
        <v>4462.1476824050005</v>
      </c>
      <c r="O731" s="74">
        <f t="shared" si="222"/>
        <v>16848.493150684932</v>
      </c>
      <c r="P731" s="74">
        <f t="shared" si="223"/>
        <v>501203.09776230197</v>
      </c>
      <c r="Q731" s="74">
        <f t="shared" si="243"/>
        <v>0</v>
      </c>
      <c r="R731" s="74">
        <f t="shared" si="244"/>
        <v>0</v>
      </c>
      <c r="S731" s="74">
        <f t="shared" si="247"/>
        <v>0</v>
      </c>
      <c r="T731" s="74">
        <f t="shared" si="239"/>
        <v>0</v>
      </c>
      <c r="U731" s="74">
        <f t="shared" si="245"/>
        <v>0</v>
      </c>
      <c r="V731" s="74">
        <f t="shared" si="246"/>
        <v>0</v>
      </c>
      <c r="W731" s="74">
        <f t="shared" si="248"/>
        <v>0</v>
      </c>
      <c r="X731" s="74">
        <f t="shared" si="240"/>
        <v>0</v>
      </c>
      <c r="Y731" s="75">
        <v>7.0000000000000007E-2</v>
      </c>
      <c r="Z731" s="74">
        <f t="shared" si="241"/>
        <v>-312.35033776835007</v>
      </c>
      <c r="AA731" s="74">
        <f t="shared" si="242"/>
        <v>-35084.216843361137</v>
      </c>
      <c r="AB731" s="75">
        <v>7.0000000000000007E-2</v>
      </c>
      <c r="AC731" s="74">
        <f t="shared" si="237"/>
        <v>-312.35033776835007</v>
      </c>
      <c r="AD731" s="74">
        <f t="shared" si="238"/>
        <v>-35084.216843361137</v>
      </c>
      <c r="AM731" s="74"/>
      <c r="AN731" s="74"/>
      <c r="AO731" s="74"/>
      <c r="AP731" s="74"/>
      <c r="AQ731" s="73"/>
      <c r="AR731" s="73"/>
    </row>
    <row r="732" spans="1:44" s="60" customFormat="1">
      <c r="A732" s="20" t="s">
        <v>869</v>
      </c>
      <c r="B732" s="135">
        <f>B731+31</f>
        <v>47573</v>
      </c>
      <c r="C732" s="136">
        <f>VLOOKUP(CF_ож!B732,USD!A:B,2,TRUE)</f>
        <v>112.49315068493151</v>
      </c>
      <c r="D732" s="73">
        <v>0</v>
      </c>
      <c r="E732" s="73">
        <v>0</v>
      </c>
      <c r="F732" s="73">
        <v>0</v>
      </c>
      <c r="G732" s="73"/>
      <c r="H732" s="75"/>
      <c r="M732" s="74">
        <v>150</v>
      </c>
      <c r="N732" s="74">
        <f t="shared" si="249"/>
        <v>4312.1476824050005</v>
      </c>
      <c r="O732" s="74">
        <f t="shared" si="222"/>
        <v>16873.972602739726</v>
      </c>
      <c r="P732" s="74">
        <f t="shared" si="223"/>
        <v>485087.07901246392</v>
      </c>
      <c r="Q732" s="74">
        <f t="shared" si="243"/>
        <v>0</v>
      </c>
      <c r="R732" s="74">
        <f t="shared" si="244"/>
        <v>0</v>
      </c>
      <c r="S732" s="74">
        <f t="shared" si="247"/>
        <v>0</v>
      </c>
      <c r="T732" s="74">
        <f t="shared" si="239"/>
        <v>0</v>
      </c>
      <c r="U732" s="74">
        <f t="shared" si="245"/>
        <v>0</v>
      </c>
      <c r="V732" s="74">
        <f t="shared" si="246"/>
        <v>0</v>
      </c>
      <c r="W732" s="74">
        <f t="shared" si="248"/>
        <v>0</v>
      </c>
      <c r="X732" s="74">
        <f t="shared" si="240"/>
        <v>0</v>
      </c>
      <c r="Y732" s="75">
        <v>7.0000000000000007E-2</v>
      </c>
      <c r="Z732" s="74">
        <f t="shared" si="241"/>
        <v>-301.85033776835007</v>
      </c>
      <c r="AA732" s="74">
        <f t="shared" si="242"/>
        <v>-33956.095530872473</v>
      </c>
      <c r="AB732" s="75">
        <v>7.0000000000000007E-2</v>
      </c>
      <c r="AC732" s="74">
        <f t="shared" si="237"/>
        <v>-301.85033776835007</v>
      </c>
      <c r="AD732" s="74">
        <f t="shared" si="238"/>
        <v>-33956.095530872473</v>
      </c>
      <c r="AM732" s="74"/>
      <c r="AN732" s="74"/>
      <c r="AO732" s="74"/>
      <c r="AP732" s="74"/>
      <c r="AQ732" s="73"/>
      <c r="AR732" s="73"/>
    </row>
    <row r="733" spans="1:44" s="60" customFormat="1">
      <c r="A733" s="20" t="s">
        <v>869</v>
      </c>
      <c r="B733" s="135">
        <f>B732+30</f>
        <v>47603</v>
      </c>
      <c r="C733" s="136">
        <f>VLOOKUP(CF_ож!B733,USD!A:B,2,TRUE)</f>
        <v>112.65753424657534</v>
      </c>
      <c r="D733" s="73">
        <v>0</v>
      </c>
      <c r="E733" s="73">
        <v>0</v>
      </c>
      <c r="F733" s="73">
        <v>0</v>
      </c>
      <c r="G733" s="73"/>
      <c r="H733" s="75"/>
      <c r="M733" s="74">
        <v>150</v>
      </c>
      <c r="N733" s="74">
        <f t="shared" si="249"/>
        <v>4162.1476824050005</v>
      </c>
      <c r="O733" s="74">
        <f t="shared" si="222"/>
        <v>16898.630136986299</v>
      </c>
      <c r="P733" s="74">
        <f t="shared" si="223"/>
        <v>468897.29506984551</v>
      </c>
      <c r="Q733" s="74">
        <f t="shared" si="243"/>
        <v>0</v>
      </c>
      <c r="R733" s="74">
        <f t="shared" si="244"/>
        <v>0</v>
      </c>
      <c r="S733" s="74">
        <f t="shared" si="247"/>
        <v>0</v>
      </c>
      <c r="T733" s="74">
        <f t="shared" si="239"/>
        <v>0</v>
      </c>
      <c r="U733" s="74">
        <f t="shared" si="245"/>
        <v>0</v>
      </c>
      <c r="V733" s="74">
        <f t="shared" si="246"/>
        <v>0</v>
      </c>
      <c r="W733" s="74">
        <f t="shared" si="248"/>
        <v>0</v>
      </c>
      <c r="X733" s="74">
        <f t="shared" si="240"/>
        <v>0</v>
      </c>
      <c r="Y733" s="75">
        <v>7.0000000000000007E-2</v>
      </c>
      <c r="Z733" s="74">
        <f t="shared" si="241"/>
        <v>-291.35033776835007</v>
      </c>
      <c r="AA733" s="74">
        <f t="shared" si="242"/>
        <v>-32822.810654889188</v>
      </c>
      <c r="AB733" s="75">
        <v>7.0000000000000007E-2</v>
      </c>
      <c r="AC733" s="74">
        <f t="shared" si="237"/>
        <v>-291.35033776835007</v>
      </c>
      <c r="AD733" s="74">
        <f t="shared" si="238"/>
        <v>-32822.810654889188</v>
      </c>
      <c r="AM733" s="74"/>
      <c r="AN733" s="74"/>
      <c r="AO733" s="74"/>
      <c r="AP733" s="74"/>
      <c r="AQ733" s="73"/>
      <c r="AR733" s="73"/>
    </row>
    <row r="734" spans="1:44" s="60" customFormat="1">
      <c r="A734" s="20" t="s">
        <v>869</v>
      </c>
      <c r="B734" s="135">
        <f>B733+31</f>
        <v>47634</v>
      </c>
      <c r="C734" s="136">
        <f>VLOOKUP(CF_ож!B734,USD!A:B,2,TRUE)</f>
        <v>112.82739726027397</v>
      </c>
      <c r="D734" s="73">
        <v>0</v>
      </c>
      <c r="E734" s="73">
        <v>0</v>
      </c>
      <c r="F734" s="73">
        <v>0</v>
      </c>
      <c r="G734" s="73"/>
      <c r="H734" s="75"/>
      <c r="M734" s="74">
        <v>150</v>
      </c>
      <c r="N734" s="74">
        <f t="shared" si="249"/>
        <v>4012.1476824050005</v>
      </c>
      <c r="O734" s="74">
        <f t="shared" si="222"/>
        <v>16924.109589041094</v>
      </c>
      <c r="P734" s="74">
        <f t="shared" si="223"/>
        <v>452680.18042959651</v>
      </c>
      <c r="Q734" s="74">
        <f t="shared" si="243"/>
        <v>0</v>
      </c>
      <c r="R734" s="74">
        <f t="shared" si="244"/>
        <v>0</v>
      </c>
      <c r="S734" s="74">
        <f t="shared" si="247"/>
        <v>0</v>
      </c>
      <c r="T734" s="74">
        <f t="shared" si="239"/>
        <v>0</v>
      </c>
      <c r="U734" s="74">
        <f t="shared" si="245"/>
        <v>0</v>
      </c>
      <c r="V734" s="74">
        <f t="shared" si="246"/>
        <v>0</v>
      </c>
      <c r="W734" s="74">
        <f t="shared" si="248"/>
        <v>0</v>
      </c>
      <c r="X734" s="74">
        <f t="shared" si="240"/>
        <v>0</v>
      </c>
      <c r="Y734" s="75">
        <v>7.0000000000000007E-2</v>
      </c>
      <c r="Z734" s="74">
        <f t="shared" si="241"/>
        <v>-280.85033776835007</v>
      </c>
      <c r="AA734" s="74">
        <f t="shared" si="242"/>
        <v>-31687.612630071759</v>
      </c>
      <c r="AB734" s="75">
        <v>7.0000000000000007E-2</v>
      </c>
      <c r="AC734" s="74">
        <f t="shared" si="237"/>
        <v>-280.85033776835007</v>
      </c>
      <c r="AD734" s="74">
        <f t="shared" si="238"/>
        <v>-31687.612630071759</v>
      </c>
      <c r="AM734" s="74"/>
      <c r="AN734" s="74"/>
      <c r="AO734" s="74"/>
      <c r="AP734" s="74"/>
      <c r="AQ734" s="73"/>
      <c r="AR734" s="73"/>
    </row>
    <row r="735" spans="1:44" s="60" customFormat="1">
      <c r="A735" s="20" t="s">
        <v>869</v>
      </c>
      <c r="B735" s="135">
        <f>B734+30</f>
        <v>47664</v>
      </c>
      <c r="C735" s="136">
        <f>VLOOKUP(CF_ож!B735,USD!A:B,2,TRUE)</f>
        <v>112.99178082191781</v>
      </c>
      <c r="D735" s="73">
        <v>0</v>
      </c>
      <c r="E735" s="73">
        <v>0</v>
      </c>
      <c r="F735" s="73">
        <v>0</v>
      </c>
      <c r="G735" s="73"/>
      <c r="H735" s="75"/>
      <c r="M735" s="74">
        <v>150</v>
      </c>
      <c r="N735" s="74">
        <f t="shared" si="249"/>
        <v>3862.1476824050005</v>
      </c>
      <c r="O735" s="74">
        <f t="shared" si="222"/>
        <v>16948.767123287671</v>
      </c>
      <c r="P735" s="74">
        <f t="shared" si="223"/>
        <v>436390.94443218369</v>
      </c>
      <c r="Q735" s="74">
        <f t="shared" si="243"/>
        <v>0</v>
      </c>
      <c r="R735" s="74">
        <f t="shared" si="244"/>
        <v>0</v>
      </c>
      <c r="S735" s="74">
        <f t="shared" si="247"/>
        <v>0</v>
      </c>
      <c r="T735" s="74">
        <f t="shared" si="239"/>
        <v>0</v>
      </c>
      <c r="U735" s="74">
        <f t="shared" si="245"/>
        <v>0</v>
      </c>
      <c r="V735" s="74">
        <f t="shared" si="246"/>
        <v>0</v>
      </c>
      <c r="W735" s="74">
        <f t="shared" si="248"/>
        <v>0</v>
      </c>
      <c r="X735" s="74">
        <f t="shared" si="240"/>
        <v>0</v>
      </c>
      <c r="Y735" s="75">
        <v>7.0000000000000007E-2</v>
      </c>
      <c r="Z735" s="74">
        <f t="shared" si="241"/>
        <v>-270.35033776835007</v>
      </c>
      <c r="AA735" s="74">
        <f t="shared" si="242"/>
        <v>-30547.36611025286</v>
      </c>
      <c r="AB735" s="75">
        <v>7.0000000000000007E-2</v>
      </c>
      <c r="AC735" s="74">
        <f t="shared" si="237"/>
        <v>-270.35033776835007</v>
      </c>
      <c r="AD735" s="74">
        <f t="shared" si="238"/>
        <v>-30547.36611025286</v>
      </c>
      <c r="AM735" s="74"/>
      <c r="AN735" s="74"/>
      <c r="AO735" s="74"/>
      <c r="AP735" s="74"/>
      <c r="AQ735" s="73"/>
      <c r="AR735" s="73"/>
    </row>
    <row r="736" spans="1:44" s="60" customFormat="1">
      <c r="A736" s="20" t="s">
        <v>869</v>
      </c>
      <c r="B736" s="135">
        <f>B735+31</f>
        <v>47695</v>
      </c>
      <c r="C736" s="136">
        <f>VLOOKUP(CF_ож!B736,USD!A:B,2,TRUE)</f>
        <v>113.16164383561645</v>
      </c>
      <c r="D736" s="73">
        <v>0</v>
      </c>
      <c r="E736" s="73">
        <v>0</v>
      </c>
      <c r="F736" s="73">
        <v>0</v>
      </c>
      <c r="G736" s="73"/>
      <c r="H736" s="75"/>
      <c r="M736" s="74">
        <v>150</v>
      </c>
      <c r="N736" s="74">
        <f t="shared" si="249"/>
        <v>3712.1476824050005</v>
      </c>
      <c r="O736" s="74">
        <f t="shared" si="222"/>
        <v>16974.246575342466</v>
      </c>
      <c r="P736" s="74">
        <f t="shared" si="223"/>
        <v>420072.73390152369</v>
      </c>
      <c r="Q736" s="74">
        <f t="shared" si="243"/>
        <v>0</v>
      </c>
      <c r="R736" s="74">
        <f t="shared" si="244"/>
        <v>0</v>
      </c>
      <c r="S736" s="74">
        <f t="shared" si="247"/>
        <v>0</v>
      </c>
      <c r="T736" s="74">
        <f t="shared" si="239"/>
        <v>0</v>
      </c>
      <c r="U736" s="74">
        <f t="shared" si="245"/>
        <v>0</v>
      </c>
      <c r="V736" s="74">
        <f t="shared" si="246"/>
        <v>0</v>
      </c>
      <c r="W736" s="74">
        <f t="shared" si="248"/>
        <v>0</v>
      </c>
      <c r="X736" s="74">
        <f t="shared" si="240"/>
        <v>0</v>
      </c>
      <c r="Y736" s="75">
        <v>7.0000000000000007E-2</v>
      </c>
      <c r="Z736" s="74">
        <f t="shared" si="241"/>
        <v>-259.85033776835007</v>
      </c>
      <c r="AA736" s="74">
        <f t="shared" si="242"/>
        <v>-29405.091373106665</v>
      </c>
      <c r="AB736" s="75">
        <v>7.0000000000000007E-2</v>
      </c>
      <c r="AC736" s="74">
        <f t="shared" si="237"/>
        <v>-259.85033776835007</v>
      </c>
      <c r="AD736" s="74">
        <f t="shared" si="238"/>
        <v>-29405.091373106665</v>
      </c>
      <c r="AM736" s="74"/>
      <c r="AN736" s="74"/>
      <c r="AO736" s="74"/>
      <c r="AP736" s="74"/>
      <c r="AQ736" s="73"/>
      <c r="AR736" s="73"/>
    </row>
    <row r="737" spans="1:44" s="60" customFormat="1">
      <c r="A737" s="20" t="s">
        <v>869</v>
      </c>
      <c r="B737" s="135">
        <f>B736+31</f>
        <v>47726</v>
      </c>
      <c r="C737" s="136">
        <f>VLOOKUP(CF_ож!B737,USD!A:B,2,TRUE)</f>
        <v>113.33150684931506</v>
      </c>
      <c r="D737" s="73">
        <v>0</v>
      </c>
      <c r="E737" s="73">
        <v>0</v>
      </c>
      <c r="F737" s="73">
        <v>0</v>
      </c>
      <c r="G737" s="73"/>
      <c r="H737" s="75"/>
      <c r="M737" s="74">
        <v>150</v>
      </c>
      <c r="N737" s="74">
        <f t="shared" si="249"/>
        <v>3562.1476824050005</v>
      </c>
      <c r="O737" s="74">
        <f t="shared" si="222"/>
        <v>16999.726027397261</v>
      </c>
      <c r="P737" s="74">
        <f t="shared" si="223"/>
        <v>403703.56446675409</v>
      </c>
      <c r="Q737" s="74">
        <f t="shared" si="243"/>
        <v>0</v>
      </c>
      <c r="R737" s="74">
        <f t="shared" si="244"/>
        <v>0</v>
      </c>
      <c r="S737" s="74">
        <f t="shared" si="247"/>
        <v>0</v>
      </c>
      <c r="T737" s="74">
        <f t="shared" si="239"/>
        <v>0</v>
      </c>
      <c r="U737" s="74">
        <f t="shared" si="245"/>
        <v>0</v>
      </c>
      <c r="V737" s="74">
        <f t="shared" si="246"/>
        <v>0</v>
      </c>
      <c r="W737" s="74">
        <f t="shared" si="248"/>
        <v>0</v>
      </c>
      <c r="X737" s="74">
        <f t="shared" si="240"/>
        <v>0</v>
      </c>
      <c r="Y737" s="75">
        <v>7.0000000000000007E-2</v>
      </c>
      <c r="Z737" s="74">
        <f t="shared" si="241"/>
        <v>-249.35033776835007</v>
      </c>
      <c r="AA737" s="74">
        <f t="shared" si="242"/>
        <v>-28259.249512672792</v>
      </c>
      <c r="AB737" s="75">
        <v>7.0000000000000007E-2</v>
      </c>
      <c r="AC737" s="74">
        <f t="shared" si="237"/>
        <v>-249.35033776835007</v>
      </c>
      <c r="AD737" s="74">
        <f t="shared" si="238"/>
        <v>-28259.249512672792</v>
      </c>
      <c r="AM737" s="74"/>
      <c r="AN737" s="74"/>
      <c r="AO737" s="74"/>
      <c r="AP737" s="74"/>
      <c r="AQ737" s="73"/>
      <c r="AR737" s="73"/>
    </row>
    <row r="738" spans="1:44" s="60" customFormat="1">
      <c r="A738" s="20" t="s">
        <v>869</v>
      </c>
      <c r="B738" s="135">
        <f>B737+30</f>
        <v>47756</v>
      </c>
      <c r="C738" s="136">
        <f>VLOOKUP(CF_ож!B738,USD!A:B,2,TRUE)</f>
        <v>113.49589041095891</v>
      </c>
      <c r="D738" s="73">
        <v>0</v>
      </c>
      <c r="E738" s="73">
        <v>0</v>
      </c>
      <c r="F738" s="73">
        <v>0</v>
      </c>
      <c r="G738" s="73"/>
      <c r="H738" s="75"/>
      <c r="M738" s="74">
        <v>150</v>
      </c>
      <c r="N738" s="74">
        <f t="shared" si="249"/>
        <v>3412.1476824050005</v>
      </c>
      <c r="O738" s="74">
        <f t="shared" si="222"/>
        <v>17024.383561643837</v>
      </c>
      <c r="P738" s="74">
        <f t="shared" si="223"/>
        <v>387264.73942824535</v>
      </c>
      <c r="Q738" s="74">
        <f t="shared" si="243"/>
        <v>0</v>
      </c>
      <c r="R738" s="74">
        <f t="shared" si="244"/>
        <v>0</v>
      </c>
      <c r="S738" s="74">
        <f t="shared" si="247"/>
        <v>0</v>
      </c>
      <c r="T738" s="74">
        <f t="shared" si="239"/>
        <v>0</v>
      </c>
      <c r="U738" s="74">
        <f t="shared" si="245"/>
        <v>0</v>
      </c>
      <c r="V738" s="74">
        <f t="shared" si="246"/>
        <v>0</v>
      </c>
      <c r="W738" s="74">
        <f t="shared" si="248"/>
        <v>0</v>
      </c>
      <c r="X738" s="74">
        <f t="shared" si="240"/>
        <v>0</v>
      </c>
      <c r="Y738" s="75">
        <v>7.0000000000000007E-2</v>
      </c>
      <c r="Z738" s="74">
        <f t="shared" si="241"/>
        <v>-238.85033776835007</v>
      </c>
      <c r="AA738" s="74">
        <f t="shared" si="242"/>
        <v>-27108.531759977181</v>
      </c>
      <c r="AB738" s="75">
        <v>7.0000000000000007E-2</v>
      </c>
      <c r="AC738" s="74">
        <f t="shared" si="237"/>
        <v>-238.85033776835007</v>
      </c>
      <c r="AD738" s="74">
        <f t="shared" si="238"/>
        <v>-27108.531759977181</v>
      </c>
      <c r="AM738" s="74"/>
      <c r="AN738" s="74"/>
      <c r="AO738" s="74"/>
      <c r="AP738" s="74"/>
      <c r="AQ738" s="73"/>
      <c r="AR738" s="73"/>
    </row>
    <row r="739" spans="1:44" s="60" customFormat="1">
      <c r="A739" s="20" t="s">
        <v>869</v>
      </c>
      <c r="B739" s="135">
        <f>B738+31</f>
        <v>47787</v>
      </c>
      <c r="C739" s="136">
        <f>VLOOKUP(CF_ож!B739,USD!A:B,2,TRUE)</f>
        <v>113.66575342465754</v>
      </c>
      <c r="D739" s="73">
        <v>0</v>
      </c>
      <c r="E739" s="73">
        <v>0</v>
      </c>
      <c r="F739" s="73">
        <v>0</v>
      </c>
      <c r="G739" s="73"/>
      <c r="H739" s="75"/>
      <c r="M739" s="74">
        <v>150</v>
      </c>
      <c r="N739" s="74">
        <f t="shared" si="249"/>
        <v>3262.1476824050005</v>
      </c>
      <c r="O739" s="74">
        <f t="shared" si="222"/>
        <v>17049.863013698632</v>
      </c>
      <c r="P739" s="74">
        <f t="shared" si="223"/>
        <v>370794.47410306486</v>
      </c>
      <c r="Q739" s="74"/>
      <c r="R739" s="74"/>
      <c r="S739" s="74">
        <f t="shared" si="247"/>
        <v>0</v>
      </c>
      <c r="T739" s="74">
        <f t="shared" si="239"/>
        <v>0</v>
      </c>
      <c r="U739" s="74">
        <f t="shared" si="245"/>
        <v>0</v>
      </c>
      <c r="V739" s="74">
        <f t="shared" si="246"/>
        <v>0</v>
      </c>
      <c r="W739" s="74">
        <f t="shared" si="248"/>
        <v>0</v>
      </c>
      <c r="X739" s="74">
        <f t="shared" si="240"/>
        <v>0</v>
      </c>
      <c r="Y739" s="75">
        <v>7.0000000000000007E-2</v>
      </c>
      <c r="Z739" s="74">
        <f t="shared" si="241"/>
        <v>-228.35033776835004</v>
      </c>
      <c r="AA739" s="74">
        <f t="shared" si="242"/>
        <v>-25955.613187214538</v>
      </c>
      <c r="AB739" s="75">
        <v>7.0000000000000007E-2</v>
      </c>
      <c r="AC739" s="74">
        <f t="shared" si="237"/>
        <v>-228.35033776835004</v>
      </c>
      <c r="AD739" s="74">
        <f t="shared" si="238"/>
        <v>-25955.613187214538</v>
      </c>
      <c r="AM739" s="74"/>
      <c r="AN739" s="74"/>
      <c r="AO739" s="74"/>
      <c r="AP739" s="74"/>
      <c r="AQ739" s="73"/>
      <c r="AR739" s="73"/>
    </row>
    <row r="740" spans="1:44" s="425" customFormat="1">
      <c r="A740" s="427" t="s">
        <v>1496</v>
      </c>
      <c r="B740" s="421">
        <v>42760</v>
      </c>
      <c r="C740" s="422">
        <v>1</v>
      </c>
      <c r="D740" s="423">
        <v>0</v>
      </c>
      <c r="E740" s="423">
        <v>0</v>
      </c>
      <c r="F740" s="423">
        <v>0</v>
      </c>
      <c r="G740" s="423"/>
      <c r="H740" s="424"/>
      <c r="M740" s="426">
        <v>-50</v>
      </c>
      <c r="N740" s="426">
        <f>-M740</f>
        <v>50</v>
      </c>
      <c r="O740" s="426">
        <f t="shared" ref="O740:O803" si="250">M740*C740</f>
        <v>-50</v>
      </c>
      <c r="P740" s="426">
        <f t="shared" ref="P740:P803" si="251">N740*C740</f>
        <v>50</v>
      </c>
      <c r="Q740" s="426"/>
      <c r="R740" s="426"/>
      <c r="S740" s="426">
        <v>0</v>
      </c>
      <c r="T740" s="426">
        <f t="shared" si="239"/>
        <v>0</v>
      </c>
      <c r="U740" s="426">
        <f>E740*N640</f>
        <v>0</v>
      </c>
      <c r="V740" s="426"/>
      <c r="W740" s="426">
        <f t="shared" si="248"/>
        <v>0</v>
      </c>
      <c r="X740" s="426">
        <f t="shared" si="240"/>
        <v>0</v>
      </c>
      <c r="Y740" s="424"/>
      <c r="Z740" s="426">
        <f t="shared" si="241"/>
        <v>0</v>
      </c>
      <c r="AA740" s="426">
        <f t="shared" si="242"/>
        <v>0</v>
      </c>
      <c r="AB740" s="424"/>
      <c r="AC740" s="426">
        <f t="shared" si="237"/>
        <v>0</v>
      </c>
      <c r="AD740" s="426">
        <f t="shared" si="238"/>
        <v>0</v>
      </c>
      <c r="AM740" s="426"/>
      <c r="AN740" s="426"/>
      <c r="AO740" s="426"/>
      <c r="AP740" s="426"/>
      <c r="AQ740" s="423"/>
      <c r="AR740" s="423"/>
    </row>
    <row r="741" spans="1:44" s="425" customFormat="1">
      <c r="A741" s="427" t="s">
        <v>1496</v>
      </c>
      <c r="B741" s="421">
        <f>B740+31</f>
        <v>42791</v>
      </c>
      <c r="C741" s="422">
        <v>1</v>
      </c>
      <c r="D741" s="423">
        <v>0</v>
      </c>
      <c r="E741" s="423">
        <v>0</v>
      </c>
      <c r="F741" s="423">
        <v>0</v>
      </c>
      <c r="G741" s="423"/>
      <c r="H741" s="424"/>
      <c r="M741" s="426">
        <v>-50</v>
      </c>
      <c r="N741" s="426">
        <f t="shared" ref="N741:N804" si="252">N740-M741</f>
        <v>100</v>
      </c>
      <c r="O741" s="426">
        <f t="shared" si="250"/>
        <v>-50</v>
      </c>
      <c r="P741" s="426">
        <f t="shared" si="251"/>
        <v>100</v>
      </c>
      <c r="Q741" s="426">
        <f t="shared" ref="Q741:Q804" si="253">N740*D740/365*(B741-B740)+Q740-S741</f>
        <v>0</v>
      </c>
      <c r="R741" s="426">
        <f t="shared" ref="R741:R804" si="254">Q741*C741</f>
        <v>0</v>
      </c>
      <c r="S741" s="426">
        <f>N740*D740/365*(B741-B740)*0.83</f>
        <v>0</v>
      </c>
      <c r="T741" s="426">
        <f t="shared" si="239"/>
        <v>0</v>
      </c>
      <c r="U741" s="426">
        <f t="shared" ref="U741:U804" si="255">E741*N741</f>
        <v>0</v>
      </c>
      <c r="V741" s="426">
        <f t="shared" ref="V741:V804" si="256">U741*C741</f>
        <v>0</v>
      </c>
      <c r="W741" s="426">
        <f t="shared" si="248"/>
        <v>0</v>
      </c>
      <c r="X741" s="426">
        <f t="shared" si="240"/>
        <v>0</v>
      </c>
      <c r="Y741" s="424"/>
      <c r="Z741" s="426">
        <f t="shared" si="241"/>
        <v>0</v>
      </c>
      <c r="AA741" s="426">
        <f t="shared" si="242"/>
        <v>0</v>
      </c>
      <c r="AB741" s="424"/>
      <c r="AC741" s="426">
        <f t="shared" si="237"/>
        <v>0</v>
      </c>
      <c r="AD741" s="426">
        <f t="shared" si="238"/>
        <v>0</v>
      </c>
      <c r="AM741" s="426"/>
      <c r="AN741" s="426"/>
      <c r="AO741" s="426"/>
      <c r="AP741" s="426"/>
      <c r="AQ741" s="423"/>
      <c r="AR741" s="423"/>
    </row>
    <row r="742" spans="1:44" s="425" customFormat="1">
      <c r="A742" s="427" t="s">
        <v>1496</v>
      </c>
      <c r="B742" s="421">
        <f>B741+28</f>
        <v>42819</v>
      </c>
      <c r="C742" s="422">
        <v>1</v>
      </c>
      <c r="D742" s="423">
        <v>0</v>
      </c>
      <c r="E742" s="423">
        <v>0</v>
      </c>
      <c r="F742" s="423">
        <v>0</v>
      </c>
      <c r="G742" s="423"/>
      <c r="H742" s="424"/>
      <c r="M742" s="426">
        <v>-50</v>
      </c>
      <c r="N742" s="426">
        <f t="shared" si="252"/>
        <v>150</v>
      </c>
      <c r="O742" s="426">
        <f t="shared" si="250"/>
        <v>-50</v>
      </c>
      <c r="P742" s="426">
        <f t="shared" si="251"/>
        <v>150</v>
      </c>
      <c r="Q742" s="426">
        <f t="shared" si="253"/>
        <v>0</v>
      </c>
      <c r="R742" s="426">
        <f t="shared" si="254"/>
        <v>0</v>
      </c>
      <c r="S742" s="426">
        <f t="shared" ref="S742:S805" si="257">N741*D741/365*(B742-B741)</f>
        <v>0</v>
      </c>
      <c r="T742" s="426">
        <f t="shared" si="239"/>
        <v>0</v>
      </c>
      <c r="U742" s="426">
        <f t="shared" si="255"/>
        <v>0</v>
      </c>
      <c r="V742" s="426">
        <f t="shared" si="256"/>
        <v>0</v>
      </c>
      <c r="W742" s="426">
        <f t="shared" si="248"/>
        <v>0</v>
      </c>
      <c r="X742" s="426">
        <f t="shared" si="240"/>
        <v>0</v>
      </c>
      <c r="Y742" s="424"/>
      <c r="Z742" s="426">
        <f t="shared" si="241"/>
        <v>0</v>
      </c>
      <c r="AA742" s="426">
        <f t="shared" si="242"/>
        <v>0</v>
      </c>
      <c r="AB742" s="424"/>
      <c r="AC742" s="426">
        <f t="shared" si="237"/>
        <v>0</v>
      </c>
      <c r="AD742" s="426">
        <f t="shared" si="238"/>
        <v>0</v>
      </c>
      <c r="AM742" s="426"/>
      <c r="AN742" s="426"/>
      <c r="AO742" s="426"/>
      <c r="AP742" s="426"/>
      <c r="AQ742" s="423"/>
      <c r="AR742" s="423"/>
    </row>
    <row r="743" spans="1:44" s="425" customFormat="1">
      <c r="A743" s="427" t="s">
        <v>1496</v>
      </c>
      <c r="B743" s="421">
        <f>B742+31</f>
        <v>42850</v>
      </c>
      <c r="C743" s="422">
        <v>1</v>
      </c>
      <c r="D743" s="423">
        <v>0</v>
      </c>
      <c r="E743" s="423">
        <v>0</v>
      </c>
      <c r="F743" s="423">
        <v>0</v>
      </c>
      <c r="G743" s="423"/>
      <c r="H743" s="424"/>
      <c r="M743" s="426">
        <v>-50</v>
      </c>
      <c r="N743" s="426">
        <f t="shared" si="252"/>
        <v>200</v>
      </c>
      <c r="O743" s="426">
        <f t="shared" si="250"/>
        <v>-50</v>
      </c>
      <c r="P743" s="426">
        <f t="shared" si="251"/>
        <v>200</v>
      </c>
      <c r="Q743" s="426">
        <f t="shared" si="253"/>
        <v>0</v>
      </c>
      <c r="R743" s="426">
        <f t="shared" si="254"/>
        <v>0</v>
      </c>
      <c r="S743" s="426">
        <f t="shared" si="257"/>
        <v>0</v>
      </c>
      <c r="T743" s="426">
        <f t="shared" si="239"/>
        <v>0</v>
      </c>
      <c r="U743" s="426">
        <f t="shared" si="255"/>
        <v>0</v>
      </c>
      <c r="V743" s="426">
        <f t="shared" si="256"/>
        <v>0</v>
      </c>
      <c r="W743" s="426">
        <f t="shared" si="248"/>
        <v>0</v>
      </c>
      <c r="X743" s="426">
        <f t="shared" si="240"/>
        <v>0</v>
      </c>
      <c r="Y743" s="424"/>
      <c r="Z743" s="426">
        <f t="shared" si="241"/>
        <v>0</v>
      </c>
      <c r="AA743" s="426">
        <f t="shared" si="242"/>
        <v>0</v>
      </c>
      <c r="AB743" s="424"/>
      <c r="AC743" s="426">
        <f t="shared" si="237"/>
        <v>0</v>
      </c>
      <c r="AD743" s="426">
        <f t="shared" si="238"/>
        <v>0</v>
      </c>
      <c r="AM743" s="426"/>
      <c r="AN743" s="426"/>
      <c r="AO743" s="426"/>
      <c r="AP743" s="426"/>
      <c r="AQ743" s="423"/>
      <c r="AR743" s="423"/>
    </row>
    <row r="744" spans="1:44" s="425" customFormat="1">
      <c r="A744" s="427" t="s">
        <v>1496</v>
      </c>
      <c r="B744" s="421">
        <f>B743+30</f>
        <v>42880</v>
      </c>
      <c r="C744" s="422">
        <v>1</v>
      </c>
      <c r="D744" s="423">
        <v>0</v>
      </c>
      <c r="E744" s="423">
        <v>0</v>
      </c>
      <c r="F744" s="423">
        <v>0</v>
      </c>
      <c r="G744" s="423"/>
      <c r="H744" s="424"/>
      <c r="M744" s="426">
        <v>-50</v>
      </c>
      <c r="N744" s="426">
        <f t="shared" si="252"/>
        <v>250</v>
      </c>
      <c r="O744" s="426">
        <f t="shared" si="250"/>
        <v>-50</v>
      </c>
      <c r="P744" s="426">
        <f t="shared" si="251"/>
        <v>250</v>
      </c>
      <c r="Q744" s="426">
        <f t="shared" si="253"/>
        <v>0</v>
      </c>
      <c r="R744" s="426">
        <f t="shared" si="254"/>
        <v>0</v>
      </c>
      <c r="S744" s="426">
        <f t="shared" si="257"/>
        <v>0</v>
      </c>
      <c r="T744" s="426">
        <f t="shared" si="239"/>
        <v>0</v>
      </c>
      <c r="U744" s="426">
        <f t="shared" si="255"/>
        <v>0</v>
      </c>
      <c r="V744" s="426">
        <f t="shared" si="256"/>
        <v>0</v>
      </c>
      <c r="W744" s="426">
        <f t="shared" si="248"/>
        <v>0</v>
      </c>
      <c r="X744" s="426">
        <f t="shared" si="240"/>
        <v>0</v>
      </c>
      <c r="Y744" s="424"/>
      <c r="Z744" s="426">
        <f t="shared" si="241"/>
        <v>0</v>
      </c>
      <c r="AA744" s="426">
        <f t="shared" si="242"/>
        <v>0</v>
      </c>
      <c r="AB744" s="424"/>
      <c r="AC744" s="426">
        <f t="shared" si="237"/>
        <v>0</v>
      </c>
      <c r="AD744" s="426">
        <f t="shared" si="238"/>
        <v>0</v>
      </c>
      <c r="AM744" s="426"/>
      <c r="AN744" s="426"/>
      <c r="AO744" s="426"/>
      <c r="AP744" s="426"/>
      <c r="AQ744" s="423"/>
      <c r="AR744" s="423"/>
    </row>
    <row r="745" spans="1:44" s="425" customFormat="1">
      <c r="A745" s="427" t="s">
        <v>1496</v>
      </c>
      <c r="B745" s="421">
        <f>B744+31</f>
        <v>42911</v>
      </c>
      <c r="C745" s="422">
        <v>1</v>
      </c>
      <c r="D745" s="423">
        <v>0</v>
      </c>
      <c r="E745" s="423">
        <v>0</v>
      </c>
      <c r="F745" s="423">
        <v>0</v>
      </c>
      <c r="G745" s="423"/>
      <c r="H745" s="424"/>
      <c r="M745" s="426">
        <v>-50</v>
      </c>
      <c r="N745" s="426">
        <f t="shared" si="252"/>
        <v>300</v>
      </c>
      <c r="O745" s="426">
        <f t="shared" si="250"/>
        <v>-50</v>
      </c>
      <c r="P745" s="426">
        <f t="shared" si="251"/>
        <v>300</v>
      </c>
      <c r="Q745" s="426">
        <f t="shared" si="253"/>
        <v>0</v>
      </c>
      <c r="R745" s="426">
        <f t="shared" si="254"/>
        <v>0</v>
      </c>
      <c r="S745" s="426">
        <f t="shared" si="257"/>
        <v>0</v>
      </c>
      <c r="T745" s="426">
        <f t="shared" si="239"/>
        <v>0</v>
      </c>
      <c r="U745" s="426">
        <f t="shared" si="255"/>
        <v>0</v>
      </c>
      <c r="V745" s="426">
        <f t="shared" si="256"/>
        <v>0</v>
      </c>
      <c r="W745" s="426">
        <f t="shared" si="248"/>
        <v>0</v>
      </c>
      <c r="X745" s="426">
        <f t="shared" si="240"/>
        <v>0</v>
      </c>
      <c r="Y745" s="424"/>
      <c r="Z745" s="426">
        <f t="shared" si="241"/>
        <v>0</v>
      </c>
      <c r="AA745" s="426">
        <f t="shared" si="242"/>
        <v>0</v>
      </c>
      <c r="AB745" s="424"/>
      <c r="AC745" s="426">
        <f t="shared" si="237"/>
        <v>0</v>
      </c>
      <c r="AD745" s="426">
        <f t="shared" si="238"/>
        <v>0</v>
      </c>
      <c r="AM745" s="426"/>
      <c r="AN745" s="426"/>
      <c r="AO745" s="426"/>
      <c r="AP745" s="426"/>
      <c r="AQ745" s="423"/>
      <c r="AR745" s="423"/>
    </row>
    <row r="746" spans="1:44" s="425" customFormat="1">
      <c r="A746" s="427" t="s">
        <v>1496</v>
      </c>
      <c r="B746" s="421">
        <f>B745+30</f>
        <v>42941</v>
      </c>
      <c r="C746" s="422">
        <v>1</v>
      </c>
      <c r="D746" s="423">
        <v>0</v>
      </c>
      <c r="E746" s="423">
        <v>0</v>
      </c>
      <c r="F746" s="423">
        <v>0</v>
      </c>
      <c r="G746" s="423"/>
      <c r="H746" s="424"/>
      <c r="M746" s="426">
        <v>-50</v>
      </c>
      <c r="N746" s="426">
        <f t="shared" si="252"/>
        <v>350</v>
      </c>
      <c r="O746" s="426">
        <f t="shared" si="250"/>
        <v>-50</v>
      </c>
      <c r="P746" s="426">
        <f t="shared" si="251"/>
        <v>350</v>
      </c>
      <c r="Q746" s="426">
        <f t="shared" si="253"/>
        <v>0</v>
      </c>
      <c r="R746" s="426">
        <f t="shared" si="254"/>
        <v>0</v>
      </c>
      <c r="S746" s="426">
        <f t="shared" si="257"/>
        <v>0</v>
      </c>
      <c r="T746" s="426">
        <f t="shared" si="239"/>
        <v>0</v>
      </c>
      <c r="U746" s="426">
        <f t="shared" si="255"/>
        <v>0</v>
      </c>
      <c r="V746" s="426">
        <f t="shared" si="256"/>
        <v>0</v>
      </c>
      <c r="W746" s="426">
        <f t="shared" si="248"/>
        <v>0</v>
      </c>
      <c r="X746" s="426">
        <f t="shared" si="240"/>
        <v>0</v>
      </c>
      <c r="Y746" s="424"/>
      <c r="Z746" s="426">
        <f t="shared" si="241"/>
        <v>0</v>
      </c>
      <c r="AA746" s="426">
        <f t="shared" si="242"/>
        <v>0</v>
      </c>
      <c r="AB746" s="424"/>
      <c r="AC746" s="426">
        <f t="shared" si="237"/>
        <v>0</v>
      </c>
      <c r="AD746" s="426">
        <f t="shared" si="238"/>
        <v>0</v>
      </c>
      <c r="AM746" s="426"/>
      <c r="AN746" s="426"/>
      <c r="AO746" s="426"/>
      <c r="AP746" s="426"/>
      <c r="AQ746" s="423"/>
      <c r="AR746" s="423"/>
    </row>
    <row r="747" spans="1:44" s="425" customFormat="1">
      <c r="A747" s="427" t="s">
        <v>1496</v>
      </c>
      <c r="B747" s="421">
        <f>B746+31</f>
        <v>42972</v>
      </c>
      <c r="C747" s="422">
        <v>1</v>
      </c>
      <c r="D747" s="423">
        <v>0</v>
      </c>
      <c r="E747" s="423">
        <v>0</v>
      </c>
      <c r="F747" s="423">
        <v>0</v>
      </c>
      <c r="G747" s="423"/>
      <c r="H747" s="424"/>
      <c r="M747" s="426">
        <v>-50</v>
      </c>
      <c r="N747" s="426">
        <f t="shared" si="252"/>
        <v>400</v>
      </c>
      <c r="O747" s="426">
        <f t="shared" si="250"/>
        <v>-50</v>
      </c>
      <c r="P747" s="426">
        <f t="shared" si="251"/>
        <v>400</v>
      </c>
      <c r="Q747" s="426">
        <f t="shared" si="253"/>
        <v>0</v>
      </c>
      <c r="R747" s="426">
        <f t="shared" si="254"/>
        <v>0</v>
      </c>
      <c r="S747" s="426">
        <f t="shared" si="257"/>
        <v>0</v>
      </c>
      <c r="T747" s="426">
        <f t="shared" si="239"/>
        <v>0</v>
      </c>
      <c r="U747" s="426">
        <f t="shared" si="255"/>
        <v>0</v>
      </c>
      <c r="V747" s="426">
        <f t="shared" si="256"/>
        <v>0</v>
      </c>
      <c r="W747" s="426">
        <f t="shared" si="248"/>
        <v>0</v>
      </c>
      <c r="X747" s="426">
        <f t="shared" si="240"/>
        <v>0</v>
      </c>
      <c r="Y747" s="424"/>
      <c r="Z747" s="426">
        <f t="shared" si="241"/>
        <v>0</v>
      </c>
      <c r="AA747" s="426">
        <f t="shared" si="242"/>
        <v>0</v>
      </c>
      <c r="AB747" s="424"/>
      <c r="AC747" s="426">
        <f t="shared" si="237"/>
        <v>0</v>
      </c>
      <c r="AD747" s="426">
        <f t="shared" si="238"/>
        <v>0</v>
      </c>
      <c r="AM747" s="426"/>
      <c r="AN747" s="426"/>
      <c r="AO747" s="426"/>
      <c r="AP747" s="426"/>
      <c r="AQ747" s="423"/>
      <c r="AR747" s="423"/>
    </row>
    <row r="748" spans="1:44" s="425" customFormat="1">
      <c r="A748" s="427" t="s">
        <v>1496</v>
      </c>
      <c r="B748" s="421">
        <f>B747+31</f>
        <v>43003</v>
      </c>
      <c r="C748" s="422">
        <v>1</v>
      </c>
      <c r="D748" s="423">
        <v>0</v>
      </c>
      <c r="E748" s="423">
        <v>0</v>
      </c>
      <c r="F748" s="423">
        <v>0</v>
      </c>
      <c r="G748" s="423"/>
      <c r="H748" s="424"/>
      <c r="M748" s="426">
        <v>-50</v>
      </c>
      <c r="N748" s="426">
        <f t="shared" si="252"/>
        <v>450</v>
      </c>
      <c r="O748" s="426">
        <f t="shared" si="250"/>
        <v>-50</v>
      </c>
      <c r="P748" s="426">
        <f t="shared" si="251"/>
        <v>450</v>
      </c>
      <c r="Q748" s="426">
        <f t="shared" si="253"/>
        <v>0</v>
      </c>
      <c r="R748" s="426">
        <f t="shared" si="254"/>
        <v>0</v>
      </c>
      <c r="S748" s="426">
        <f t="shared" si="257"/>
        <v>0</v>
      </c>
      <c r="T748" s="426">
        <f t="shared" si="239"/>
        <v>0</v>
      </c>
      <c r="U748" s="426">
        <f t="shared" si="255"/>
        <v>0</v>
      </c>
      <c r="V748" s="426">
        <f t="shared" si="256"/>
        <v>0</v>
      </c>
      <c r="W748" s="426">
        <f t="shared" si="248"/>
        <v>0</v>
      </c>
      <c r="X748" s="426">
        <f t="shared" si="240"/>
        <v>0</v>
      </c>
      <c r="Y748" s="424"/>
      <c r="Z748" s="426">
        <f t="shared" si="241"/>
        <v>0</v>
      </c>
      <c r="AA748" s="426">
        <f t="shared" si="242"/>
        <v>0</v>
      </c>
      <c r="AB748" s="424"/>
      <c r="AC748" s="426">
        <f t="shared" si="237"/>
        <v>0</v>
      </c>
      <c r="AD748" s="426">
        <f t="shared" si="238"/>
        <v>0</v>
      </c>
      <c r="AM748" s="426"/>
      <c r="AN748" s="426"/>
      <c r="AO748" s="426"/>
      <c r="AP748" s="426"/>
      <c r="AQ748" s="423"/>
      <c r="AR748" s="423"/>
    </row>
    <row r="749" spans="1:44" s="425" customFormat="1">
      <c r="A749" s="427" t="s">
        <v>1496</v>
      </c>
      <c r="B749" s="421">
        <f>B748+30</f>
        <v>43033</v>
      </c>
      <c r="C749" s="422">
        <v>1</v>
      </c>
      <c r="D749" s="423">
        <v>0</v>
      </c>
      <c r="E749" s="423">
        <v>0</v>
      </c>
      <c r="F749" s="423">
        <v>0</v>
      </c>
      <c r="G749" s="423"/>
      <c r="H749" s="424"/>
      <c r="M749" s="426">
        <v>-50</v>
      </c>
      <c r="N749" s="426">
        <f t="shared" si="252"/>
        <v>500</v>
      </c>
      <c r="O749" s="426">
        <f t="shared" si="250"/>
        <v>-50</v>
      </c>
      <c r="P749" s="426">
        <f t="shared" si="251"/>
        <v>500</v>
      </c>
      <c r="Q749" s="426">
        <f t="shared" si="253"/>
        <v>0</v>
      </c>
      <c r="R749" s="426">
        <f t="shared" si="254"/>
        <v>0</v>
      </c>
      <c r="S749" s="426">
        <f t="shared" si="257"/>
        <v>0</v>
      </c>
      <c r="T749" s="426">
        <f t="shared" si="239"/>
        <v>0</v>
      </c>
      <c r="U749" s="426">
        <f t="shared" si="255"/>
        <v>0</v>
      </c>
      <c r="V749" s="426">
        <f t="shared" si="256"/>
        <v>0</v>
      </c>
      <c r="W749" s="426">
        <f t="shared" si="248"/>
        <v>0</v>
      </c>
      <c r="X749" s="426">
        <f t="shared" si="240"/>
        <v>0</v>
      </c>
      <c r="Y749" s="424"/>
      <c r="Z749" s="426">
        <f t="shared" si="241"/>
        <v>0</v>
      </c>
      <c r="AA749" s="426">
        <f t="shared" si="242"/>
        <v>0</v>
      </c>
      <c r="AB749" s="424"/>
      <c r="AC749" s="426">
        <f t="shared" si="237"/>
        <v>0</v>
      </c>
      <c r="AD749" s="426">
        <f t="shared" si="238"/>
        <v>0</v>
      </c>
      <c r="AM749" s="426"/>
      <c r="AN749" s="426"/>
      <c r="AO749" s="426"/>
      <c r="AP749" s="426"/>
      <c r="AQ749" s="423"/>
      <c r="AR749" s="423"/>
    </row>
    <row r="750" spans="1:44" s="425" customFormat="1">
      <c r="A750" s="427" t="s">
        <v>1496</v>
      </c>
      <c r="B750" s="421">
        <f>B749+31</f>
        <v>43064</v>
      </c>
      <c r="C750" s="422">
        <v>1</v>
      </c>
      <c r="D750" s="423">
        <v>0</v>
      </c>
      <c r="E750" s="423">
        <v>0</v>
      </c>
      <c r="F750" s="423">
        <v>0</v>
      </c>
      <c r="G750" s="423"/>
      <c r="H750" s="424"/>
      <c r="M750" s="426">
        <v>-50</v>
      </c>
      <c r="N750" s="426">
        <f t="shared" si="252"/>
        <v>550</v>
      </c>
      <c r="O750" s="426">
        <f t="shared" si="250"/>
        <v>-50</v>
      </c>
      <c r="P750" s="426">
        <f t="shared" si="251"/>
        <v>550</v>
      </c>
      <c r="Q750" s="426">
        <f t="shared" si="253"/>
        <v>0</v>
      </c>
      <c r="R750" s="426">
        <f t="shared" si="254"/>
        <v>0</v>
      </c>
      <c r="S750" s="426">
        <f t="shared" si="257"/>
        <v>0</v>
      </c>
      <c r="T750" s="426">
        <f t="shared" si="239"/>
        <v>0</v>
      </c>
      <c r="U750" s="426">
        <f t="shared" si="255"/>
        <v>0</v>
      </c>
      <c r="V750" s="426">
        <f t="shared" si="256"/>
        <v>0</v>
      </c>
      <c r="W750" s="426">
        <f t="shared" si="248"/>
        <v>0</v>
      </c>
      <c r="X750" s="426">
        <f t="shared" si="240"/>
        <v>0</v>
      </c>
      <c r="Y750" s="424"/>
      <c r="Z750" s="426">
        <f t="shared" si="241"/>
        <v>0</v>
      </c>
      <c r="AA750" s="426">
        <f t="shared" si="242"/>
        <v>0</v>
      </c>
      <c r="AB750" s="424"/>
      <c r="AC750" s="426">
        <f t="shared" si="237"/>
        <v>0</v>
      </c>
      <c r="AD750" s="426">
        <f t="shared" si="238"/>
        <v>0</v>
      </c>
      <c r="AM750" s="426"/>
      <c r="AN750" s="426"/>
      <c r="AO750" s="426"/>
      <c r="AP750" s="426"/>
      <c r="AQ750" s="423"/>
      <c r="AR750" s="423"/>
    </row>
    <row r="751" spans="1:44" s="425" customFormat="1">
      <c r="A751" s="427" t="s">
        <v>1496</v>
      </c>
      <c r="B751" s="421">
        <f>B750+30</f>
        <v>43094</v>
      </c>
      <c r="C751" s="422">
        <v>1</v>
      </c>
      <c r="D751" s="423">
        <v>0</v>
      </c>
      <c r="E751" s="423">
        <v>0</v>
      </c>
      <c r="F751" s="423">
        <v>0</v>
      </c>
      <c r="G751" s="423"/>
      <c r="H751" s="424"/>
      <c r="M751" s="426">
        <v>-50</v>
      </c>
      <c r="N751" s="426">
        <f t="shared" si="252"/>
        <v>600</v>
      </c>
      <c r="O751" s="426">
        <f t="shared" si="250"/>
        <v>-50</v>
      </c>
      <c r="P751" s="426">
        <f t="shared" si="251"/>
        <v>600</v>
      </c>
      <c r="Q751" s="426">
        <f t="shared" si="253"/>
        <v>0</v>
      </c>
      <c r="R751" s="426">
        <f t="shared" si="254"/>
        <v>0</v>
      </c>
      <c r="S751" s="426">
        <f t="shared" si="257"/>
        <v>0</v>
      </c>
      <c r="T751" s="426">
        <f t="shared" si="239"/>
        <v>0</v>
      </c>
      <c r="U751" s="426">
        <f t="shared" si="255"/>
        <v>0</v>
      </c>
      <c r="V751" s="426">
        <f t="shared" si="256"/>
        <v>0</v>
      </c>
      <c r="W751" s="426">
        <f t="shared" si="248"/>
        <v>0</v>
      </c>
      <c r="X751" s="426">
        <f t="shared" si="240"/>
        <v>0</v>
      </c>
      <c r="Y751" s="424"/>
      <c r="Z751" s="426">
        <f t="shared" si="241"/>
        <v>0</v>
      </c>
      <c r="AA751" s="426">
        <f t="shared" si="242"/>
        <v>0</v>
      </c>
      <c r="AB751" s="424"/>
      <c r="AC751" s="426">
        <f t="shared" si="237"/>
        <v>0</v>
      </c>
      <c r="AD751" s="426">
        <f t="shared" si="238"/>
        <v>0</v>
      </c>
      <c r="AM751" s="426"/>
      <c r="AN751" s="426"/>
      <c r="AO751" s="426"/>
      <c r="AP751" s="426"/>
      <c r="AQ751" s="423"/>
      <c r="AR751" s="423"/>
    </row>
    <row r="752" spans="1:44" s="425" customFormat="1">
      <c r="A752" s="427" t="s">
        <v>1496</v>
      </c>
      <c r="B752" s="421">
        <f>B751+31</f>
        <v>43125</v>
      </c>
      <c r="C752" s="422">
        <v>1</v>
      </c>
      <c r="D752" s="423">
        <v>0</v>
      </c>
      <c r="E752" s="423">
        <v>0</v>
      </c>
      <c r="F752" s="423">
        <v>0</v>
      </c>
      <c r="G752" s="423"/>
      <c r="H752" s="424"/>
      <c r="M752" s="426">
        <v>-50</v>
      </c>
      <c r="N752" s="426">
        <f t="shared" si="252"/>
        <v>650</v>
      </c>
      <c r="O752" s="426">
        <f t="shared" si="250"/>
        <v>-50</v>
      </c>
      <c r="P752" s="426">
        <f t="shared" si="251"/>
        <v>650</v>
      </c>
      <c r="Q752" s="426">
        <f t="shared" si="253"/>
        <v>0</v>
      </c>
      <c r="R752" s="426">
        <f t="shared" si="254"/>
        <v>0</v>
      </c>
      <c r="S752" s="426">
        <f t="shared" si="257"/>
        <v>0</v>
      </c>
      <c r="T752" s="426">
        <f t="shared" si="239"/>
        <v>0</v>
      </c>
      <c r="U752" s="426">
        <f t="shared" si="255"/>
        <v>0</v>
      </c>
      <c r="V752" s="426">
        <f t="shared" si="256"/>
        <v>0</v>
      </c>
      <c r="W752" s="426">
        <f t="shared" si="248"/>
        <v>0</v>
      </c>
      <c r="X752" s="426">
        <f t="shared" si="240"/>
        <v>0</v>
      </c>
      <c r="Y752" s="424"/>
      <c r="Z752" s="426">
        <f t="shared" si="241"/>
        <v>0</v>
      </c>
      <c r="AA752" s="426">
        <f t="shared" si="242"/>
        <v>0</v>
      </c>
      <c r="AB752" s="424"/>
      <c r="AC752" s="426">
        <f t="shared" si="237"/>
        <v>0</v>
      </c>
      <c r="AD752" s="426">
        <f t="shared" si="238"/>
        <v>0</v>
      </c>
      <c r="AM752" s="426"/>
      <c r="AN752" s="426"/>
      <c r="AO752" s="426"/>
      <c r="AP752" s="426"/>
      <c r="AQ752" s="423"/>
      <c r="AR752" s="423"/>
    </row>
    <row r="753" spans="1:44" s="425" customFormat="1">
      <c r="A753" s="427" t="s">
        <v>1496</v>
      </c>
      <c r="B753" s="421">
        <f>B752+31</f>
        <v>43156</v>
      </c>
      <c r="C753" s="422">
        <v>1</v>
      </c>
      <c r="D753" s="423">
        <v>0</v>
      </c>
      <c r="E753" s="423">
        <v>0</v>
      </c>
      <c r="F753" s="423">
        <v>0</v>
      </c>
      <c r="G753" s="423"/>
      <c r="H753" s="424"/>
      <c r="M753" s="426">
        <v>-50</v>
      </c>
      <c r="N753" s="426">
        <f t="shared" si="252"/>
        <v>700</v>
      </c>
      <c r="O753" s="426">
        <f t="shared" si="250"/>
        <v>-50</v>
      </c>
      <c r="P753" s="426">
        <f t="shared" si="251"/>
        <v>700</v>
      </c>
      <c r="Q753" s="426">
        <f t="shared" si="253"/>
        <v>0</v>
      </c>
      <c r="R753" s="426">
        <f t="shared" si="254"/>
        <v>0</v>
      </c>
      <c r="S753" s="426">
        <f t="shared" si="257"/>
        <v>0</v>
      </c>
      <c r="T753" s="426">
        <f t="shared" si="239"/>
        <v>0</v>
      </c>
      <c r="U753" s="426">
        <f t="shared" si="255"/>
        <v>0</v>
      </c>
      <c r="V753" s="426">
        <f t="shared" si="256"/>
        <v>0</v>
      </c>
      <c r="W753" s="426">
        <f t="shared" si="248"/>
        <v>0</v>
      </c>
      <c r="X753" s="426">
        <f t="shared" si="240"/>
        <v>0</v>
      </c>
      <c r="Y753" s="424"/>
      <c r="Z753" s="426">
        <f t="shared" si="241"/>
        <v>0</v>
      </c>
      <c r="AA753" s="426">
        <f t="shared" si="242"/>
        <v>0</v>
      </c>
      <c r="AB753" s="424"/>
      <c r="AC753" s="426">
        <f t="shared" si="237"/>
        <v>0</v>
      </c>
      <c r="AD753" s="426">
        <f t="shared" si="238"/>
        <v>0</v>
      </c>
      <c r="AM753" s="426"/>
      <c r="AN753" s="426"/>
      <c r="AO753" s="426"/>
      <c r="AP753" s="426"/>
      <c r="AQ753" s="423"/>
      <c r="AR753" s="423"/>
    </row>
    <row r="754" spans="1:44" s="425" customFormat="1">
      <c r="A754" s="427" t="s">
        <v>1496</v>
      </c>
      <c r="B754" s="421">
        <f>B753+28</f>
        <v>43184</v>
      </c>
      <c r="C754" s="422">
        <v>1</v>
      </c>
      <c r="D754" s="423">
        <v>0</v>
      </c>
      <c r="E754" s="423">
        <v>0</v>
      </c>
      <c r="F754" s="423">
        <v>0</v>
      </c>
      <c r="G754" s="423"/>
      <c r="H754" s="424"/>
      <c r="M754" s="426">
        <v>-50</v>
      </c>
      <c r="N754" s="426">
        <f t="shared" si="252"/>
        <v>750</v>
      </c>
      <c r="O754" s="426">
        <f t="shared" si="250"/>
        <v>-50</v>
      </c>
      <c r="P754" s="426">
        <f t="shared" si="251"/>
        <v>750</v>
      </c>
      <c r="Q754" s="426">
        <f t="shared" si="253"/>
        <v>0</v>
      </c>
      <c r="R754" s="426">
        <f t="shared" si="254"/>
        <v>0</v>
      </c>
      <c r="S754" s="426">
        <f t="shared" si="257"/>
        <v>0</v>
      </c>
      <c r="T754" s="426">
        <f t="shared" si="239"/>
        <v>0</v>
      </c>
      <c r="U754" s="426">
        <f t="shared" si="255"/>
        <v>0</v>
      </c>
      <c r="V754" s="426">
        <f t="shared" si="256"/>
        <v>0</v>
      </c>
      <c r="W754" s="426">
        <f t="shared" si="248"/>
        <v>0</v>
      </c>
      <c r="X754" s="426">
        <f t="shared" si="240"/>
        <v>0</v>
      </c>
      <c r="Y754" s="424"/>
      <c r="Z754" s="426">
        <f t="shared" si="241"/>
        <v>0</v>
      </c>
      <c r="AA754" s="426">
        <f t="shared" si="242"/>
        <v>0</v>
      </c>
      <c r="AB754" s="424"/>
      <c r="AC754" s="426">
        <f t="shared" si="237"/>
        <v>0</v>
      </c>
      <c r="AD754" s="426">
        <f t="shared" si="238"/>
        <v>0</v>
      </c>
      <c r="AM754" s="426"/>
      <c r="AN754" s="426"/>
      <c r="AO754" s="426"/>
      <c r="AP754" s="426"/>
      <c r="AQ754" s="423"/>
      <c r="AR754" s="423"/>
    </row>
    <row r="755" spans="1:44" s="425" customFormat="1">
      <c r="A755" s="427" t="s">
        <v>1496</v>
      </c>
      <c r="B755" s="421">
        <f>B754+31</f>
        <v>43215</v>
      </c>
      <c r="C755" s="422">
        <v>1</v>
      </c>
      <c r="D755" s="423">
        <v>0</v>
      </c>
      <c r="E755" s="423">
        <v>0</v>
      </c>
      <c r="F755" s="423">
        <v>0</v>
      </c>
      <c r="G755" s="423"/>
      <c r="H755" s="424"/>
      <c r="M755" s="426">
        <v>-50</v>
      </c>
      <c r="N755" s="426">
        <f t="shared" si="252"/>
        <v>800</v>
      </c>
      <c r="O755" s="426">
        <f t="shared" si="250"/>
        <v>-50</v>
      </c>
      <c r="P755" s="426">
        <f t="shared" si="251"/>
        <v>800</v>
      </c>
      <c r="Q755" s="426">
        <f t="shared" si="253"/>
        <v>0</v>
      </c>
      <c r="R755" s="426">
        <f t="shared" si="254"/>
        <v>0</v>
      </c>
      <c r="S755" s="426">
        <f t="shared" si="257"/>
        <v>0</v>
      </c>
      <c r="T755" s="426">
        <f t="shared" si="239"/>
        <v>0</v>
      </c>
      <c r="U755" s="426">
        <f t="shared" si="255"/>
        <v>0</v>
      </c>
      <c r="V755" s="426">
        <f t="shared" si="256"/>
        <v>0</v>
      </c>
      <c r="W755" s="426">
        <f t="shared" si="248"/>
        <v>0</v>
      </c>
      <c r="X755" s="426">
        <f t="shared" si="240"/>
        <v>0</v>
      </c>
      <c r="Y755" s="424"/>
      <c r="Z755" s="426">
        <f t="shared" si="241"/>
        <v>0</v>
      </c>
      <c r="AA755" s="426">
        <f t="shared" si="242"/>
        <v>0</v>
      </c>
      <c r="AB755" s="424"/>
      <c r="AC755" s="426">
        <f t="shared" si="237"/>
        <v>0</v>
      </c>
      <c r="AD755" s="426">
        <f t="shared" si="238"/>
        <v>0</v>
      </c>
      <c r="AM755" s="426"/>
      <c r="AN755" s="426"/>
      <c r="AO755" s="426"/>
      <c r="AP755" s="426"/>
      <c r="AQ755" s="423"/>
      <c r="AR755" s="423"/>
    </row>
    <row r="756" spans="1:44" s="425" customFormat="1">
      <c r="A756" s="427" t="s">
        <v>1496</v>
      </c>
      <c r="B756" s="421">
        <f>B755+30</f>
        <v>43245</v>
      </c>
      <c r="C756" s="422">
        <v>1</v>
      </c>
      <c r="D756" s="423">
        <v>0</v>
      </c>
      <c r="E756" s="423">
        <v>0</v>
      </c>
      <c r="F756" s="423">
        <v>0</v>
      </c>
      <c r="G756" s="423"/>
      <c r="H756" s="424"/>
      <c r="M756" s="426">
        <v>-50</v>
      </c>
      <c r="N756" s="426">
        <f t="shared" si="252"/>
        <v>850</v>
      </c>
      <c r="O756" s="426">
        <f t="shared" si="250"/>
        <v>-50</v>
      </c>
      <c r="P756" s="426">
        <f t="shared" si="251"/>
        <v>850</v>
      </c>
      <c r="Q756" s="426">
        <f t="shared" si="253"/>
        <v>0</v>
      </c>
      <c r="R756" s="426">
        <f t="shared" si="254"/>
        <v>0</v>
      </c>
      <c r="S756" s="426">
        <f t="shared" si="257"/>
        <v>0</v>
      </c>
      <c r="T756" s="426">
        <f t="shared" si="239"/>
        <v>0</v>
      </c>
      <c r="U756" s="426">
        <f t="shared" si="255"/>
        <v>0</v>
      </c>
      <c r="V756" s="426">
        <f t="shared" si="256"/>
        <v>0</v>
      </c>
      <c r="W756" s="426">
        <f t="shared" si="248"/>
        <v>0</v>
      </c>
      <c r="X756" s="426">
        <f t="shared" si="240"/>
        <v>0</v>
      </c>
      <c r="Y756" s="424"/>
      <c r="Z756" s="426">
        <f t="shared" si="241"/>
        <v>0</v>
      </c>
      <c r="AA756" s="426">
        <f t="shared" si="242"/>
        <v>0</v>
      </c>
      <c r="AB756" s="424"/>
      <c r="AC756" s="426">
        <f t="shared" si="237"/>
        <v>0</v>
      </c>
      <c r="AD756" s="426">
        <f t="shared" si="238"/>
        <v>0</v>
      </c>
      <c r="AM756" s="426"/>
      <c r="AN756" s="426"/>
      <c r="AO756" s="426"/>
      <c r="AP756" s="426"/>
      <c r="AQ756" s="423"/>
      <c r="AR756" s="423"/>
    </row>
    <row r="757" spans="1:44" s="425" customFormat="1">
      <c r="A757" s="427" t="s">
        <v>1496</v>
      </c>
      <c r="B757" s="421">
        <f>B756+31</f>
        <v>43276</v>
      </c>
      <c r="C757" s="422">
        <v>1</v>
      </c>
      <c r="D757" s="423">
        <v>0</v>
      </c>
      <c r="E757" s="423">
        <v>0</v>
      </c>
      <c r="F757" s="423">
        <v>0</v>
      </c>
      <c r="G757" s="423"/>
      <c r="H757" s="424"/>
      <c r="M757" s="426">
        <v>-50</v>
      </c>
      <c r="N757" s="426">
        <f t="shared" si="252"/>
        <v>900</v>
      </c>
      <c r="O757" s="426">
        <f t="shared" si="250"/>
        <v>-50</v>
      </c>
      <c r="P757" s="426">
        <f t="shared" si="251"/>
        <v>900</v>
      </c>
      <c r="Q757" s="426">
        <f t="shared" si="253"/>
        <v>0</v>
      </c>
      <c r="R757" s="426">
        <f t="shared" si="254"/>
        <v>0</v>
      </c>
      <c r="S757" s="426">
        <f t="shared" si="257"/>
        <v>0</v>
      </c>
      <c r="T757" s="426">
        <f t="shared" si="239"/>
        <v>0</v>
      </c>
      <c r="U757" s="426">
        <f t="shared" si="255"/>
        <v>0</v>
      </c>
      <c r="V757" s="426">
        <f t="shared" si="256"/>
        <v>0</v>
      </c>
      <c r="W757" s="426">
        <f t="shared" si="248"/>
        <v>0</v>
      </c>
      <c r="X757" s="426">
        <f t="shared" si="240"/>
        <v>0</v>
      </c>
      <c r="Y757" s="424"/>
      <c r="Z757" s="426">
        <f t="shared" si="241"/>
        <v>0</v>
      </c>
      <c r="AA757" s="426">
        <f t="shared" si="242"/>
        <v>0</v>
      </c>
      <c r="AB757" s="424"/>
      <c r="AC757" s="426">
        <f t="shared" si="237"/>
        <v>0</v>
      </c>
      <c r="AD757" s="426">
        <f t="shared" si="238"/>
        <v>0</v>
      </c>
      <c r="AM757" s="426"/>
      <c r="AN757" s="426"/>
      <c r="AO757" s="426"/>
      <c r="AP757" s="426"/>
      <c r="AQ757" s="423"/>
      <c r="AR757" s="423"/>
    </row>
    <row r="758" spans="1:44" s="425" customFormat="1">
      <c r="A758" s="427" t="s">
        <v>1496</v>
      </c>
      <c r="B758" s="421">
        <f>B757+30</f>
        <v>43306</v>
      </c>
      <c r="C758" s="422">
        <v>1</v>
      </c>
      <c r="D758" s="423">
        <v>0</v>
      </c>
      <c r="E758" s="423">
        <v>0</v>
      </c>
      <c r="F758" s="423">
        <v>0</v>
      </c>
      <c r="G758" s="423"/>
      <c r="H758" s="424"/>
      <c r="M758" s="426">
        <v>-50</v>
      </c>
      <c r="N758" s="426">
        <f t="shared" si="252"/>
        <v>950</v>
      </c>
      <c r="O758" s="426">
        <f t="shared" si="250"/>
        <v>-50</v>
      </c>
      <c r="P758" s="426">
        <f t="shared" si="251"/>
        <v>950</v>
      </c>
      <c r="Q758" s="426">
        <f t="shared" si="253"/>
        <v>0</v>
      </c>
      <c r="R758" s="426">
        <f t="shared" si="254"/>
        <v>0</v>
      </c>
      <c r="S758" s="426">
        <f t="shared" si="257"/>
        <v>0</v>
      </c>
      <c r="T758" s="426">
        <f t="shared" si="239"/>
        <v>0</v>
      </c>
      <c r="U758" s="426">
        <f t="shared" si="255"/>
        <v>0</v>
      </c>
      <c r="V758" s="426">
        <f t="shared" si="256"/>
        <v>0</v>
      </c>
      <c r="W758" s="426">
        <f t="shared" si="248"/>
        <v>0</v>
      </c>
      <c r="X758" s="426">
        <f t="shared" si="240"/>
        <v>0</v>
      </c>
      <c r="Y758" s="424"/>
      <c r="Z758" s="426">
        <f t="shared" si="241"/>
        <v>0</v>
      </c>
      <c r="AA758" s="426">
        <f t="shared" si="242"/>
        <v>0</v>
      </c>
      <c r="AB758" s="424"/>
      <c r="AC758" s="426">
        <f t="shared" si="237"/>
        <v>0</v>
      </c>
      <c r="AD758" s="426">
        <f t="shared" si="238"/>
        <v>0</v>
      </c>
      <c r="AM758" s="426"/>
      <c r="AN758" s="426"/>
      <c r="AO758" s="426"/>
      <c r="AP758" s="426"/>
      <c r="AQ758" s="423"/>
      <c r="AR758" s="423"/>
    </row>
    <row r="759" spans="1:44" s="425" customFormat="1">
      <c r="A759" s="427" t="s">
        <v>1496</v>
      </c>
      <c r="B759" s="421">
        <f>B758+31</f>
        <v>43337</v>
      </c>
      <c r="C759" s="422">
        <v>1</v>
      </c>
      <c r="D759" s="423">
        <v>0</v>
      </c>
      <c r="E759" s="423">
        <v>0</v>
      </c>
      <c r="F759" s="423">
        <v>0</v>
      </c>
      <c r="G759" s="423"/>
      <c r="H759" s="424"/>
      <c r="M759" s="426">
        <v>-50</v>
      </c>
      <c r="N759" s="426">
        <f t="shared" si="252"/>
        <v>1000</v>
      </c>
      <c r="O759" s="426">
        <f t="shared" si="250"/>
        <v>-50</v>
      </c>
      <c r="P759" s="426">
        <f t="shared" si="251"/>
        <v>1000</v>
      </c>
      <c r="Q759" s="426">
        <f t="shared" si="253"/>
        <v>0</v>
      </c>
      <c r="R759" s="426">
        <f t="shared" si="254"/>
        <v>0</v>
      </c>
      <c r="S759" s="426">
        <f t="shared" si="257"/>
        <v>0</v>
      </c>
      <c r="T759" s="426">
        <f t="shared" si="239"/>
        <v>0</v>
      </c>
      <c r="U759" s="426">
        <f t="shared" si="255"/>
        <v>0</v>
      </c>
      <c r="V759" s="426">
        <f t="shared" si="256"/>
        <v>0</v>
      </c>
      <c r="W759" s="426">
        <f t="shared" si="248"/>
        <v>0</v>
      </c>
      <c r="X759" s="426">
        <f t="shared" si="240"/>
        <v>0</v>
      </c>
      <c r="Y759" s="424"/>
      <c r="Z759" s="426">
        <f t="shared" si="241"/>
        <v>0</v>
      </c>
      <c r="AA759" s="426">
        <f t="shared" si="242"/>
        <v>0</v>
      </c>
      <c r="AB759" s="424"/>
      <c r="AC759" s="426">
        <f t="shared" si="237"/>
        <v>0</v>
      </c>
      <c r="AD759" s="426">
        <f t="shared" si="238"/>
        <v>0</v>
      </c>
      <c r="AM759" s="426"/>
      <c r="AN759" s="426"/>
      <c r="AO759" s="426"/>
      <c r="AP759" s="426"/>
      <c r="AQ759" s="423"/>
      <c r="AR759" s="423"/>
    </row>
    <row r="760" spans="1:44" s="425" customFormat="1">
      <c r="A760" s="427" t="s">
        <v>1496</v>
      </c>
      <c r="B760" s="421">
        <f>B759+31</f>
        <v>43368</v>
      </c>
      <c r="C760" s="422">
        <v>1</v>
      </c>
      <c r="D760" s="423">
        <v>0</v>
      </c>
      <c r="E760" s="423">
        <v>0</v>
      </c>
      <c r="F760" s="423">
        <v>0</v>
      </c>
      <c r="G760" s="423"/>
      <c r="H760" s="424"/>
      <c r="M760" s="426">
        <v>-50</v>
      </c>
      <c r="N760" s="426">
        <f t="shared" si="252"/>
        <v>1050</v>
      </c>
      <c r="O760" s="426">
        <f t="shared" si="250"/>
        <v>-50</v>
      </c>
      <c r="P760" s="426">
        <f t="shared" si="251"/>
        <v>1050</v>
      </c>
      <c r="Q760" s="426">
        <f t="shared" si="253"/>
        <v>0</v>
      </c>
      <c r="R760" s="426">
        <f t="shared" si="254"/>
        <v>0</v>
      </c>
      <c r="S760" s="426">
        <f t="shared" si="257"/>
        <v>0</v>
      </c>
      <c r="T760" s="426">
        <f t="shared" si="239"/>
        <v>0</v>
      </c>
      <c r="U760" s="426">
        <f t="shared" si="255"/>
        <v>0</v>
      </c>
      <c r="V760" s="426">
        <f t="shared" si="256"/>
        <v>0</v>
      </c>
      <c r="W760" s="426">
        <f t="shared" si="248"/>
        <v>0</v>
      </c>
      <c r="X760" s="426">
        <f t="shared" si="240"/>
        <v>0</v>
      </c>
      <c r="Y760" s="424"/>
      <c r="Z760" s="426">
        <f t="shared" si="241"/>
        <v>0</v>
      </c>
      <c r="AA760" s="426">
        <f t="shared" si="242"/>
        <v>0</v>
      </c>
      <c r="AB760" s="424"/>
      <c r="AC760" s="426">
        <f t="shared" si="237"/>
        <v>0</v>
      </c>
      <c r="AD760" s="426">
        <f t="shared" si="238"/>
        <v>0</v>
      </c>
      <c r="AM760" s="426"/>
      <c r="AN760" s="426"/>
      <c r="AO760" s="426"/>
      <c r="AP760" s="426"/>
      <c r="AQ760" s="423"/>
      <c r="AR760" s="423"/>
    </row>
    <row r="761" spans="1:44" s="425" customFormat="1">
      <c r="A761" s="427" t="s">
        <v>1496</v>
      </c>
      <c r="B761" s="421">
        <f>B760+30</f>
        <v>43398</v>
      </c>
      <c r="C761" s="422">
        <v>1</v>
      </c>
      <c r="D761" s="423">
        <v>0</v>
      </c>
      <c r="E761" s="423">
        <v>0</v>
      </c>
      <c r="F761" s="423">
        <v>0</v>
      </c>
      <c r="G761" s="423"/>
      <c r="H761" s="424"/>
      <c r="M761" s="426">
        <v>-50</v>
      </c>
      <c r="N761" s="426">
        <f t="shared" si="252"/>
        <v>1100</v>
      </c>
      <c r="O761" s="426">
        <f t="shared" si="250"/>
        <v>-50</v>
      </c>
      <c r="P761" s="426">
        <f t="shared" si="251"/>
        <v>1100</v>
      </c>
      <c r="Q761" s="426">
        <f t="shared" si="253"/>
        <v>0</v>
      </c>
      <c r="R761" s="426">
        <f t="shared" si="254"/>
        <v>0</v>
      </c>
      <c r="S761" s="426">
        <f t="shared" si="257"/>
        <v>0</v>
      </c>
      <c r="T761" s="426">
        <f t="shared" si="239"/>
        <v>0</v>
      </c>
      <c r="U761" s="426">
        <f t="shared" si="255"/>
        <v>0</v>
      </c>
      <c r="V761" s="426">
        <f t="shared" si="256"/>
        <v>0</v>
      </c>
      <c r="W761" s="426">
        <f t="shared" si="248"/>
        <v>0</v>
      </c>
      <c r="X761" s="426">
        <f t="shared" si="240"/>
        <v>0</v>
      </c>
      <c r="Y761" s="424"/>
      <c r="Z761" s="426">
        <f t="shared" si="241"/>
        <v>0</v>
      </c>
      <c r="AA761" s="426">
        <f t="shared" si="242"/>
        <v>0</v>
      </c>
      <c r="AB761" s="424"/>
      <c r="AC761" s="426">
        <f t="shared" si="237"/>
        <v>0</v>
      </c>
      <c r="AD761" s="426">
        <f t="shared" si="238"/>
        <v>0</v>
      </c>
      <c r="AM761" s="426"/>
      <c r="AN761" s="426"/>
      <c r="AO761" s="426"/>
      <c r="AP761" s="426"/>
      <c r="AQ761" s="423"/>
      <c r="AR761" s="423"/>
    </row>
    <row r="762" spans="1:44" s="425" customFormat="1">
      <c r="A762" s="427" t="s">
        <v>1496</v>
      </c>
      <c r="B762" s="421">
        <f>B761+31</f>
        <v>43429</v>
      </c>
      <c r="C762" s="422">
        <v>1</v>
      </c>
      <c r="D762" s="423">
        <v>0</v>
      </c>
      <c r="E762" s="423">
        <v>0</v>
      </c>
      <c r="F762" s="423">
        <v>0</v>
      </c>
      <c r="G762" s="423"/>
      <c r="H762" s="424"/>
      <c r="M762" s="426">
        <v>-50</v>
      </c>
      <c r="N762" s="426">
        <f t="shared" si="252"/>
        <v>1150</v>
      </c>
      <c r="O762" s="426">
        <f t="shared" si="250"/>
        <v>-50</v>
      </c>
      <c r="P762" s="426">
        <f t="shared" si="251"/>
        <v>1150</v>
      </c>
      <c r="Q762" s="426">
        <f t="shared" si="253"/>
        <v>0</v>
      </c>
      <c r="R762" s="426">
        <f t="shared" si="254"/>
        <v>0</v>
      </c>
      <c r="S762" s="426">
        <f t="shared" si="257"/>
        <v>0</v>
      </c>
      <c r="T762" s="426">
        <f t="shared" si="239"/>
        <v>0</v>
      </c>
      <c r="U762" s="426">
        <f t="shared" si="255"/>
        <v>0</v>
      </c>
      <c r="V762" s="426">
        <f t="shared" si="256"/>
        <v>0</v>
      </c>
      <c r="W762" s="426">
        <f t="shared" si="248"/>
        <v>0</v>
      </c>
      <c r="X762" s="426">
        <f t="shared" si="240"/>
        <v>0</v>
      </c>
      <c r="Y762" s="424"/>
      <c r="Z762" s="426">
        <f t="shared" si="241"/>
        <v>0</v>
      </c>
      <c r="AA762" s="426">
        <f t="shared" si="242"/>
        <v>0</v>
      </c>
      <c r="AB762" s="424"/>
      <c r="AC762" s="426">
        <f t="shared" si="237"/>
        <v>0</v>
      </c>
      <c r="AD762" s="426">
        <f t="shared" si="238"/>
        <v>0</v>
      </c>
      <c r="AM762" s="426"/>
      <c r="AN762" s="426"/>
      <c r="AO762" s="426"/>
      <c r="AP762" s="426"/>
      <c r="AQ762" s="423"/>
      <c r="AR762" s="423"/>
    </row>
    <row r="763" spans="1:44" s="425" customFormat="1">
      <c r="A763" s="427" t="s">
        <v>1496</v>
      </c>
      <c r="B763" s="421">
        <f>B762+30</f>
        <v>43459</v>
      </c>
      <c r="C763" s="422">
        <v>1</v>
      </c>
      <c r="D763" s="423">
        <v>0</v>
      </c>
      <c r="E763" s="423">
        <v>0</v>
      </c>
      <c r="F763" s="423">
        <v>0</v>
      </c>
      <c r="G763" s="423"/>
      <c r="H763" s="424"/>
      <c r="M763" s="426">
        <v>-50</v>
      </c>
      <c r="N763" s="426">
        <f t="shared" si="252"/>
        <v>1200</v>
      </c>
      <c r="O763" s="426">
        <f t="shared" si="250"/>
        <v>-50</v>
      </c>
      <c r="P763" s="426">
        <f t="shared" si="251"/>
        <v>1200</v>
      </c>
      <c r="Q763" s="426">
        <f t="shared" si="253"/>
        <v>0</v>
      </c>
      <c r="R763" s="426">
        <f t="shared" si="254"/>
        <v>0</v>
      </c>
      <c r="S763" s="426">
        <f t="shared" si="257"/>
        <v>0</v>
      </c>
      <c r="T763" s="426">
        <f t="shared" si="239"/>
        <v>0</v>
      </c>
      <c r="U763" s="426">
        <f t="shared" si="255"/>
        <v>0</v>
      </c>
      <c r="V763" s="426">
        <f t="shared" si="256"/>
        <v>0</v>
      </c>
      <c r="W763" s="426">
        <f t="shared" si="248"/>
        <v>0</v>
      </c>
      <c r="X763" s="426">
        <f t="shared" si="240"/>
        <v>0</v>
      </c>
      <c r="Y763" s="424"/>
      <c r="Z763" s="426">
        <f t="shared" si="241"/>
        <v>0</v>
      </c>
      <c r="AA763" s="426">
        <f t="shared" si="242"/>
        <v>0</v>
      </c>
      <c r="AB763" s="424"/>
      <c r="AC763" s="426">
        <f t="shared" si="237"/>
        <v>0</v>
      </c>
      <c r="AD763" s="426">
        <f t="shared" si="238"/>
        <v>0</v>
      </c>
      <c r="AM763" s="426"/>
      <c r="AN763" s="426"/>
      <c r="AO763" s="426"/>
      <c r="AP763" s="426"/>
      <c r="AQ763" s="423"/>
      <c r="AR763" s="423"/>
    </row>
    <row r="764" spans="1:44" s="425" customFormat="1">
      <c r="A764" s="427" t="s">
        <v>1496</v>
      </c>
      <c r="B764" s="421">
        <f>B763+31</f>
        <v>43490</v>
      </c>
      <c r="C764" s="422">
        <v>1</v>
      </c>
      <c r="D764" s="423">
        <v>0</v>
      </c>
      <c r="E764" s="423">
        <v>0</v>
      </c>
      <c r="F764" s="423">
        <v>0</v>
      </c>
      <c r="G764" s="423"/>
      <c r="H764" s="424"/>
      <c r="M764" s="426">
        <v>-50</v>
      </c>
      <c r="N764" s="426">
        <f t="shared" si="252"/>
        <v>1250</v>
      </c>
      <c r="O764" s="426">
        <f t="shared" si="250"/>
        <v>-50</v>
      </c>
      <c r="P764" s="426">
        <f t="shared" si="251"/>
        <v>1250</v>
      </c>
      <c r="Q764" s="426">
        <f t="shared" si="253"/>
        <v>0</v>
      </c>
      <c r="R764" s="426">
        <f t="shared" si="254"/>
        <v>0</v>
      </c>
      <c r="S764" s="426">
        <f t="shared" si="257"/>
        <v>0</v>
      </c>
      <c r="T764" s="426">
        <f t="shared" si="239"/>
        <v>0</v>
      </c>
      <c r="U764" s="426">
        <f t="shared" si="255"/>
        <v>0</v>
      </c>
      <c r="V764" s="426">
        <f t="shared" si="256"/>
        <v>0</v>
      </c>
      <c r="W764" s="426">
        <f t="shared" si="248"/>
        <v>0</v>
      </c>
      <c r="X764" s="426">
        <f t="shared" si="240"/>
        <v>0</v>
      </c>
      <c r="Y764" s="424"/>
      <c r="Z764" s="426">
        <f t="shared" si="241"/>
        <v>0</v>
      </c>
      <c r="AA764" s="426">
        <f t="shared" si="242"/>
        <v>0</v>
      </c>
      <c r="AB764" s="424"/>
      <c r="AC764" s="426">
        <f t="shared" si="237"/>
        <v>0</v>
      </c>
      <c r="AD764" s="426">
        <f t="shared" si="238"/>
        <v>0</v>
      </c>
      <c r="AM764" s="426"/>
      <c r="AN764" s="426"/>
      <c r="AO764" s="426"/>
      <c r="AP764" s="426"/>
      <c r="AQ764" s="423"/>
      <c r="AR764" s="423"/>
    </row>
    <row r="765" spans="1:44" s="425" customFormat="1">
      <c r="A765" s="427" t="s">
        <v>1496</v>
      </c>
      <c r="B765" s="421">
        <f>B764+31</f>
        <v>43521</v>
      </c>
      <c r="C765" s="422">
        <v>1</v>
      </c>
      <c r="D765" s="423">
        <v>0</v>
      </c>
      <c r="E765" s="423">
        <v>0</v>
      </c>
      <c r="F765" s="423">
        <v>0</v>
      </c>
      <c r="G765" s="423"/>
      <c r="H765" s="424"/>
      <c r="M765" s="426">
        <v>-50</v>
      </c>
      <c r="N765" s="426">
        <f t="shared" si="252"/>
        <v>1300</v>
      </c>
      <c r="O765" s="426">
        <f t="shared" si="250"/>
        <v>-50</v>
      </c>
      <c r="P765" s="426">
        <f t="shared" si="251"/>
        <v>1300</v>
      </c>
      <c r="Q765" s="426">
        <f t="shared" si="253"/>
        <v>0</v>
      </c>
      <c r="R765" s="426">
        <f t="shared" si="254"/>
        <v>0</v>
      </c>
      <c r="S765" s="426">
        <f t="shared" si="257"/>
        <v>0</v>
      </c>
      <c r="T765" s="426">
        <f t="shared" si="239"/>
        <v>0</v>
      </c>
      <c r="U765" s="426">
        <f t="shared" si="255"/>
        <v>0</v>
      </c>
      <c r="V765" s="426">
        <f t="shared" si="256"/>
        <v>0</v>
      </c>
      <c r="W765" s="426">
        <f t="shared" si="248"/>
        <v>0</v>
      </c>
      <c r="X765" s="426">
        <f t="shared" si="240"/>
        <v>0</v>
      </c>
      <c r="Y765" s="424"/>
      <c r="Z765" s="426">
        <f t="shared" si="241"/>
        <v>0</v>
      </c>
      <c r="AA765" s="426">
        <f t="shared" si="242"/>
        <v>0</v>
      </c>
      <c r="AB765" s="424"/>
      <c r="AC765" s="426">
        <f t="shared" si="237"/>
        <v>0</v>
      </c>
      <c r="AD765" s="426">
        <f t="shared" si="238"/>
        <v>0</v>
      </c>
      <c r="AM765" s="426"/>
      <c r="AN765" s="426"/>
      <c r="AO765" s="426"/>
      <c r="AP765" s="426"/>
      <c r="AQ765" s="423"/>
      <c r="AR765" s="423"/>
    </row>
    <row r="766" spans="1:44" s="425" customFormat="1">
      <c r="A766" s="427" t="s">
        <v>1496</v>
      </c>
      <c r="B766" s="421">
        <f>B765+28</f>
        <v>43549</v>
      </c>
      <c r="C766" s="422">
        <v>1</v>
      </c>
      <c r="D766" s="423">
        <v>0</v>
      </c>
      <c r="E766" s="423">
        <v>0</v>
      </c>
      <c r="F766" s="423">
        <v>0</v>
      </c>
      <c r="G766" s="423"/>
      <c r="H766" s="424"/>
      <c r="M766" s="426">
        <v>-50</v>
      </c>
      <c r="N766" s="426">
        <f t="shared" si="252"/>
        <v>1350</v>
      </c>
      <c r="O766" s="426">
        <f t="shared" si="250"/>
        <v>-50</v>
      </c>
      <c r="P766" s="426">
        <f t="shared" si="251"/>
        <v>1350</v>
      </c>
      <c r="Q766" s="426">
        <f t="shared" si="253"/>
        <v>0</v>
      </c>
      <c r="R766" s="426">
        <f t="shared" si="254"/>
        <v>0</v>
      </c>
      <c r="S766" s="426">
        <f t="shared" si="257"/>
        <v>0</v>
      </c>
      <c r="T766" s="426">
        <f t="shared" si="239"/>
        <v>0</v>
      </c>
      <c r="U766" s="426">
        <f t="shared" si="255"/>
        <v>0</v>
      </c>
      <c r="V766" s="426">
        <f t="shared" si="256"/>
        <v>0</v>
      </c>
      <c r="W766" s="426">
        <f t="shared" si="248"/>
        <v>0</v>
      </c>
      <c r="X766" s="426">
        <f t="shared" si="240"/>
        <v>0</v>
      </c>
      <c r="Y766" s="424"/>
      <c r="Z766" s="426">
        <f t="shared" si="241"/>
        <v>0</v>
      </c>
      <c r="AA766" s="426">
        <f t="shared" si="242"/>
        <v>0</v>
      </c>
      <c r="AB766" s="424"/>
      <c r="AC766" s="426">
        <f t="shared" si="237"/>
        <v>0</v>
      </c>
      <c r="AD766" s="426">
        <f t="shared" si="238"/>
        <v>0</v>
      </c>
      <c r="AM766" s="426"/>
      <c r="AN766" s="426"/>
      <c r="AO766" s="426"/>
      <c r="AP766" s="426"/>
      <c r="AQ766" s="423"/>
      <c r="AR766" s="423"/>
    </row>
    <row r="767" spans="1:44" s="425" customFormat="1">
      <c r="A767" s="427" t="s">
        <v>1496</v>
      </c>
      <c r="B767" s="421">
        <f>B766+31</f>
        <v>43580</v>
      </c>
      <c r="C767" s="422">
        <v>1</v>
      </c>
      <c r="D767" s="423">
        <v>0</v>
      </c>
      <c r="E767" s="423">
        <v>0</v>
      </c>
      <c r="F767" s="423">
        <v>0</v>
      </c>
      <c r="G767" s="423"/>
      <c r="H767" s="424"/>
      <c r="M767" s="426">
        <v>-50</v>
      </c>
      <c r="N767" s="426">
        <f t="shared" si="252"/>
        <v>1400</v>
      </c>
      <c r="O767" s="426">
        <f t="shared" si="250"/>
        <v>-50</v>
      </c>
      <c r="P767" s="426">
        <f t="shared" si="251"/>
        <v>1400</v>
      </c>
      <c r="Q767" s="426">
        <f t="shared" si="253"/>
        <v>0</v>
      </c>
      <c r="R767" s="426">
        <f t="shared" si="254"/>
        <v>0</v>
      </c>
      <c r="S767" s="426">
        <f t="shared" si="257"/>
        <v>0</v>
      </c>
      <c r="T767" s="426">
        <f t="shared" si="239"/>
        <v>0</v>
      </c>
      <c r="U767" s="426">
        <f t="shared" si="255"/>
        <v>0</v>
      </c>
      <c r="V767" s="426">
        <f t="shared" si="256"/>
        <v>0</v>
      </c>
      <c r="W767" s="426">
        <f t="shared" si="248"/>
        <v>0</v>
      </c>
      <c r="X767" s="426">
        <f t="shared" si="240"/>
        <v>0</v>
      </c>
      <c r="Y767" s="424"/>
      <c r="Z767" s="426">
        <f t="shared" si="241"/>
        <v>0</v>
      </c>
      <c r="AA767" s="426">
        <f t="shared" si="242"/>
        <v>0</v>
      </c>
      <c r="AB767" s="424"/>
      <c r="AC767" s="426">
        <f t="shared" si="237"/>
        <v>0</v>
      </c>
      <c r="AD767" s="426">
        <f t="shared" si="238"/>
        <v>0</v>
      </c>
      <c r="AM767" s="426"/>
      <c r="AN767" s="426"/>
      <c r="AO767" s="426"/>
      <c r="AP767" s="426"/>
      <c r="AQ767" s="423"/>
      <c r="AR767" s="423"/>
    </row>
    <row r="768" spans="1:44" s="425" customFormat="1">
      <c r="A768" s="427" t="s">
        <v>1496</v>
      </c>
      <c r="B768" s="421">
        <f>B767+30</f>
        <v>43610</v>
      </c>
      <c r="C768" s="422">
        <v>1</v>
      </c>
      <c r="D768" s="423">
        <v>0</v>
      </c>
      <c r="E768" s="423">
        <v>0</v>
      </c>
      <c r="F768" s="423">
        <v>0</v>
      </c>
      <c r="G768" s="423"/>
      <c r="H768" s="424"/>
      <c r="M768" s="426">
        <v>-50</v>
      </c>
      <c r="N768" s="426">
        <f t="shared" si="252"/>
        <v>1450</v>
      </c>
      <c r="O768" s="426">
        <f t="shared" si="250"/>
        <v>-50</v>
      </c>
      <c r="P768" s="426">
        <f t="shared" si="251"/>
        <v>1450</v>
      </c>
      <c r="Q768" s="426">
        <f t="shared" si="253"/>
        <v>0</v>
      </c>
      <c r="R768" s="426">
        <f t="shared" si="254"/>
        <v>0</v>
      </c>
      <c r="S768" s="426">
        <f t="shared" si="257"/>
        <v>0</v>
      </c>
      <c r="T768" s="426">
        <f t="shared" si="239"/>
        <v>0</v>
      </c>
      <c r="U768" s="426">
        <f t="shared" si="255"/>
        <v>0</v>
      </c>
      <c r="V768" s="426">
        <f t="shared" si="256"/>
        <v>0</v>
      </c>
      <c r="W768" s="426">
        <f t="shared" si="248"/>
        <v>0</v>
      </c>
      <c r="X768" s="426">
        <f t="shared" si="240"/>
        <v>0</v>
      </c>
      <c r="Y768" s="424"/>
      <c r="Z768" s="426">
        <f t="shared" si="241"/>
        <v>0</v>
      </c>
      <c r="AA768" s="426">
        <f t="shared" si="242"/>
        <v>0</v>
      </c>
      <c r="AB768" s="424"/>
      <c r="AC768" s="426">
        <f t="shared" si="237"/>
        <v>0</v>
      </c>
      <c r="AD768" s="426">
        <f t="shared" si="238"/>
        <v>0</v>
      </c>
      <c r="AM768" s="426"/>
      <c r="AN768" s="426"/>
      <c r="AO768" s="426"/>
      <c r="AP768" s="426"/>
      <c r="AQ768" s="423"/>
      <c r="AR768" s="423"/>
    </row>
    <row r="769" spans="1:44" s="425" customFormat="1">
      <c r="A769" s="427" t="s">
        <v>1496</v>
      </c>
      <c r="B769" s="421">
        <f>B768+31</f>
        <v>43641</v>
      </c>
      <c r="C769" s="422">
        <v>1</v>
      </c>
      <c r="D769" s="423">
        <v>0</v>
      </c>
      <c r="E769" s="423">
        <v>0</v>
      </c>
      <c r="F769" s="423">
        <v>0</v>
      </c>
      <c r="G769" s="423"/>
      <c r="H769" s="424"/>
      <c r="M769" s="426">
        <v>-50</v>
      </c>
      <c r="N769" s="426">
        <f t="shared" si="252"/>
        <v>1500</v>
      </c>
      <c r="O769" s="426">
        <f t="shared" si="250"/>
        <v>-50</v>
      </c>
      <c r="P769" s="426">
        <f t="shared" si="251"/>
        <v>1500</v>
      </c>
      <c r="Q769" s="426">
        <f t="shared" si="253"/>
        <v>0</v>
      </c>
      <c r="R769" s="426">
        <f t="shared" si="254"/>
        <v>0</v>
      </c>
      <c r="S769" s="426">
        <f t="shared" si="257"/>
        <v>0</v>
      </c>
      <c r="T769" s="426">
        <f t="shared" si="239"/>
        <v>0</v>
      </c>
      <c r="U769" s="426">
        <f t="shared" si="255"/>
        <v>0</v>
      </c>
      <c r="V769" s="426">
        <f t="shared" si="256"/>
        <v>0</v>
      </c>
      <c r="W769" s="426">
        <f t="shared" si="248"/>
        <v>0</v>
      </c>
      <c r="X769" s="426">
        <f t="shared" si="240"/>
        <v>0</v>
      </c>
      <c r="Y769" s="424"/>
      <c r="Z769" s="426">
        <f t="shared" si="241"/>
        <v>0</v>
      </c>
      <c r="AA769" s="426">
        <f t="shared" si="242"/>
        <v>0</v>
      </c>
      <c r="AB769" s="424"/>
      <c r="AC769" s="426">
        <f t="shared" si="237"/>
        <v>0</v>
      </c>
      <c r="AD769" s="426">
        <f t="shared" si="238"/>
        <v>0</v>
      </c>
      <c r="AM769" s="426"/>
      <c r="AN769" s="426"/>
      <c r="AO769" s="426"/>
      <c r="AP769" s="426"/>
      <c r="AQ769" s="423"/>
      <c r="AR769" s="423"/>
    </row>
    <row r="770" spans="1:44" s="425" customFormat="1">
      <c r="A770" s="427" t="s">
        <v>1496</v>
      </c>
      <c r="B770" s="421">
        <f>B769+30</f>
        <v>43671</v>
      </c>
      <c r="C770" s="422">
        <v>1</v>
      </c>
      <c r="D770" s="423">
        <v>0</v>
      </c>
      <c r="E770" s="423">
        <v>0</v>
      </c>
      <c r="F770" s="423">
        <v>0</v>
      </c>
      <c r="G770" s="423"/>
      <c r="H770" s="424"/>
      <c r="M770" s="426">
        <v>-50</v>
      </c>
      <c r="N770" s="426">
        <f t="shared" si="252"/>
        <v>1550</v>
      </c>
      <c r="O770" s="426">
        <f t="shared" si="250"/>
        <v>-50</v>
      </c>
      <c r="P770" s="426">
        <f t="shared" si="251"/>
        <v>1550</v>
      </c>
      <c r="Q770" s="426">
        <f t="shared" si="253"/>
        <v>0</v>
      </c>
      <c r="R770" s="426">
        <f t="shared" si="254"/>
        <v>0</v>
      </c>
      <c r="S770" s="426">
        <f t="shared" si="257"/>
        <v>0</v>
      </c>
      <c r="T770" s="426">
        <f t="shared" si="239"/>
        <v>0</v>
      </c>
      <c r="U770" s="426">
        <f t="shared" si="255"/>
        <v>0</v>
      </c>
      <c r="V770" s="426">
        <f t="shared" si="256"/>
        <v>0</v>
      </c>
      <c r="W770" s="426">
        <f t="shared" si="248"/>
        <v>0</v>
      </c>
      <c r="X770" s="426">
        <f t="shared" si="240"/>
        <v>0</v>
      </c>
      <c r="Y770" s="424"/>
      <c r="Z770" s="426">
        <f t="shared" si="241"/>
        <v>0</v>
      </c>
      <c r="AA770" s="426">
        <f t="shared" si="242"/>
        <v>0</v>
      </c>
      <c r="AB770" s="424"/>
      <c r="AC770" s="426">
        <f t="shared" si="237"/>
        <v>0</v>
      </c>
      <c r="AD770" s="426">
        <f t="shared" si="238"/>
        <v>0</v>
      </c>
      <c r="AM770" s="426"/>
      <c r="AN770" s="426"/>
      <c r="AO770" s="426"/>
      <c r="AP770" s="426"/>
      <c r="AQ770" s="423"/>
      <c r="AR770" s="423"/>
    </row>
    <row r="771" spans="1:44" s="425" customFormat="1">
      <c r="A771" s="427" t="s">
        <v>1496</v>
      </c>
      <c r="B771" s="421">
        <f>B770+31</f>
        <v>43702</v>
      </c>
      <c r="C771" s="422">
        <v>1</v>
      </c>
      <c r="D771" s="423">
        <v>0</v>
      </c>
      <c r="E771" s="423">
        <v>0</v>
      </c>
      <c r="F771" s="423">
        <v>0</v>
      </c>
      <c r="G771" s="423"/>
      <c r="H771" s="424"/>
      <c r="M771" s="426">
        <v>-50</v>
      </c>
      <c r="N771" s="426">
        <f t="shared" si="252"/>
        <v>1600</v>
      </c>
      <c r="O771" s="426">
        <f t="shared" si="250"/>
        <v>-50</v>
      </c>
      <c r="P771" s="426">
        <f t="shared" si="251"/>
        <v>1600</v>
      </c>
      <c r="Q771" s="426">
        <f t="shared" si="253"/>
        <v>0</v>
      </c>
      <c r="R771" s="426">
        <f t="shared" si="254"/>
        <v>0</v>
      </c>
      <c r="S771" s="426">
        <f t="shared" si="257"/>
        <v>0</v>
      </c>
      <c r="T771" s="426">
        <f t="shared" si="239"/>
        <v>0</v>
      </c>
      <c r="U771" s="426">
        <f t="shared" si="255"/>
        <v>0</v>
      </c>
      <c r="V771" s="426">
        <f t="shared" si="256"/>
        <v>0</v>
      </c>
      <c r="W771" s="426">
        <f t="shared" si="248"/>
        <v>0</v>
      </c>
      <c r="X771" s="426">
        <f t="shared" si="240"/>
        <v>0</v>
      </c>
      <c r="Y771" s="424"/>
      <c r="Z771" s="426">
        <f t="shared" si="241"/>
        <v>0</v>
      </c>
      <c r="AA771" s="426">
        <f t="shared" si="242"/>
        <v>0</v>
      </c>
      <c r="AB771" s="424"/>
      <c r="AC771" s="426">
        <f t="shared" si="237"/>
        <v>0</v>
      </c>
      <c r="AD771" s="426">
        <f t="shared" si="238"/>
        <v>0</v>
      </c>
      <c r="AM771" s="426"/>
      <c r="AN771" s="426"/>
      <c r="AO771" s="426"/>
      <c r="AP771" s="426"/>
      <c r="AQ771" s="423"/>
      <c r="AR771" s="423"/>
    </row>
    <row r="772" spans="1:44" s="425" customFormat="1">
      <c r="A772" s="427" t="s">
        <v>1496</v>
      </c>
      <c r="B772" s="421">
        <f>B771+31</f>
        <v>43733</v>
      </c>
      <c r="C772" s="422">
        <v>1</v>
      </c>
      <c r="D772" s="423">
        <v>0</v>
      </c>
      <c r="E772" s="423">
        <v>0</v>
      </c>
      <c r="F772" s="423">
        <v>0</v>
      </c>
      <c r="G772" s="423"/>
      <c r="H772" s="424"/>
      <c r="M772" s="426">
        <v>-50</v>
      </c>
      <c r="N772" s="426">
        <f t="shared" si="252"/>
        <v>1650</v>
      </c>
      <c r="O772" s="426">
        <f t="shared" si="250"/>
        <v>-50</v>
      </c>
      <c r="P772" s="426">
        <f t="shared" si="251"/>
        <v>1650</v>
      </c>
      <c r="Q772" s="426">
        <f t="shared" si="253"/>
        <v>0</v>
      </c>
      <c r="R772" s="426">
        <f t="shared" si="254"/>
        <v>0</v>
      </c>
      <c r="S772" s="426">
        <f t="shared" si="257"/>
        <v>0</v>
      </c>
      <c r="T772" s="426">
        <f t="shared" si="239"/>
        <v>0</v>
      </c>
      <c r="U772" s="426">
        <f t="shared" si="255"/>
        <v>0</v>
      </c>
      <c r="V772" s="426">
        <f t="shared" si="256"/>
        <v>0</v>
      </c>
      <c r="W772" s="426">
        <f t="shared" si="248"/>
        <v>0</v>
      </c>
      <c r="X772" s="426">
        <f t="shared" si="240"/>
        <v>0</v>
      </c>
      <c r="Y772" s="424"/>
      <c r="Z772" s="426">
        <f t="shared" si="241"/>
        <v>0</v>
      </c>
      <c r="AA772" s="426">
        <f t="shared" si="242"/>
        <v>0</v>
      </c>
      <c r="AB772" s="424"/>
      <c r="AC772" s="426">
        <f t="shared" si="237"/>
        <v>0</v>
      </c>
      <c r="AD772" s="426">
        <f t="shared" si="238"/>
        <v>0</v>
      </c>
      <c r="AM772" s="426"/>
      <c r="AN772" s="426"/>
      <c r="AO772" s="426"/>
      <c r="AP772" s="426"/>
      <c r="AQ772" s="423"/>
      <c r="AR772" s="423"/>
    </row>
    <row r="773" spans="1:44" s="425" customFormat="1">
      <c r="A773" s="427" t="s">
        <v>1496</v>
      </c>
      <c r="B773" s="421">
        <f>B772+30</f>
        <v>43763</v>
      </c>
      <c r="C773" s="422">
        <v>1</v>
      </c>
      <c r="D773" s="423">
        <v>0</v>
      </c>
      <c r="E773" s="423">
        <v>0</v>
      </c>
      <c r="F773" s="423">
        <v>0</v>
      </c>
      <c r="G773" s="423"/>
      <c r="H773" s="424"/>
      <c r="M773" s="426">
        <v>-50</v>
      </c>
      <c r="N773" s="426">
        <f t="shared" si="252"/>
        <v>1700</v>
      </c>
      <c r="O773" s="426">
        <f t="shared" si="250"/>
        <v>-50</v>
      </c>
      <c r="P773" s="426">
        <f t="shared" si="251"/>
        <v>1700</v>
      </c>
      <c r="Q773" s="426">
        <f t="shared" si="253"/>
        <v>0</v>
      </c>
      <c r="R773" s="426">
        <f t="shared" si="254"/>
        <v>0</v>
      </c>
      <c r="S773" s="426">
        <f t="shared" si="257"/>
        <v>0</v>
      </c>
      <c r="T773" s="426">
        <f t="shared" si="239"/>
        <v>0</v>
      </c>
      <c r="U773" s="426">
        <f t="shared" si="255"/>
        <v>0</v>
      </c>
      <c r="V773" s="426">
        <f t="shared" si="256"/>
        <v>0</v>
      </c>
      <c r="W773" s="426">
        <f t="shared" si="248"/>
        <v>0</v>
      </c>
      <c r="X773" s="426">
        <f t="shared" si="240"/>
        <v>0</v>
      </c>
      <c r="Y773" s="424"/>
      <c r="Z773" s="426">
        <f t="shared" si="241"/>
        <v>0</v>
      </c>
      <c r="AA773" s="426">
        <f t="shared" si="242"/>
        <v>0</v>
      </c>
      <c r="AB773" s="424"/>
      <c r="AC773" s="426">
        <f t="shared" ref="AC773:AC836" si="258">-AB773*N773</f>
        <v>0</v>
      </c>
      <c r="AD773" s="426">
        <f t="shared" ref="AD773:AD836" si="259">AC773*C773</f>
        <v>0</v>
      </c>
      <c r="AM773" s="426"/>
      <c r="AN773" s="426"/>
      <c r="AO773" s="426"/>
      <c r="AP773" s="426"/>
      <c r="AQ773" s="423"/>
      <c r="AR773" s="423"/>
    </row>
    <row r="774" spans="1:44" s="425" customFormat="1">
      <c r="A774" s="427" t="s">
        <v>1496</v>
      </c>
      <c r="B774" s="421">
        <f>B773+31</f>
        <v>43794</v>
      </c>
      <c r="C774" s="422">
        <v>1</v>
      </c>
      <c r="D774" s="423">
        <v>0</v>
      </c>
      <c r="E774" s="423">
        <v>0</v>
      </c>
      <c r="F774" s="423">
        <v>0</v>
      </c>
      <c r="G774" s="423"/>
      <c r="H774" s="424"/>
      <c r="M774" s="426">
        <v>-50</v>
      </c>
      <c r="N774" s="426">
        <f t="shared" si="252"/>
        <v>1750</v>
      </c>
      <c r="O774" s="426">
        <f t="shared" si="250"/>
        <v>-50</v>
      </c>
      <c r="P774" s="426">
        <f t="shared" si="251"/>
        <v>1750</v>
      </c>
      <c r="Q774" s="426">
        <f t="shared" si="253"/>
        <v>0</v>
      </c>
      <c r="R774" s="426">
        <f t="shared" si="254"/>
        <v>0</v>
      </c>
      <c r="S774" s="426">
        <f t="shared" si="257"/>
        <v>0</v>
      </c>
      <c r="T774" s="426">
        <f t="shared" si="239"/>
        <v>0</v>
      </c>
      <c r="U774" s="426">
        <f t="shared" si="255"/>
        <v>0</v>
      </c>
      <c r="V774" s="426">
        <f t="shared" si="256"/>
        <v>0</v>
      </c>
      <c r="W774" s="426">
        <f t="shared" si="248"/>
        <v>0</v>
      </c>
      <c r="X774" s="426">
        <f t="shared" si="240"/>
        <v>0</v>
      </c>
      <c r="Y774" s="424"/>
      <c r="Z774" s="426">
        <f t="shared" si="241"/>
        <v>0</v>
      </c>
      <c r="AA774" s="426">
        <f t="shared" si="242"/>
        <v>0</v>
      </c>
      <c r="AB774" s="424"/>
      <c r="AC774" s="426">
        <f t="shared" si="258"/>
        <v>0</v>
      </c>
      <c r="AD774" s="426">
        <f t="shared" si="259"/>
        <v>0</v>
      </c>
      <c r="AM774" s="426"/>
      <c r="AN774" s="426"/>
      <c r="AO774" s="426"/>
      <c r="AP774" s="426"/>
      <c r="AQ774" s="423"/>
      <c r="AR774" s="423"/>
    </row>
    <row r="775" spans="1:44" s="425" customFormat="1">
      <c r="A775" s="427" t="s">
        <v>1496</v>
      </c>
      <c r="B775" s="421">
        <f>B774+30</f>
        <v>43824</v>
      </c>
      <c r="C775" s="422">
        <v>1</v>
      </c>
      <c r="D775" s="423">
        <v>0</v>
      </c>
      <c r="E775" s="423">
        <v>0</v>
      </c>
      <c r="F775" s="423">
        <v>0</v>
      </c>
      <c r="G775" s="423"/>
      <c r="H775" s="424"/>
      <c r="M775" s="426">
        <v>-50</v>
      </c>
      <c r="N775" s="426">
        <f t="shared" si="252"/>
        <v>1800</v>
      </c>
      <c r="O775" s="426">
        <f t="shared" si="250"/>
        <v>-50</v>
      </c>
      <c r="P775" s="426">
        <f t="shared" si="251"/>
        <v>1800</v>
      </c>
      <c r="Q775" s="426">
        <f t="shared" si="253"/>
        <v>0</v>
      </c>
      <c r="R775" s="426">
        <f t="shared" si="254"/>
        <v>0</v>
      </c>
      <c r="S775" s="426">
        <f t="shared" si="257"/>
        <v>0</v>
      </c>
      <c r="T775" s="426">
        <f t="shared" ref="T775:T838" si="260">S775*C775</f>
        <v>0</v>
      </c>
      <c r="U775" s="426">
        <f t="shared" si="255"/>
        <v>0</v>
      </c>
      <c r="V775" s="426">
        <f t="shared" si="256"/>
        <v>0</v>
      </c>
      <c r="W775" s="426">
        <f t="shared" si="248"/>
        <v>0</v>
      </c>
      <c r="X775" s="426">
        <f t="shared" si="240"/>
        <v>0</v>
      </c>
      <c r="Y775" s="424"/>
      <c r="Z775" s="426">
        <f t="shared" si="241"/>
        <v>0</v>
      </c>
      <c r="AA775" s="426">
        <f t="shared" si="242"/>
        <v>0</v>
      </c>
      <c r="AB775" s="424"/>
      <c r="AC775" s="426">
        <f t="shared" si="258"/>
        <v>0</v>
      </c>
      <c r="AD775" s="426">
        <f t="shared" si="259"/>
        <v>0</v>
      </c>
      <c r="AM775" s="426"/>
      <c r="AN775" s="426"/>
      <c r="AO775" s="426"/>
      <c r="AP775" s="426"/>
      <c r="AQ775" s="423"/>
      <c r="AR775" s="423"/>
    </row>
    <row r="776" spans="1:44" s="425" customFormat="1">
      <c r="A776" s="427" t="s">
        <v>1496</v>
      </c>
      <c r="B776" s="421">
        <f>B775+31</f>
        <v>43855</v>
      </c>
      <c r="C776" s="422">
        <v>1</v>
      </c>
      <c r="D776" s="423">
        <v>0</v>
      </c>
      <c r="E776" s="423">
        <v>0</v>
      </c>
      <c r="F776" s="423">
        <v>0</v>
      </c>
      <c r="G776" s="423"/>
      <c r="H776" s="424"/>
      <c r="M776" s="426">
        <v>-50</v>
      </c>
      <c r="N776" s="426">
        <f t="shared" si="252"/>
        <v>1850</v>
      </c>
      <c r="O776" s="426">
        <f t="shared" si="250"/>
        <v>-50</v>
      </c>
      <c r="P776" s="426">
        <f t="shared" si="251"/>
        <v>1850</v>
      </c>
      <c r="Q776" s="426">
        <f t="shared" si="253"/>
        <v>0</v>
      </c>
      <c r="R776" s="426">
        <f t="shared" si="254"/>
        <v>0</v>
      </c>
      <c r="S776" s="426">
        <f t="shared" si="257"/>
        <v>0</v>
      </c>
      <c r="T776" s="426">
        <f t="shared" si="260"/>
        <v>0</v>
      </c>
      <c r="U776" s="426">
        <f t="shared" si="255"/>
        <v>0</v>
      </c>
      <c r="V776" s="426">
        <f t="shared" si="256"/>
        <v>0</v>
      </c>
      <c r="W776" s="426">
        <f t="shared" si="248"/>
        <v>0</v>
      </c>
      <c r="X776" s="426">
        <f t="shared" ref="X776:X839" si="261">W776*C776</f>
        <v>0</v>
      </c>
      <c r="Y776" s="424"/>
      <c r="Z776" s="426">
        <f t="shared" ref="Z776:Z839" si="262">-Y776*N776</f>
        <v>0</v>
      </c>
      <c r="AA776" s="426">
        <f t="shared" ref="AA776:AA839" si="263">Z776*C776</f>
        <v>0</v>
      </c>
      <c r="AB776" s="424"/>
      <c r="AC776" s="426">
        <f t="shared" si="258"/>
        <v>0</v>
      </c>
      <c r="AD776" s="426">
        <f t="shared" si="259"/>
        <v>0</v>
      </c>
      <c r="AM776" s="426"/>
      <c r="AN776" s="426"/>
      <c r="AO776" s="426"/>
      <c r="AP776" s="426"/>
      <c r="AQ776" s="423"/>
      <c r="AR776" s="423"/>
    </row>
    <row r="777" spans="1:44" s="425" customFormat="1">
      <c r="A777" s="427" t="s">
        <v>1496</v>
      </c>
      <c r="B777" s="421">
        <f>B776+31</f>
        <v>43886</v>
      </c>
      <c r="C777" s="422">
        <v>1</v>
      </c>
      <c r="D777" s="423">
        <v>0</v>
      </c>
      <c r="E777" s="423">
        <v>0</v>
      </c>
      <c r="F777" s="423">
        <v>0</v>
      </c>
      <c r="G777" s="423"/>
      <c r="H777" s="424"/>
      <c r="M777" s="426">
        <v>-50</v>
      </c>
      <c r="N777" s="426">
        <f t="shared" si="252"/>
        <v>1900</v>
      </c>
      <c r="O777" s="426">
        <f t="shared" si="250"/>
        <v>-50</v>
      </c>
      <c r="P777" s="426">
        <f t="shared" si="251"/>
        <v>1900</v>
      </c>
      <c r="Q777" s="426">
        <f t="shared" si="253"/>
        <v>0</v>
      </c>
      <c r="R777" s="426">
        <f t="shared" si="254"/>
        <v>0</v>
      </c>
      <c r="S777" s="426">
        <f t="shared" si="257"/>
        <v>0</v>
      </c>
      <c r="T777" s="426">
        <f t="shared" si="260"/>
        <v>0</v>
      </c>
      <c r="U777" s="426">
        <f t="shared" si="255"/>
        <v>0</v>
      </c>
      <c r="V777" s="426">
        <f t="shared" si="256"/>
        <v>0</v>
      </c>
      <c r="W777" s="426">
        <f t="shared" si="248"/>
        <v>0</v>
      </c>
      <c r="X777" s="426">
        <f t="shared" si="261"/>
        <v>0</v>
      </c>
      <c r="Y777" s="424"/>
      <c r="Z777" s="426">
        <f t="shared" si="262"/>
        <v>0</v>
      </c>
      <c r="AA777" s="426">
        <f t="shared" si="263"/>
        <v>0</v>
      </c>
      <c r="AB777" s="424"/>
      <c r="AC777" s="426">
        <f t="shared" si="258"/>
        <v>0</v>
      </c>
      <c r="AD777" s="426">
        <f t="shared" si="259"/>
        <v>0</v>
      </c>
      <c r="AM777" s="426"/>
      <c r="AN777" s="426"/>
      <c r="AO777" s="426"/>
      <c r="AP777" s="426"/>
      <c r="AQ777" s="423"/>
      <c r="AR777" s="423"/>
    </row>
    <row r="778" spans="1:44" s="425" customFormat="1">
      <c r="A778" s="427" t="s">
        <v>1496</v>
      </c>
      <c r="B778" s="421">
        <f>B777+29</f>
        <v>43915</v>
      </c>
      <c r="C778" s="422">
        <v>1</v>
      </c>
      <c r="D778" s="423">
        <v>0</v>
      </c>
      <c r="E778" s="423">
        <v>0</v>
      </c>
      <c r="F778" s="423">
        <v>0</v>
      </c>
      <c r="G778" s="423"/>
      <c r="H778" s="424"/>
      <c r="M778" s="426">
        <v>-50</v>
      </c>
      <c r="N778" s="426">
        <f t="shared" si="252"/>
        <v>1950</v>
      </c>
      <c r="O778" s="426">
        <f t="shared" si="250"/>
        <v>-50</v>
      </c>
      <c r="P778" s="426">
        <f t="shared" si="251"/>
        <v>1950</v>
      </c>
      <c r="Q778" s="426">
        <f t="shared" si="253"/>
        <v>0</v>
      </c>
      <c r="R778" s="426">
        <f t="shared" si="254"/>
        <v>0</v>
      </c>
      <c r="S778" s="426">
        <f t="shared" si="257"/>
        <v>0</v>
      </c>
      <c r="T778" s="426">
        <f t="shared" si="260"/>
        <v>0</v>
      </c>
      <c r="U778" s="426">
        <f t="shared" si="255"/>
        <v>0</v>
      </c>
      <c r="V778" s="426">
        <f t="shared" si="256"/>
        <v>0</v>
      </c>
      <c r="W778" s="426">
        <f t="shared" si="248"/>
        <v>0</v>
      </c>
      <c r="X778" s="426">
        <f t="shared" si="261"/>
        <v>0</v>
      </c>
      <c r="Y778" s="424"/>
      <c r="Z778" s="426">
        <f t="shared" si="262"/>
        <v>0</v>
      </c>
      <c r="AA778" s="426">
        <f t="shared" si="263"/>
        <v>0</v>
      </c>
      <c r="AB778" s="424"/>
      <c r="AC778" s="426">
        <f t="shared" si="258"/>
        <v>0</v>
      </c>
      <c r="AD778" s="426">
        <f t="shared" si="259"/>
        <v>0</v>
      </c>
      <c r="AM778" s="426"/>
      <c r="AN778" s="426"/>
      <c r="AO778" s="426"/>
      <c r="AP778" s="426"/>
      <c r="AQ778" s="423"/>
      <c r="AR778" s="423"/>
    </row>
    <row r="779" spans="1:44" s="425" customFormat="1">
      <c r="A779" s="427" t="s">
        <v>1496</v>
      </c>
      <c r="B779" s="421">
        <f>B778+31</f>
        <v>43946</v>
      </c>
      <c r="C779" s="422">
        <v>1</v>
      </c>
      <c r="D779" s="423">
        <v>0</v>
      </c>
      <c r="E779" s="423">
        <v>0</v>
      </c>
      <c r="F779" s="423">
        <v>0</v>
      </c>
      <c r="G779" s="423"/>
      <c r="H779" s="424"/>
      <c r="M779" s="426">
        <v>-50</v>
      </c>
      <c r="N779" s="426">
        <f t="shared" si="252"/>
        <v>2000</v>
      </c>
      <c r="O779" s="426">
        <f t="shared" si="250"/>
        <v>-50</v>
      </c>
      <c r="P779" s="426">
        <f t="shared" si="251"/>
        <v>2000</v>
      </c>
      <c r="Q779" s="426">
        <f t="shared" si="253"/>
        <v>0</v>
      </c>
      <c r="R779" s="426">
        <f t="shared" si="254"/>
        <v>0</v>
      </c>
      <c r="S779" s="426">
        <f t="shared" si="257"/>
        <v>0</v>
      </c>
      <c r="T779" s="426">
        <f t="shared" si="260"/>
        <v>0</v>
      </c>
      <c r="U779" s="426">
        <f t="shared" si="255"/>
        <v>0</v>
      </c>
      <c r="V779" s="426">
        <f t="shared" si="256"/>
        <v>0</v>
      </c>
      <c r="W779" s="426">
        <f t="shared" si="248"/>
        <v>0</v>
      </c>
      <c r="X779" s="426">
        <f t="shared" si="261"/>
        <v>0</v>
      </c>
      <c r="Y779" s="424"/>
      <c r="Z779" s="426">
        <f t="shared" si="262"/>
        <v>0</v>
      </c>
      <c r="AA779" s="426">
        <f t="shared" si="263"/>
        <v>0</v>
      </c>
      <c r="AB779" s="424"/>
      <c r="AC779" s="426">
        <f t="shared" si="258"/>
        <v>0</v>
      </c>
      <c r="AD779" s="426">
        <f t="shared" si="259"/>
        <v>0</v>
      </c>
      <c r="AM779" s="426"/>
      <c r="AN779" s="426"/>
      <c r="AO779" s="426"/>
      <c r="AP779" s="426"/>
      <c r="AQ779" s="423"/>
      <c r="AR779" s="423"/>
    </row>
    <row r="780" spans="1:44" s="425" customFormat="1">
      <c r="A780" s="427" t="s">
        <v>1496</v>
      </c>
      <c r="B780" s="421">
        <f>B779+30</f>
        <v>43976</v>
      </c>
      <c r="C780" s="422">
        <v>1</v>
      </c>
      <c r="D780" s="423">
        <v>0</v>
      </c>
      <c r="E780" s="423">
        <v>0</v>
      </c>
      <c r="F780" s="423">
        <v>0</v>
      </c>
      <c r="G780" s="423"/>
      <c r="H780" s="424"/>
      <c r="M780" s="426">
        <v>-50</v>
      </c>
      <c r="N780" s="426">
        <f t="shared" si="252"/>
        <v>2050</v>
      </c>
      <c r="O780" s="426">
        <f t="shared" si="250"/>
        <v>-50</v>
      </c>
      <c r="P780" s="426">
        <f t="shared" si="251"/>
        <v>2050</v>
      </c>
      <c r="Q780" s="426">
        <f t="shared" si="253"/>
        <v>0</v>
      </c>
      <c r="R780" s="426">
        <f t="shared" si="254"/>
        <v>0</v>
      </c>
      <c r="S780" s="426">
        <f t="shared" si="257"/>
        <v>0</v>
      </c>
      <c r="T780" s="426">
        <f t="shared" si="260"/>
        <v>0</v>
      </c>
      <c r="U780" s="426">
        <f t="shared" si="255"/>
        <v>0</v>
      </c>
      <c r="V780" s="426">
        <f t="shared" si="256"/>
        <v>0</v>
      </c>
      <c r="W780" s="426">
        <f t="shared" si="248"/>
        <v>0</v>
      </c>
      <c r="X780" s="426">
        <f t="shared" si="261"/>
        <v>0</v>
      </c>
      <c r="Y780" s="424"/>
      <c r="Z780" s="426">
        <f t="shared" si="262"/>
        <v>0</v>
      </c>
      <c r="AA780" s="426">
        <f t="shared" si="263"/>
        <v>0</v>
      </c>
      <c r="AB780" s="424"/>
      <c r="AC780" s="426">
        <f t="shared" si="258"/>
        <v>0</v>
      </c>
      <c r="AD780" s="426">
        <f t="shared" si="259"/>
        <v>0</v>
      </c>
      <c r="AM780" s="426"/>
      <c r="AN780" s="426"/>
      <c r="AO780" s="426"/>
      <c r="AP780" s="426"/>
      <c r="AQ780" s="423"/>
      <c r="AR780" s="423"/>
    </row>
    <row r="781" spans="1:44" s="425" customFormat="1">
      <c r="A781" s="427" t="s">
        <v>1496</v>
      </c>
      <c r="B781" s="421">
        <f>B780+31</f>
        <v>44007</v>
      </c>
      <c r="C781" s="422">
        <v>1</v>
      </c>
      <c r="D781" s="423">
        <v>0</v>
      </c>
      <c r="E781" s="423">
        <v>0</v>
      </c>
      <c r="F781" s="423">
        <v>0</v>
      </c>
      <c r="G781" s="423"/>
      <c r="H781" s="424"/>
      <c r="M781" s="426">
        <v>-50</v>
      </c>
      <c r="N781" s="426">
        <f t="shared" si="252"/>
        <v>2100</v>
      </c>
      <c r="O781" s="426">
        <f t="shared" si="250"/>
        <v>-50</v>
      </c>
      <c r="P781" s="426">
        <f t="shared" si="251"/>
        <v>2100</v>
      </c>
      <c r="Q781" s="426">
        <f t="shared" si="253"/>
        <v>0</v>
      </c>
      <c r="R781" s="426">
        <f t="shared" si="254"/>
        <v>0</v>
      </c>
      <c r="S781" s="426">
        <f t="shared" si="257"/>
        <v>0</v>
      </c>
      <c r="T781" s="426">
        <f t="shared" si="260"/>
        <v>0</v>
      </c>
      <c r="U781" s="426">
        <f t="shared" si="255"/>
        <v>0</v>
      </c>
      <c r="V781" s="426">
        <f t="shared" si="256"/>
        <v>0</v>
      </c>
      <c r="W781" s="426">
        <f t="shared" si="248"/>
        <v>0</v>
      </c>
      <c r="X781" s="426">
        <f t="shared" si="261"/>
        <v>0</v>
      </c>
      <c r="Y781" s="424"/>
      <c r="Z781" s="426">
        <f t="shared" si="262"/>
        <v>0</v>
      </c>
      <c r="AA781" s="426">
        <f t="shared" si="263"/>
        <v>0</v>
      </c>
      <c r="AB781" s="424"/>
      <c r="AC781" s="426">
        <f t="shared" si="258"/>
        <v>0</v>
      </c>
      <c r="AD781" s="426">
        <f t="shared" si="259"/>
        <v>0</v>
      </c>
      <c r="AM781" s="426"/>
      <c r="AN781" s="426"/>
      <c r="AO781" s="426"/>
      <c r="AP781" s="426"/>
      <c r="AQ781" s="423"/>
      <c r="AR781" s="423"/>
    </row>
    <row r="782" spans="1:44" s="425" customFormat="1">
      <c r="A782" s="427" t="s">
        <v>1496</v>
      </c>
      <c r="B782" s="421">
        <f>B781+30</f>
        <v>44037</v>
      </c>
      <c r="C782" s="422">
        <v>1</v>
      </c>
      <c r="D782" s="423">
        <v>0</v>
      </c>
      <c r="E782" s="423">
        <v>0</v>
      </c>
      <c r="F782" s="423">
        <v>0</v>
      </c>
      <c r="G782" s="423"/>
      <c r="H782" s="424"/>
      <c r="M782" s="426">
        <v>-50</v>
      </c>
      <c r="N782" s="426">
        <f t="shared" si="252"/>
        <v>2150</v>
      </c>
      <c r="O782" s="426">
        <f t="shared" si="250"/>
        <v>-50</v>
      </c>
      <c r="P782" s="426">
        <f t="shared" si="251"/>
        <v>2150</v>
      </c>
      <c r="Q782" s="426">
        <f t="shared" si="253"/>
        <v>0</v>
      </c>
      <c r="R782" s="426">
        <f t="shared" si="254"/>
        <v>0</v>
      </c>
      <c r="S782" s="426">
        <f t="shared" si="257"/>
        <v>0</v>
      </c>
      <c r="T782" s="426">
        <f t="shared" si="260"/>
        <v>0</v>
      </c>
      <c r="U782" s="426">
        <f t="shared" si="255"/>
        <v>0</v>
      </c>
      <c r="V782" s="426">
        <f t="shared" si="256"/>
        <v>0</v>
      </c>
      <c r="W782" s="426">
        <f t="shared" si="248"/>
        <v>0</v>
      </c>
      <c r="X782" s="426">
        <f t="shared" si="261"/>
        <v>0</v>
      </c>
      <c r="Y782" s="424"/>
      <c r="Z782" s="426">
        <f t="shared" si="262"/>
        <v>0</v>
      </c>
      <c r="AA782" s="426">
        <f t="shared" si="263"/>
        <v>0</v>
      </c>
      <c r="AB782" s="424"/>
      <c r="AC782" s="426">
        <f t="shared" si="258"/>
        <v>0</v>
      </c>
      <c r="AD782" s="426">
        <f t="shared" si="259"/>
        <v>0</v>
      </c>
      <c r="AM782" s="426"/>
      <c r="AN782" s="426"/>
      <c r="AO782" s="426"/>
      <c r="AP782" s="426"/>
      <c r="AQ782" s="423"/>
      <c r="AR782" s="423"/>
    </row>
    <row r="783" spans="1:44" s="425" customFormat="1">
      <c r="A783" s="427" t="s">
        <v>1496</v>
      </c>
      <c r="B783" s="421">
        <f>B782+31</f>
        <v>44068</v>
      </c>
      <c r="C783" s="422">
        <v>1</v>
      </c>
      <c r="D783" s="423">
        <v>0</v>
      </c>
      <c r="E783" s="423">
        <v>0</v>
      </c>
      <c r="F783" s="423">
        <v>0</v>
      </c>
      <c r="G783" s="423"/>
      <c r="H783" s="424"/>
      <c r="M783" s="426">
        <v>-50</v>
      </c>
      <c r="N783" s="426">
        <f t="shared" si="252"/>
        <v>2200</v>
      </c>
      <c r="O783" s="426">
        <f t="shared" si="250"/>
        <v>-50</v>
      </c>
      <c r="P783" s="426">
        <f t="shared" si="251"/>
        <v>2200</v>
      </c>
      <c r="Q783" s="426">
        <f t="shared" si="253"/>
        <v>0</v>
      </c>
      <c r="R783" s="426">
        <f t="shared" si="254"/>
        <v>0</v>
      </c>
      <c r="S783" s="426">
        <f t="shared" si="257"/>
        <v>0</v>
      </c>
      <c r="T783" s="426">
        <f t="shared" si="260"/>
        <v>0</v>
      </c>
      <c r="U783" s="426">
        <f t="shared" si="255"/>
        <v>0</v>
      </c>
      <c r="V783" s="426">
        <f t="shared" si="256"/>
        <v>0</v>
      </c>
      <c r="W783" s="426">
        <f t="shared" si="248"/>
        <v>0</v>
      </c>
      <c r="X783" s="426">
        <f t="shared" si="261"/>
        <v>0</v>
      </c>
      <c r="Y783" s="424"/>
      <c r="Z783" s="426">
        <f t="shared" si="262"/>
        <v>0</v>
      </c>
      <c r="AA783" s="426">
        <f t="shared" si="263"/>
        <v>0</v>
      </c>
      <c r="AB783" s="424"/>
      <c r="AC783" s="426">
        <f t="shared" si="258"/>
        <v>0</v>
      </c>
      <c r="AD783" s="426">
        <f t="shared" si="259"/>
        <v>0</v>
      </c>
      <c r="AM783" s="426"/>
      <c r="AN783" s="426"/>
      <c r="AO783" s="426"/>
      <c r="AP783" s="426"/>
      <c r="AQ783" s="423"/>
      <c r="AR783" s="423"/>
    </row>
    <row r="784" spans="1:44" s="425" customFormat="1">
      <c r="A784" s="427" t="s">
        <v>1496</v>
      </c>
      <c r="B784" s="421">
        <f>B783+31</f>
        <v>44099</v>
      </c>
      <c r="C784" s="422">
        <v>1</v>
      </c>
      <c r="D784" s="423">
        <v>0</v>
      </c>
      <c r="E784" s="423">
        <v>0</v>
      </c>
      <c r="F784" s="423">
        <v>0</v>
      </c>
      <c r="G784" s="423"/>
      <c r="H784" s="424"/>
      <c r="M784" s="426">
        <v>-50</v>
      </c>
      <c r="N784" s="426">
        <f t="shared" si="252"/>
        <v>2250</v>
      </c>
      <c r="O784" s="426">
        <f t="shared" si="250"/>
        <v>-50</v>
      </c>
      <c r="P784" s="426">
        <f t="shared" si="251"/>
        <v>2250</v>
      </c>
      <c r="Q784" s="426">
        <f t="shared" si="253"/>
        <v>0</v>
      </c>
      <c r="R784" s="426">
        <f t="shared" si="254"/>
        <v>0</v>
      </c>
      <c r="S784" s="426">
        <f t="shared" si="257"/>
        <v>0</v>
      </c>
      <c r="T784" s="426">
        <f t="shared" si="260"/>
        <v>0</v>
      </c>
      <c r="U784" s="426">
        <f t="shared" si="255"/>
        <v>0</v>
      </c>
      <c r="V784" s="426">
        <f t="shared" si="256"/>
        <v>0</v>
      </c>
      <c r="W784" s="426">
        <f t="shared" si="248"/>
        <v>0</v>
      </c>
      <c r="X784" s="426">
        <f t="shared" si="261"/>
        <v>0</v>
      </c>
      <c r="Y784" s="424"/>
      <c r="Z784" s="426">
        <f t="shared" si="262"/>
        <v>0</v>
      </c>
      <c r="AA784" s="426">
        <f t="shared" si="263"/>
        <v>0</v>
      </c>
      <c r="AB784" s="424"/>
      <c r="AC784" s="426">
        <f t="shared" si="258"/>
        <v>0</v>
      </c>
      <c r="AD784" s="426">
        <f t="shared" si="259"/>
        <v>0</v>
      </c>
      <c r="AM784" s="426"/>
      <c r="AN784" s="426"/>
      <c r="AO784" s="426"/>
      <c r="AP784" s="426"/>
      <c r="AQ784" s="423"/>
      <c r="AR784" s="423"/>
    </row>
    <row r="785" spans="1:44" s="425" customFormat="1">
      <c r="A785" s="427" t="s">
        <v>1496</v>
      </c>
      <c r="B785" s="421">
        <f>B784+30</f>
        <v>44129</v>
      </c>
      <c r="C785" s="422">
        <v>1</v>
      </c>
      <c r="D785" s="423">
        <v>0</v>
      </c>
      <c r="E785" s="423">
        <v>0</v>
      </c>
      <c r="F785" s="423">
        <v>0</v>
      </c>
      <c r="G785" s="423"/>
      <c r="H785" s="424"/>
      <c r="M785" s="426">
        <v>-50</v>
      </c>
      <c r="N785" s="426">
        <f t="shared" si="252"/>
        <v>2300</v>
      </c>
      <c r="O785" s="426">
        <f t="shared" si="250"/>
        <v>-50</v>
      </c>
      <c r="P785" s="426">
        <f t="shared" si="251"/>
        <v>2300</v>
      </c>
      <c r="Q785" s="426">
        <f t="shared" si="253"/>
        <v>0</v>
      </c>
      <c r="R785" s="426">
        <f t="shared" si="254"/>
        <v>0</v>
      </c>
      <c r="S785" s="426">
        <f t="shared" si="257"/>
        <v>0</v>
      </c>
      <c r="T785" s="426">
        <f t="shared" si="260"/>
        <v>0</v>
      </c>
      <c r="U785" s="426">
        <f t="shared" si="255"/>
        <v>0</v>
      </c>
      <c r="V785" s="426">
        <f t="shared" si="256"/>
        <v>0</v>
      </c>
      <c r="W785" s="426">
        <f t="shared" si="248"/>
        <v>0</v>
      </c>
      <c r="X785" s="426">
        <f t="shared" si="261"/>
        <v>0</v>
      </c>
      <c r="Y785" s="424"/>
      <c r="Z785" s="426">
        <f t="shared" si="262"/>
        <v>0</v>
      </c>
      <c r="AA785" s="426">
        <f t="shared" si="263"/>
        <v>0</v>
      </c>
      <c r="AB785" s="424"/>
      <c r="AC785" s="426">
        <f t="shared" si="258"/>
        <v>0</v>
      </c>
      <c r="AD785" s="426">
        <f t="shared" si="259"/>
        <v>0</v>
      </c>
      <c r="AM785" s="426"/>
      <c r="AN785" s="426"/>
      <c r="AO785" s="426"/>
      <c r="AP785" s="426"/>
      <c r="AQ785" s="423"/>
      <c r="AR785" s="423"/>
    </row>
    <row r="786" spans="1:44" s="425" customFormat="1">
      <c r="A786" s="427" t="s">
        <v>1496</v>
      </c>
      <c r="B786" s="421">
        <f>B785+31</f>
        <v>44160</v>
      </c>
      <c r="C786" s="422">
        <v>1</v>
      </c>
      <c r="D786" s="423">
        <v>0</v>
      </c>
      <c r="E786" s="423">
        <v>0</v>
      </c>
      <c r="F786" s="423">
        <v>0</v>
      </c>
      <c r="G786" s="423"/>
      <c r="H786" s="424"/>
      <c r="M786" s="426">
        <v>-50</v>
      </c>
      <c r="N786" s="426">
        <f t="shared" si="252"/>
        <v>2350</v>
      </c>
      <c r="O786" s="426">
        <f t="shared" si="250"/>
        <v>-50</v>
      </c>
      <c r="P786" s="426">
        <f t="shared" si="251"/>
        <v>2350</v>
      </c>
      <c r="Q786" s="426">
        <f t="shared" si="253"/>
        <v>0</v>
      </c>
      <c r="R786" s="426">
        <f t="shared" si="254"/>
        <v>0</v>
      </c>
      <c r="S786" s="426">
        <f t="shared" si="257"/>
        <v>0</v>
      </c>
      <c r="T786" s="426">
        <f t="shared" si="260"/>
        <v>0</v>
      </c>
      <c r="U786" s="426">
        <f t="shared" si="255"/>
        <v>0</v>
      </c>
      <c r="V786" s="426">
        <f t="shared" si="256"/>
        <v>0</v>
      </c>
      <c r="W786" s="426">
        <f t="shared" si="248"/>
        <v>0</v>
      </c>
      <c r="X786" s="426">
        <f t="shared" si="261"/>
        <v>0</v>
      </c>
      <c r="Y786" s="424"/>
      <c r="Z786" s="426">
        <f t="shared" si="262"/>
        <v>0</v>
      </c>
      <c r="AA786" s="426">
        <f t="shared" si="263"/>
        <v>0</v>
      </c>
      <c r="AB786" s="424"/>
      <c r="AC786" s="426">
        <f t="shared" si="258"/>
        <v>0</v>
      </c>
      <c r="AD786" s="426">
        <f t="shared" si="259"/>
        <v>0</v>
      </c>
      <c r="AM786" s="426"/>
      <c r="AN786" s="426"/>
      <c r="AO786" s="426"/>
      <c r="AP786" s="426"/>
      <c r="AQ786" s="423"/>
      <c r="AR786" s="423"/>
    </row>
    <row r="787" spans="1:44" s="425" customFormat="1">
      <c r="A787" s="427" t="s">
        <v>1496</v>
      </c>
      <c r="B787" s="421">
        <f>B786+30</f>
        <v>44190</v>
      </c>
      <c r="C787" s="422">
        <v>1</v>
      </c>
      <c r="D787" s="423">
        <v>0</v>
      </c>
      <c r="E787" s="423">
        <v>0</v>
      </c>
      <c r="F787" s="423">
        <v>0</v>
      </c>
      <c r="G787" s="423"/>
      <c r="H787" s="424"/>
      <c r="M787" s="426">
        <v>-50</v>
      </c>
      <c r="N787" s="426">
        <f t="shared" si="252"/>
        <v>2400</v>
      </c>
      <c r="O787" s="426">
        <f t="shared" si="250"/>
        <v>-50</v>
      </c>
      <c r="P787" s="426">
        <f t="shared" si="251"/>
        <v>2400</v>
      </c>
      <c r="Q787" s="426">
        <f t="shared" si="253"/>
        <v>0</v>
      </c>
      <c r="R787" s="426">
        <f t="shared" si="254"/>
        <v>0</v>
      </c>
      <c r="S787" s="426">
        <f t="shared" si="257"/>
        <v>0</v>
      </c>
      <c r="T787" s="426">
        <f t="shared" si="260"/>
        <v>0</v>
      </c>
      <c r="U787" s="426">
        <f t="shared" si="255"/>
        <v>0</v>
      </c>
      <c r="V787" s="426">
        <f t="shared" si="256"/>
        <v>0</v>
      </c>
      <c r="W787" s="426">
        <f t="shared" ref="W787:W850" si="264">-P787*F787</f>
        <v>0</v>
      </c>
      <c r="X787" s="426">
        <f t="shared" si="261"/>
        <v>0</v>
      </c>
      <c r="Y787" s="424"/>
      <c r="Z787" s="426">
        <f t="shared" si="262"/>
        <v>0</v>
      </c>
      <c r="AA787" s="426">
        <f t="shared" si="263"/>
        <v>0</v>
      </c>
      <c r="AB787" s="424"/>
      <c r="AC787" s="426">
        <f t="shared" si="258"/>
        <v>0</v>
      </c>
      <c r="AD787" s="426">
        <f t="shared" si="259"/>
        <v>0</v>
      </c>
      <c r="AM787" s="426"/>
      <c r="AN787" s="426"/>
      <c r="AO787" s="426"/>
      <c r="AP787" s="426"/>
      <c r="AQ787" s="423"/>
      <c r="AR787" s="423"/>
    </row>
    <row r="788" spans="1:44" s="425" customFormat="1">
      <c r="A788" s="427" t="s">
        <v>1496</v>
      </c>
      <c r="B788" s="421">
        <f>B787+31</f>
        <v>44221</v>
      </c>
      <c r="C788" s="422">
        <v>1</v>
      </c>
      <c r="D788" s="423">
        <v>0</v>
      </c>
      <c r="E788" s="423">
        <v>0</v>
      </c>
      <c r="F788" s="423">
        <v>0</v>
      </c>
      <c r="G788" s="423"/>
      <c r="H788" s="424"/>
      <c r="M788" s="426">
        <v>-50</v>
      </c>
      <c r="N788" s="426">
        <f t="shared" si="252"/>
        <v>2450</v>
      </c>
      <c r="O788" s="426">
        <f t="shared" si="250"/>
        <v>-50</v>
      </c>
      <c r="P788" s="426">
        <f t="shared" si="251"/>
        <v>2450</v>
      </c>
      <c r="Q788" s="426">
        <f t="shared" si="253"/>
        <v>0</v>
      </c>
      <c r="R788" s="426">
        <f t="shared" si="254"/>
        <v>0</v>
      </c>
      <c r="S788" s="426">
        <f t="shared" si="257"/>
        <v>0</v>
      </c>
      <c r="T788" s="426">
        <f t="shared" si="260"/>
        <v>0</v>
      </c>
      <c r="U788" s="426">
        <f t="shared" si="255"/>
        <v>0</v>
      </c>
      <c r="V788" s="426">
        <f t="shared" si="256"/>
        <v>0</v>
      </c>
      <c r="W788" s="426">
        <f t="shared" si="264"/>
        <v>0</v>
      </c>
      <c r="X788" s="426">
        <f t="shared" si="261"/>
        <v>0</v>
      </c>
      <c r="Y788" s="424"/>
      <c r="Z788" s="426">
        <f t="shared" si="262"/>
        <v>0</v>
      </c>
      <c r="AA788" s="426">
        <f t="shared" si="263"/>
        <v>0</v>
      </c>
      <c r="AB788" s="424"/>
      <c r="AC788" s="426">
        <f t="shared" si="258"/>
        <v>0</v>
      </c>
      <c r="AD788" s="426">
        <f t="shared" si="259"/>
        <v>0</v>
      </c>
      <c r="AM788" s="426"/>
      <c r="AN788" s="426"/>
      <c r="AO788" s="426"/>
      <c r="AP788" s="426"/>
      <c r="AQ788" s="423"/>
      <c r="AR788" s="423"/>
    </row>
    <row r="789" spans="1:44" s="425" customFormat="1">
      <c r="A789" s="427" t="s">
        <v>1496</v>
      </c>
      <c r="B789" s="421">
        <f>B788+31</f>
        <v>44252</v>
      </c>
      <c r="C789" s="422">
        <v>1</v>
      </c>
      <c r="D789" s="423">
        <v>0</v>
      </c>
      <c r="E789" s="423">
        <v>0</v>
      </c>
      <c r="F789" s="423">
        <v>0</v>
      </c>
      <c r="G789" s="423"/>
      <c r="H789" s="424"/>
      <c r="M789" s="426">
        <v>-50</v>
      </c>
      <c r="N789" s="426">
        <f t="shared" si="252"/>
        <v>2500</v>
      </c>
      <c r="O789" s="426">
        <f t="shared" si="250"/>
        <v>-50</v>
      </c>
      <c r="P789" s="426">
        <f t="shared" si="251"/>
        <v>2500</v>
      </c>
      <c r="Q789" s="426">
        <f t="shared" si="253"/>
        <v>0</v>
      </c>
      <c r="R789" s="426">
        <f t="shared" si="254"/>
        <v>0</v>
      </c>
      <c r="S789" s="426">
        <f t="shared" si="257"/>
        <v>0</v>
      </c>
      <c r="T789" s="426">
        <f t="shared" si="260"/>
        <v>0</v>
      </c>
      <c r="U789" s="426">
        <f t="shared" si="255"/>
        <v>0</v>
      </c>
      <c r="V789" s="426">
        <f t="shared" si="256"/>
        <v>0</v>
      </c>
      <c r="W789" s="426">
        <f t="shared" si="264"/>
        <v>0</v>
      </c>
      <c r="X789" s="426">
        <f t="shared" si="261"/>
        <v>0</v>
      </c>
      <c r="Y789" s="424"/>
      <c r="Z789" s="426">
        <f t="shared" si="262"/>
        <v>0</v>
      </c>
      <c r="AA789" s="426">
        <f t="shared" si="263"/>
        <v>0</v>
      </c>
      <c r="AB789" s="424"/>
      <c r="AC789" s="426">
        <f t="shared" si="258"/>
        <v>0</v>
      </c>
      <c r="AD789" s="426">
        <f t="shared" si="259"/>
        <v>0</v>
      </c>
      <c r="AM789" s="426"/>
      <c r="AN789" s="426"/>
      <c r="AO789" s="426"/>
      <c r="AP789" s="426"/>
      <c r="AQ789" s="423"/>
      <c r="AR789" s="423"/>
    </row>
    <row r="790" spans="1:44" s="425" customFormat="1">
      <c r="A790" s="427" t="s">
        <v>1496</v>
      </c>
      <c r="B790" s="421">
        <f>B789+28</f>
        <v>44280</v>
      </c>
      <c r="C790" s="422">
        <v>1</v>
      </c>
      <c r="D790" s="423">
        <v>0</v>
      </c>
      <c r="E790" s="423">
        <v>0</v>
      </c>
      <c r="F790" s="423">
        <v>0</v>
      </c>
      <c r="G790" s="423"/>
      <c r="H790" s="424"/>
      <c r="M790" s="426">
        <v>-50</v>
      </c>
      <c r="N790" s="426">
        <f t="shared" si="252"/>
        <v>2550</v>
      </c>
      <c r="O790" s="426">
        <f t="shared" si="250"/>
        <v>-50</v>
      </c>
      <c r="P790" s="426">
        <f t="shared" si="251"/>
        <v>2550</v>
      </c>
      <c r="Q790" s="426">
        <f t="shared" si="253"/>
        <v>0</v>
      </c>
      <c r="R790" s="426">
        <f t="shared" si="254"/>
        <v>0</v>
      </c>
      <c r="S790" s="426">
        <f t="shared" si="257"/>
        <v>0</v>
      </c>
      <c r="T790" s="426">
        <f t="shared" si="260"/>
        <v>0</v>
      </c>
      <c r="U790" s="426">
        <f t="shared" si="255"/>
        <v>0</v>
      </c>
      <c r="V790" s="426">
        <f t="shared" si="256"/>
        <v>0</v>
      </c>
      <c r="W790" s="426">
        <f t="shared" si="264"/>
        <v>0</v>
      </c>
      <c r="X790" s="426">
        <f t="shared" si="261"/>
        <v>0</v>
      </c>
      <c r="Y790" s="424"/>
      <c r="Z790" s="426">
        <f t="shared" si="262"/>
        <v>0</v>
      </c>
      <c r="AA790" s="426">
        <f t="shared" si="263"/>
        <v>0</v>
      </c>
      <c r="AB790" s="424"/>
      <c r="AC790" s="426">
        <f t="shared" si="258"/>
        <v>0</v>
      </c>
      <c r="AD790" s="426">
        <f t="shared" si="259"/>
        <v>0</v>
      </c>
      <c r="AM790" s="426"/>
      <c r="AN790" s="426"/>
      <c r="AO790" s="426"/>
      <c r="AP790" s="426"/>
      <c r="AQ790" s="423"/>
      <c r="AR790" s="423"/>
    </row>
    <row r="791" spans="1:44" s="425" customFormat="1">
      <c r="A791" s="427" t="s">
        <v>1496</v>
      </c>
      <c r="B791" s="421">
        <f>B790+31</f>
        <v>44311</v>
      </c>
      <c r="C791" s="422">
        <v>1</v>
      </c>
      <c r="D791" s="423">
        <v>0</v>
      </c>
      <c r="E791" s="423">
        <v>0</v>
      </c>
      <c r="F791" s="423">
        <v>0</v>
      </c>
      <c r="G791" s="423"/>
      <c r="H791" s="424"/>
      <c r="M791" s="426">
        <v>-50</v>
      </c>
      <c r="N791" s="426">
        <f t="shared" si="252"/>
        <v>2600</v>
      </c>
      <c r="O791" s="426">
        <f t="shared" si="250"/>
        <v>-50</v>
      </c>
      <c r="P791" s="426">
        <f t="shared" si="251"/>
        <v>2600</v>
      </c>
      <c r="Q791" s="426">
        <f t="shared" si="253"/>
        <v>0</v>
      </c>
      <c r="R791" s="426">
        <f t="shared" si="254"/>
        <v>0</v>
      </c>
      <c r="S791" s="426">
        <f t="shared" si="257"/>
        <v>0</v>
      </c>
      <c r="T791" s="426">
        <f t="shared" si="260"/>
        <v>0</v>
      </c>
      <c r="U791" s="426">
        <f t="shared" si="255"/>
        <v>0</v>
      </c>
      <c r="V791" s="426">
        <f t="shared" si="256"/>
        <v>0</v>
      </c>
      <c r="W791" s="426">
        <f t="shared" si="264"/>
        <v>0</v>
      </c>
      <c r="X791" s="426">
        <f t="shared" si="261"/>
        <v>0</v>
      </c>
      <c r="Y791" s="424"/>
      <c r="Z791" s="426">
        <f t="shared" si="262"/>
        <v>0</v>
      </c>
      <c r="AA791" s="426">
        <f t="shared" si="263"/>
        <v>0</v>
      </c>
      <c r="AB791" s="424"/>
      <c r="AC791" s="426">
        <f t="shared" si="258"/>
        <v>0</v>
      </c>
      <c r="AD791" s="426">
        <f t="shared" si="259"/>
        <v>0</v>
      </c>
      <c r="AM791" s="426"/>
      <c r="AN791" s="426"/>
      <c r="AO791" s="426"/>
      <c r="AP791" s="426"/>
      <c r="AQ791" s="423"/>
      <c r="AR791" s="423"/>
    </row>
    <row r="792" spans="1:44" s="425" customFormat="1">
      <c r="A792" s="427" t="s">
        <v>1496</v>
      </c>
      <c r="B792" s="421">
        <f>B791+30</f>
        <v>44341</v>
      </c>
      <c r="C792" s="422">
        <v>1</v>
      </c>
      <c r="D792" s="423">
        <v>0</v>
      </c>
      <c r="E792" s="423">
        <v>0</v>
      </c>
      <c r="F792" s="423">
        <v>0</v>
      </c>
      <c r="G792" s="423"/>
      <c r="H792" s="424"/>
      <c r="M792" s="426">
        <v>-50</v>
      </c>
      <c r="N792" s="426">
        <f t="shared" si="252"/>
        <v>2650</v>
      </c>
      <c r="O792" s="426">
        <f t="shared" si="250"/>
        <v>-50</v>
      </c>
      <c r="P792" s="426">
        <f t="shared" si="251"/>
        <v>2650</v>
      </c>
      <c r="Q792" s="426">
        <f t="shared" si="253"/>
        <v>0</v>
      </c>
      <c r="R792" s="426">
        <f t="shared" si="254"/>
        <v>0</v>
      </c>
      <c r="S792" s="426">
        <f t="shared" si="257"/>
        <v>0</v>
      </c>
      <c r="T792" s="426">
        <f t="shared" si="260"/>
        <v>0</v>
      </c>
      <c r="U792" s="426">
        <f t="shared" si="255"/>
        <v>0</v>
      </c>
      <c r="V792" s="426">
        <f t="shared" si="256"/>
        <v>0</v>
      </c>
      <c r="W792" s="426">
        <f t="shared" si="264"/>
        <v>0</v>
      </c>
      <c r="X792" s="426">
        <f t="shared" si="261"/>
        <v>0</v>
      </c>
      <c r="Y792" s="424"/>
      <c r="Z792" s="426">
        <f t="shared" si="262"/>
        <v>0</v>
      </c>
      <c r="AA792" s="426">
        <f t="shared" si="263"/>
        <v>0</v>
      </c>
      <c r="AB792" s="424"/>
      <c r="AC792" s="426">
        <f t="shared" si="258"/>
        <v>0</v>
      </c>
      <c r="AD792" s="426">
        <f t="shared" si="259"/>
        <v>0</v>
      </c>
      <c r="AM792" s="426"/>
      <c r="AN792" s="426"/>
      <c r="AO792" s="426"/>
      <c r="AP792" s="426"/>
      <c r="AQ792" s="423"/>
      <c r="AR792" s="423"/>
    </row>
    <row r="793" spans="1:44" s="425" customFormat="1">
      <c r="A793" s="427" t="s">
        <v>1496</v>
      </c>
      <c r="B793" s="421">
        <f>B792+31</f>
        <v>44372</v>
      </c>
      <c r="C793" s="422">
        <v>1</v>
      </c>
      <c r="D793" s="423">
        <v>0</v>
      </c>
      <c r="E793" s="423">
        <v>0</v>
      </c>
      <c r="F793" s="423">
        <v>0</v>
      </c>
      <c r="G793" s="423"/>
      <c r="H793" s="424"/>
      <c r="M793" s="426">
        <v>-50</v>
      </c>
      <c r="N793" s="426">
        <f t="shared" si="252"/>
        <v>2700</v>
      </c>
      <c r="O793" s="426">
        <f t="shared" si="250"/>
        <v>-50</v>
      </c>
      <c r="P793" s="426">
        <f t="shared" si="251"/>
        <v>2700</v>
      </c>
      <c r="Q793" s="426">
        <f t="shared" si="253"/>
        <v>0</v>
      </c>
      <c r="R793" s="426">
        <f t="shared" si="254"/>
        <v>0</v>
      </c>
      <c r="S793" s="426">
        <f t="shared" si="257"/>
        <v>0</v>
      </c>
      <c r="T793" s="426">
        <f t="shared" si="260"/>
        <v>0</v>
      </c>
      <c r="U793" s="426">
        <f t="shared" si="255"/>
        <v>0</v>
      </c>
      <c r="V793" s="426">
        <f t="shared" si="256"/>
        <v>0</v>
      </c>
      <c r="W793" s="426">
        <f t="shared" si="264"/>
        <v>0</v>
      </c>
      <c r="X793" s="426">
        <f t="shared" si="261"/>
        <v>0</v>
      </c>
      <c r="Y793" s="424"/>
      <c r="Z793" s="426">
        <f t="shared" si="262"/>
        <v>0</v>
      </c>
      <c r="AA793" s="426">
        <f t="shared" si="263"/>
        <v>0</v>
      </c>
      <c r="AB793" s="424"/>
      <c r="AC793" s="426">
        <f t="shared" si="258"/>
        <v>0</v>
      </c>
      <c r="AD793" s="426">
        <f t="shared" si="259"/>
        <v>0</v>
      </c>
      <c r="AM793" s="426"/>
      <c r="AN793" s="426"/>
      <c r="AO793" s="426"/>
      <c r="AP793" s="426"/>
      <c r="AQ793" s="423"/>
      <c r="AR793" s="423"/>
    </row>
    <row r="794" spans="1:44" s="425" customFormat="1">
      <c r="A794" s="427" t="s">
        <v>1496</v>
      </c>
      <c r="B794" s="421">
        <f>B793+30</f>
        <v>44402</v>
      </c>
      <c r="C794" s="422">
        <v>1</v>
      </c>
      <c r="D794" s="423">
        <v>0</v>
      </c>
      <c r="E794" s="423">
        <v>0</v>
      </c>
      <c r="F794" s="423">
        <v>0</v>
      </c>
      <c r="G794" s="423"/>
      <c r="H794" s="424"/>
      <c r="M794" s="426">
        <v>-50</v>
      </c>
      <c r="N794" s="426">
        <f t="shared" si="252"/>
        <v>2750</v>
      </c>
      <c r="O794" s="426">
        <f t="shared" si="250"/>
        <v>-50</v>
      </c>
      <c r="P794" s="426">
        <f t="shared" si="251"/>
        <v>2750</v>
      </c>
      <c r="Q794" s="426">
        <f t="shared" si="253"/>
        <v>0</v>
      </c>
      <c r="R794" s="426">
        <f t="shared" si="254"/>
        <v>0</v>
      </c>
      <c r="S794" s="426">
        <f t="shared" si="257"/>
        <v>0</v>
      </c>
      <c r="T794" s="426">
        <f t="shared" si="260"/>
        <v>0</v>
      </c>
      <c r="U794" s="426">
        <f t="shared" si="255"/>
        <v>0</v>
      </c>
      <c r="V794" s="426">
        <f t="shared" si="256"/>
        <v>0</v>
      </c>
      <c r="W794" s="426">
        <f t="shared" si="264"/>
        <v>0</v>
      </c>
      <c r="X794" s="426">
        <f t="shared" si="261"/>
        <v>0</v>
      </c>
      <c r="Y794" s="424"/>
      <c r="Z794" s="426">
        <f t="shared" si="262"/>
        <v>0</v>
      </c>
      <c r="AA794" s="426">
        <f t="shared" si="263"/>
        <v>0</v>
      </c>
      <c r="AB794" s="424"/>
      <c r="AC794" s="426">
        <f t="shared" si="258"/>
        <v>0</v>
      </c>
      <c r="AD794" s="426">
        <f t="shared" si="259"/>
        <v>0</v>
      </c>
      <c r="AM794" s="426"/>
      <c r="AN794" s="426"/>
      <c r="AO794" s="426"/>
      <c r="AP794" s="426"/>
      <c r="AQ794" s="423"/>
      <c r="AR794" s="423"/>
    </row>
    <row r="795" spans="1:44" s="425" customFormat="1">
      <c r="A795" s="427" t="s">
        <v>1496</v>
      </c>
      <c r="B795" s="421">
        <f>B794+31</f>
        <v>44433</v>
      </c>
      <c r="C795" s="422">
        <v>1</v>
      </c>
      <c r="D795" s="423">
        <v>0</v>
      </c>
      <c r="E795" s="423">
        <v>0</v>
      </c>
      <c r="F795" s="423">
        <v>0</v>
      </c>
      <c r="G795" s="423"/>
      <c r="H795" s="424"/>
      <c r="M795" s="426">
        <v>-50</v>
      </c>
      <c r="N795" s="426">
        <f t="shared" si="252"/>
        <v>2800</v>
      </c>
      <c r="O795" s="426">
        <f t="shared" si="250"/>
        <v>-50</v>
      </c>
      <c r="P795" s="426">
        <f t="shared" si="251"/>
        <v>2800</v>
      </c>
      <c r="Q795" s="426">
        <f t="shared" si="253"/>
        <v>0</v>
      </c>
      <c r="R795" s="426">
        <f t="shared" si="254"/>
        <v>0</v>
      </c>
      <c r="S795" s="426">
        <f t="shared" si="257"/>
        <v>0</v>
      </c>
      <c r="T795" s="426">
        <f t="shared" si="260"/>
        <v>0</v>
      </c>
      <c r="U795" s="426">
        <f t="shared" si="255"/>
        <v>0</v>
      </c>
      <c r="V795" s="426">
        <f t="shared" si="256"/>
        <v>0</v>
      </c>
      <c r="W795" s="426">
        <f t="shared" si="264"/>
        <v>0</v>
      </c>
      <c r="X795" s="426">
        <f t="shared" si="261"/>
        <v>0</v>
      </c>
      <c r="Y795" s="424"/>
      <c r="Z795" s="426">
        <f t="shared" si="262"/>
        <v>0</v>
      </c>
      <c r="AA795" s="426">
        <f t="shared" si="263"/>
        <v>0</v>
      </c>
      <c r="AB795" s="424"/>
      <c r="AC795" s="426">
        <f t="shared" si="258"/>
        <v>0</v>
      </c>
      <c r="AD795" s="426">
        <f t="shared" si="259"/>
        <v>0</v>
      </c>
      <c r="AM795" s="426"/>
      <c r="AN795" s="426"/>
      <c r="AO795" s="426"/>
      <c r="AP795" s="426"/>
      <c r="AQ795" s="423"/>
      <c r="AR795" s="423"/>
    </row>
    <row r="796" spans="1:44" s="425" customFormat="1">
      <c r="A796" s="427" t="s">
        <v>1496</v>
      </c>
      <c r="B796" s="421">
        <f>B795+31</f>
        <v>44464</v>
      </c>
      <c r="C796" s="422">
        <v>1</v>
      </c>
      <c r="D796" s="423">
        <v>0</v>
      </c>
      <c r="E796" s="423">
        <v>0</v>
      </c>
      <c r="F796" s="423">
        <v>0</v>
      </c>
      <c r="G796" s="423"/>
      <c r="H796" s="424"/>
      <c r="M796" s="426">
        <v>-50</v>
      </c>
      <c r="N796" s="426">
        <f t="shared" si="252"/>
        <v>2850</v>
      </c>
      <c r="O796" s="426">
        <f t="shared" si="250"/>
        <v>-50</v>
      </c>
      <c r="P796" s="426">
        <f t="shared" si="251"/>
        <v>2850</v>
      </c>
      <c r="Q796" s="426">
        <f t="shared" si="253"/>
        <v>0</v>
      </c>
      <c r="R796" s="426">
        <f t="shared" si="254"/>
        <v>0</v>
      </c>
      <c r="S796" s="426">
        <f t="shared" si="257"/>
        <v>0</v>
      </c>
      <c r="T796" s="426">
        <f t="shared" si="260"/>
        <v>0</v>
      </c>
      <c r="U796" s="426">
        <f t="shared" si="255"/>
        <v>0</v>
      </c>
      <c r="V796" s="426">
        <f t="shared" si="256"/>
        <v>0</v>
      </c>
      <c r="W796" s="426">
        <f t="shared" si="264"/>
        <v>0</v>
      </c>
      <c r="X796" s="426">
        <f t="shared" si="261"/>
        <v>0</v>
      </c>
      <c r="Y796" s="424"/>
      <c r="Z796" s="426">
        <f t="shared" si="262"/>
        <v>0</v>
      </c>
      <c r="AA796" s="426">
        <f t="shared" si="263"/>
        <v>0</v>
      </c>
      <c r="AB796" s="424"/>
      <c r="AC796" s="426">
        <f t="shared" si="258"/>
        <v>0</v>
      </c>
      <c r="AD796" s="426">
        <f t="shared" si="259"/>
        <v>0</v>
      </c>
      <c r="AM796" s="426"/>
      <c r="AN796" s="426"/>
      <c r="AO796" s="426"/>
      <c r="AP796" s="426"/>
      <c r="AQ796" s="423"/>
      <c r="AR796" s="423"/>
    </row>
    <row r="797" spans="1:44" s="425" customFormat="1">
      <c r="A797" s="427" t="s">
        <v>1496</v>
      </c>
      <c r="B797" s="421">
        <f>B796+30</f>
        <v>44494</v>
      </c>
      <c r="C797" s="422">
        <v>1</v>
      </c>
      <c r="D797" s="423">
        <v>0</v>
      </c>
      <c r="E797" s="423">
        <v>0</v>
      </c>
      <c r="F797" s="423">
        <v>0</v>
      </c>
      <c r="G797" s="423"/>
      <c r="H797" s="424"/>
      <c r="M797" s="426">
        <v>-50</v>
      </c>
      <c r="N797" s="426">
        <f t="shared" si="252"/>
        <v>2900</v>
      </c>
      <c r="O797" s="426">
        <f t="shared" si="250"/>
        <v>-50</v>
      </c>
      <c r="P797" s="426">
        <f t="shared" si="251"/>
        <v>2900</v>
      </c>
      <c r="Q797" s="426">
        <f t="shared" si="253"/>
        <v>0</v>
      </c>
      <c r="R797" s="426">
        <f t="shared" si="254"/>
        <v>0</v>
      </c>
      <c r="S797" s="426">
        <f t="shared" si="257"/>
        <v>0</v>
      </c>
      <c r="T797" s="426">
        <f t="shared" si="260"/>
        <v>0</v>
      </c>
      <c r="U797" s="426">
        <f t="shared" si="255"/>
        <v>0</v>
      </c>
      <c r="V797" s="426">
        <f t="shared" si="256"/>
        <v>0</v>
      </c>
      <c r="W797" s="426">
        <f t="shared" si="264"/>
        <v>0</v>
      </c>
      <c r="X797" s="426">
        <f t="shared" si="261"/>
        <v>0</v>
      </c>
      <c r="Y797" s="424"/>
      <c r="Z797" s="426">
        <f t="shared" si="262"/>
        <v>0</v>
      </c>
      <c r="AA797" s="426">
        <f t="shared" si="263"/>
        <v>0</v>
      </c>
      <c r="AB797" s="424"/>
      <c r="AC797" s="426">
        <f t="shared" si="258"/>
        <v>0</v>
      </c>
      <c r="AD797" s="426">
        <f t="shared" si="259"/>
        <v>0</v>
      </c>
      <c r="AM797" s="426"/>
      <c r="AN797" s="426"/>
      <c r="AO797" s="426"/>
      <c r="AP797" s="426"/>
      <c r="AQ797" s="423"/>
      <c r="AR797" s="423"/>
    </row>
    <row r="798" spans="1:44" s="425" customFormat="1">
      <c r="A798" s="427" t="s">
        <v>1496</v>
      </c>
      <c r="B798" s="421">
        <f>B797+31</f>
        <v>44525</v>
      </c>
      <c r="C798" s="422">
        <v>1</v>
      </c>
      <c r="D798" s="423">
        <v>0</v>
      </c>
      <c r="E798" s="423">
        <v>0</v>
      </c>
      <c r="F798" s="423">
        <v>0</v>
      </c>
      <c r="G798" s="423"/>
      <c r="H798" s="424"/>
      <c r="M798" s="426">
        <v>-50</v>
      </c>
      <c r="N798" s="426">
        <f t="shared" si="252"/>
        <v>2950</v>
      </c>
      <c r="O798" s="426">
        <f t="shared" si="250"/>
        <v>-50</v>
      </c>
      <c r="P798" s="426">
        <f t="shared" si="251"/>
        <v>2950</v>
      </c>
      <c r="Q798" s="426">
        <f t="shared" si="253"/>
        <v>0</v>
      </c>
      <c r="R798" s="426">
        <f t="shared" si="254"/>
        <v>0</v>
      </c>
      <c r="S798" s="426">
        <f t="shared" si="257"/>
        <v>0</v>
      </c>
      <c r="T798" s="426">
        <f t="shared" si="260"/>
        <v>0</v>
      </c>
      <c r="U798" s="426">
        <f t="shared" si="255"/>
        <v>0</v>
      </c>
      <c r="V798" s="426">
        <f t="shared" si="256"/>
        <v>0</v>
      </c>
      <c r="W798" s="426">
        <f t="shared" si="264"/>
        <v>0</v>
      </c>
      <c r="X798" s="426">
        <f t="shared" si="261"/>
        <v>0</v>
      </c>
      <c r="Y798" s="424"/>
      <c r="Z798" s="426">
        <f t="shared" si="262"/>
        <v>0</v>
      </c>
      <c r="AA798" s="426">
        <f t="shared" si="263"/>
        <v>0</v>
      </c>
      <c r="AB798" s="424"/>
      <c r="AC798" s="426">
        <f t="shared" si="258"/>
        <v>0</v>
      </c>
      <c r="AD798" s="426">
        <f t="shared" si="259"/>
        <v>0</v>
      </c>
      <c r="AM798" s="426"/>
      <c r="AN798" s="426"/>
      <c r="AO798" s="426"/>
      <c r="AP798" s="426"/>
      <c r="AQ798" s="423"/>
      <c r="AR798" s="423"/>
    </row>
    <row r="799" spans="1:44" s="425" customFormat="1">
      <c r="A799" s="427" t="s">
        <v>1496</v>
      </c>
      <c r="B799" s="421">
        <f>B798+30</f>
        <v>44555</v>
      </c>
      <c r="C799" s="422">
        <v>1</v>
      </c>
      <c r="D799" s="423">
        <v>0</v>
      </c>
      <c r="E799" s="423">
        <v>0</v>
      </c>
      <c r="F799" s="423">
        <v>0</v>
      </c>
      <c r="G799" s="423"/>
      <c r="H799" s="424"/>
      <c r="M799" s="426">
        <v>-50</v>
      </c>
      <c r="N799" s="426">
        <f t="shared" si="252"/>
        <v>3000</v>
      </c>
      <c r="O799" s="426">
        <f t="shared" si="250"/>
        <v>-50</v>
      </c>
      <c r="P799" s="426">
        <f t="shared" si="251"/>
        <v>3000</v>
      </c>
      <c r="Q799" s="426">
        <f t="shared" si="253"/>
        <v>0</v>
      </c>
      <c r="R799" s="426">
        <f t="shared" si="254"/>
        <v>0</v>
      </c>
      <c r="S799" s="426">
        <f t="shared" si="257"/>
        <v>0</v>
      </c>
      <c r="T799" s="426">
        <f t="shared" si="260"/>
        <v>0</v>
      </c>
      <c r="U799" s="426">
        <f t="shared" si="255"/>
        <v>0</v>
      </c>
      <c r="V799" s="426">
        <f t="shared" si="256"/>
        <v>0</v>
      </c>
      <c r="W799" s="426">
        <f t="shared" si="264"/>
        <v>0</v>
      </c>
      <c r="X799" s="426">
        <f t="shared" si="261"/>
        <v>0</v>
      </c>
      <c r="Y799" s="424"/>
      <c r="Z799" s="426">
        <f t="shared" si="262"/>
        <v>0</v>
      </c>
      <c r="AA799" s="426">
        <f t="shared" si="263"/>
        <v>0</v>
      </c>
      <c r="AB799" s="424"/>
      <c r="AC799" s="426">
        <f t="shared" si="258"/>
        <v>0</v>
      </c>
      <c r="AD799" s="426">
        <f t="shared" si="259"/>
        <v>0</v>
      </c>
      <c r="AM799" s="426"/>
      <c r="AN799" s="426"/>
      <c r="AO799" s="426"/>
      <c r="AP799" s="426"/>
      <c r="AQ799" s="423"/>
      <c r="AR799" s="423"/>
    </row>
    <row r="800" spans="1:44" s="425" customFormat="1">
      <c r="A800" s="427" t="s">
        <v>1496</v>
      </c>
      <c r="B800" s="421">
        <f>B799+31</f>
        <v>44586</v>
      </c>
      <c r="C800" s="422">
        <v>1</v>
      </c>
      <c r="D800" s="423">
        <v>0</v>
      </c>
      <c r="E800" s="423">
        <v>0</v>
      </c>
      <c r="F800" s="423">
        <v>0</v>
      </c>
      <c r="G800" s="423"/>
      <c r="H800" s="424"/>
      <c r="M800" s="426">
        <v>-50</v>
      </c>
      <c r="N800" s="426">
        <f t="shared" si="252"/>
        <v>3050</v>
      </c>
      <c r="O800" s="426">
        <f t="shared" si="250"/>
        <v>-50</v>
      </c>
      <c r="P800" s="426">
        <f t="shared" si="251"/>
        <v>3050</v>
      </c>
      <c r="Q800" s="426">
        <f t="shared" si="253"/>
        <v>0</v>
      </c>
      <c r="R800" s="426">
        <f t="shared" si="254"/>
        <v>0</v>
      </c>
      <c r="S800" s="426">
        <f t="shared" si="257"/>
        <v>0</v>
      </c>
      <c r="T800" s="426">
        <f t="shared" si="260"/>
        <v>0</v>
      </c>
      <c r="U800" s="426">
        <f t="shared" si="255"/>
        <v>0</v>
      </c>
      <c r="V800" s="426">
        <f t="shared" si="256"/>
        <v>0</v>
      </c>
      <c r="W800" s="426">
        <f t="shared" si="264"/>
        <v>0</v>
      </c>
      <c r="X800" s="426">
        <f t="shared" si="261"/>
        <v>0</v>
      </c>
      <c r="Y800" s="424"/>
      <c r="Z800" s="426">
        <f t="shared" si="262"/>
        <v>0</v>
      </c>
      <c r="AA800" s="426">
        <f t="shared" si="263"/>
        <v>0</v>
      </c>
      <c r="AB800" s="424"/>
      <c r="AC800" s="426">
        <f t="shared" si="258"/>
        <v>0</v>
      </c>
      <c r="AD800" s="426">
        <f t="shared" si="259"/>
        <v>0</v>
      </c>
      <c r="AM800" s="426"/>
      <c r="AN800" s="426"/>
      <c r="AO800" s="426"/>
      <c r="AP800" s="426"/>
      <c r="AQ800" s="423"/>
      <c r="AR800" s="423"/>
    </row>
    <row r="801" spans="1:44" s="425" customFormat="1">
      <c r="A801" s="427" t="s">
        <v>1496</v>
      </c>
      <c r="B801" s="421">
        <f>B800+31</f>
        <v>44617</v>
      </c>
      <c r="C801" s="422">
        <v>1</v>
      </c>
      <c r="D801" s="423">
        <v>0</v>
      </c>
      <c r="E801" s="423">
        <v>0</v>
      </c>
      <c r="F801" s="423">
        <v>0</v>
      </c>
      <c r="G801" s="423"/>
      <c r="H801" s="424"/>
      <c r="M801" s="426">
        <v>-50</v>
      </c>
      <c r="N801" s="426">
        <f t="shared" si="252"/>
        <v>3100</v>
      </c>
      <c r="O801" s="426">
        <f t="shared" si="250"/>
        <v>-50</v>
      </c>
      <c r="P801" s="426">
        <f t="shared" si="251"/>
        <v>3100</v>
      </c>
      <c r="Q801" s="426">
        <f t="shared" si="253"/>
        <v>0</v>
      </c>
      <c r="R801" s="426">
        <f t="shared" si="254"/>
        <v>0</v>
      </c>
      <c r="S801" s="426">
        <f t="shared" si="257"/>
        <v>0</v>
      </c>
      <c r="T801" s="426">
        <f t="shared" si="260"/>
        <v>0</v>
      </c>
      <c r="U801" s="426">
        <f t="shared" si="255"/>
        <v>0</v>
      </c>
      <c r="V801" s="426">
        <f t="shared" si="256"/>
        <v>0</v>
      </c>
      <c r="W801" s="426">
        <f t="shared" si="264"/>
        <v>0</v>
      </c>
      <c r="X801" s="426">
        <f t="shared" si="261"/>
        <v>0</v>
      </c>
      <c r="Y801" s="424"/>
      <c r="Z801" s="426">
        <f t="shared" si="262"/>
        <v>0</v>
      </c>
      <c r="AA801" s="426">
        <f t="shared" si="263"/>
        <v>0</v>
      </c>
      <c r="AB801" s="424"/>
      <c r="AC801" s="426">
        <f t="shared" si="258"/>
        <v>0</v>
      </c>
      <c r="AD801" s="426">
        <f t="shared" si="259"/>
        <v>0</v>
      </c>
      <c r="AM801" s="426"/>
      <c r="AN801" s="426"/>
      <c r="AO801" s="426"/>
      <c r="AP801" s="426"/>
      <c r="AQ801" s="423"/>
      <c r="AR801" s="423"/>
    </row>
    <row r="802" spans="1:44" s="425" customFormat="1">
      <c r="A802" s="427" t="s">
        <v>1496</v>
      </c>
      <c r="B802" s="421">
        <f>B801+28</f>
        <v>44645</v>
      </c>
      <c r="C802" s="422">
        <v>1</v>
      </c>
      <c r="D802" s="423">
        <v>0</v>
      </c>
      <c r="E802" s="423">
        <v>0</v>
      </c>
      <c r="F802" s="423">
        <v>0</v>
      </c>
      <c r="G802" s="423"/>
      <c r="H802" s="424"/>
      <c r="M802" s="426">
        <v>-50</v>
      </c>
      <c r="N802" s="426">
        <f t="shared" si="252"/>
        <v>3150</v>
      </c>
      <c r="O802" s="426">
        <f t="shared" si="250"/>
        <v>-50</v>
      </c>
      <c r="P802" s="426">
        <f t="shared" si="251"/>
        <v>3150</v>
      </c>
      <c r="Q802" s="426">
        <f t="shared" si="253"/>
        <v>0</v>
      </c>
      <c r="R802" s="426">
        <f t="shared" si="254"/>
        <v>0</v>
      </c>
      <c r="S802" s="426">
        <f t="shared" si="257"/>
        <v>0</v>
      </c>
      <c r="T802" s="426">
        <f t="shared" si="260"/>
        <v>0</v>
      </c>
      <c r="U802" s="426">
        <f t="shared" si="255"/>
        <v>0</v>
      </c>
      <c r="V802" s="426">
        <f t="shared" si="256"/>
        <v>0</v>
      </c>
      <c r="W802" s="426">
        <f t="shared" si="264"/>
        <v>0</v>
      </c>
      <c r="X802" s="426">
        <f t="shared" si="261"/>
        <v>0</v>
      </c>
      <c r="Y802" s="424"/>
      <c r="Z802" s="426">
        <f t="shared" si="262"/>
        <v>0</v>
      </c>
      <c r="AA802" s="426">
        <f t="shared" si="263"/>
        <v>0</v>
      </c>
      <c r="AB802" s="424"/>
      <c r="AC802" s="426">
        <f t="shared" si="258"/>
        <v>0</v>
      </c>
      <c r="AD802" s="426">
        <f t="shared" si="259"/>
        <v>0</v>
      </c>
      <c r="AM802" s="426"/>
      <c r="AN802" s="426"/>
      <c r="AO802" s="426"/>
      <c r="AP802" s="426"/>
      <c r="AQ802" s="423"/>
      <c r="AR802" s="423"/>
    </row>
    <row r="803" spans="1:44" s="425" customFormat="1">
      <c r="A803" s="427" t="s">
        <v>1496</v>
      </c>
      <c r="B803" s="421">
        <f>B802+31</f>
        <v>44676</v>
      </c>
      <c r="C803" s="422">
        <v>1</v>
      </c>
      <c r="D803" s="423">
        <v>0</v>
      </c>
      <c r="E803" s="423">
        <v>0</v>
      </c>
      <c r="F803" s="423">
        <v>0</v>
      </c>
      <c r="G803" s="423"/>
      <c r="H803" s="424"/>
      <c r="M803" s="426">
        <v>-50</v>
      </c>
      <c r="N803" s="426">
        <f t="shared" si="252"/>
        <v>3200</v>
      </c>
      <c r="O803" s="426">
        <f t="shared" si="250"/>
        <v>-50</v>
      </c>
      <c r="P803" s="426">
        <f t="shared" si="251"/>
        <v>3200</v>
      </c>
      <c r="Q803" s="426">
        <f t="shared" si="253"/>
        <v>0</v>
      </c>
      <c r="R803" s="426">
        <f t="shared" si="254"/>
        <v>0</v>
      </c>
      <c r="S803" s="426">
        <f t="shared" si="257"/>
        <v>0</v>
      </c>
      <c r="T803" s="426">
        <f t="shared" si="260"/>
        <v>0</v>
      </c>
      <c r="U803" s="426">
        <f t="shared" si="255"/>
        <v>0</v>
      </c>
      <c r="V803" s="426">
        <f t="shared" si="256"/>
        <v>0</v>
      </c>
      <c r="W803" s="426">
        <f t="shared" si="264"/>
        <v>0</v>
      </c>
      <c r="X803" s="426">
        <f t="shared" si="261"/>
        <v>0</v>
      </c>
      <c r="Y803" s="424"/>
      <c r="Z803" s="426">
        <f t="shared" si="262"/>
        <v>0</v>
      </c>
      <c r="AA803" s="426">
        <f t="shared" si="263"/>
        <v>0</v>
      </c>
      <c r="AB803" s="424"/>
      <c r="AC803" s="426">
        <f t="shared" si="258"/>
        <v>0</v>
      </c>
      <c r="AD803" s="426">
        <f t="shared" si="259"/>
        <v>0</v>
      </c>
      <c r="AM803" s="426"/>
      <c r="AN803" s="426"/>
      <c r="AO803" s="426"/>
      <c r="AP803" s="426"/>
      <c r="AQ803" s="423"/>
      <c r="AR803" s="423"/>
    </row>
    <row r="804" spans="1:44" s="425" customFormat="1">
      <c r="A804" s="427" t="s">
        <v>1496</v>
      </c>
      <c r="B804" s="421">
        <f>B803+30</f>
        <v>44706</v>
      </c>
      <c r="C804" s="422">
        <v>1</v>
      </c>
      <c r="D804" s="423">
        <v>0</v>
      </c>
      <c r="E804" s="423">
        <v>0</v>
      </c>
      <c r="F804" s="423">
        <v>0</v>
      </c>
      <c r="G804" s="423"/>
      <c r="H804" s="424"/>
      <c r="M804" s="426">
        <v>-50</v>
      </c>
      <c r="N804" s="426">
        <f t="shared" si="252"/>
        <v>3250</v>
      </c>
      <c r="O804" s="426">
        <f t="shared" ref="O804:O883" si="265">M804*C804</f>
        <v>-50</v>
      </c>
      <c r="P804" s="426">
        <f t="shared" ref="P804:P883" si="266">N804*C804</f>
        <v>3250</v>
      </c>
      <c r="Q804" s="426">
        <f t="shared" si="253"/>
        <v>0</v>
      </c>
      <c r="R804" s="426">
        <f t="shared" si="254"/>
        <v>0</v>
      </c>
      <c r="S804" s="426">
        <f t="shared" si="257"/>
        <v>0</v>
      </c>
      <c r="T804" s="426">
        <f t="shared" si="260"/>
        <v>0</v>
      </c>
      <c r="U804" s="426">
        <f t="shared" si="255"/>
        <v>0</v>
      </c>
      <c r="V804" s="426">
        <f t="shared" si="256"/>
        <v>0</v>
      </c>
      <c r="W804" s="426">
        <f t="shared" si="264"/>
        <v>0</v>
      </c>
      <c r="X804" s="426">
        <f t="shared" si="261"/>
        <v>0</v>
      </c>
      <c r="Y804" s="424"/>
      <c r="Z804" s="426">
        <f t="shared" si="262"/>
        <v>0</v>
      </c>
      <c r="AA804" s="426">
        <f t="shared" si="263"/>
        <v>0</v>
      </c>
      <c r="AB804" s="424"/>
      <c r="AC804" s="426">
        <f t="shared" si="258"/>
        <v>0</v>
      </c>
      <c r="AD804" s="426">
        <f t="shared" si="259"/>
        <v>0</v>
      </c>
      <c r="AM804" s="426"/>
      <c r="AN804" s="426"/>
      <c r="AO804" s="426"/>
      <c r="AP804" s="426"/>
      <c r="AQ804" s="423"/>
      <c r="AR804" s="423"/>
    </row>
    <row r="805" spans="1:44" s="425" customFormat="1">
      <c r="A805" s="427" t="s">
        <v>1496</v>
      </c>
      <c r="B805" s="421">
        <f>B804+31</f>
        <v>44737</v>
      </c>
      <c r="C805" s="422">
        <v>1</v>
      </c>
      <c r="D805" s="423">
        <v>0</v>
      </c>
      <c r="E805" s="423">
        <v>0</v>
      </c>
      <c r="F805" s="423">
        <v>0</v>
      </c>
      <c r="G805" s="423"/>
      <c r="H805" s="424"/>
      <c r="M805" s="426">
        <v>-50</v>
      </c>
      <c r="N805" s="426">
        <f t="shared" ref="N805:N868" si="267">N804-M805</f>
        <v>3300</v>
      </c>
      <c r="O805" s="426">
        <f t="shared" si="265"/>
        <v>-50</v>
      </c>
      <c r="P805" s="426">
        <f t="shared" si="266"/>
        <v>3300</v>
      </c>
      <c r="Q805" s="426">
        <f t="shared" ref="Q805:Q868" si="268">N804*D804/365*(B805-B804)+Q804-S805</f>
        <v>0</v>
      </c>
      <c r="R805" s="426">
        <f t="shared" ref="R805:R868" si="269">Q805*C805</f>
        <v>0</v>
      </c>
      <c r="S805" s="426">
        <f t="shared" si="257"/>
        <v>0</v>
      </c>
      <c r="T805" s="426">
        <f t="shared" si="260"/>
        <v>0</v>
      </c>
      <c r="U805" s="426">
        <f t="shared" ref="U805:U868" si="270">E805*N805</f>
        <v>0</v>
      </c>
      <c r="V805" s="426">
        <f t="shared" ref="V805:V868" si="271">U805*C805</f>
        <v>0</v>
      </c>
      <c r="W805" s="426">
        <f t="shared" si="264"/>
        <v>0</v>
      </c>
      <c r="X805" s="426">
        <f t="shared" si="261"/>
        <v>0</v>
      </c>
      <c r="Y805" s="424"/>
      <c r="Z805" s="426">
        <f t="shared" si="262"/>
        <v>0</v>
      </c>
      <c r="AA805" s="426">
        <f t="shared" si="263"/>
        <v>0</v>
      </c>
      <c r="AB805" s="424"/>
      <c r="AC805" s="426">
        <f t="shared" si="258"/>
        <v>0</v>
      </c>
      <c r="AD805" s="426">
        <f t="shared" si="259"/>
        <v>0</v>
      </c>
      <c r="AM805" s="426"/>
      <c r="AN805" s="426"/>
      <c r="AO805" s="426"/>
      <c r="AP805" s="426"/>
      <c r="AQ805" s="423"/>
      <c r="AR805" s="423"/>
    </row>
    <row r="806" spans="1:44" s="425" customFormat="1">
      <c r="A806" s="427" t="s">
        <v>1496</v>
      </c>
      <c r="B806" s="421">
        <f>B805+30</f>
        <v>44767</v>
      </c>
      <c r="C806" s="422">
        <v>1</v>
      </c>
      <c r="D806" s="423">
        <v>0</v>
      </c>
      <c r="E806" s="423">
        <v>0</v>
      </c>
      <c r="F806" s="423">
        <v>0</v>
      </c>
      <c r="G806" s="423"/>
      <c r="H806" s="424"/>
      <c r="M806" s="426">
        <v>-50</v>
      </c>
      <c r="N806" s="426">
        <f t="shared" si="267"/>
        <v>3350</v>
      </c>
      <c r="O806" s="426">
        <f t="shared" si="265"/>
        <v>-50</v>
      </c>
      <c r="P806" s="426">
        <f t="shared" si="266"/>
        <v>3350</v>
      </c>
      <c r="Q806" s="426">
        <f t="shared" si="268"/>
        <v>0</v>
      </c>
      <c r="R806" s="426">
        <f t="shared" si="269"/>
        <v>0</v>
      </c>
      <c r="S806" s="426">
        <f t="shared" ref="S806:S869" si="272">N805*D805/365*(B806-B805)</f>
        <v>0</v>
      </c>
      <c r="T806" s="426">
        <f t="shared" si="260"/>
        <v>0</v>
      </c>
      <c r="U806" s="426">
        <f t="shared" si="270"/>
        <v>0</v>
      </c>
      <c r="V806" s="426">
        <f t="shared" si="271"/>
        <v>0</v>
      </c>
      <c r="W806" s="426">
        <f t="shared" si="264"/>
        <v>0</v>
      </c>
      <c r="X806" s="426">
        <f t="shared" si="261"/>
        <v>0</v>
      </c>
      <c r="Y806" s="424"/>
      <c r="Z806" s="426">
        <f t="shared" si="262"/>
        <v>0</v>
      </c>
      <c r="AA806" s="426">
        <f t="shared" si="263"/>
        <v>0</v>
      </c>
      <c r="AB806" s="424"/>
      <c r="AC806" s="426">
        <f t="shared" si="258"/>
        <v>0</v>
      </c>
      <c r="AD806" s="426">
        <f t="shared" si="259"/>
        <v>0</v>
      </c>
      <c r="AM806" s="426"/>
      <c r="AN806" s="426"/>
      <c r="AO806" s="426"/>
      <c r="AP806" s="426"/>
      <c r="AQ806" s="423"/>
      <c r="AR806" s="423"/>
    </row>
    <row r="807" spans="1:44" s="425" customFormat="1">
      <c r="A807" s="427" t="s">
        <v>1496</v>
      </c>
      <c r="B807" s="421">
        <f>B806+31</f>
        <v>44798</v>
      </c>
      <c r="C807" s="422">
        <v>1</v>
      </c>
      <c r="D807" s="423">
        <v>0</v>
      </c>
      <c r="E807" s="423">
        <v>0</v>
      </c>
      <c r="F807" s="423">
        <v>0</v>
      </c>
      <c r="G807" s="423"/>
      <c r="H807" s="424"/>
      <c r="M807" s="426">
        <v>-50</v>
      </c>
      <c r="N807" s="426">
        <f t="shared" si="267"/>
        <v>3400</v>
      </c>
      <c r="O807" s="426">
        <f t="shared" si="265"/>
        <v>-50</v>
      </c>
      <c r="P807" s="426">
        <f t="shared" si="266"/>
        <v>3400</v>
      </c>
      <c r="Q807" s="426">
        <f t="shared" si="268"/>
        <v>0</v>
      </c>
      <c r="R807" s="426">
        <f t="shared" si="269"/>
        <v>0</v>
      </c>
      <c r="S807" s="426">
        <f t="shared" si="272"/>
        <v>0</v>
      </c>
      <c r="T807" s="426">
        <f t="shared" si="260"/>
        <v>0</v>
      </c>
      <c r="U807" s="426">
        <f t="shared" si="270"/>
        <v>0</v>
      </c>
      <c r="V807" s="426">
        <f t="shared" si="271"/>
        <v>0</v>
      </c>
      <c r="W807" s="426">
        <f t="shared" si="264"/>
        <v>0</v>
      </c>
      <c r="X807" s="426">
        <f t="shared" si="261"/>
        <v>0</v>
      </c>
      <c r="Y807" s="424"/>
      <c r="Z807" s="426">
        <f t="shared" si="262"/>
        <v>0</v>
      </c>
      <c r="AA807" s="426">
        <f t="shared" si="263"/>
        <v>0</v>
      </c>
      <c r="AB807" s="424"/>
      <c r="AC807" s="426">
        <f t="shared" si="258"/>
        <v>0</v>
      </c>
      <c r="AD807" s="426">
        <f t="shared" si="259"/>
        <v>0</v>
      </c>
      <c r="AM807" s="426"/>
      <c r="AN807" s="426"/>
      <c r="AO807" s="426"/>
      <c r="AP807" s="426"/>
      <c r="AQ807" s="423"/>
      <c r="AR807" s="423"/>
    </row>
    <row r="808" spans="1:44" s="425" customFormat="1">
      <c r="A808" s="427" t="s">
        <v>1496</v>
      </c>
      <c r="B808" s="421">
        <f>B807+31</f>
        <v>44829</v>
      </c>
      <c r="C808" s="422">
        <v>1</v>
      </c>
      <c r="D808" s="423">
        <v>0</v>
      </c>
      <c r="E808" s="423">
        <v>0</v>
      </c>
      <c r="F808" s="423">
        <v>0</v>
      </c>
      <c r="G808" s="423"/>
      <c r="H808" s="424"/>
      <c r="M808" s="426">
        <v>-50</v>
      </c>
      <c r="N808" s="426">
        <f t="shared" si="267"/>
        <v>3450</v>
      </c>
      <c r="O808" s="426">
        <f t="shared" si="265"/>
        <v>-50</v>
      </c>
      <c r="P808" s="426">
        <f t="shared" si="266"/>
        <v>3450</v>
      </c>
      <c r="Q808" s="426">
        <f t="shared" si="268"/>
        <v>0</v>
      </c>
      <c r="R808" s="426">
        <f t="shared" si="269"/>
        <v>0</v>
      </c>
      <c r="S808" s="426">
        <f t="shared" si="272"/>
        <v>0</v>
      </c>
      <c r="T808" s="426">
        <f t="shared" si="260"/>
        <v>0</v>
      </c>
      <c r="U808" s="426">
        <f t="shared" si="270"/>
        <v>0</v>
      </c>
      <c r="V808" s="426">
        <f t="shared" si="271"/>
        <v>0</v>
      </c>
      <c r="W808" s="426">
        <f t="shared" si="264"/>
        <v>0</v>
      </c>
      <c r="X808" s="426">
        <f t="shared" si="261"/>
        <v>0</v>
      </c>
      <c r="Y808" s="424"/>
      <c r="Z808" s="426">
        <f t="shared" si="262"/>
        <v>0</v>
      </c>
      <c r="AA808" s="426">
        <f t="shared" si="263"/>
        <v>0</v>
      </c>
      <c r="AB808" s="424"/>
      <c r="AC808" s="426">
        <f t="shared" si="258"/>
        <v>0</v>
      </c>
      <c r="AD808" s="426">
        <f t="shared" si="259"/>
        <v>0</v>
      </c>
      <c r="AM808" s="426"/>
      <c r="AN808" s="426"/>
      <c r="AO808" s="426"/>
      <c r="AP808" s="426"/>
      <c r="AQ808" s="423"/>
      <c r="AR808" s="423"/>
    </row>
    <row r="809" spans="1:44" s="425" customFormat="1">
      <c r="A809" s="427" t="s">
        <v>1496</v>
      </c>
      <c r="B809" s="421">
        <f>B808+30</f>
        <v>44859</v>
      </c>
      <c r="C809" s="422">
        <v>1</v>
      </c>
      <c r="D809" s="423">
        <v>0</v>
      </c>
      <c r="E809" s="423">
        <v>0</v>
      </c>
      <c r="F809" s="423">
        <v>0</v>
      </c>
      <c r="G809" s="423"/>
      <c r="H809" s="424"/>
      <c r="M809" s="426">
        <v>-50</v>
      </c>
      <c r="N809" s="426">
        <f t="shared" si="267"/>
        <v>3500</v>
      </c>
      <c r="O809" s="426">
        <f t="shared" si="265"/>
        <v>-50</v>
      </c>
      <c r="P809" s="426">
        <f t="shared" si="266"/>
        <v>3500</v>
      </c>
      <c r="Q809" s="426">
        <f t="shared" si="268"/>
        <v>0</v>
      </c>
      <c r="R809" s="426">
        <f t="shared" si="269"/>
        <v>0</v>
      </c>
      <c r="S809" s="426">
        <f t="shared" si="272"/>
        <v>0</v>
      </c>
      <c r="T809" s="426">
        <f t="shared" si="260"/>
        <v>0</v>
      </c>
      <c r="U809" s="426">
        <f t="shared" si="270"/>
        <v>0</v>
      </c>
      <c r="V809" s="426">
        <f t="shared" si="271"/>
        <v>0</v>
      </c>
      <c r="W809" s="426">
        <f t="shared" si="264"/>
        <v>0</v>
      </c>
      <c r="X809" s="426">
        <f t="shared" si="261"/>
        <v>0</v>
      </c>
      <c r="Y809" s="424"/>
      <c r="Z809" s="426">
        <f t="shared" si="262"/>
        <v>0</v>
      </c>
      <c r="AA809" s="426">
        <f t="shared" si="263"/>
        <v>0</v>
      </c>
      <c r="AB809" s="424"/>
      <c r="AC809" s="426">
        <f t="shared" si="258"/>
        <v>0</v>
      </c>
      <c r="AD809" s="426">
        <f t="shared" si="259"/>
        <v>0</v>
      </c>
      <c r="AM809" s="426"/>
      <c r="AN809" s="426"/>
      <c r="AO809" s="426"/>
      <c r="AP809" s="426"/>
      <c r="AQ809" s="423"/>
      <c r="AR809" s="423"/>
    </row>
    <row r="810" spans="1:44" s="425" customFormat="1">
      <c r="A810" s="427" t="s">
        <v>1496</v>
      </c>
      <c r="B810" s="421">
        <f>B809+31</f>
        <v>44890</v>
      </c>
      <c r="C810" s="422">
        <v>1</v>
      </c>
      <c r="D810" s="423">
        <v>0</v>
      </c>
      <c r="E810" s="423">
        <v>0</v>
      </c>
      <c r="F810" s="423">
        <v>0</v>
      </c>
      <c r="G810" s="423"/>
      <c r="H810" s="424"/>
      <c r="M810" s="426">
        <v>-50</v>
      </c>
      <c r="N810" s="426">
        <f t="shared" si="267"/>
        <v>3550</v>
      </c>
      <c r="O810" s="426">
        <f t="shared" si="265"/>
        <v>-50</v>
      </c>
      <c r="P810" s="426">
        <f t="shared" si="266"/>
        <v>3550</v>
      </c>
      <c r="Q810" s="426">
        <f t="shared" si="268"/>
        <v>0</v>
      </c>
      <c r="R810" s="426">
        <f t="shared" si="269"/>
        <v>0</v>
      </c>
      <c r="S810" s="426">
        <f t="shared" si="272"/>
        <v>0</v>
      </c>
      <c r="T810" s="426">
        <f t="shared" si="260"/>
        <v>0</v>
      </c>
      <c r="U810" s="426">
        <f t="shared" si="270"/>
        <v>0</v>
      </c>
      <c r="V810" s="426">
        <f t="shared" si="271"/>
        <v>0</v>
      </c>
      <c r="W810" s="426">
        <f t="shared" si="264"/>
        <v>0</v>
      </c>
      <c r="X810" s="426">
        <f t="shared" si="261"/>
        <v>0</v>
      </c>
      <c r="Y810" s="424"/>
      <c r="Z810" s="426">
        <f t="shared" si="262"/>
        <v>0</v>
      </c>
      <c r="AA810" s="426">
        <f t="shared" si="263"/>
        <v>0</v>
      </c>
      <c r="AB810" s="424"/>
      <c r="AC810" s="426">
        <f t="shared" si="258"/>
        <v>0</v>
      </c>
      <c r="AD810" s="426">
        <f t="shared" si="259"/>
        <v>0</v>
      </c>
      <c r="AM810" s="426"/>
      <c r="AN810" s="426"/>
      <c r="AO810" s="426"/>
      <c r="AP810" s="426"/>
      <c r="AQ810" s="423"/>
      <c r="AR810" s="423"/>
    </row>
    <row r="811" spans="1:44" s="425" customFormat="1">
      <c r="A811" s="427" t="s">
        <v>1496</v>
      </c>
      <c r="B811" s="421">
        <f>B810+30</f>
        <v>44920</v>
      </c>
      <c r="C811" s="422">
        <v>1</v>
      </c>
      <c r="D811" s="423">
        <v>0</v>
      </c>
      <c r="E811" s="423">
        <v>0</v>
      </c>
      <c r="F811" s="423">
        <v>0</v>
      </c>
      <c r="G811" s="423"/>
      <c r="H811" s="424"/>
      <c r="M811" s="426">
        <v>-50</v>
      </c>
      <c r="N811" s="426">
        <f t="shared" si="267"/>
        <v>3600</v>
      </c>
      <c r="O811" s="426">
        <f t="shared" si="265"/>
        <v>-50</v>
      </c>
      <c r="P811" s="426">
        <f t="shared" si="266"/>
        <v>3600</v>
      </c>
      <c r="Q811" s="426">
        <f t="shared" si="268"/>
        <v>0</v>
      </c>
      <c r="R811" s="426">
        <f t="shared" si="269"/>
        <v>0</v>
      </c>
      <c r="S811" s="426">
        <f t="shared" si="272"/>
        <v>0</v>
      </c>
      <c r="T811" s="426">
        <f t="shared" si="260"/>
        <v>0</v>
      </c>
      <c r="U811" s="426">
        <f t="shared" si="270"/>
        <v>0</v>
      </c>
      <c r="V811" s="426">
        <f t="shared" si="271"/>
        <v>0</v>
      </c>
      <c r="W811" s="426">
        <f t="shared" si="264"/>
        <v>0</v>
      </c>
      <c r="X811" s="426">
        <f t="shared" si="261"/>
        <v>0</v>
      </c>
      <c r="Y811" s="424"/>
      <c r="Z811" s="426">
        <f t="shared" si="262"/>
        <v>0</v>
      </c>
      <c r="AA811" s="426">
        <f t="shared" si="263"/>
        <v>0</v>
      </c>
      <c r="AB811" s="424"/>
      <c r="AC811" s="426">
        <f t="shared" si="258"/>
        <v>0</v>
      </c>
      <c r="AD811" s="426">
        <f t="shared" si="259"/>
        <v>0</v>
      </c>
      <c r="AM811" s="426"/>
      <c r="AN811" s="426"/>
      <c r="AO811" s="426"/>
      <c r="AP811" s="426"/>
      <c r="AQ811" s="423"/>
      <c r="AR811" s="423"/>
    </row>
    <row r="812" spans="1:44" s="425" customFormat="1">
      <c r="A812" s="427" t="s">
        <v>1496</v>
      </c>
      <c r="B812" s="421">
        <f>B811+31</f>
        <v>44951</v>
      </c>
      <c r="C812" s="422">
        <v>1</v>
      </c>
      <c r="D812" s="423">
        <v>0</v>
      </c>
      <c r="E812" s="423">
        <v>0</v>
      </c>
      <c r="F812" s="423">
        <v>0</v>
      </c>
      <c r="G812" s="423"/>
      <c r="H812" s="424"/>
      <c r="M812" s="426">
        <v>-50</v>
      </c>
      <c r="N812" s="426">
        <f t="shared" si="267"/>
        <v>3650</v>
      </c>
      <c r="O812" s="426">
        <f t="shared" si="265"/>
        <v>-50</v>
      </c>
      <c r="P812" s="426">
        <f t="shared" si="266"/>
        <v>3650</v>
      </c>
      <c r="Q812" s="426">
        <f t="shared" si="268"/>
        <v>0</v>
      </c>
      <c r="R812" s="426">
        <f t="shared" si="269"/>
        <v>0</v>
      </c>
      <c r="S812" s="426">
        <f t="shared" si="272"/>
        <v>0</v>
      </c>
      <c r="T812" s="426">
        <f t="shared" si="260"/>
        <v>0</v>
      </c>
      <c r="U812" s="426">
        <f t="shared" si="270"/>
        <v>0</v>
      </c>
      <c r="V812" s="426">
        <f t="shared" si="271"/>
        <v>0</v>
      </c>
      <c r="W812" s="426">
        <f t="shared" si="264"/>
        <v>0</v>
      </c>
      <c r="X812" s="426">
        <f t="shared" si="261"/>
        <v>0</v>
      </c>
      <c r="Y812" s="424"/>
      <c r="Z812" s="426">
        <f t="shared" si="262"/>
        <v>0</v>
      </c>
      <c r="AA812" s="426">
        <f t="shared" si="263"/>
        <v>0</v>
      </c>
      <c r="AB812" s="424"/>
      <c r="AC812" s="426">
        <f t="shared" si="258"/>
        <v>0</v>
      </c>
      <c r="AD812" s="426">
        <f t="shared" si="259"/>
        <v>0</v>
      </c>
      <c r="AM812" s="426"/>
      <c r="AN812" s="426"/>
      <c r="AO812" s="426"/>
      <c r="AP812" s="426"/>
      <c r="AQ812" s="423"/>
      <c r="AR812" s="423"/>
    </row>
    <row r="813" spans="1:44" s="425" customFormat="1">
      <c r="A813" s="427" t="s">
        <v>1496</v>
      </c>
      <c r="B813" s="421">
        <f>B812+31</f>
        <v>44982</v>
      </c>
      <c r="C813" s="422">
        <v>1</v>
      </c>
      <c r="D813" s="423">
        <v>0</v>
      </c>
      <c r="E813" s="423">
        <v>0</v>
      </c>
      <c r="F813" s="423">
        <v>0</v>
      </c>
      <c r="G813" s="423"/>
      <c r="H813" s="424"/>
      <c r="M813" s="426">
        <v>-50</v>
      </c>
      <c r="N813" s="426">
        <f t="shared" si="267"/>
        <v>3700</v>
      </c>
      <c r="O813" s="426">
        <f t="shared" si="265"/>
        <v>-50</v>
      </c>
      <c r="P813" s="426">
        <f t="shared" si="266"/>
        <v>3700</v>
      </c>
      <c r="Q813" s="426">
        <f t="shared" si="268"/>
        <v>0</v>
      </c>
      <c r="R813" s="426">
        <f t="shared" si="269"/>
        <v>0</v>
      </c>
      <c r="S813" s="426">
        <f t="shared" si="272"/>
        <v>0</v>
      </c>
      <c r="T813" s="426">
        <f t="shared" si="260"/>
        <v>0</v>
      </c>
      <c r="U813" s="426">
        <f t="shared" si="270"/>
        <v>0</v>
      </c>
      <c r="V813" s="426">
        <f t="shared" si="271"/>
        <v>0</v>
      </c>
      <c r="W813" s="426">
        <f t="shared" si="264"/>
        <v>0</v>
      </c>
      <c r="X813" s="426">
        <f t="shared" si="261"/>
        <v>0</v>
      </c>
      <c r="Y813" s="424"/>
      <c r="Z813" s="426">
        <f t="shared" si="262"/>
        <v>0</v>
      </c>
      <c r="AA813" s="426">
        <f t="shared" si="263"/>
        <v>0</v>
      </c>
      <c r="AB813" s="424"/>
      <c r="AC813" s="426">
        <f t="shared" si="258"/>
        <v>0</v>
      </c>
      <c r="AD813" s="426">
        <f t="shared" si="259"/>
        <v>0</v>
      </c>
      <c r="AM813" s="426"/>
      <c r="AN813" s="426"/>
      <c r="AO813" s="426"/>
      <c r="AP813" s="426"/>
      <c r="AQ813" s="423"/>
      <c r="AR813" s="423"/>
    </row>
    <row r="814" spans="1:44" s="425" customFormat="1">
      <c r="A814" s="427" t="s">
        <v>1496</v>
      </c>
      <c r="B814" s="421">
        <f>B813+28</f>
        <v>45010</v>
      </c>
      <c r="C814" s="422">
        <v>1</v>
      </c>
      <c r="D814" s="423">
        <v>0</v>
      </c>
      <c r="E814" s="423">
        <v>0</v>
      </c>
      <c r="F814" s="423">
        <v>0</v>
      </c>
      <c r="G814" s="423"/>
      <c r="H814" s="424"/>
      <c r="M814" s="426">
        <v>-50</v>
      </c>
      <c r="N814" s="426">
        <f t="shared" si="267"/>
        <v>3750</v>
      </c>
      <c r="O814" s="426">
        <f t="shared" si="265"/>
        <v>-50</v>
      </c>
      <c r="P814" s="426">
        <f t="shared" si="266"/>
        <v>3750</v>
      </c>
      <c r="Q814" s="426">
        <f t="shared" si="268"/>
        <v>0</v>
      </c>
      <c r="R814" s="426">
        <f t="shared" si="269"/>
        <v>0</v>
      </c>
      <c r="S814" s="426">
        <f t="shared" si="272"/>
        <v>0</v>
      </c>
      <c r="T814" s="426">
        <f t="shared" si="260"/>
        <v>0</v>
      </c>
      <c r="U814" s="426">
        <f t="shared" si="270"/>
        <v>0</v>
      </c>
      <c r="V814" s="426">
        <f t="shared" si="271"/>
        <v>0</v>
      </c>
      <c r="W814" s="426">
        <f t="shared" si="264"/>
        <v>0</v>
      </c>
      <c r="X814" s="426">
        <f t="shared" si="261"/>
        <v>0</v>
      </c>
      <c r="Y814" s="424"/>
      <c r="Z814" s="426">
        <f t="shared" si="262"/>
        <v>0</v>
      </c>
      <c r="AA814" s="426">
        <f t="shared" si="263"/>
        <v>0</v>
      </c>
      <c r="AB814" s="424"/>
      <c r="AC814" s="426">
        <f t="shared" si="258"/>
        <v>0</v>
      </c>
      <c r="AD814" s="426">
        <f t="shared" si="259"/>
        <v>0</v>
      </c>
      <c r="AM814" s="426"/>
      <c r="AN814" s="426"/>
      <c r="AO814" s="426"/>
      <c r="AP814" s="426"/>
      <c r="AQ814" s="423"/>
      <c r="AR814" s="423"/>
    </row>
    <row r="815" spans="1:44" s="425" customFormat="1">
      <c r="A815" s="427" t="s">
        <v>1496</v>
      </c>
      <c r="B815" s="421">
        <f>B814+31</f>
        <v>45041</v>
      </c>
      <c r="C815" s="422">
        <v>1</v>
      </c>
      <c r="D815" s="423">
        <v>0</v>
      </c>
      <c r="E815" s="423">
        <v>0</v>
      </c>
      <c r="F815" s="423">
        <v>0</v>
      </c>
      <c r="G815" s="423"/>
      <c r="H815" s="424"/>
      <c r="M815" s="426">
        <v>-50</v>
      </c>
      <c r="N815" s="426">
        <f t="shared" si="267"/>
        <v>3800</v>
      </c>
      <c r="O815" s="426">
        <f t="shared" si="265"/>
        <v>-50</v>
      </c>
      <c r="P815" s="426">
        <f t="shared" si="266"/>
        <v>3800</v>
      </c>
      <c r="Q815" s="426">
        <f t="shared" si="268"/>
        <v>0</v>
      </c>
      <c r="R815" s="426">
        <f t="shared" si="269"/>
        <v>0</v>
      </c>
      <c r="S815" s="426">
        <f t="shared" si="272"/>
        <v>0</v>
      </c>
      <c r="T815" s="426">
        <f t="shared" si="260"/>
        <v>0</v>
      </c>
      <c r="U815" s="426">
        <f t="shared" si="270"/>
        <v>0</v>
      </c>
      <c r="V815" s="426">
        <f t="shared" si="271"/>
        <v>0</v>
      </c>
      <c r="W815" s="426">
        <f t="shared" si="264"/>
        <v>0</v>
      </c>
      <c r="X815" s="426">
        <f t="shared" si="261"/>
        <v>0</v>
      </c>
      <c r="Y815" s="424"/>
      <c r="Z815" s="426">
        <f t="shared" si="262"/>
        <v>0</v>
      </c>
      <c r="AA815" s="426">
        <f t="shared" si="263"/>
        <v>0</v>
      </c>
      <c r="AB815" s="424"/>
      <c r="AC815" s="426">
        <f t="shared" si="258"/>
        <v>0</v>
      </c>
      <c r="AD815" s="426">
        <f t="shared" si="259"/>
        <v>0</v>
      </c>
      <c r="AM815" s="426"/>
      <c r="AN815" s="426"/>
      <c r="AO815" s="426"/>
      <c r="AP815" s="426"/>
      <c r="AQ815" s="423"/>
      <c r="AR815" s="423"/>
    </row>
    <row r="816" spans="1:44" s="425" customFormat="1">
      <c r="A816" s="427" t="s">
        <v>1496</v>
      </c>
      <c r="B816" s="421">
        <f>B815+30</f>
        <v>45071</v>
      </c>
      <c r="C816" s="422">
        <v>1</v>
      </c>
      <c r="D816" s="423">
        <v>0</v>
      </c>
      <c r="E816" s="423">
        <v>0</v>
      </c>
      <c r="F816" s="423">
        <v>0</v>
      </c>
      <c r="G816" s="423"/>
      <c r="H816" s="424"/>
      <c r="M816" s="426">
        <v>-50</v>
      </c>
      <c r="N816" s="426">
        <f t="shared" si="267"/>
        <v>3850</v>
      </c>
      <c r="O816" s="426">
        <f t="shared" si="265"/>
        <v>-50</v>
      </c>
      <c r="P816" s="426">
        <f t="shared" si="266"/>
        <v>3850</v>
      </c>
      <c r="Q816" s="426">
        <f t="shared" si="268"/>
        <v>0</v>
      </c>
      <c r="R816" s="426">
        <f t="shared" si="269"/>
        <v>0</v>
      </c>
      <c r="S816" s="426">
        <f t="shared" si="272"/>
        <v>0</v>
      </c>
      <c r="T816" s="426">
        <f t="shared" si="260"/>
        <v>0</v>
      </c>
      <c r="U816" s="426">
        <f t="shared" si="270"/>
        <v>0</v>
      </c>
      <c r="V816" s="426">
        <f t="shared" si="271"/>
        <v>0</v>
      </c>
      <c r="W816" s="426">
        <f t="shared" si="264"/>
        <v>0</v>
      </c>
      <c r="X816" s="426">
        <f t="shared" si="261"/>
        <v>0</v>
      </c>
      <c r="Y816" s="424"/>
      <c r="Z816" s="426">
        <f t="shared" si="262"/>
        <v>0</v>
      </c>
      <c r="AA816" s="426">
        <f t="shared" si="263"/>
        <v>0</v>
      </c>
      <c r="AB816" s="424"/>
      <c r="AC816" s="426">
        <f t="shared" si="258"/>
        <v>0</v>
      </c>
      <c r="AD816" s="426">
        <f t="shared" si="259"/>
        <v>0</v>
      </c>
      <c r="AM816" s="426"/>
      <c r="AN816" s="426"/>
      <c r="AO816" s="426"/>
      <c r="AP816" s="426"/>
      <c r="AQ816" s="423"/>
      <c r="AR816" s="423"/>
    </row>
    <row r="817" spans="1:44" s="425" customFormat="1">
      <c r="A817" s="427" t="s">
        <v>1496</v>
      </c>
      <c r="B817" s="421">
        <f>B816+31</f>
        <v>45102</v>
      </c>
      <c r="C817" s="422">
        <v>1</v>
      </c>
      <c r="D817" s="423">
        <v>0</v>
      </c>
      <c r="E817" s="423">
        <v>0</v>
      </c>
      <c r="F817" s="423">
        <v>0</v>
      </c>
      <c r="G817" s="423"/>
      <c r="H817" s="424"/>
      <c r="M817" s="426">
        <v>-50</v>
      </c>
      <c r="N817" s="426">
        <f t="shared" si="267"/>
        <v>3900</v>
      </c>
      <c r="O817" s="426">
        <f t="shared" si="265"/>
        <v>-50</v>
      </c>
      <c r="P817" s="426">
        <f t="shared" si="266"/>
        <v>3900</v>
      </c>
      <c r="Q817" s="426">
        <f t="shared" si="268"/>
        <v>0</v>
      </c>
      <c r="R817" s="426">
        <f t="shared" si="269"/>
        <v>0</v>
      </c>
      <c r="S817" s="426">
        <f t="shared" si="272"/>
        <v>0</v>
      </c>
      <c r="T817" s="426">
        <f t="shared" si="260"/>
        <v>0</v>
      </c>
      <c r="U817" s="426">
        <f t="shared" si="270"/>
        <v>0</v>
      </c>
      <c r="V817" s="426">
        <f t="shared" si="271"/>
        <v>0</v>
      </c>
      <c r="W817" s="426">
        <f t="shared" si="264"/>
        <v>0</v>
      </c>
      <c r="X817" s="426">
        <f t="shared" si="261"/>
        <v>0</v>
      </c>
      <c r="Y817" s="424"/>
      <c r="Z817" s="426">
        <f t="shared" si="262"/>
        <v>0</v>
      </c>
      <c r="AA817" s="426">
        <f t="shared" si="263"/>
        <v>0</v>
      </c>
      <c r="AB817" s="424"/>
      <c r="AC817" s="426">
        <f t="shared" si="258"/>
        <v>0</v>
      </c>
      <c r="AD817" s="426">
        <f t="shared" si="259"/>
        <v>0</v>
      </c>
      <c r="AM817" s="426"/>
      <c r="AN817" s="426"/>
      <c r="AO817" s="426"/>
      <c r="AP817" s="426"/>
      <c r="AQ817" s="423"/>
      <c r="AR817" s="423"/>
    </row>
    <row r="818" spans="1:44" s="425" customFormat="1">
      <c r="A818" s="427" t="s">
        <v>1496</v>
      </c>
      <c r="B818" s="421">
        <f>B817+30</f>
        <v>45132</v>
      </c>
      <c r="C818" s="422">
        <v>1</v>
      </c>
      <c r="D818" s="423">
        <v>0</v>
      </c>
      <c r="E818" s="423">
        <v>0</v>
      </c>
      <c r="F818" s="423">
        <v>0</v>
      </c>
      <c r="G818" s="423"/>
      <c r="H818" s="424"/>
      <c r="M818" s="426">
        <v>-50</v>
      </c>
      <c r="N818" s="426">
        <f t="shared" si="267"/>
        <v>3950</v>
      </c>
      <c r="O818" s="426">
        <f t="shared" si="265"/>
        <v>-50</v>
      </c>
      <c r="P818" s="426">
        <f t="shared" si="266"/>
        <v>3950</v>
      </c>
      <c r="Q818" s="426">
        <f t="shared" si="268"/>
        <v>0</v>
      </c>
      <c r="R818" s="426">
        <f t="shared" si="269"/>
        <v>0</v>
      </c>
      <c r="S818" s="426">
        <f t="shared" si="272"/>
        <v>0</v>
      </c>
      <c r="T818" s="426">
        <f t="shared" si="260"/>
        <v>0</v>
      </c>
      <c r="U818" s="426">
        <f t="shared" si="270"/>
        <v>0</v>
      </c>
      <c r="V818" s="426">
        <f t="shared" si="271"/>
        <v>0</v>
      </c>
      <c r="W818" s="426">
        <f t="shared" si="264"/>
        <v>0</v>
      </c>
      <c r="X818" s="426">
        <f t="shared" si="261"/>
        <v>0</v>
      </c>
      <c r="Y818" s="424"/>
      <c r="Z818" s="426">
        <f t="shared" si="262"/>
        <v>0</v>
      </c>
      <c r="AA818" s="426">
        <f t="shared" si="263"/>
        <v>0</v>
      </c>
      <c r="AB818" s="424"/>
      <c r="AC818" s="426">
        <f t="shared" si="258"/>
        <v>0</v>
      </c>
      <c r="AD818" s="426">
        <f t="shared" si="259"/>
        <v>0</v>
      </c>
      <c r="AM818" s="426"/>
      <c r="AN818" s="426"/>
      <c r="AO818" s="426"/>
      <c r="AP818" s="426"/>
      <c r="AQ818" s="423"/>
      <c r="AR818" s="423"/>
    </row>
    <row r="819" spans="1:44" s="425" customFormat="1">
      <c r="A819" s="427" t="s">
        <v>1496</v>
      </c>
      <c r="B819" s="421">
        <f>B818+31</f>
        <v>45163</v>
      </c>
      <c r="C819" s="422">
        <v>1</v>
      </c>
      <c r="D819" s="423">
        <v>0</v>
      </c>
      <c r="E819" s="423">
        <v>0</v>
      </c>
      <c r="F819" s="423">
        <v>0</v>
      </c>
      <c r="G819" s="423"/>
      <c r="H819" s="424"/>
      <c r="M819" s="426">
        <v>-50</v>
      </c>
      <c r="N819" s="426">
        <f t="shared" si="267"/>
        <v>4000</v>
      </c>
      <c r="O819" s="426">
        <f t="shared" si="265"/>
        <v>-50</v>
      </c>
      <c r="P819" s="426">
        <f t="shared" si="266"/>
        <v>4000</v>
      </c>
      <c r="Q819" s="426">
        <f t="shared" si="268"/>
        <v>0</v>
      </c>
      <c r="R819" s="426">
        <f t="shared" si="269"/>
        <v>0</v>
      </c>
      <c r="S819" s="426">
        <f t="shared" si="272"/>
        <v>0</v>
      </c>
      <c r="T819" s="426">
        <f t="shared" si="260"/>
        <v>0</v>
      </c>
      <c r="U819" s="426">
        <f t="shared" si="270"/>
        <v>0</v>
      </c>
      <c r="V819" s="426">
        <f t="shared" si="271"/>
        <v>0</v>
      </c>
      <c r="W819" s="426">
        <f t="shared" si="264"/>
        <v>0</v>
      </c>
      <c r="X819" s="426">
        <f t="shared" si="261"/>
        <v>0</v>
      </c>
      <c r="Y819" s="424"/>
      <c r="Z819" s="426">
        <f t="shared" si="262"/>
        <v>0</v>
      </c>
      <c r="AA819" s="426">
        <f t="shared" si="263"/>
        <v>0</v>
      </c>
      <c r="AB819" s="424"/>
      <c r="AC819" s="426">
        <f t="shared" si="258"/>
        <v>0</v>
      </c>
      <c r="AD819" s="426">
        <f t="shared" si="259"/>
        <v>0</v>
      </c>
      <c r="AM819" s="426"/>
      <c r="AN819" s="426"/>
      <c r="AO819" s="426"/>
      <c r="AP819" s="426"/>
      <c r="AQ819" s="423"/>
      <c r="AR819" s="423"/>
    </row>
    <row r="820" spans="1:44" s="425" customFormat="1">
      <c r="A820" s="427" t="s">
        <v>1496</v>
      </c>
      <c r="B820" s="421">
        <f>B819+31</f>
        <v>45194</v>
      </c>
      <c r="C820" s="422">
        <v>1</v>
      </c>
      <c r="D820" s="423">
        <v>0</v>
      </c>
      <c r="E820" s="423">
        <v>0</v>
      </c>
      <c r="F820" s="423">
        <v>0</v>
      </c>
      <c r="G820" s="423"/>
      <c r="H820" s="424"/>
      <c r="M820" s="426">
        <v>-50</v>
      </c>
      <c r="N820" s="426">
        <f t="shared" si="267"/>
        <v>4050</v>
      </c>
      <c r="O820" s="426">
        <f t="shared" si="265"/>
        <v>-50</v>
      </c>
      <c r="P820" s="426">
        <f t="shared" si="266"/>
        <v>4050</v>
      </c>
      <c r="Q820" s="426">
        <f t="shared" si="268"/>
        <v>0</v>
      </c>
      <c r="R820" s="426">
        <f t="shared" si="269"/>
        <v>0</v>
      </c>
      <c r="S820" s="426">
        <f t="shared" si="272"/>
        <v>0</v>
      </c>
      <c r="T820" s="426">
        <f t="shared" si="260"/>
        <v>0</v>
      </c>
      <c r="U820" s="426">
        <f t="shared" si="270"/>
        <v>0</v>
      </c>
      <c r="V820" s="426">
        <f t="shared" si="271"/>
        <v>0</v>
      </c>
      <c r="W820" s="426">
        <f t="shared" si="264"/>
        <v>0</v>
      </c>
      <c r="X820" s="426">
        <f t="shared" si="261"/>
        <v>0</v>
      </c>
      <c r="Y820" s="424"/>
      <c r="Z820" s="426">
        <f t="shared" si="262"/>
        <v>0</v>
      </c>
      <c r="AA820" s="426">
        <f t="shared" si="263"/>
        <v>0</v>
      </c>
      <c r="AB820" s="424"/>
      <c r="AC820" s="426">
        <f t="shared" si="258"/>
        <v>0</v>
      </c>
      <c r="AD820" s="426">
        <f t="shared" si="259"/>
        <v>0</v>
      </c>
      <c r="AM820" s="426"/>
      <c r="AN820" s="426"/>
      <c r="AO820" s="426"/>
      <c r="AP820" s="426"/>
      <c r="AQ820" s="423"/>
      <c r="AR820" s="423"/>
    </row>
    <row r="821" spans="1:44" s="425" customFormat="1">
      <c r="A821" s="427" t="s">
        <v>1496</v>
      </c>
      <c r="B821" s="421">
        <f>B820+30</f>
        <v>45224</v>
      </c>
      <c r="C821" s="422">
        <v>1</v>
      </c>
      <c r="D821" s="423">
        <v>0</v>
      </c>
      <c r="E821" s="423">
        <v>0</v>
      </c>
      <c r="F821" s="423">
        <v>0</v>
      </c>
      <c r="G821" s="423"/>
      <c r="H821" s="424"/>
      <c r="M821" s="426">
        <v>-50</v>
      </c>
      <c r="N821" s="426">
        <f t="shared" si="267"/>
        <v>4100</v>
      </c>
      <c r="O821" s="426">
        <f t="shared" si="265"/>
        <v>-50</v>
      </c>
      <c r="P821" s="426">
        <f t="shared" si="266"/>
        <v>4100</v>
      </c>
      <c r="Q821" s="426">
        <f t="shared" si="268"/>
        <v>0</v>
      </c>
      <c r="R821" s="426">
        <f t="shared" si="269"/>
        <v>0</v>
      </c>
      <c r="S821" s="426">
        <f t="shared" si="272"/>
        <v>0</v>
      </c>
      <c r="T821" s="426">
        <f t="shared" si="260"/>
        <v>0</v>
      </c>
      <c r="U821" s="426">
        <f t="shared" si="270"/>
        <v>0</v>
      </c>
      <c r="V821" s="426">
        <f t="shared" si="271"/>
        <v>0</v>
      </c>
      <c r="W821" s="426">
        <f t="shared" si="264"/>
        <v>0</v>
      </c>
      <c r="X821" s="426">
        <f t="shared" si="261"/>
        <v>0</v>
      </c>
      <c r="Y821" s="424"/>
      <c r="Z821" s="426">
        <f t="shared" si="262"/>
        <v>0</v>
      </c>
      <c r="AA821" s="426">
        <f t="shared" si="263"/>
        <v>0</v>
      </c>
      <c r="AB821" s="424"/>
      <c r="AC821" s="426">
        <f t="shared" si="258"/>
        <v>0</v>
      </c>
      <c r="AD821" s="426">
        <f t="shared" si="259"/>
        <v>0</v>
      </c>
      <c r="AM821" s="426"/>
      <c r="AN821" s="426"/>
      <c r="AO821" s="426"/>
      <c r="AP821" s="426"/>
      <c r="AQ821" s="423"/>
      <c r="AR821" s="423"/>
    </row>
    <row r="822" spans="1:44" s="425" customFormat="1">
      <c r="A822" s="427" t="s">
        <v>1496</v>
      </c>
      <c r="B822" s="421">
        <f>B821+31</f>
        <v>45255</v>
      </c>
      <c r="C822" s="422">
        <v>1</v>
      </c>
      <c r="D822" s="423">
        <v>0</v>
      </c>
      <c r="E822" s="423">
        <v>0</v>
      </c>
      <c r="F822" s="423">
        <v>0</v>
      </c>
      <c r="G822" s="423"/>
      <c r="H822" s="424"/>
      <c r="M822" s="426">
        <v>-50</v>
      </c>
      <c r="N822" s="426">
        <f t="shared" si="267"/>
        <v>4150</v>
      </c>
      <c r="O822" s="426">
        <f t="shared" si="265"/>
        <v>-50</v>
      </c>
      <c r="P822" s="426">
        <f t="shared" si="266"/>
        <v>4150</v>
      </c>
      <c r="Q822" s="426">
        <f t="shared" si="268"/>
        <v>0</v>
      </c>
      <c r="R822" s="426">
        <f t="shared" si="269"/>
        <v>0</v>
      </c>
      <c r="S822" s="426">
        <f t="shared" si="272"/>
        <v>0</v>
      </c>
      <c r="T822" s="426">
        <f t="shared" si="260"/>
        <v>0</v>
      </c>
      <c r="U822" s="426">
        <f t="shared" si="270"/>
        <v>0</v>
      </c>
      <c r="V822" s="426">
        <f t="shared" si="271"/>
        <v>0</v>
      </c>
      <c r="W822" s="426">
        <f t="shared" si="264"/>
        <v>0</v>
      </c>
      <c r="X822" s="426">
        <f t="shared" si="261"/>
        <v>0</v>
      </c>
      <c r="Y822" s="424"/>
      <c r="Z822" s="426">
        <f t="shared" si="262"/>
        <v>0</v>
      </c>
      <c r="AA822" s="426">
        <f t="shared" si="263"/>
        <v>0</v>
      </c>
      <c r="AB822" s="424"/>
      <c r="AC822" s="426">
        <f t="shared" si="258"/>
        <v>0</v>
      </c>
      <c r="AD822" s="426">
        <f t="shared" si="259"/>
        <v>0</v>
      </c>
      <c r="AM822" s="426"/>
      <c r="AN822" s="426"/>
      <c r="AO822" s="426"/>
      <c r="AP822" s="426"/>
      <c r="AQ822" s="423"/>
      <c r="AR822" s="423"/>
    </row>
    <row r="823" spans="1:44" s="425" customFormat="1">
      <c r="A823" s="427" t="s">
        <v>1496</v>
      </c>
      <c r="B823" s="421">
        <f>B822+30</f>
        <v>45285</v>
      </c>
      <c r="C823" s="422">
        <v>1</v>
      </c>
      <c r="D823" s="423">
        <v>0</v>
      </c>
      <c r="E823" s="423">
        <v>0</v>
      </c>
      <c r="F823" s="423">
        <v>0</v>
      </c>
      <c r="G823" s="423"/>
      <c r="H823" s="424"/>
      <c r="M823" s="426">
        <v>-50</v>
      </c>
      <c r="N823" s="426">
        <f t="shared" si="267"/>
        <v>4200</v>
      </c>
      <c r="O823" s="426">
        <f t="shared" si="265"/>
        <v>-50</v>
      </c>
      <c r="P823" s="426">
        <f t="shared" si="266"/>
        <v>4200</v>
      </c>
      <c r="Q823" s="426">
        <f t="shared" si="268"/>
        <v>0</v>
      </c>
      <c r="R823" s="426">
        <f t="shared" si="269"/>
        <v>0</v>
      </c>
      <c r="S823" s="426">
        <f t="shared" si="272"/>
        <v>0</v>
      </c>
      <c r="T823" s="426">
        <f t="shared" si="260"/>
        <v>0</v>
      </c>
      <c r="U823" s="426">
        <f t="shared" si="270"/>
        <v>0</v>
      </c>
      <c r="V823" s="426">
        <f t="shared" si="271"/>
        <v>0</v>
      </c>
      <c r="W823" s="426">
        <f t="shared" si="264"/>
        <v>0</v>
      </c>
      <c r="X823" s="426">
        <f t="shared" si="261"/>
        <v>0</v>
      </c>
      <c r="Y823" s="424"/>
      <c r="Z823" s="426">
        <f t="shared" si="262"/>
        <v>0</v>
      </c>
      <c r="AA823" s="426">
        <f t="shared" si="263"/>
        <v>0</v>
      </c>
      <c r="AB823" s="424"/>
      <c r="AC823" s="426">
        <f t="shared" si="258"/>
        <v>0</v>
      </c>
      <c r="AD823" s="426">
        <f t="shared" si="259"/>
        <v>0</v>
      </c>
      <c r="AM823" s="426"/>
      <c r="AN823" s="426"/>
      <c r="AO823" s="426"/>
      <c r="AP823" s="426"/>
      <c r="AQ823" s="423"/>
      <c r="AR823" s="423"/>
    </row>
    <row r="824" spans="1:44" s="425" customFormat="1">
      <c r="A824" s="427" t="s">
        <v>1496</v>
      </c>
      <c r="B824" s="421">
        <f>B823+31</f>
        <v>45316</v>
      </c>
      <c r="C824" s="422">
        <v>1</v>
      </c>
      <c r="D824" s="423">
        <v>0</v>
      </c>
      <c r="E824" s="423">
        <v>0</v>
      </c>
      <c r="F824" s="423">
        <v>0</v>
      </c>
      <c r="G824" s="423"/>
      <c r="H824" s="424"/>
      <c r="M824" s="426">
        <v>-50</v>
      </c>
      <c r="N824" s="426">
        <f t="shared" si="267"/>
        <v>4250</v>
      </c>
      <c r="O824" s="426">
        <f t="shared" si="265"/>
        <v>-50</v>
      </c>
      <c r="P824" s="426">
        <f t="shared" si="266"/>
        <v>4250</v>
      </c>
      <c r="Q824" s="426">
        <f t="shared" si="268"/>
        <v>0</v>
      </c>
      <c r="R824" s="426">
        <f t="shared" si="269"/>
        <v>0</v>
      </c>
      <c r="S824" s="426">
        <f t="shared" si="272"/>
        <v>0</v>
      </c>
      <c r="T824" s="426">
        <f t="shared" si="260"/>
        <v>0</v>
      </c>
      <c r="U824" s="426">
        <f t="shared" si="270"/>
        <v>0</v>
      </c>
      <c r="V824" s="426">
        <f t="shared" si="271"/>
        <v>0</v>
      </c>
      <c r="W824" s="426">
        <f t="shared" si="264"/>
        <v>0</v>
      </c>
      <c r="X824" s="426">
        <f t="shared" si="261"/>
        <v>0</v>
      </c>
      <c r="Y824" s="424"/>
      <c r="Z824" s="426">
        <f t="shared" si="262"/>
        <v>0</v>
      </c>
      <c r="AA824" s="426">
        <f t="shared" si="263"/>
        <v>0</v>
      </c>
      <c r="AB824" s="424"/>
      <c r="AC824" s="426">
        <f t="shared" si="258"/>
        <v>0</v>
      </c>
      <c r="AD824" s="426">
        <f t="shared" si="259"/>
        <v>0</v>
      </c>
      <c r="AM824" s="426"/>
      <c r="AN824" s="426"/>
      <c r="AO824" s="426"/>
      <c r="AP824" s="426"/>
      <c r="AQ824" s="423"/>
      <c r="AR824" s="423"/>
    </row>
    <row r="825" spans="1:44" s="425" customFormat="1">
      <c r="A825" s="427" t="s">
        <v>1496</v>
      </c>
      <c r="B825" s="421">
        <f>B824+31</f>
        <v>45347</v>
      </c>
      <c r="C825" s="422">
        <v>1</v>
      </c>
      <c r="D825" s="423">
        <v>0</v>
      </c>
      <c r="E825" s="423">
        <v>0</v>
      </c>
      <c r="F825" s="423">
        <v>0</v>
      </c>
      <c r="G825" s="423"/>
      <c r="H825" s="424"/>
      <c r="M825" s="426">
        <v>-50</v>
      </c>
      <c r="N825" s="426">
        <f t="shared" si="267"/>
        <v>4300</v>
      </c>
      <c r="O825" s="426">
        <f t="shared" si="265"/>
        <v>-50</v>
      </c>
      <c r="P825" s="426">
        <f t="shared" si="266"/>
        <v>4300</v>
      </c>
      <c r="Q825" s="426">
        <f t="shared" si="268"/>
        <v>0</v>
      </c>
      <c r="R825" s="426">
        <f t="shared" si="269"/>
        <v>0</v>
      </c>
      <c r="S825" s="426">
        <f t="shared" si="272"/>
        <v>0</v>
      </c>
      <c r="T825" s="426">
        <f t="shared" si="260"/>
        <v>0</v>
      </c>
      <c r="U825" s="426">
        <f t="shared" si="270"/>
        <v>0</v>
      </c>
      <c r="V825" s="426">
        <f t="shared" si="271"/>
        <v>0</v>
      </c>
      <c r="W825" s="426">
        <f t="shared" si="264"/>
        <v>0</v>
      </c>
      <c r="X825" s="426">
        <f t="shared" si="261"/>
        <v>0</v>
      </c>
      <c r="Y825" s="424"/>
      <c r="Z825" s="426">
        <f t="shared" si="262"/>
        <v>0</v>
      </c>
      <c r="AA825" s="426">
        <f t="shared" si="263"/>
        <v>0</v>
      </c>
      <c r="AB825" s="424"/>
      <c r="AC825" s="426">
        <f t="shared" si="258"/>
        <v>0</v>
      </c>
      <c r="AD825" s="426">
        <f t="shared" si="259"/>
        <v>0</v>
      </c>
      <c r="AM825" s="426"/>
      <c r="AN825" s="426"/>
      <c r="AO825" s="426"/>
      <c r="AP825" s="426"/>
      <c r="AQ825" s="423"/>
      <c r="AR825" s="423"/>
    </row>
    <row r="826" spans="1:44" s="425" customFormat="1">
      <c r="A826" s="427" t="s">
        <v>1496</v>
      </c>
      <c r="B826" s="421">
        <f>B825+29</f>
        <v>45376</v>
      </c>
      <c r="C826" s="422">
        <v>1</v>
      </c>
      <c r="D826" s="423">
        <v>0</v>
      </c>
      <c r="E826" s="423">
        <v>0</v>
      </c>
      <c r="F826" s="423">
        <v>0</v>
      </c>
      <c r="G826" s="423"/>
      <c r="H826" s="424"/>
      <c r="M826" s="426">
        <v>-50</v>
      </c>
      <c r="N826" s="426">
        <f t="shared" si="267"/>
        <v>4350</v>
      </c>
      <c r="O826" s="426">
        <f t="shared" si="265"/>
        <v>-50</v>
      </c>
      <c r="P826" s="426">
        <f t="shared" si="266"/>
        <v>4350</v>
      </c>
      <c r="Q826" s="426">
        <f t="shared" si="268"/>
        <v>0</v>
      </c>
      <c r="R826" s="426">
        <f t="shared" si="269"/>
        <v>0</v>
      </c>
      <c r="S826" s="426">
        <f t="shared" si="272"/>
        <v>0</v>
      </c>
      <c r="T826" s="426">
        <f t="shared" si="260"/>
        <v>0</v>
      </c>
      <c r="U826" s="426">
        <f t="shared" si="270"/>
        <v>0</v>
      </c>
      <c r="V826" s="426">
        <f t="shared" si="271"/>
        <v>0</v>
      </c>
      <c r="W826" s="426">
        <f t="shared" si="264"/>
        <v>0</v>
      </c>
      <c r="X826" s="426">
        <f t="shared" si="261"/>
        <v>0</v>
      </c>
      <c r="Y826" s="424"/>
      <c r="Z826" s="426">
        <f t="shared" si="262"/>
        <v>0</v>
      </c>
      <c r="AA826" s="426">
        <f t="shared" si="263"/>
        <v>0</v>
      </c>
      <c r="AB826" s="424"/>
      <c r="AC826" s="426">
        <f t="shared" si="258"/>
        <v>0</v>
      </c>
      <c r="AD826" s="426">
        <f t="shared" si="259"/>
        <v>0</v>
      </c>
      <c r="AM826" s="426"/>
      <c r="AN826" s="426"/>
      <c r="AO826" s="426"/>
      <c r="AP826" s="426"/>
      <c r="AQ826" s="423"/>
      <c r="AR826" s="423"/>
    </row>
    <row r="827" spans="1:44" s="425" customFormat="1">
      <c r="A827" s="427" t="s">
        <v>1496</v>
      </c>
      <c r="B827" s="421">
        <f>B826+31</f>
        <v>45407</v>
      </c>
      <c r="C827" s="422">
        <v>1</v>
      </c>
      <c r="D827" s="423">
        <v>0</v>
      </c>
      <c r="E827" s="423">
        <v>0</v>
      </c>
      <c r="F827" s="423">
        <v>0</v>
      </c>
      <c r="G827" s="423"/>
      <c r="H827" s="424"/>
      <c r="M827" s="426">
        <v>-50</v>
      </c>
      <c r="N827" s="426">
        <f t="shared" si="267"/>
        <v>4400</v>
      </c>
      <c r="O827" s="426">
        <f t="shared" si="265"/>
        <v>-50</v>
      </c>
      <c r="P827" s="426">
        <f t="shared" si="266"/>
        <v>4400</v>
      </c>
      <c r="Q827" s="426">
        <f t="shared" si="268"/>
        <v>0</v>
      </c>
      <c r="R827" s="426">
        <f t="shared" si="269"/>
        <v>0</v>
      </c>
      <c r="S827" s="426">
        <f t="shared" si="272"/>
        <v>0</v>
      </c>
      <c r="T827" s="426">
        <f t="shared" si="260"/>
        <v>0</v>
      </c>
      <c r="U827" s="426">
        <f t="shared" si="270"/>
        <v>0</v>
      </c>
      <c r="V827" s="426">
        <f t="shared" si="271"/>
        <v>0</v>
      </c>
      <c r="W827" s="426">
        <f t="shared" si="264"/>
        <v>0</v>
      </c>
      <c r="X827" s="426">
        <f t="shared" si="261"/>
        <v>0</v>
      </c>
      <c r="Y827" s="424"/>
      <c r="Z827" s="426">
        <f t="shared" si="262"/>
        <v>0</v>
      </c>
      <c r="AA827" s="426">
        <f t="shared" si="263"/>
        <v>0</v>
      </c>
      <c r="AB827" s="424"/>
      <c r="AC827" s="426">
        <f t="shared" si="258"/>
        <v>0</v>
      </c>
      <c r="AD827" s="426">
        <f t="shared" si="259"/>
        <v>0</v>
      </c>
      <c r="AM827" s="426"/>
      <c r="AN827" s="426"/>
      <c r="AO827" s="426"/>
      <c r="AP827" s="426"/>
      <c r="AQ827" s="423"/>
      <c r="AR827" s="423"/>
    </row>
    <row r="828" spans="1:44" s="425" customFormat="1">
      <c r="A828" s="427" t="s">
        <v>1496</v>
      </c>
      <c r="B828" s="421">
        <f>B827+30</f>
        <v>45437</v>
      </c>
      <c r="C828" s="422">
        <v>1</v>
      </c>
      <c r="D828" s="423">
        <v>0</v>
      </c>
      <c r="E828" s="423">
        <v>0</v>
      </c>
      <c r="F828" s="423">
        <v>0</v>
      </c>
      <c r="G828" s="423"/>
      <c r="H828" s="424"/>
      <c r="M828" s="426">
        <v>-50</v>
      </c>
      <c r="N828" s="426">
        <f t="shared" si="267"/>
        <v>4450</v>
      </c>
      <c r="O828" s="426">
        <f t="shared" si="265"/>
        <v>-50</v>
      </c>
      <c r="P828" s="426">
        <f t="shared" si="266"/>
        <v>4450</v>
      </c>
      <c r="Q828" s="426">
        <f t="shared" si="268"/>
        <v>0</v>
      </c>
      <c r="R828" s="426">
        <f t="shared" si="269"/>
        <v>0</v>
      </c>
      <c r="S828" s="426">
        <f t="shared" si="272"/>
        <v>0</v>
      </c>
      <c r="T828" s="426">
        <f t="shared" si="260"/>
        <v>0</v>
      </c>
      <c r="U828" s="426">
        <f t="shared" si="270"/>
        <v>0</v>
      </c>
      <c r="V828" s="426">
        <f t="shared" si="271"/>
        <v>0</v>
      </c>
      <c r="W828" s="426">
        <f t="shared" si="264"/>
        <v>0</v>
      </c>
      <c r="X828" s="426">
        <f t="shared" si="261"/>
        <v>0</v>
      </c>
      <c r="Y828" s="424"/>
      <c r="Z828" s="426">
        <f t="shared" si="262"/>
        <v>0</v>
      </c>
      <c r="AA828" s="426">
        <f t="shared" si="263"/>
        <v>0</v>
      </c>
      <c r="AB828" s="424"/>
      <c r="AC828" s="426">
        <f t="shared" si="258"/>
        <v>0</v>
      </c>
      <c r="AD828" s="426">
        <f t="shared" si="259"/>
        <v>0</v>
      </c>
      <c r="AM828" s="426"/>
      <c r="AN828" s="426"/>
      <c r="AO828" s="426"/>
      <c r="AP828" s="426"/>
      <c r="AQ828" s="423"/>
      <c r="AR828" s="423"/>
    </row>
    <row r="829" spans="1:44" s="425" customFormat="1">
      <c r="A829" s="427" t="s">
        <v>1496</v>
      </c>
      <c r="B829" s="421">
        <f>B828+31</f>
        <v>45468</v>
      </c>
      <c r="C829" s="422">
        <v>1</v>
      </c>
      <c r="D829" s="423">
        <v>0</v>
      </c>
      <c r="E829" s="423">
        <v>0</v>
      </c>
      <c r="F829" s="423">
        <v>0</v>
      </c>
      <c r="G829" s="423"/>
      <c r="H829" s="424"/>
      <c r="M829" s="426">
        <v>-50</v>
      </c>
      <c r="N829" s="426">
        <f t="shared" si="267"/>
        <v>4500</v>
      </c>
      <c r="O829" s="426">
        <f t="shared" si="265"/>
        <v>-50</v>
      </c>
      <c r="P829" s="426">
        <f t="shared" si="266"/>
        <v>4500</v>
      </c>
      <c r="Q829" s="426">
        <f t="shared" si="268"/>
        <v>0</v>
      </c>
      <c r="R829" s="426">
        <f t="shared" si="269"/>
        <v>0</v>
      </c>
      <c r="S829" s="426">
        <f t="shared" si="272"/>
        <v>0</v>
      </c>
      <c r="T829" s="426">
        <f t="shared" si="260"/>
        <v>0</v>
      </c>
      <c r="U829" s="426">
        <f t="shared" si="270"/>
        <v>0</v>
      </c>
      <c r="V829" s="426">
        <f t="shared" si="271"/>
        <v>0</v>
      </c>
      <c r="W829" s="426">
        <f t="shared" si="264"/>
        <v>0</v>
      </c>
      <c r="X829" s="426">
        <f t="shared" si="261"/>
        <v>0</v>
      </c>
      <c r="Y829" s="424"/>
      <c r="Z829" s="426">
        <f t="shared" si="262"/>
        <v>0</v>
      </c>
      <c r="AA829" s="426">
        <f t="shared" si="263"/>
        <v>0</v>
      </c>
      <c r="AB829" s="424"/>
      <c r="AC829" s="426">
        <f t="shared" si="258"/>
        <v>0</v>
      </c>
      <c r="AD829" s="426">
        <f t="shared" si="259"/>
        <v>0</v>
      </c>
      <c r="AM829" s="426"/>
      <c r="AN829" s="426"/>
      <c r="AO829" s="426"/>
      <c r="AP829" s="426"/>
      <c r="AQ829" s="423"/>
      <c r="AR829" s="423"/>
    </row>
    <row r="830" spans="1:44" s="425" customFormat="1">
      <c r="A830" s="427" t="s">
        <v>1496</v>
      </c>
      <c r="B830" s="421">
        <f>B829+30</f>
        <v>45498</v>
      </c>
      <c r="C830" s="422">
        <v>1</v>
      </c>
      <c r="D830" s="423">
        <v>0</v>
      </c>
      <c r="E830" s="423">
        <v>0</v>
      </c>
      <c r="F830" s="423">
        <v>0</v>
      </c>
      <c r="G830" s="423"/>
      <c r="H830" s="424"/>
      <c r="M830" s="426">
        <v>-50</v>
      </c>
      <c r="N830" s="426">
        <f t="shared" si="267"/>
        <v>4550</v>
      </c>
      <c r="O830" s="426">
        <f t="shared" si="265"/>
        <v>-50</v>
      </c>
      <c r="P830" s="426">
        <f t="shared" si="266"/>
        <v>4550</v>
      </c>
      <c r="Q830" s="426">
        <f t="shared" si="268"/>
        <v>0</v>
      </c>
      <c r="R830" s="426">
        <f t="shared" si="269"/>
        <v>0</v>
      </c>
      <c r="S830" s="426">
        <f t="shared" si="272"/>
        <v>0</v>
      </c>
      <c r="T830" s="426">
        <f t="shared" si="260"/>
        <v>0</v>
      </c>
      <c r="U830" s="426">
        <f t="shared" si="270"/>
        <v>0</v>
      </c>
      <c r="V830" s="426">
        <f t="shared" si="271"/>
        <v>0</v>
      </c>
      <c r="W830" s="426">
        <f t="shared" si="264"/>
        <v>0</v>
      </c>
      <c r="X830" s="426">
        <f t="shared" si="261"/>
        <v>0</v>
      </c>
      <c r="Y830" s="424"/>
      <c r="Z830" s="426">
        <f t="shared" si="262"/>
        <v>0</v>
      </c>
      <c r="AA830" s="426">
        <f t="shared" si="263"/>
        <v>0</v>
      </c>
      <c r="AB830" s="424"/>
      <c r="AC830" s="426">
        <f t="shared" si="258"/>
        <v>0</v>
      </c>
      <c r="AD830" s="426">
        <f t="shared" si="259"/>
        <v>0</v>
      </c>
      <c r="AM830" s="426"/>
      <c r="AN830" s="426"/>
      <c r="AO830" s="426"/>
      <c r="AP830" s="426"/>
      <c r="AQ830" s="423"/>
      <c r="AR830" s="423"/>
    </row>
    <row r="831" spans="1:44" s="425" customFormat="1">
      <c r="A831" s="427" t="s">
        <v>1496</v>
      </c>
      <c r="B831" s="421">
        <f>B830+31</f>
        <v>45529</v>
      </c>
      <c r="C831" s="422">
        <v>1</v>
      </c>
      <c r="D831" s="423">
        <v>0</v>
      </c>
      <c r="E831" s="423">
        <v>0</v>
      </c>
      <c r="F831" s="423">
        <v>0</v>
      </c>
      <c r="G831" s="423"/>
      <c r="H831" s="424"/>
      <c r="M831" s="426">
        <v>-50</v>
      </c>
      <c r="N831" s="426">
        <f t="shared" si="267"/>
        <v>4600</v>
      </c>
      <c r="O831" s="426">
        <f t="shared" si="265"/>
        <v>-50</v>
      </c>
      <c r="P831" s="426">
        <f t="shared" si="266"/>
        <v>4600</v>
      </c>
      <c r="Q831" s="426">
        <f t="shared" si="268"/>
        <v>0</v>
      </c>
      <c r="R831" s="426">
        <f t="shared" si="269"/>
        <v>0</v>
      </c>
      <c r="S831" s="426">
        <f t="shared" si="272"/>
        <v>0</v>
      </c>
      <c r="T831" s="426">
        <f t="shared" si="260"/>
        <v>0</v>
      </c>
      <c r="U831" s="426">
        <f t="shared" si="270"/>
        <v>0</v>
      </c>
      <c r="V831" s="426">
        <f t="shared" si="271"/>
        <v>0</v>
      </c>
      <c r="W831" s="426">
        <f t="shared" si="264"/>
        <v>0</v>
      </c>
      <c r="X831" s="426">
        <f t="shared" si="261"/>
        <v>0</v>
      </c>
      <c r="Y831" s="424"/>
      <c r="Z831" s="426">
        <f t="shared" si="262"/>
        <v>0</v>
      </c>
      <c r="AA831" s="426">
        <f t="shared" si="263"/>
        <v>0</v>
      </c>
      <c r="AB831" s="424"/>
      <c r="AC831" s="426">
        <f t="shared" si="258"/>
        <v>0</v>
      </c>
      <c r="AD831" s="426">
        <f t="shared" si="259"/>
        <v>0</v>
      </c>
      <c r="AM831" s="426"/>
      <c r="AN831" s="426"/>
      <c r="AO831" s="426"/>
      <c r="AP831" s="426"/>
      <c r="AQ831" s="423"/>
      <c r="AR831" s="423"/>
    </row>
    <row r="832" spans="1:44" s="425" customFormat="1">
      <c r="A832" s="427" t="s">
        <v>1496</v>
      </c>
      <c r="B832" s="421">
        <f>B831+31</f>
        <v>45560</v>
      </c>
      <c r="C832" s="422">
        <v>1</v>
      </c>
      <c r="D832" s="423">
        <v>0</v>
      </c>
      <c r="E832" s="423">
        <v>0</v>
      </c>
      <c r="F832" s="423">
        <v>0</v>
      </c>
      <c r="G832" s="423"/>
      <c r="H832" s="424"/>
      <c r="M832" s="426">
        <v>-50</v>
      </c>
      <c r="N832" s="426">
        <f t="shared" si="267"/>
        <v>4650</v>
      </c>
      <c r="O832" s="426">
        <f t="shared" si="265"/>
        <v>-50</v>
      </c>
      <c r="P832" s="426">
        <f t="shared" si="266"/>
        <v>4650</v>
      </c>
      <c r="Q832" s="426">
        <f t="shared" si="268"/>
        <v>0</v>
      </c>
      <c r="R832" s="426">
        <f t="shared" si="269"/>
        <v>0</v>
      </c>
      <c r="S832" s="426">
        <f t="shared" si="272"/>
        <v>0</v>
      </c>
      <c r="T832" s="426">
        <f t="shared" si="260"/>
        <v>0</v>
      </c>
      <c r="U832" s="426">
        <f t="shared" si="270"/>
        <v>0</v>
      </c>
      <c r="V832" s="426">
        <f t="shared" si="271"/>
        <v>0</v>
      </c>
      <c r="W832" s="426">
        <f t="shared" si="264"/>
        <v>0</v>
      </c>
      <c r="X832" s="426">
        <f t="shared" si="261"/>
        <v>0</v>
      </c>
      <c r="Y832" s="424"/>
      <c r="Z832" s="426">
        <f t="shared" si="262"/>
        <v>0</v>
      </c>
      <c r="AA832" s="426">
        <f t="shared" si="263"/>
        <v>0</v>
      </c>
      <c r="AB832" s="424"/>
      <c r="AC832" s="426">
        <f t="shared" si="258"/>
        <v>0</v>
      </c>
      <c r="AD832" s="426">
        <f t="shared" si="259"/>
        <v>0</v>
      </c>
      <c r="AM832" s="426"/>
      <c r="AN832" s="426"/>
      <c r="AO832" s="426"/>
      <c r="AP832" s="426"/>
      <c r="AQ832" s="423"/>
      <c r="AR832" s="423"/>
    </row>
    <row r="833" spans="1:44" s="425" customFormat="1">
      <c r="A833" s="427" t="s">
        <v>1496</v>
      </c>
      <c r="B833" s="421">
        <f>B832+30</f>
        <v>45590</v>
      </c>
      <c r="C833" s="422">
        <v>1</v>
      </c>
      <c r="D833" s="423">
        <v>0</v>
      </c>
      <c r="E833" s="423">
        <v>0</v>
      </c>
      <c r="F833" s="423">
        <v>0</v>
      </c>
      <c r="G833" s="423"/>
      <c r="H833" s="424"/>
      <c r="M833" s="426">
        <v>-50</v>
      </c>
      <c r="N833" s="426">
        <f t="shared" si="267"/>
        <v>4700</v>
      </c>
      <c r="O833" s="426">
        <f t="shared" si="265"/>
        <v>-50</v>
      </c>
      <c r="P833" s="426">
        <f t="shared" si="266"/>
        <v>4700</v>
      </c>
      <c r="Q833" s="426">
        <f t="shared" si="268"/>
        <v>0</v>
      </c>
      <c r="R833" s="426">
        <f t="shared" si="269"/>
        <v>0</v>
      </c>
      <c r="S833" s="426">
        <f t="shared" si="272"/>
        <v>0</v>
      </c>
      <c r="T833" s="426">
        <f t="shared" si="260"/>
        <v>0</v>
      </c>
      <c r="U833" s="426">
        <f t="shared" si="270"/>
        <v>0</v>
      </c>
      <c r="V833" s="426">
        <f t="shared" si="271"/>
        <v>0</v>
      </c>
      <c r="W833" s="426">
        <f t="shared" si="264"/>
        <v>0</v>
      </c>
      <c r="X833" s="426">
        <f t="shared" si="261"/>
        <v>0</v>
      </c>
      <c r="Y833" s="424"/>
      <c r="Z833" s="426">
        <f t="shared" si="262"/>
        <v>0</v>
      </c>
      <c r="AA833" s="426">
        <f t="shared" si="263"/>
        <v>0</v>
      </c>
      <c r="AB833" s="424"/>
      <c r="AC833" s="426">
        <f t="shared" si="258"/>
        <v>0</v>
      </c>
      <c r="AD833" s="426">
        <f t="shared" si="259"/>
        <v>0</v>
      </c>
      <c r="AM833" s="426"/>
      <c r="AN833" s="426"/>
      <c r="AO833" s="426"/>
      <c r="AP833" s="426"/>
      <c r="AQ833" s="423"/>
      <c r="AR833" s="423"/>
    </row>
    <row r="834" spans="1:44" s="425" customFormat="1">
      <c r="A834" s="427" t="s">
        <v>1496</v>
      </c>
      <c r="B834" s="421">
        <f>B833+31</f>
        <v>45621</v>
      </c>
      <c r="C834" s="422">
        <v>1</v>
      </c>
      <c r="D834" s="423">
        <v>0</v>
      </c>
      <c r="E834" s="423">
        <v>0</v>
      </c>
      <c r="F834" s="423">
        <v>0</v>
      </c>
      <c r="G834" s="423"/>
      <c r="H834" s="424"/>
      <c r="M834" s="426">
        <v>-50</v>
      </c>
      <c r="N834" s="426">
        <f t="shared" si="267"/>
        <v>4750</v>
      </c>
      <c r="O834" s="426">
        <f t="shared" si="265"/>
        <v>-50</v>
      </c>
      <c r="P834" s="426">
        <f t="shared" si="266"/>
        <v>4750</v>
      </c>
      <c r="Q834" s="426">
        <f t="shared" si="268"/>
        <v>0</v>
      </c>
      <c r="R834" s="426">
        <f t="shared" si="269"/>
        <v>0</v>
      </c>
      <c r="S834" s="426">
        <f t="shared" si="272"/>
        <v>0</v>
      </c>
      <c r="T834" s="426">
        <f t="shared" si="260"/>
        <v>0</v>
      </c>
      <c r="U834" s="426">
        <f t="shared" si="270"/>
        <v>0</v>
      </c>
      <c r="V834" s="426">
        <f t="shared" si="271"/>
        <v>0</v>
      </c>
      <c r="W834" s="426">
        <f t="shared" si="264"/>
        <v>0</v>
      </c>
      <c r="X834" s="426">
        <f t="shared" si="261"/>
        <v>0</v>
      </c>
      <c r="Y834" s="424"/>
      <c r="Z834" s="426">
        <f t="shared" si="262"/>
        <v>0</v>
      </c>
      <c r="AA834" s="426">
        <f t="shared" si="263"/>
        <v>0</v>
      </c>
      <c r="AB834" s="424"/>
      <c r="AC834" s="426">
        <f t="shared" si="258"/>
        <v>0</v>
      </c>
      <c r="AD834" s="426">
        <f t="shared" si="259"/>
        <v>0</v>
      </c>
      <c r="AM834" s="426"/>
      <c r="AN834" s="426"/>
      <c r="AO834" s="426"/>
      <c r="AP834" s="426"/>
      <c r="AQ834" s="423"/>
      <c r="AR834" s="423"/>
    </row>
    <row r="835" spans="1:44" s="425" customFormat="1">
      <c r="A835" s="427" t="s">
        <v>1496</v>
      </c>
      <c r="B835" s="421">
        <f>B834+30</f>
        <v>45651</v>
      </c>
      <c r="C835" s="422">
        <v>1</v>
      </c>
      <c r="D835" s="423">
        <v>0</v>
      </c>
      <c r="E835" s="423">
        <v>0</v>
      </c>
      <c r="F835" s="423">
        <v>0</v>
      </c>
      <c r="G835" s="423"/>
      <c r="H835" s="424"/>
      <c r="M835" s="426">
        <v>-50</v>
      </c>
      <c r="N835" s="426">
        <f t="shared" si="267"/>
        <v>4800</v>
      </c>
      <c r="O835" s="426">
        <f t="shared" si="265"/>
        <v>-50</v>
      </c>
      <c r="P835" s="426">
        <f t="shared" si="266"/>
        <v>4800</v>
      </c>
      <c r="Q835" s="426">
        <f t="shared" si="268"/>
        <v>0</v>
      </c>
      <c r="R835" s="426">
        <f t="shared" si="269"/>
        <v>0</v>
      </c>
      <c r="S835" s="426">
        <f t="shared" si="272"/>
        <v>0</v>
      </c>
      <c r="T835" s="426">
        <f t="shared" si="260"/>
        <v>0</v>
      </c>
      <c r="U835" s="426">
        <f t="shared" si="270"/>
        <v>0</v>
      </c>
      <c r="V835" s="426">
        <f t="shared" si="271"/>
        <v>0</v>
      </c>
      <c r="W835" s="426">
        <f t="shared" si="264"/>
        <v>0</v>
      </c>
      <c r="X835" s="426">
        <f t="shared" si="261"/>
        <v>0</v>
      </c>
      <c r="Y835" s="424"/>
      <c r="Z835" s="426">
        <f t="shared" si="262"/>
        <v>0</v>
      </c>
      <c r="AA835" s="426">
        <f t="shared" si="263"/>
        <v>0</v>
      </c>
      <c r="AB835" s="424"/>
      <c r="AC835" s="426">
        <f t="shared" si="258"/>
        <v>0</v>
      </c>
      <c r="AD835" s="426">
        <f t="shared" si="259"/>
        <v>0</v>
      </c>
      <c r="AM835" s="426"/>
      <c r="AN835" s="426"/>
      <c r="AO835" s="426"/>
      <c r="AP835" s="426"/>
      <c r="AQ835" s="423"/>
      <c r="AR835" s="423"/>
    </row>
    <row r="836" spans="1:44" s="425" customFormat="1">
      <c r="A836" s="427" t="s">
        <v>1496</v>
      </c>
      <c r="B836" s="421">
        <f>B835+31</f>
        <v>45682</v>
      </c>
      <c r="C836" s="422">
        <v>1</v>
      </c>
      <c r="D836" s="423">
        <v>0</v>
      </c>
      <c r="E836" s="423">
        <v>0</v>
      </c>
      <c r="F836" s="423">
        <v>0</v>
      </c>
      <c r="G836" s="423"/>
      <c r="H836" s="424"/>
      <c r="M836" s="426">
        <v>-50</v>
      </c>
      <c r="N836" s="426">
        <f t="shared" si="267"/>
        <v>4850</v>
      </c>
      <c r="O836" s="426">
        <f t="shared" si="265"/>
        <v>-50</v>
      </c>
      <c r="P836" s="426">
        <f t="shared" si="266"/>
        <v>4850</v>
      </c>
      <c r="Q836" s="426">
        <f t="shared" si="268"/>
        <v>0</v>
      </c>
      <c r="R836" s="426">
        <f t="shared" si="269"/>
        <v>0</v>
      </c>
      <c r="S836" s="426">
        <f t="shared" si="272"/>
        <v>0</v>
      </c>
      <c r="T836" s="426">
        <f t="shared" si="260"/>
        <v>0</v>
      </c>
      <c r="U836" s="426">
        <f t="shared" si="270"/>
        <v>0</v>
      </c>
      <c r="V836" s="426">
        <f t="shared" si="271"/>
        <v>0</v>
      </c>
      <c r="W836" s="426">
        <f t="shared" si="264"/>
        <v>0</v>
      </c>
      <c r="X836" s="426">
        <f t="shared" si="261"/>
        <v>0</v>
      </c>
      <c r="Y836" s="424"/>
      <c r="Z836" s="426">
        <f t="shared" si="262"/>
        <v>0</v>
      </c>
      <c r="AA836" s="426">
        <f t="shared" si="263"/>
        <v>0</v>
      </c>
      <c r="AB836" s="424"/>
      <c r="AC836" s="426">
        <f t="shared" si="258"/>
        <v>0</v>
      </c>
      <c r="AD836" s="426">
        <f t="shared" si="259"/>
        <v>0</v>
      </c>
      <c r="AM836" s="426"/>
      <c r="AN836" s="426"/>
      <c r="AO836" s="426"/>
      <c r="AP836" s="426"/>
      <c r="AQ836" s="423"/>
      <c r="AR836" s="423"/>
    </row>
    <row r="837" spans="1:44" s="425" customFormat="1">
      <c r="A837" s="427" t="s">
        <v>1496</v>
      </c>
      <c r="B837" s="421">
        <f>B836+31</f>
        <v>45713</v>
      </c>
      <c r="C837" s="422">
        <v>1</v>
      </c>
      <c r="D837" s="423">
        <v>0</v>
      </c>
      <c r="E837" s="423">
        <v>0</v>
      </c>
      <c r="F837" s="423">
        <v>0</v>
      </c>
      <c r="G837" s="423"/>
      <c r="H837" s="424"/>
      <c r="M837" s="426">
        <v>-50</v>
      </c>
      <c r="N837" s="426">
        <f t="shared" si="267"/>
        <v>4900</v>
      </c>
      <c r="O837" s="426">
        <f t="shared" si="265"/>
        <v>-50</v>
      </c>
      <c r="P837" s="426">
        <f t="shared" si="266"/>
        <v>4900</v>
      </c>
      <c r="Q837" s="426">
        <f t="shared" si="268"/>
        <v>0</v>
      </c>
      <c r="R837" s="426">
        <f t="shared" si="269"/>
        <v>0</v>
      </c>
      <c r="S837" s="426">
        <f t="shared" si="272"/>
        <v>0</v>
      </c>
      <c r="T837" s="426">
        <f t="shared" si="260"/>
        <v>0</v>
      </c>
      <c r="U837" s="426">
        <f t="shared" si="270"/>
        <v>0</v>
      </c>
      <c r="V837" s="426">
        <f t="shared" si="271"/>
        <v>0</v>
      </c>
      <c r="W837" s="426">
        <f t="shared" si="264"/>
        <v>0</v>
      </c>
      <c r="X837" s="426">
        <f t="shared" si="261"/>
        <v>0</v>
      </c>
      <c r="Y837" s="424"/>
      <c r="Z837" s="426">
        <f t="shared" si="262"/>
        <v>0</v>
      </c>
      <c r="AA837" s="426">
        <f t="shared" si="263"/>
        <v>0</v>
      </c>
      <c r="AB837" s="424"/>
      <c r="AC837" s="426">
        <f t="shared" ref="AC837:AC883" si="273">-AB837*N837</f>
        <v>0</v>
      </c>
      <c r="AD837" s="426">
        <f t="shared" ref="AD837:AD883" si="274">AC837*C837</f>
        <v>0</v>
      </c>
      <c r="AM837" s="426"/>
      <c r="AN837" s="426"/>
      <c r="AO837" s="426"/>
      <c r="AP837" s="426"/>
      <c r="AQ837" s="423"/>
      <c r="AR837" s="423"/>
    </row>
    <row r="838" spans="1:44" s="425" customFormat="1">
      <c r="A838" s="427" t="s">
        <v>1496</v>
      </c>
      <c r="B838" s="421">
        <f>B837+28</f>
        <v>45741</v>
      </c>
      <c r="C838" s="422">
        <v>1</v>
      </c>
      <c r="D838" s="423">
        <v>0</v>
      </c>
      <c r="E838" s="423">
        <v>0</v>
      </c>
      <c r="F838" s="423">
        <v>0</v>
      </c>
      <c r="G838" s="423"/>
      <c r="H838" s="424"/>
      <c r="M838" s="426">
        <v>-50</v>
      </c>
      <c r="N838" s="426">
        <f t="shared" si="267"/>
        <v>4950</v>
      </c>
      <c r="O838" s="426">
        <f t="shared" si="265"/>
        <v>-50</v>
      </c>
      <c r="P838" s="426">
        <f t="shared" si="266"/>
        <v>4950</v>
      </c>
      <c r="Q838" s="426">
        <f t="shared" si="268"/>
        <v>0</v>
      </c>
      <c r="R838" s="426">
        <f t="shared" si="269"/>
        <v>0</v>
      </c>
      <c r="S838" s="426">
        <f t="shared" si="272"/>
        <v>0</v>
      </c>
      <c r="T838" s="426">
        <f t="shared" si="260"/>
        <v>0</v>
      </c>
      <c r="U838" s="426">
        <f t="shared" si="270"/>
        <v>0</v>
      </c>
      <c r="V838" s="426">
        <f t="shared" si="271"/>
        <v>0</v>
      </c>
      <c r="W838" s="426">
        <f t="shared" si="264"/>
        <v>0</v>
      </c>
      <c r="X838" s="426">
        <f t="shared" si="261"/>
        <v>0</v>
      </c>
      <c r="Y838" s="424"/>
      <c r="Z838" s="426">
        <f t="shared" si="262"/>
        <v>0</v>
      </c>
      <c r="AA838" s="426">
        <f t="shared" si="263"/>
        <v>0</v>
      </c>
      <c r="AB838" s="424"/>
      <c r="AC838" s="426">
        <f t="shared" si="273"/>
        <v>0</v>
      </c>
      <c r="AD838" s="426">
        <f t="shared" si="274"/>
        <v>0</v>
      </c>
      <c r="AM838" s="426"/>
      <c r="AN838" s="426"/>
      <c r="AO838" s="426"/>
      <c r="AP838" s="426"/>
      <c r="AQ838" s="423"/>
      <c r="AR838" s="423"/>
    </row>
    <row r="839" spans="1:44" s="425" customFormat="1">
      <c r="A839" s="427" t="s">
        <v>1496</v>
      </c>
      <c r="B839" s="421">
        <f>B838+31</f>
        <v>45772</v>
      </c>
      <c r="C839" s="422">
        <v>1</v>
      </c>
      <c r="D839" s="423">
        <v>0</v>
      </c>
      <c r="E839" s="423">
        <v>0</v>
      </c>
      <c r="F839" s="423">
        <v>0</v>
      </c>
      <c r="G839" s="423"/>
      <c r="H839" s="424"/>
      <c r="M839" s="426">
        <v>-50</v>
      </c>
      <c r="N839" s="426">
        <f t="shared" si="267"/>
        <v>5000</v>
      </c>
      <c r="O839" s="426">
        <f t="shared" si="265"/>
        <v>-50</v>
      </c>
      <c r="P839" s="426">
        <f t="shared" si="266"/>
        <v>5000</v>
      </c>
      <c r="Q839" s="426">
        <f t="shared" si="268"/>
        <v>0</v>
      </c>
      <c r="R839" s="426">
        <f t="shared" si="269"/>
        <v>0</v>
      </c>
      <c r="S839" s="426">
        <f t="shared" si="272"/>
        <v>0</v>
      </c>
      <c r="T839" s="426">
        <f t="shared" ref="T839:T883" si="275">S839*C839</f>
        <v>0</v>
      </c>
      <c r="U839" s="426">
        <f t="shared" si="270"/>
        <v>0</v>
      </c>
      <c r="V839" s="426">
        <f t="shared" si="271"/>
        <v>0</v>
      </c>
      <c r="W839" s="426">
        <f t="shared" si="264"/>
        <v>0</v>
      </c>
      <c r="X839" s="426">
        <f t="shared" si="261"/>
        <v>0</v>
      </c>
      <c r="Y839" s="424"/>
      <c r="Z839" s="426">
        <f t="shared" si="262"/>
        <v>0</v>
      </c>
      <c r="AA839" s="426">
        <f t="shared" si="263"/>
        <v>0</v>
      </c>
      <c r="AB839" s="424"/>
      <c r="AC839" s="426">
        <f t="shared" si="273"/>
        <v>0</v>
      </c>
      <c r="AD839" s="426">
        <f t="shared" si="274"/>
        <v>0</v>
      </c>
      <c r="AM839" s="426"/>
      <c r="AN839" s="426"/>
      <c r="AO839" s="426"/>
      <c r="AP839" s="426"/>
      <c r="AQ839" s="423"/>
      <c r="AR839" s="423"/>
    </row>
    <row r="840" spans="1:44" s="425" customFormat="1">
      <c r="A840" s="427" t="s">
        <v>1496</v>
      </c>
      <c r="B840" s="421">
        <f>B839+30</f>
        <v>45802</v>
      </c>
      <c r="C840" s="422">
        <v>1</v>
      </c>
      <c r="D840" s="423">
        <v>0</v>
      </c>
      <c r="E840" s="423">
        <v>0</v>
      </c>
      <c r="F840" s="423">
        <v>0</v>
      </c>
      <c r="G840" s="423"/>
      <c r="H840" s="424"/>
      <c r="M840" s="426">
        <v>-50</v>
      </c>
      <c r="N840" s="426">
        <f t="shared" si="267"/>
        <v>5050</v>
      </c>
      <c r="O840" s="426">
        <f t="shared" si="265"/>
        <v>-50</v>
      </c>
      <c r="P840" s="426">
        <f t="shared" si="266"/>
        <v>5050</v>
      </c>
      <c r="Q840" s="426">
        <f t="shared" si="268"/>
        <v>0</v>
      </c>
      <c r="R840" s="426">
        <f t="shared" si="269"/>
        <v>0</v>
      </c>
      <c r="S840" s="426">
        <f t="shared" si="272"/>
        <v>0</v>
      </c>
      <c r="T840" s="426">
        <f t="shared" si="275"/>
        <v>0</v>
      </c>
      <c r="U840" s="426">
        <f t="shared" si="270"/>
        <v>0</v>
      </c>
      <c r="V840" s="426">
        <f t="shared" si="271"/>
        <v>0</v>
      </c>
      <c r="W840" s="426">
        <f t="shared" si="264"/>
        <v>0</v>
      </c>
      <c r="X840" s="426">
        <f t="shared" ref="X840:X883" si="276">W840*C840</f>
        <v>0</v>
      </c>
      <c r="Y840" s="424"/>
      <c r="Z840" s="426">
        <f t="shared" ref="Z840:Z883" si="277">-Y840*N840</f>
        <v>0</v>
      </c>
      <c r="AA840" s="426">
        <f t="shared" ref="AA840:AA883" si="278">Z840*C840</f>
        <v>0</v>
      </c>
      <c r="AB840" s="424"/>
      <c r="AC840" s="426">
        <f t="shared" si="273"/>
        <v>0</v>
      </c>
      <c r="AD840" s="426">
        <f t="shared" si="274"/>
        <v>0</v>
      </c>
      <c r="AM840" s="426"/>
      <c r="AN840" s="426"/>
      <c r="AO840" s="426"/>
      <c r="AP840" s="426"/>
      <c r="AQ840" s="423"/>
      <c r="AR840" s="423"/>
    </row>
    <row r="841" spans="1:44" s="425" customFormat="1">
      <c r="A841" s="427" t="s">
        <v>1496</v>
      </c>
      <c r="B841" s="421">
        <f>B840+31</f>
        <v>45833</v>
      </c>
      <c r="C841" s="422">
        <v>1</v>
      </c>
      <c r="D841" s="423">
        <v>0</v>
      </c>
      <c r="E841" s="423">
        <v>0</v>
      </c>
      <c r="F841" s="423">
        <v>0</v>
      </c>
      <c r="G841" s="423"/>
      <c r="H841" s="424"/>
      <c r="M841" s="426">
        <v>-50</v>
      </c>
      <c r="N841" s="426">
        <f t="shared" si="267"/>
        <v>5100</v>
      </c>
      <c r="O841" s="426">
        <f t="shared" si="265"/>
        <v>-50</v>
      </c>
      <c r="P841" s="426">
        <f t="shared" si="266"/>
        <v>5100</v>
      </c>
      <c r="Q841" s="426">
        <f t="shared" si="268"/>
        <v>0</v>
      </c>
      <c r="R841" s="426">
        <f t="shared" si="269"/>
        <v>0</v>
      </c>
      <c r="S841" s="426">
        <f t="shared" si="272"/>
        <v>0</v>
      </c>
      <c r="T841" s="426">
        <f t="shared" si="275"/>
        <v>0</v>
      </c>
      <c r="U841" s="426">
        <f t="shared" si="270"/>
        <v>0</v>
      </c>
      <c r="V841" s="426">
        <f t="shared" si="271"/>
        <v>0</v>
      </c>
      <c r="W841" s="426">
        <f t="shared" si="264"/>
        <v>0</v>
      </c>
      <c r="X841" s="426">
        <f t="shared" si="276"/>
        <v>0</v>
      </c>
      <c r="Y841" s="424"/>
      <c r="Z841" s="426">
        <f t="shared" si="277"/>
        <v>0</v>
      </c>
      <c r="AA841" s="426">
        <f t="shared" si="278"/>
        <v>0</v>
      </c>
      <c r="AB841" s="424"/>
      <c r="AC841" s="426">
        <f t="shared" si="273"/>
        <v>0</v>
      </c>
      <c r="AD841" s="426">
        <f t="shared" si="274"/>
        <v>0</v>
      </c>
      <c r="AM841" s="426"/>
      <c r="AN841" s="426"/>
      <c r="AO841" s="426"/>
      <c r="AP841" s="426"/>
      <c r="AQ841" s="423"/>
      <c r="AR841" s="423"/>
    </row>
    <row r="842" spans="1:44" s="425" customFormat="1">
      <c r="A842" s="427" t="s">
        <v>1496</v>
      </c>
      <c r="B842" s="421">
        <f>B841+30</f>
        <v>45863</v>
      </c>
      <c r="C842" s="422">
        <v>1</v>
      </c>
      <c r="D842" s="423">
        <v>0</v>
      </c>
      <c r="E842" s="423">
        <v>0</v>
      </c>
      <c r="F842" s="423">
        <v>0</v>
      </c>
      <c r="G842" s="423"/>
      <c r="H842" s="424"/>
      <c r="M842" s="426">
        <v>-50</v>
      </c>
      <c r="N842" s="426">
        <f t="shared" si="267"/>
        <v>5150</v>
      </c>
      <c r="O842" s="426">
        <f t="shared" si="265"/>
        <v>-50</v>
      </c>
      <c r="P842" s="426">
        <f t="shared" si="266"/>
        <v>5150</v>
      </c>
      <c r="Q842" s="426">
        <f t="shared" si="268"/>
        <v>0</v>
      </c>
      <c r="R842" s="426">
        <f t="shared" si="269"/>
        <v>0</v>
      </c>
      <c r="S842" s="426">
        <f t="shared" si="272"/>
        <v>0</v>
      </c>
      <c r="T842" s="426">
        <f t="shared" si="275"/>
        <v>0</v>
      </c>
      <c r="U842" s="426">
        <f t="shared" si="270"/>
        <v>0</v>
      </c>
      <c r="V842" s="426">
        <f t="shared" si="271"/>
        <v>0</v>
      </c>
      <c r="W842" s="426">
        <f t="shared" si="264"/>
        <v>0</v>
      </c>
      <c r="X842" s="426">
        <f t="shared" si="276"/>
        <v>0</v>
      </c>
      <c r="Y842" s="424"/>
      <c r="Z842" s="426">
        <f t="shared" si="277"/>
        <v>0</v>
      </c>
      <c r="AA842" s="426">
        <f t="shared" si="278"/>
        <v>0</v>
      </c>
      <c r="AB842" s="424"/>
      <c r="AC842" s="426">
        <f t="shared" si="273"/>
        <v>0</v>
      </c>
      <c r="AD842" s="426">
        <f t="shared" si="274"/>
        <v>0</v>
      </c>
      <c r="AM842" s="426"/>
      <c r="AN842" s="426"/>
      <c r="AO842" s="426"/>
      <c r="AP842" s="426"/>
      <c r="AQ842" s="423"/>
      <c r="AR842" s="423"/>
    </row>
    <row r="843" spans="1:44" s="425" customFormat="1">
      <c r="A843" s="427" t="s">
        <v>1496</v>
      </c>
      <c r="B843" s="421">
        <f>B842+31</f>
        <v>45894</v>
      </c>
      <c r="C843" s="422">
        <v>1</v>
      </c>
      <c r="D843" s="423">
        <v>0</v>
      </c>
      <c r="E843" s="423">
        <v>0</v>
      </c>
      <c r="F843" s="423">
        <v>0</v>
      </c>
      <c r="G843" s="423"/>
      <c r="H843" s="424"/>
      <c r="M843" s="426">
        <v>-50</v>
      </c>
      <c r="N843" s="426">
        <f t="shared" si="267"/>
        <v>5200</v>
      </c>
      <c r="O843" s="426">
        <f t="shared" si="265"/>
        <v>-50</v>
      </c>
      <c r="P843" s="426">
        <f t="shared" si="266"/>
        <v>5200</v>
      </c>
      <c r="Q843" s="426">
        <f t="shared" si="268"/>
        <v>0</v>
      </c>
      <c r="R843" s="426">
        <f t="shared" si="269"/>
        <v>0</v>
      </c>
      <c r="S843" s="426">
        <f t="shared" si="272"/>
        <v>0</v>
      </c>
      <c r="T843" s="426">
        <f t="shared" si="275"/>
        <v>0</v>
      </c>
      <c r="U843" s="426">
        <f t="shared" si="270"/>
        <v>0</v>
      </c>
      <c r="V843" s="426">
        <f t="shared" si="271"/>
        <v>0</v>
      </c>
      <c r="W843" s="426">
        <f t="shared" si="264"/>
        <v>0</v>
      </c>
      <c r="X843" s="426">
        <f t="shared" si="276"/>
        <v>0</v>
      </c>
      <c r="Y843" s="424"/>
      <c r="Z843" s="426">
        <f t="shared" si="277"/>
        <v>0</v>
      </c>
      <c r="AA843" s="426">
        <f t="shared" si="278"/>
        <v>0</v>
      </c>
      <c r="AB843" s="424"/>
      <c r="AC843" s="426">
        <f t="shared" si="273"/>
        <v>0</v>
      </c>
      <c r="AD843" s="426">
        <f t="shared" si="274"/>
        <v>0</v>
      </c>
      <c r="AM843" s="426"/>
      <c r="AN843" s="426"/>
      <c r="AO843" s="426"/>
      <c r="AP843" s="426"/>
      <c r="AQ843" s="423"/>
      <c r="AR843" s="423"/>
    </row>
    <row r="844" spans="1:44" s="425" customFormat="1">
      <c r="A844" s="427" t="s">
        <v>1496</v>
      </c>
      <c r="B844" s="421">
        <f>B843+31</f>
        <v>45925</v>
      </c>
      <c r="C844" s="422">
        <v>1</v>
      </c>
      <c r="D844" s="423">
        <v>0</v>
      </c>
      <c r="E844" s="423">
        <v>0</v>
      </c>
      <c r="F844" s="423">
        <v>0</v>
      </c>
      <c r="G844" s="423"/>
      <c r="H844" s="424"/>
      <c r="M844" s="426">
        <v>-50</v>
      </c>
      <c r="N844" s="426">
        <f t="shared" si="267"/>
        <v>5250</v>
      </c>
      <c r="O844" s="426">
        <f t="shared" si="265"/>
        <v>-50</v>
      </c>
      <c r="P844" s="426">
        <f t="shared" si="266"/>
        <v>5250</v>
      </c>
      <c r="Q844" s="426">
        <f t="shared" si="268"/>
        <v>0</v>
      </c>
      <c r="R844" s="426">
        <f t="shared" si="269"/>
        <v>0</v>
      </c>
      <c r="S844" s="426">
        <f t="shared" si="272"/>
        <v>0</v>
      </c>
      <c r="T844" s="426">
        <f t="shared" si="275"/>
        <v>0</v>
      </c>
      <c r="U844" s="426">
        <f t="shared" si="270"/>
        <v>0</v>
      </c>
      <c r="V844" s="426">
        <f t="shared" si="271"/>
        <v>0</v>
      </c>
      <c r="W844" s="426">
        <f t="shared" si="264"/>
        <v>0</v>
      </c>
      <c r="X844" s="426">
        <f t="shared" si="276"/>
        <v>0</v>
      </c>
      <c r="Y844" s="424"/>
      <c r="Z844" s="426">
        <f t="shared" si="277"/>
        <v>0</v>
      </c>
      <c r="AA844" s="426">
        <f t="shared" si="278"/>
        <v>0</v>
      </c>
      <c r="AB844" s="424"/>
      <c r="AC844" s="426">
        <f t="shared" si="273"/>
        <v>0</v>
      </c>
      <c r="AD844" s="426">
        <f t="shared" si="274"/>
        <v>0</v>
      </c>
      <c r="AM844" s="426"/>
      <c r="AN844" s="426"/>
      <c r="AO844" s="426"/>
      <c r="AP844" s="426"/>
      <c r="AQ844" s="423"/>
      <c r="AR844" s="423"/>
    </row>
    <row r="845" spans="1:44" s="425" customFormat="1">
      <c r="A845" s="427" t="s">
        <v>1496</v>
      </c>
      <c r="B845" s="421">
        <f>B844+30</f>
        <v>45955</v>
      </c>
      <c r="C845" s="422">
        <v>1</v>
      </c>
      <c r="D845" s="423">
        <v>0</v>
      </c>
      <c r="E845" s="423">
        <v>0</v>
      </c>
      <c r="F845" s="423">
        <v>0</v>
      </c>
      <c r="G845" s="423"/>
      <c r="H845" s="424"/>
      <c r="M845" s="426">
        <v>-50</v>
      </c>
      <c r="N845" s="426">
        <f t="shared" si="267"/>
        <v>5300</v>
      </c>
      <c r="O845" s="426">
        <f t="shared" si="265"/>
        <v>-50</v>
      </c>
      <c r="P845" s="426">
        <f t="shared" si="266"/>
        <v>5300</v>
      </c>
      <c r="Q845" s="426">
        <f t="shared" si="268"/>
        <v>0</v>
      </c>
      <c r="R845" s="426">
        <f t="shared" si="269"/>
        <v>0</v>
      </c>
      <c r="S845" s="426">
        <f t="shared" si="272"/>
        <v>0</v>
      </c>
      <c r="T845" s="426">
        <f t="shared" si="275"/>
        <v>0</v>
      </c>
      <c r="U845" s="426">
        <f t="shared" si="270"/>
        <v>0</v>
      </c>
      <c r="V845" s="426">
        <f t="shared" si="271"/>
        <v>0</v>
      </c>
      <c r="W845" s="426">
        <f t="shared" si="264"/>
        <v>0</v>
      </c>
      <c r="X845" s="426">
        <f t="shared" si="276"/>
        <v>0</v>
      </c>
      <c r="Y845" s="424"/>
      <c r="Z845" s="426">
        <f t="shared" si="277"/>
        <v>0</v>
      </c>
      <c r="AA845" s="426">
        <f t="shared" si="278"/>
        <v>0</v>
      </c>
      <c r="AB845" s="424"/>
      <c r="AC845" s="426">
        <f t="shared" si="273"/>
        <v>0</v>
      </c>
      <c r="AD845" s="426">
        <f t="shared" si="274"/>
        <v>0</v>
      </c>
      <c r="AM845" s="426"/>
      <c r="AN845" s="426"/>
      <c r="AO845" s="426"/>
      <c r="AP845" s="426"/>
      <c r="AQ845" s="423"/>
      <c r="AR845" s="423"/>
    </row>
    <row r="846" spans="1:44" s="425" customFormat="1">
      <c r="A846" s="427" t="s">
        <v>1496</v>
      </c>
      <c r="B846" s="421">
        <f>B845+31</f>
        <v>45986</v>
      </c>
      <c r="C846" s="422">
        <v>1</v>
      </c>
      <c r="D846" s="423">
        <v>0</v>
      </c>
      <c r="E846" s="423">
        <v>0</v>
      </c>
      <c r="F846" s="423">
        <v>0</v>
      </c>
      <c r="G846" s="423"/>
      <c r="H846" s="424"/>
      <c r="M846" s="426">
        <v>-50</v>
      </c>
      <c r="N846" s="426">
        <f t="shared" si="267"/>
        <v>5350</v>
      </c>
      <c r="O846" s="426">
        <f t="shared" si="265"/>
        <v>-50</v>
      </c>
      <c r="P846" s="426">
        <f t="shared" si="266"/>
        <v>5350</v>
      </c>
      <c r="Q846" s="426">
        <f t="shared" si="268"/>
        <v>0</v>
      </c>
      <c r="R846" s="426">
        <f t="shared" si="269"/>
        <v>0</v>
      </c>
      <c r="S846" s="426">
        <f t="shared" si="272"/>
        <v>0</v>
      </c>
      <c r="T846" s="426">
        <f t="shared" si="275"/>
        <v>0</v>
      </c>
      <c r="U846" s="426">
        <f t="shared" si="270"/>
        <v>0</v>
      </c>
      <c r="V846" s="426">
        <f t="shared" si="271"/>
        <v>0</v>
      </c>
      <c r="W846" s="426">
        <f t="shared" si="264"/>
        <v>0</v>
      </c>
      <c r="X846" s="426">
        <f t="shared" si="276"/>
        <v>0</v>
      </c>
      <c r="Y846" s="424"/>
      <c r="Z846" s="426">
        <f t="shared" si="277"/>
        <v>0</v>
      </c>
      <c r="AA846" s="426">
        <f t="shared" si="278"/>
        <v>0</v>
      </c>
      <c r="AB846" s="424"/>
      <c r="AC846" s="426">
        <f t="shared" si="273"/>
        <v>0</v>
      </c>
      <c r="AD846" s="426">
        <f t="shared" si="274"/>
        <v>0</v>
      </c>
      <c r="AM846" s="426"/>
      <c r="AN846" s="426"/>
      <c r="AO846" s="426"/>
      <c r="AP846" s="426"/>
      <c r="AQ846" s="423"/>
      <c r="AR846" s="423"/>
    </row>
    <row r="847" spans="1:44" s="425" customFormat="1">
      <c r="A847" s="427" t="s">
        <v>1496</v>
      </c>
      <c r="B847" s="421">
        <f>B846+30</f>
        <v>46016</v>
      </c>
      <c r="C847" s="422">
        <v>1</v>
      </c>
      <c r="D847" s="423">
        <v>0</v>
      </c>
      <c r="E847" s="423">
        <v>0</v>
      </c>
      <c r="F847" s="423">
        <v>0</v>
      </c>
      <c r="G847" s="423"/>
      <c r="H847" s="424"/>
      <c r="M847" s="426">
        <v>-50</v>
      </c>
      <c r="N847" s="426">
        <f t="shared" si="267"/>
        <v>5400</v>
      </c>
      <c r="O847" s="426">
        <f t="shared" si="265"/>
        <v>-50</v>
      </c>
      <c r="P847" s="426">
        <f t="shared" si="266"/>
        <v>5400</v>
      </c>
      <c r="Q847" s="426">
        <f t="shared" si="268"/>
        <v>0</v>
      </c>
      <c r="R847" s="426">
        <f t="shared" si="269"/>
        <v>0</v>
      </c>
      <c r="S847" s="426">
        <f t="shared" si="272"/>
        <v>0</v>
      </c>
      <c r="T847" s="426">
        <f t="shared" si="275"/>
        <v>0</v>
      </c>
      <c r="U847" s="426">
        <f t="shared" si="270"/>
        <v>0</v>
      </c>
      <c r="V847" s="426">
        <f t="shared" si="271"/>
        <v>0</v>
      </c>
      <c r="W847" s="426">
        <f t="shared" si="264"/>
        <v>0</v>
      </c>
      <c r="X847" s="426">
        <f t="shared" si="276"/>
        <v>0</v>
      </c>
      <c r="Y847" s="424"/>
      <c r="Z847" s="426">
        <f t="shared" si="277"/>
        <v>0</v>
      </c>
      <c r="AA847" s="426">
        <f t="shared" si="278"/>
        <v>0</v>
      </c>
      <c r="AB847" s="424"/>
      <c r="AC847" s="426">
        <f t="shared" si="273"/>
        <v>0</v>
      </c>
      <c r="AD847" s="426">
        <f t="shared" si="274"/>
        <v>0</v>
      </c>
      <c r="AM847" s="426"/>
      <c r="AN847" s="426"/>
      <c r="AO847" s="426"/>
      <c r="AP847" s="426"/>
      <c r="AQ847" s="423"/>
      <c r="AR847" s="423"/>
    </row>
    <row r="848" spans="1:44" s="425" customFormat="1">
      <c r="A848" s="427" t="s">
        <v>1496</v>
      </c>
      <c r="B848" s="421">
        <f>B847+31</f>
        <v>46047</v>
      </c>
      <c r="C848" s="422">
        <v>1</v>
      </c>
      <c r="D848" s="423">
        <v>0</v>
      </c>
      <c r="E848" s="423">
        <v>0</v>
      </c>
      <c r="F848" s="423">
        <v>0</v>
      </c>
      <c r="G848" s="423"/>
      <c r="H848" s="424"/>
      <c r="M848" s="426">
        <v>-50</v>
      </c>
      <c r="N848" s="426">
        <f t="shared" si="267"/>
        <v>5450</v>
      </c>
      <c r="O848" s="426">
        <f t="shared" si="265"/>
        <v>-50</v>
      </c>
      <c r="P848" s="426">
        <f t="shared" si="266"/>
        <v>5450</v>
      </c>
      <c r="Q848" s="426">
        <f t="shared" si="268"/>
        <v>0</v>
      </c>
      <c r="R848" s="426">
        <f t="shared" si="269"/>
        <v>0</v>
      </c>
      <c r="S848" s="426">
        <f t="shared" si="272"/>
        <v>0</v>
      </c>
      <c r="T848" s="426">
        <f t="shared" si="275"/>
        <v>0</v>
      </c>
      <c r="U848" s="426">
        <f t="shared" si="270"/>
        <v>0</v>
      </c>
      <c r="V848" s="426">
        <f t="shared" si="271"/>
        <v>0</v>
      </c>
      <c r="W848" s="426">
        <f t="shared" si="264"/>
        <v>0</v>
      </c>
      <c r="X848" s="426">
        <f t="shared" si="276"/>
        <v>0</v>
      </c>
      <c r="Y848" s="424"/>
      <c r="Z848" s="426">
        <f t="shared" si="277"/>
        <v>0</v>
      </c>
      <c r="AA848" s="426">
        <f t="shared" si="278"/>
        <v>0</v>
      </c>
      <c r="AB848" s="424"/>
      <c r="AC848" s="426">
        <f t="shared" si="273"/>
        <v>0</v>
      </c>
      <c r="AD848" s="426">
        <f t="shared" si="274"/>
        <v>0</v>
      </c>
      <c r="AM848" s="426"/>
      <c r="AN848" s="426"/>
      <c r="AO848" s="426"/>
      <c r="AP848" s="426"/>
      <c r="AQ848" s="423"/>
      <c r="AR848" s="423"/>
    </row>
    <row r="849" spans="1:44" s="425" customFormat="1">
      <c r="A849" s="427" t="s">
        <v>1496</v>
      </c>
      <c r="B849" s="421">
        <f>B848+31</f>
        <v>46078</v>
      </c>
      <c r="C849" s="422">
        <v>1</v>
      </c>
      <c r="D849" s="423">
        <v>0</v>
      </c>
      <c r="E849" s="423">
        <v>0</v>
      </c>
      <c r="F849" s="423">
        <v>0</v>
      </c>
      <c r="G849" s="423"/>
      <c r="H849" s="424"/>
      <c r="M849" s="426">
        <v>-50</v>
      </c>
      <c r="N849" s="426">
        <f t="shared" si="267"/>
        <v>5500</v>
      </c>
      <c r="O849" s="426">
        <f t="shared" si="265"/>
        <v>-50</v>
      </c>
      <c r="P849" s="426">
        <f t="shared" si="266"/>
        <v>5500</v>
      </c>
      <c r="Q849" s="426">
        <f t="shared" si="268"/>
        <v>0</v>
      </c>
      <c r="R849" s="426">
        <f t="shared" si="269"/>
        <v>0</v>
      </c>
      <c r="S849" s="426">
        <f t="shared" si="272"/>
        <v>0</v>
      </c>
      <c r="T849" s="426">
        <f t="shared" si="275"/>
        <v>0</v>
      </c>
      <c r="U849" s="426">
        <f t="shared" si="270"/>
        <v>0</v>
      </c>
      <c r="V849" s="426">
        <f t="shared" si="271"/>
        <v>0</v>
      </c>
      <c r="W849" s="426">
        <f t="shared" si="264"/>
        <v>0</v>
      </c>
      <c r="X849" s="426">
        <f t="shared" si="276"/>
        <v>0</v>
      </c>
      <c r="Y849" s="424"/>
      <c r="Z849" s="426">
        <f t="shared" si="277"/>
        <v>0</v>
      </c>
      <c r="AA849" s="426">
        <f t="shared" si="278"/>
        <v>0</v>
      </c>
      <c r="AB849" s="424"/>
      <c r="AC849" s="426">
        <f t="shared" si="273"/>
        <v>0</v>
      </c>
      <c r="AD849" s="426">
        <f t="shared" si="274"/>
        <v>0</v>
      </c>
      <c r="AM849" s="426"/>
      <c r="AN849" s="426"/>
      <c r="AO849" s="426"/>
      <c r="AP849" s="426"/>
      <c r="AQ849" s="423"/>
      <c r="AR849" s="423"/>
    </row>
    <row r="850" spans="1:44" s="425" customFormat="1">
      <c r="A850" s="427" t="s">
        <v>1496</v>
      </c>
      <c r="B850" s="421">
        <f>B849+28</f>
        <v>46106</v>
      </c>
      <c r="C850" s="422">
        <v>1</v>
      </c>
      <c r="D850" s="423">
        <v>0</v>
      </c>
      <c r="E850" s="423">
        <v>0</v>
      </c>
      <c r="F850" s="423">
        <v>0</v>
      </c>
      <c r="G850" s="423"/>
      <c r="H850" s="424"/>
      <c r="M850" s="426">
        <v>-50</v>
      </c>
      <c r="N850" s="426">
        <f t="shared" si="267"/>
        <v>5550</v>
      </c>
      <c r="O850" s="426">
        <f t="shared" si="265"/>
        <v>-50</v>
      </c>
      <c r="P850" s="426">
        <f t="shared" si="266"/>
        <v>5550</v>
      </c>
      <c r="Q850" s="426">
        <f t="shared" si="268"/>
        <v>0</v>
      </c>
      <c r="R850" s="426">
        <f t="shared" si="269"/>
        <v>0</v>
      </c>
      <c r="S850" s="426">
        <f t="shared" si="272"/>
        <v>0</v>
      </c>
      <c r="T850" s="426">
        <f t="shared" si="275"/>
        <v>0</v>
      </c>
      <c r="U850" s="426">
        <f t="shared" si="270"/>
        <v>0</v>
      </c>
      <c r="V850" s="426">
        <f t="shared" si="271"/>
        <v>0</v>
      </c>
      <c r="W850" s="426">
        <f t="shared" si="264"/>
        <v>0</v>
      </c>
      <c r="X850" s="426">
        <f t="shared" si="276"/>
        <v>0</v>
      </c>
      <c r="Y850" s="424"/>
      <c r="Z850" s="426">
        <f t="shared" si="277"/>
        <v>0</v>
      </c>
      <c r="AA850" s="426">
        <f t="shared" si="278"/>
        <v>0</v>
      </c>
      <c r="AB850" s="424"/>
      <c r="AC850" s="426">
        <f t="shared" si="273"/>
        <v>0</v>
      </c>
      <c r="AD850" s="426">
        <f t="shared" si="274"/>
        <v>0</v>
      </c>
      <c r="AM850" s="426"/>
      <c r="AN850" s="426"/>
      <c r="AO850" s="426"/>
      <c r="AP850" s="426"/>
      <c r="AQ850" s="423"/>
      <c r="AR850" s="423"/>
    </row>
    <row r="851" spans="1:44" s="425" customFormat="1">
      <c r="A851" s="427" t="s">
        <v>1496</v>
      </c>
      <c r="B851" s="421">
        <f>B850+31</f>
        <v>46137</v>
      </c>
      <c r="C851" s="422">
        <v>1</v>
      </c>
      <c r="D851" s="423">
        <v>0</v>
      </c>
      <c r="E851" s="423">
        <v>0</v>
      </c>
      <c r="F851" s="423">
        <v>0</v>
      </c>
      <c r="G851" s="423"/>
      <c r="H851" s="424"/>
      <c r="M851" s="426">
        <v>-50</v>
      </c>
      <c r="N851" s="426">
        <f t="shared" si="267"/>
        <v>5600</v>
      </c>
      <c r="O851" s="426">
        <f t="shared" si="265"/>
        <v>-50</v>
      </c>
      <c r="P851" s="426">
        <f t="shared" si="266"/>
        <v>5600</v>
      </c>
      <c r="Q851" s="426">
        <f t="shared" si="268"/>
        <v>0</v>
      </c>
      <c r="R851" s="426">
        <f t="shared" si="269"/>
        <v>0</v>
      </c>
      <c r="S851" s="426">
        <f t="shared" si="272"/>
        <v>0</v>
      </c>
      <c r="T851" s="426">
        <f t="shared" si="275"/>
        <v>0</v>
      </c>
      <c r="U851" s="426">
        <f t="shared" si="270"/>
        <v>0</v>
      </c>
      <c r="V851" s="426">
        <f t="shared" si="271"/>
        <v>0</v>
      </c>
      <c r="W851" s="426">
        <f t="shared" ref="W851:W883" si="279">-P851*F851</f>
        <v>0</v>
      </c>
      <c r="X851" s="426">
        <f t="shared" si="276"/>
        <v>0</v>
      </c>
      <c r="Y851" s="424"/>
      <c r="Z851" s="426">
        <f t="shared" si="277"/>
        <v>0</v>
      </c>
      <c r="AA851" s="426">
        <f t="shared" si="278"/>
        <v>0</v>
      </c>
      <c r="AB851" s="424"/>
      <c r="AC851" s="426">
        <f t="shared" si="273"/>
        <v>0</v>
      </c>
      <c r="AD851" s="426">
        <f t="shared" si="274"/>
        <v>0</v>
      </c>
      <c r="AM851" s="426"/>
      <c r="AN851" s="426"/>
      <c r="AO851" s="426"/>
      <c r="AP851" s="426"/>
      <c r="AQ851" s="423"/>
      <c r="AR851" s="423"/>
    </row>
    <row r="852" spans="1:44" s="425" customFormat="1">
      <c r="A852" s="427" t="s">
        <v>1496</v>
      </c>
      <c r="B852" s="421">
        <f>B851+30</f>
        <v>46167</v>
      </c>
      <c r="C852" s="422">
        <v>1</v>
      </c>
      <c r="D852" s="423">
        <v>0</v>
      </c>
      <c r="E852" s="423">
        <v>0</v>
      </c>
      <c r="F852" s="423">
        <v>0</v>
      </c>
      <c r="G852" s="423"/>
      <c r="H852" s="424"/>
      <c r="M852" s="426">
        <v>-50</v>
      </c>
      <c r="N852" s="426">
        <f t="shared" si="267"/>
        <v>5650</v>
      </c>
      <c r="O852" s="426">
        <f t="shared" si="265"/>
        <v>-50</v>
      </c>
      <c r="P852" s="426">
        <f t="shared" si="266"/>
        <v>5650</v>
      </c>
      <c r="Q852" s="426">
        <f t="shared" si="268"/>
        <v>0</v>
      </c>
      <c r="R852" s="426">
        <f t="shared" si="269"/>
        <v>0</v>
      </c>
      <c r="S852" s="426">
        <f t="shared" si="272"/>
        <v>0</v>
      </c>
      <c r="T852" s="426">
        <f t="shared" si="275"/>
        <v>0</v>
      </c>
      <c r="U852" s="426">
        <f t="shared" si="270"/>
        <v>0</v>
      </c>
      <c r="V852" s="426">
        <f t="shared" si="271"/>
        <v>0</v>
      </c>
      <c r="W852" s="426">
        <f t="shared" si="279"/>
        <v>0</v>
      </c>
      <c r="X852" s="426">
        <f t="shared" si="276"/>
        <v>0</v>
      </c>
      <c r="Y852" s="424"/>
      <c r="Z852" s="426">
        <f t="shared" si="277"/>
        <v>0</v>
      </c>
      <c r="AA852" s="426">
        <f t="shared" si="278"/>
        <v>0</v>
      </c>
      <c r="AB852" s="424"/>
      <c r="AC852" s="426">
        <f t="shared" si="273"/>
        <v>0</v>
      </c>
      <c r="AD852" s="426">
        <f t="shared" si="274"/>
        <v>0</v>
      </c>
      <c r="AM852" s="426"/>
      <c r="AN852" s="426"/>
      <c r="AO852" s="426"/>
      <c r="AP852" s="426"/>
      <c r="AQ852" s="423"/>
      <c r="AR852" s="423"/>
    </row>
    <row r="853" spans="1:44" s="425" customFormat="1">
      <c r="A853" s="427" t="s">
        <v>1496</v>
      </c>
      <c r="B853" s="421">
        <f>B852+31</f>
        <v>46198</v>
      </c>
      <c r="C853" s="422">
        <v>1</v>
      </c>
      <c r="D853" s="423">
        <v>0</v>
      </c>
      <c r="E853" s="423">
        <v>0</v>
      </c>
      <c r="F853" s="423">
        <v>0</v>
      </c>
      <c r="G853" s="423"/>
      <c r="H853" s="424"/>
      <c r="M853" s="426">
        <v>-50</v>
      </c>
      <c r="N853" s="426">
        <f t="shared" si="267"/>
        <v>5700</v>
      </c>
      <c r="O853" s="426">
        <f t="shared" si="265"/>
        <v>-50</v>
      </c>
      <c r="P853" s="426">
        <f t="shared" si="266"/>
        <v>5700</v>
      </c>
      <c r="Q853" s="426">
        <f t="shared" si="268"/>
        <v>0</v>
      </c>
      <c r="R853" s="426">
        <f t="shared" si="269"/>
        <v>0</v>
      </c>
      <c r="S853" s="426">
        <f t="shared" si="272"/>
        <v>0</v>
      </c>
      <c r="T853" s="426">
        <f t="shared" si="275"/>
        <v>0</v>
      </c>
      <c r="U853" s="426">
        <f t="shared" si="270"/>
        <v>0</v>
      </c>
      <c r="V853" s="426">
        <f t="shared" si="271"/>
        <v>0</v>
      </c>
      <c r="W853" s="426">
        <f t="shared" si="279"/>
        <v>0</v>
      </c>
      <c r="X853" s="426">
        <f t="shared" si="276"/>
        <v>0</v>
      </c>
      <c r="Y853" s="424"/>
      <c r="Z853" s="426">
        <f t="shared" si="277"/>
        <v>0</v>
      </c>
      <c r="AA853" s="426">
        <f t="shared" si="278"/>
        <v>0</v>
      </c>
      <c r="AB853" s="424"/>
      <c r="AC853" s="426">
        <f t="shared" si="273"/>
        <v>0</v>
      </c>
      <c r="AD853" s="426">
        <f t="shared" si="274"/>
        <v>0</v>
      </c>
      <c r="AM853" s="426"/>
      <c r="AN853" s="426"/>
      <c r="AO853" s="426"/>
      <c r="AP853" s="426"/>
      <c r="AQ853" s="423"/>
      <c r="AR853" s="423"/>
    </row>
    <row r="854" spans="1:44" s="425" customFormat="1">
      <c r="A854" s="427" t="s">
        <v>1496</v>
      </c>
      <c r="B854" s="421">
        <f>B853+30</f>
        <v>46228</v>
      </c>
      <c r="C854" s="422">
        <v>1</v>
      </c>
      <c r="D854" s="423">
        <v>0</v>
      </c>
      <c r="E854" s="423">
        <v>0</v>
      </c>
      <c r="F854" s="423">
        <v>0</v>
      </c>
      <c r="G854" s="423"/>
      <c r="H854" s="424"/>
      <c r="M854" s="426">
        <v>-50</v>
      </c>
      <c r="N854" s="426">
        <f t="shared" si="267"/>
        <v>5750</v>
      </c>
      <c r="O854" s="426">
        <f t="shared" si="265"/>
        <v>-50</v>
      </c>
      <c r="P854" s="426">
        <f t="shared" si="266"/>
        <v>5750</v>
      </c>
      <c r="Q854" s="426">
        <f t="shared" si="268"/>
        <v>0</v>
      </c>
      <c r="R854" s="426">
        <f t="shared" si="269"/>
        <v>0</v>
      </c>
      <c r="S854" s="426">
        <f t="shared" si="272"/>
        <v>0</v>
      </c>
      <c r="T854" s="426">
        <f t="shared" si="275"/>
        <v>0</v>
      </c>
      <c r="U854" s="426">
        <f t="shared" si="270"/>
        <v>0</v>
      </c>
      <c r="V854" s="426">
        <f t="shared" si="271"/>
        <v>0</v>
      </c>
      <c r="W854" s="426">
        <f t="shared" si="279"/>
        <v>0</v>
      </c>
      <c r="X854" s="426">
        <f t="shared" si="276"/>
        <v>0</v>
      </c>
      <c r="Y854" s="424"/>
      <c r="Z854" s="426">
        <f t="shared" si="277"/>
        <v>0</v>
      </c>
      <c r="AA854" s="426">
        <f t="shared" si="278"/>
        <v>0</v>
      </c>
      <c r="AB854" s="424"/>
      <c r="AC854" s="426">
        <f t="shared" si="273"/>
        <v>0</v>
      </c>
      <c r="AD854" s="426">
        <f t="shared" si="274"/>
        <v>0</v>
      </c>
      <c r="AM854" s="426"/>
      <c r="AN854" s="426"/>
      <c r="AO854" s="426"/>
      <c r="AP854" s="426"/>
      <c r="AQ854" s="423"/>
      <c r="AR854" s="423"/>
    </row>
    <row r="855" spans="1:44" s="425" customFormat="1">
      <c r="A855" s="427" t="s">
        <v>1496</v>
      </c>
      <c r="B855" s="421">
        <f>B854+31</f>
        <v>46259</v>
      </c>
      <c r="C855" s="422">
        <v>1</v>
      </c>
      <c r="D855" s="423">
        <v>0</v>
      </c>
      <c r="E855" s="423">
        <v>0</v>
      </c>
      <c r="F855" s="423">
        <v>0</v>
      </c>
      <c r="G855" s="423"/>
      <c r="H855" s="424"/>
      <c r="M855" s="426">
        <v>-50</v>
      </c>
      <c r="N855" s="426">
        <f t="shared" si="267"/>
        <v>5800</v>
      </c>
      <c r="O855" s="426">
        <f t="shared" si="265"/>
        <v>-50</v>
      </c>
      <c r="P855" s="426">
        <f t="shared" si="266"/>
        <v>5800</v>
      </c>
      <c r="Q855" s="426">
        <f t="shared" si="268"/>
        <v>0</v>
      </c>
      <c r="R855" s="426">
        <f t="shared" si="269"/>
        <v>0</v>
      </c>
      <c r="S855" s="426">
        <f t="shared" si="272"/>
        <v>0</v>
      </c>
      <c r="T855" s="426">
        <f t="shared" si="275"/>
        <v>0</v>
      </c>
      <c r="U855" s="426">
        <f t="shared" si="270"/>
        <v>0</v>
      </c>
      <c r="V855" s="426">
        <f t="shared" si="271"/>
        <v>0</v>
      </c>
      <c r="W855" s="426">
        <f t="shared" si="279"/>
        <v>0</v>
      </c>
      <c r="X855" s="426">
        <f t="shared" si="276"/>
        <v>0</v>
      </c>
      <c r="Y855" s="424"/>
      <c r="Z855" s="426">
        <f t="shared" si="277"/>
        <v>0</v>
      </c>
      <c r="AA855" s="426">
        <f t="shared" si="278"/>
        <v>0</v>
      </c>
      <c r="AB855" s="424"/>
      <c r="AC855" s="426">
        <f t="shared" si="273"/>
        <v>0</v>
      </c>
      <c r="AD855" s="426">
        <f t="shared" si="274"/>
        <v>0</v>
      </c>
      <c r="AM855" s="426"/>
      <c r="AN855" s="426"/>
      <c r="AO855" s="426"/>
      <c r="AP855" s="426"/>
      <c r="AQ855" s="423"/>
      <c r="AR855" s="423"/>
    </row>
    <row r="856" spans="1:44" s="425" customFormat="1">
      <c r="A856" s="427" t="s">
        <v>1496</v>
      </c>
      <c r="B856" s="421">
        <f>B855+31</f>
        <v>46290</v>
      </c>
      <c r="C856" s="422">
        <v>1</v>
      </c>
      <c r="D856" s="423">
        <v>0</v>
      </c>
      <c r="E856" s="423">
        <v>0</v>
      </c>
      <c r="F856" s="423">
        <v>0</v>
      </c>
      <c r="G856" s="423"/>
      <c r="H856" s="424"/>
      <c r="M856" s="426">
        <v>-50</v>
      </c>
      <c r="N856" s="426">
        <f t="shared" si="267"/>
        <v>5850</v>
      </c>
      <c r="O856" s="426">
        <f t="shared" si="265"/>
        <v>-50</v>
      </c>
      <c r="P856" s="426">
        <f t="shared" si="266"/>
        <v>5850</v>
      </c>
      <c r="Q856" s="426">
        <f t="shared" si="268"/>
        <v>0</v>
      </c>
      <c r="R856" s="426">
        <f t="shared" si="269"/>
        <v>0</v>
      </c>
      <c r="S856" s="426">
        <f t="shared" si="272"/>
        <v>0</v>
      </c>
      <c r="T856" s="426">
        <f t="shared" si="275"/>
        <v>0</v>
      </c>
      <c r="U856" s="426">
        <f t="shared" si="270"/>
        <v>0</v>
      </c>
      <c r="V856" s="426">
        <f t="shared" si="271"/>
        <v>0</v>
      </c>
      <c r="W856" s="426">
        <f t="shared" si="279"/>
        <v>0</v>
      </c>
      <c r="X856" s="426">
        <f t="shared" si="276"/>
        <v>0</v>
      </c>
      <c r="Y856" s="424"/>
      <c r="Z856" s="426">
        <f t="shared" si="277"/>
        <v>0</v>
      </c>
      <c r="AA856" s="426">
        <f t="shared" si="278"/>
        <v>0</v>
      </c>
      <c r="AB856" s="424"/>
      <c r="AC856" s="426">
        <f t="shared" si="273"/>
        <v>0</v>
      </c>
      <c r="AD856" s="426">
        <f t="shared" si="274"/>
        <v>0</v>
      </c>
      <c r="AM856" s="426"/>
      <c r="AN856" s="426"/>
      <c r="AO856" s="426"/>
      <c r="AP856" s="426"/>
      <c r="AQ856" s="423"/>
      <c r="AR856" s="423"/>
    </row>
    <row r="857" spans="1:44" s="425" customFormat="1">
      <c r="A857" s="427" t="s">
        <v>1496</v>
      </c>
      <c r="B857" s="421">
        <f>B856+30</f>
        <v>46320</v>
      </c>
      <c r="C857" s="422">
        <v>1</v>
      </c>
      <c r="D857" s="423">
        <v>0</v>
      </c>
      <c r="E857" s="423">
        <v>0</v>
      </c>
      <c r="F857" s="423">
        <v>0</v>
      </c>
      <c r="G857" s="423"/>
      <c r="H857" s="424"/>
      <c r="M857" s="426">
        <v>-50</v>
      </c>
      <c r="N857" s="426">
        <f t="shared" si="267"/>
        <v>5900</v>
      </c>
      <c r="O857" s="426">
        <f t="shared" si="265"/>
        <v>-50</v>
      </c>
      <c r="P857" s="426">
        <f t="shared" si="266"/>
        <v>5900</v>
      </c>
      <c r="Q857" s="426">
        <f t="shared" si="268"/>
        <v>0</v>
      </c>
      <c r="R857" s="426">
        <f t="shared" si="269"/>
        <v>0</v>
      </c>
      <c r="S857" s="426">
        <f t="shared" si="272"/>
        <v>0</v>
      </c>
      <c r="T857" s="426">
        <f t="shared" si="275"/>
        <v>0</v>
      </c>
      <c r="U857" s="426">
        <f t="shared" si="270"/>
        <v>0</v>
      </c>
      <c r="V857" s="426">
        <f t="shared" si="271"/>
        <v>0</v>
      </c>
      <c r="W857" s="426">
        <f t="shared" si="279"/>
        <v>0</v>
      </c>
      <c r="X857" s="426">
        <f t="shared" si="276"/>
        <v>0</v>
      </c>
      <c r="Y857" s="424"/>
      <c r="Z857" s="426">
        <f t="shared" si="277"/>
        <v>0</v>
      </c>
      <c r="AA857" s="426">
        <f t="shared" si="278"/>
        <v>0</v>
      </c>
      <c r="AB857" s="424"/>
      <c r="AC857" s="426">
        <f t="shared" si="273"/>
        <v>0</v>
      </c>
      <c r="AD857" s="426">
        <f t="shared" si="274"/>
        <v>0</v>
      </c>
      <c r="AM857" s="426"/>
      <c r="AN857" s="426"/>
      <c r="AO857" s="426"/>
      <c r="AP857" s="426"/>
      <c r="AQ857" s="423"/>
      <c r="AR857" s="423"/>
    </row>
    <row r="858" spans="1:44" s="425" customFormat="1">
      <c r="A858" s="427" t="s">
        <v>1496</v>
      </c>
      <c r="B858" s="421">
        <f>B857+31</f>
        <v>46351</v>
      </c>
      <c r="C858" s="422">
        <v>1</v>
      </c>
      <c r="D858" s="423">
        <v>0</v>
      </c>
      <c r="E858" s="423">
        <v>0</v>
      </c>
      <c r="F858" s="423">
        <v>0</v>
      </c>
      <c r="G858" s="423"/>
      <c r="H858" s="424"/>
      <c r="M858" s="426">
        <v>-50</v>
      </c>
      <c r="N858" s="426">
        <f t="shared" si="267"/>
        <v>5950</v>
      </c>
      <c r="O858" s="426">
        <f t="shared" si="265"/>
        <v>-50</v>
      </c>
      <c r="P858" s="426">
        <f t="shared" si="266"/>
        <v>5950</v>
      </c>
      <c r="Q858" s="426">
        <f t="shared" si="268"/>
        <v>0</v>
      </c>
      <c r="R858" s="426">
        <f t="shared" si="269"/>
        <v>0</v>
      </c>
      <c r="S858" s="426">
        <f t="shared" si="272"/>
        <v>0</v>
      </c>
      <c r="T858" s="426">
        <f t="shared" si="275"/>
        <v>0</v>
      </c>
      <c r="U858" s="426">
        <f t="shared" si="270"/>
        <v>0</v>
      </c>
      <c r="V858" s="426">
        <f t="shared" si="271"/>
        <v>0</v>
      </c>
      <c r="W858" s="426">
        <f t="shared" si="279"/>
        <v>0</v>
      </c>
      <c r="X858" s="426">
        <f t="shared" si="276"/>
        <v>0</v>
      </c>
      <c r="Y858" s="424"/>
      <c r="Z858" s="426">
        <f t="shared" si="277"/>
        <v>0</v>
      </c>
      <c r="AA858" s="426">
        <f t="shared" si="278"/>
        <v>0</v>
      </c>
      <c r="AB858" s="424"/>
      <c r="AC858" s="426">
        <f t="shared" si="273"/>
        <v>0</v>
      </c>
      <c r="AD858" s="426">
        <f t="shared" si="274"/>
        <v>0</v>
      </c>
      <c r="AM858" s="426"/>
      <c r="AN858" s="426"/>
      <c r="AO858" s="426"/>
      <c r="AP858" s="426"/>
      <c r="AQ858" s="423"/>
      <c r="AR858" s="423"/>
    </row>
    <row r="859" spans="1:44" s="425" customFormat="1">
      <c r="A859" s="427" t="s">
        <v>1496</v>
      </c>
      <c r="B859" s="421">
        <f>B858+30</f>
        <v>46381</v>
      </c>
      <c r="C859" s="422">
        <v>1</v>
      </c>
      <c r="D859" s="423">
        <v>0</v>
      </c>
      <c r="E859" s="423">
        <v>0</v>
      </c>
      <c r="F859" s="423">
        <v>0</v>
      </c>
      <c r="G859" s="423"/>
      <c r="H859" s="424"/>
      <c r="M859" s="426">
        <v>-50</v>
      </c>
      <c r="N859" s="426">
        <f t="shared" si="267"/>
        <v>6000</v>
      </c>
      <c r="O859" s="426">
        <f t="shared" si="265"/>
        <v>-50</v>
      </c>
      <c r="P859" s="426">
        <f t="shared" si="266"/>
        <v>6000</v>
      </c>
      <c r="Q859" s="426">
        <f t="shared" si="268"/>
        <v>0</v>
      </c>
      <c r="R859" s="426">
        <f t="shared" si="269"/>
        <v>0</v>
      </c>
      <c r="S859" s="426">
        <f t="shared" si="272"/>
        <v>0</v>
      </c>
      <c r="T859" s="426">
        <f t="shared" si="275"/>
        <v>0</v>
      </c>
      <c r="U859" s="426">
        <f t="shared" si="270"/>
        <v>0</v>
      </c>
      <c r="V859" s="426">
        <f t="shared" si="271"/>
        <v>0</v>
      </c>
      <c r="W859" s="426">
        <f t="shared" si="279"/>
        <v>0</v>
      </c>
      <c r="X859" s="426">
        <f t="shared" si="276"/>
        <v>0</v>
      </c>
      <c r="Y859" s="424"/>
      <c r="Z859" s="426">
        <f t="shared" si="277"/>
        <v>0</v>
      </c>
      <c r="AA859" s="426">
        <f t="shared" si="278"/>
        <v>0</v>
      </c>
      <c r="AB859" s="424"/>
      <c r="AC859" s="426">
        <f t="shared" si="273"/>
        <v>0</v>
      </c>
      <c r="AD859" s="426">
        <f t="shared" si="274"/>
        <v>0</v>
      </c>
      <c r="AM859" s="426"/>
      <c r="AN859" s="426"/>
      <c r="AO859" s="426"/>
      <c r="AP859" s="426"/>
      <c r="AQ859" s="423"/>
      <c r="AR859" s="423"/>
    </row>
    <row r="860" spans="1:44" s="425" customFormat="1">
      <c r="A860" s="427" t="s">
        <v>1496</v>
      </c>
      <c r="B860" s="421">
        <f>B859+31</f>
        <v>46412</v>
      </c>
      <c r="C860" s="422">
        <v>1</v>
      </c>
      <c r="D860" s="423">
        <v>0</v>
      </c>
      <c r="E860" s="423">
        <v>0</v>
      </c>
      <c r="F860" s="423">
        <v>0</v>
      </c>
      <c r="G860" s="423"/>
      <c r="H860" s="424"/>
      <c r="M860" s="426">
        <v>-50</v>
      </c>
      <c r="N860" s="426">
        <f t="shared" si="267"/>
        <v>6050</v>
      </c>
      <c r="O860" s="426">
        <f t="shared" si="265"/>
        <v>-50</v>
      </c>
      <c r="P860" s="426">
        <f t="shared" si="266"/>
        <v>6050</v>
      </c>
      <c r="Q860" s="426">
        <f t="shared" si="268"/>
        <v>0</v>
      </c>
      <c r="R860" s="426">
        <f t="shared" si="269"/>
        <v>0</v>
      </c>
      <c r="S860" s="426">
        <f t="shared" si="272"/>
        <v>0</v>
      </c>
      <c r="T860" s="426">
        <f t="shared" si="275"/>
        <v>0</v>
      </c>
      <c r="U860" s="426">
        <f t="shared" si="270"/>
        <v>0</v>
      </c>
      <c r="V860" s="426">
        <f t="shared" si="271"/>
        <v>0</v>
      </c>
      <c r="W860" s="426">
        <f t="shared" si="279"/>
        <v>0</v>
      </c>
      <c r="X860" s="426">
        <f t="shared" si="276"/>
        <v>0</v>
      </c>
      <c r="Y860" s="424"/>
      <c r="Z860" s="426">
        <f t="shared" si="277"/>
        <v>0</v>
      </c>
      <c r="AA860" s="426">
        <f t="shared" si="278"/>
        <v>0</v>
      </c>
      <c r="AB860" s="424"/>
      <c r="AC860" s="426">
        <f t="shared" si="273"/>
        <v>0</v>
      </c>
      <c r="AD860" s="426">
        <f t="shared" si="274"/>
        <v>0</v>
      </c>
      <c r="AM860" s="426"/>
      <c r="AN860" s="426"/>
      <c r="AO860" s="426"/>
      <c r="AP860" s="426"/>
      <c r="AQ860" s="423"/>
      <c r="AR860" s="423"/>
    </row>
    <row r="861" spans="1:44" s="425" customFormat="1">
      <c r="A861" s="427" t="s">
        <v>1496</v>
      </c>
      <c r="B861" s="421">
        <f>B860+31</f>
        <v>46443</v>
      </c>
      <c r="C861" s="422">
        <v>1</v>
      </c>
      <c r="D861" s="423">
        <v>0</v>
      </c>
      <c r="E861" s="423">
        <v>0</v>
      </c>
      <c r="F861" s="423">
        <v>0</v>
      </c>
      <c r="G861" s="423"/>
      <c r="H861" s="424"/>
      <c r="M861" s="426">
        <v>-50</v>
      </c>
      <c r="N861" s="426">
        <f t="shared" si="267"/>
        <v>6100</v>
      </c>
      <c r="O861" s="426">
        <f t="shared" si="265"/>
        <v>-50</v>
      </c>
      <c r="P861" s="426">
        <f t="shared" si="266"/>
        <v>6100</v>
      </c>
      <c r="Q861" s="426">
        <f t="shared" si="268"/>
        <v>0</v>
      </c>
      <c r="R861" s="426">
        <f t="shared" si="269"/>
        <v>0</v>
      </c>
      <c r="S861" s="426">
        <f t="shared" si="272"/>
        <v>0</v>
      </c>
      <c r="T861" s="426">
        <f t="shared" si="275"/>
        <v>0</v>
      </c>
      <c r="U861" s="426">
        <f t="shared" si="270"/>
        <v>0</v>
      </c>
      <c r="V861" s="426">
        <f t="shared" si="271"/>
        <v>0</v>
      </c>
      <c r="W861" s="426">
        <f t="shared" si="279"/>
        <v>0</v>
      </c>
      <c r="X861" s="426">
        <f t="shared" si="276"/>
        <v>0</v>
      </c>
      <c r="Y861" s="424"/>
      <c r="Z861" s="426">
        <f t="shared" si="277"/>
        <v>0</v>
      </c>
      <c r="AA861" s="426">
        <f t="shared" si="278"/>
        <v>0</v>
      </c>
      <c r="AB861" s="424"/>
      <c r="AC861" s="426">
        <f t="shared" si="273"/>
        <v>0</v>
      </c>
      <c r="AD861" s="426">
        <f t="shared" si="274"/>
        <v>0</v>
      </c>
      <c r="AM861" s="426"/>
      <c r="AN861" s="426"/>
      <c r="AO861" s="426"/>
      <c r="AP861" s="426"/>
      <c r="AQ861" s="423"/>
      <c r="AR861" s="423"/>
    </row>
    <row r="862" spans="1:44" s="425" customFormat="1">
      <c r="A862" s="427" t="s">
        <v>1496</v>
      </c>
      <c r="B862" s="421">
        <f>B861+28</f>
        <v>46471</v>
      </c>
      <c r="C862" s="422">
        <v>1</v>
      </c>
      <c r="D862" s="423">
        <v>0</v>
      </c>
      <c r="E862" s="423">
        <v>0</v>
      </c>
      <c r="F862" s="423">
        <v>0</v>
      </c>
      <c r="G862" s="423"/>
      <c r="H862" s="424"/>
      <c r="M862" s="426">
        <v>-50</v>
      </c>
      <c r="N862" s="426">
        <f t="shared" si="267"/>
        <v>6150</v>
      </c>
      <c r="O862" s="426">
        <f t="shared" si="265"/>
        <v>-50</v>
      </c>
      <c r="P862" s="426">
        <f t="shared" si="266"/>
        <v>6150</v>
      </c>
      <c r="Q862" s="426">
        <f t="shared" si="268"/>
        <v>0</v>
      </c>
      <c r="R862" s="426">
        <f t="shared" si="269"/>
        <v>0</v>
      </c>
      <c r="S862" s="426">
        <f t="shared" si="272"/>
        <v>0</v>
      </c>
      <c r="T862" s="426">
        <f t="shared" si="275"/>
        <v>0</v>
      </c>
      <c r="U862" s="426">
        <f t="shared" si="270"/>
        <v>0</v>
      </c>
      <c r="V862" s="426">
        <f t="shared" si="271"/>
        <v>0</v>
      </c>
      <c r="W862" s="426">
        <f t="shared" si="279"/>
        <v>0</v>
      </c>
      <c r="X862" s="426">
        <f t="shared" si="276"/>
        <v>0</v>
      </c>
      <c r="Y862" s="424"/>
      <c r="Z862" s="426">
        <f t="shared" si="277"/>
        <v>0</v>
      </c>
      <c r="AA862" s="426">
        <f t="shared" si="278"/>
        <v>0</v>
      </c>
      <c r="AB862" s="424"/>
      <c r="AC862" s="426">
        <f t="shared" si="273"/>
        <v>0</v>
      </c>
      <c r="AD862" s="426">
        <f t="shared" si="274"/>
        <v>0</v>
      </c>
      <c r="AM862" s="426"/>
      <c r="AN862" s="426"/>
      <c r="AO862" s="426"/>
      <c r="AP862" s="426"/>
      <c r="AQ862" s="423"/>
      <c r="AR862" s="423"/>
    </row>
    <row r="863" spans="1:44" s="425" customFormat="1">
      <c r="A863" s="427" t="s">
        <v>1496</v>
      </c>
      <c r="B863" s="421">
        <f>B862+31</f>
        <v>46502</v>
      </c>
      <c r="C863" s="422">
        <v>1</v>
      </c>
      <c r="D863" s="423">
        <v>0</v>
      </c>
      <c r="E863" s="423">
        <v>0</v>
      </c>
      <c r="F863" s="423">
        <v>0</v>
      </c>
      <c r="G863" s="423"/>
      <c r="H863" s="424"/>
      <c r="M863" s="426">
        <v>-50</v>
      </c>
      <c r="N863" s="426">
        <f t="shared" si="267"/>
        <v>6200</v>
      </c>
      <c r="O863" s="426">
        <f t="shared" si="265"/>
        <v>-50</v>
      </c>
      <c r="P863" s="426">
        <f t="shared" si="266"/>
        <v>6200</v>
      </c>
      <c r="Q863" s="426">
        <f t="shared" si="268"/>
        <v>0</v>
      </c>
      <c r="R863" s="426">
        <f t="shared" si="269"/>
        <v>0</v>
      </c>
      <c r="S863" s="426">
        <f t="shared" si="272"/>
        <v>0</v>
      </c>
      <c r="T863" s="426">
        <f t="shared" si="275"/>
        <v>0</v>
      </c>
      <c r="U863" s="426">
        <f t="shared" si="270"/>
        <v>0</v>
      </c>
      <c r="V863" s="426">
        <f t="shared" si="271"/>
        <v>0</v>
      </c>
      <c r="W863" s="426">
        <f t="shared" si="279"/>
        <v>0</v>
      </c>
      <c r="X863" s="426">
        <f t="shared" si="276"/>
        <v>0</v>
      </c>
      <c r="Y863" s="424"/>
      <c r="Z863" s="426">
        <f t="shared" si="277"/>
        <v>0</v>
      </c>
      <c r="AA863" s="426">
        <f t="shared" si="278"/>
        <v>0</v>
      </c>
      <c r="AB863" s="424"/>
      <c r="AC863" s="426">
        <f t="shared" si="273"/>
        <v>0</v>
      </c>
      <c r="AD863" s="426">
        <f t="shared" si="274"/>
        <v>0</v>
      </c>
      <c r="AM863" s="426"/>
      <c r="AN863" s="426"/>
      <c r="AO863" s="426"/>
      <c r="AP863" s="426"/>
      <c r="AQ863" s="423"/>
      <c r="AR863" s="423"/>
    </row>
    <row r="864" spans="1:44" s="425" customFormat="1">
      <c r="A864" s="427" t="s">
        <v>1496</v>
      </c>
      <c r="B864" s="421">
        <f>B863+30</f>
        <v>46532</v>
      </c>
      <c r="C864" s="422">
        <v>1</v>
      </c>
      <c r="D864" s="423">
        <v>0</v>
      </c>
      <c r="E864" s="423">
        <v>0</v>
      </c>
      <c r="F864" s="423">
        <v>0</v>
      </c>
      <c r="G864" s="423"/>
      <c r="H864" s="424"/>
      <c r="M864" s="426">
        <v>-50</v>
      </c>
      <c r="N864" s="426">
        <f t="shared" si="267"/>
        <v>6250</v>
      </c>
      <c r="O864" s="426">
        <f t="shared" si="265"/>
        <v>-50</v>
      </c>
      <c r="P864" s="426">
        <f t="shared" si="266"/>
        <v>6250</v>
      </c>
      <c r="Q864" s="426">
        <f t="shared" si="268"/>
        <v>0</v>
      </c>
      <c r="R864" s="426">
        <f t="shared" si="269"/>
        <v>0</v>
      </c>
      <c r="S864" s="426">
        <f t="shared" si="272"/>
        <v>0</v>
      </c>
      <c r="T864" s="426">
        <f t="shared" si="275"/>
        <v>0</v>
      </c>
      <c r="U864" s="426">
        <f t="shared" si="270"/>
        <v>0</v>
      </c>
      <c r="V864" s="426">
        <f t="shared" si="271"/>
        <v>0</v>
      </c>
      <c r="W864" s="426">
        <f t="shared" si="279"/>
        <v>0</v>
      </c>
      <c r="X864" s="426">
        <f t="shared" si="276"/>
        <v>0</v>
      </c>
      <c r="Y864" s="424"/>
      <c r="Z864" s="426">
        <f t="shared" si="277"/>
        <v>0</v>
      </c>
      <c r="AA864" s="426">
        <f t="shared" si="278"/>
        <v>0</v>
      </c>
      <c r="AB864" s="424"/>
      <c r="AC864" s="426">
        <f t="shared" si="273"/>
        <v>0</v>
      </c>
      <c r="AD864" s="426">
        <f t="shared" si="274"/>
        <v>0</v>
      </c>
      <c r="AM864" s="426"/>
      <c r="AN864" s="426"/>
      <c r="AO864" s="426"/>
      <c r="AP864" s="426"/>
      <c r="AQ864" s="423"/>
      <c r="AR864" s="423"/>
    </row>
    <row r="865" spans="1:44" s="425" customFormat="1">
      <c r="A865" s="427" t="s">
        <v>1496</v>
      </c>
      <c r="B865" s="421">
        <f>B864+31</f>
        <v>46563</v>
      </c>
      <c r="C865" s="422">
        <v>1</v>
      </c>
      <c r="D865" s="423">
        <v>0</v>
      </c>
      <c r="E865" s="423">
        <v>0</v>
      </c>
      <c r="F865" s="423">
        <v>0</v>
      </c>
      <c r="G865" s="423"/>
      <c r="H865" s="424"/>
      <c r="M865" s="426">
        <v>-50</v>
      </c>
      <c r="N865" s="426">
        <f t="shared" si="267"/>
        <v>6300</v>
      </c>
      <c r="O865" s="426">
        <f t="shared" si="265"/>
        <v>-50</v>
      </c>
      <c r="P865" s="426">
        <f t="shared" si="266"/>
        <v>6300</v>
      </c>
      <c r="Q865" s="426">
        <f t="shared" si="268"/>
        <v>0</v>
      </c>
      <c r="R865" s="426">
        <f t="shared" si="269"/>
        <v>0</v>
      </c>
      <c r="S865" s="426">
        <f t="shared" si="272"/>
        <v>0</v>
      </c>
      <c r="T865" s="426">
        <f t="shared" si="275"/>
        <v>0</v>
      </c>
      <c r="U865" s="426">
        <f t="shared" si="270"/>
        <v>0</v>
      </c>
      <c r="V865" s="426">
        <f t="shared" si="271"/>
        <v>0</v>
      </c>
      <c r="W865" s="426">
        <f t="shared" si="279"/>
        <v>0</v>
      </c>
      <c r="X865" s="426">
        <f t="shared" si="276"/>
        <v>0</v>
      </c>
      <c r="Y865" s="424"/>
      <c r="Z865" s="426">
        <f t="shared" si="277"/>
        <v>0</v>
      </c>
      <c r="AA865" s="426">
        <f t="shared" si="278"/>
        <v>0</v>
      </c>
      <c r="AB865" s="424"/>
      <c r="AC865" s="426">
        <f t="shared" si="273"/>
        <v>0</v>
      </c>
      <c r="AD865" s="426">
        <f t="shared" si="274"/>
        <v>0</v>
      </c>
      <c r="AM865" s="426"/>
      <c r="AN865" s="426"/>
      <c r="AO865" s="426"/>
      <c r="AP865" s="426"/>
      <c r="AQ865" s="423"/>
      <c r="AR865" s="423"/>
    </row>
    <row r="866" spans="1:44" s="425" customFormat="1">
      <c r="A866" s="427" t="s">
        <v>1496</v>
      </c>
      <c r="B866" s="421">
        <f>B865+30</f>
        <v>46593</v>
      </c>
      <c r="C866" s="422">
        <v>1</v>
      </c>
      <c r="D866" s="423">
        <v>0</v>
      </c>
      <c r="E866" s="423">
        <v>0</v>
      </c>
      <c r="F866" s="423">
        <v>0</v>
      </c>
      <c r="G866" s="423"/>
      <c r="H866" s="424"/>
      <c r="M866" s="426">
        <v>-50</v>
      </c>
      <c r="N866" s="426">
        <f t="shared" si="267"/>
        <v>6350</v>
      </c>
      <c r="O866" s="426">
        <f t="shared" si="265"/>
        <v>-50</v>
      </c>
      <c r="P866" s="426">
        <f t="shared" si="266"/>
        <v>6350</v>
      </c>
      <c r="Q866" s="426">
        <f t="shared" si="268"/>
        <v>0</v>
      </c>
      <c r="R866" s="426">
        <f t="shared" si="269"/>
        <v>0</v>
      </c>
      <c r="S866" s="426">
        <f t="shared" si="272"/>
        <v>0</v>
      </c>
      <c r="T866" s="426">
        <f t="shared" si="275"/>
        <v>0</v>
      </c>
      <c r="U866" s="426">
        <f t="shared" si="270"/>
        <v>0</v>
      </c>
      <c r="V866" s="426">
        <f t="shared" si="271"/>
        <v>0</v>
      </c>
      <c r="W866" s="426">
        <f t="shared" si="279"/>
        <v>0</v>
      </c>
      <c r="X866" s="426">
        <f t="shared" si="276"/>
        <v>0</v>
      </c>
      <c r="Y866" s="424"/>
      <c r="Z866" s="426">
        <f t="shared" si="277"/>
        <v>0</v>
      </c>
      <c r="AA866" s="426">
        <f t="shared" si="278"/>
        <v>0</v>
      </c>
      <c r="AB866" s="424"/>
      <c r="AC866" s="426">
        <f t="shared" si="273"/>
        <v>0</v>
      </c>
      <c r="AD866" s="426">
        <f t="shared" si="274"/>
        <v>0</v>
      </c>
      <c r="AM866" s="426"/>
      <c r="AN866" s="426"/>
      <c r="AO866" s="426"/>
      <c r="AP866" s="426"/>
      <c r="AQ866" s="423"/>
      <c r="AR866" s="423"/>
    </row>
    <row r="867" spans="1:44" s="425" customFormat="1">
      <c r="A867" s="427" t="s">
        <v>1496</v>
      </c>
      <c r="B867" s="421">
        <f>B866+31</f>
        <v>46624</v>
      </c>
      <c r="C867" s="422">
        <v>1</v>
      </c>
      <c r="D867" s="423">
        <v>0</v>
      </c>
      <c r="E867" s="423">
        <v>0</v>
      </c>
      <c r="F867" s="423">
        <v>0</v>
      </c>
      <c r="G867" s="423"/>
      <c r="H867" s="424"/>
      <c r="M867" s="426">
        <v>-50</v>
      </c>
      <c r="N867" s="426">
        <f t="shared" si="267"/>
        <v>6400</v>
      </c>
      <c r="O867" s="426">
        <f t="shared" si="265"/>
        <v>-50</v>
      </c>
      <c r="P867" s="426">
        <f t="shared" si="266"/>
        <v>6400</v>
      </c>
      <c r="Q867" s="426">
        <f t="shared" si="268"/>
        <v>0</v>
      </c>
      <c r="R867" s="426">
        <f t="shared" si="269"/>
        <v>0</v>
      </c>
      <c r="S867" s="426">
        <f t="shared" si="272"/>
        <v>0</v>
      </c>
      <c r="T867" s="426">
        <f t="shared" si="275"/>
        <v>0</v>
      </c>
      <c r="U867" s="426">
        <f t="shared" si="270"/>
        <v>0</v>
      </c>
      <c r="V867" s="426">
        <f t="shared" si="271"/>
        <v>0</v>
      </c>
      <c r="W867" s="426">
        <f t="shared" si="279"/>
        <v>0</v>
      </c>
      <c r="X867" s="426">
        <f t="shared" si="276"/>
        <v>0</v>
      </c>
      <c r="Y867" s="424"/>
      <c r="Z867" s="426">
        <f t="shared" si="277"/>
        <v>0</v>
      </c>
      <c r="AA867" s="426">
        <f t="shared" si="278"/>
        <v>0</v>
      </c>
      <c r="AB867" s="424"/>
      <c r="AC867" s="426">
        <f t="shared" si="273"/>
        <v>0</v>
      </c>
      <c r="AD867" s="426">
        <f t="shared" si="274"/>
        <v>0</v>
      </c>
      <c r="AM867" s="426"/>
      <c r="AN867" s="426"/>
      <c r="AO867" s="426"/>
      <c r="AP867" s="426"/>
      <c r="AQ867" s="423"/>
      <c r="AR867" s="423"/>
    </row>
    <row r="868" spans="1:44" s="425" customFormat="1">
      <c r="A868" s="427" t="s">
        <v>1496</v>
      </c>
      <c r="B868" s="421">
        <f>B867+31</f>
        <v>46655</v>
      </c>
      <c r="C868" s="422">
        <v>1</v>
      </c>
      <c r="D868" s="423">
        <v>0</v>
      </c>
      <c r="E868" s="423">
        <v>0</v>
      </c>
      <c r="F868" s="423">
        <v>0</v>
      </c>
      <c r="G868" s="423"/>
      <c r="H868" s="424"/>
      <c r="M868" s="426">
        <v>-50</v>
      </c>
      <c r="N868" s="426">
        <f t="shared" si="267"/>
        <v>6450</v>
      </c>
      <c r="O868" s="426">
        <f t="shared" si="265"/>
        <v>-50</v>
      </c>
      <c r="P868" s="426">
        <f t="shared" si="266"/>
        <v>6450</v>
      </c>
      <c r="Q868" s="426">
        <f t="shared" si="268"/>
        <v>0</v>
      </c>
      <c r="R868" s="426">
        <f t="shared" si="269"/>
        <v>0</v>
      </c>
      <c r="S868" s="426">
        <f t="shared" si="272"/>
        <v>0</v>
      </c>
      <c r="T868" s="426">
        <f t="shared" si="275"/>
        <v>0</v>
      </c>
      <c r="U868" s="426">
        <f t="shared" si="270"/>
        <v>0</v>
      </c>
      <c r="V868" s="426">
        <f t="shared" si="271"/>
        <v>0</v>
      </c>
      <c r="W868" s="426">
        <f t="shared" si="279"/>
        <v>0</v>
      </c>
      <c r="X868" s="426">
        <f t="shared" si="276"/>
        <v>0</v>
      </c>
      <c r="Y868" s="424"/>
      <c r="Z868" s="426">
        <f t="shared" si="277"/>
        <v>0</v>
      </c>
      <c r="AA868" s="426">
        <f t="shared" si="278"/>
        <v>0</v>
      </c>
      <c r="AB868" s="424"/>
      <c r="AC868" s="426">
        <f t="shared" si="273"/>
        <v>0</v>
      </c>
      <c r="AD868" s="426">
        <f t="shared" si="274"/>
        <v>0</v>
      </c>
      <c r="AM868" s="426"/>
      <c r="AN868" s="426"/>
      <c r="AO868" s="426"/>
      <c r="AP868" s="426"/>
      <c r="AQ868" s="423"/>
      <c r="AR868" s="423"/>
    </row>
    <row r="869" spans="1:44" s="425" customFormat="1">
      <c r="A869" s="427" t="s">
        <v>1496</v>
      </c>
      <c r="B869" s="421">
        <f>B868+30</f>
        <v>46685</v>
      </c>
      <c r="C869" s="422">
        <v>1</v>
      </c>
      <c r="D869" s="423">
        <v>0</v>
      </c>
      <c r="E869" s="423">
        <v>0</v>
      </c>
      <c r="F869" s="423">
        <v>0</v>
      </c>
      <c r="G869" s="423"/>
      <c r="H869" s="424"/>
      <c r="M869" s="426">
        <v>-50</v>
      </c>
      <c r="N869" s="426">
        <f t="shared" ref="N869:N883" si="280">N868-M869</f>
        <v>6500</v>
      </c>
      <c r="O869" s="426">
        <f t="shared" si="265"/>
        <v>-50</v>
      </c>
      <c r="P869" s="426">
        <f t="shared" si="266"/>
        <v>6500</v>
      </c>
      <c r="Q869" s="426">
        <f t="shared" ref="Q869:Q883" si="281">N868*D868/365*(B869-B868)+Q868-S869</f>
        <v>0</v>
      </c>
      <c r="R869" s="426">
        <f t="shared" ref="R869:R883" si="282">Q869*C869</f>
        <v>0</v>
      </c>
      <c r="S869" s="426">
        <f t="shared" si="272"/>
        <v>0</v>
      </c>
      <c r="T869" s="426">
        <f t="shared" si="275"/>
        <v>0</v>
      </c>
      <c r="U869" s="426">
        <f t="shared" ref="U869:U883" si="283">E869*N869</f>
        <v>0</v>
      </c>
      <c r="V869" s="426">
        <f t="shared" ref="V869:V883" si="284">U869*C869</f>
        <v>0</v>
      </c>
      <c r="W869" s="426">
        <f t="shared" si="279"/>
        <v>0</v>
      </c>
      <c r="X869" s="426">
        <f t="shared" si="276"/>
        <v>0</v>
      </c>
      <c r="Y869" s="424"/>
      <c r="Z869" s="426">
        <f t="shared" si="277"/>
        <v>0</v>
      </c>
      <c r="AA869" s="426">
        <f t="shared" si="278"/>
        <v>0</v>
      </c>
      <c r="AB869" s="424"/>
      <c r="AC869" s="426">
        <f t="shared" si="273"/>
        <v>0</v>
      </c>
      <c r="AD869" s="426">
        <f t="shared" si="274"/>
        <v>0</v>
      </c>
      <c r="AM869" s="426"/>
      <c r="AN869" s="426"/>
      <c r="AO869" s="426"/>
      <c r="AP869" s="426"/>
      <c r="AQ869" s="423"/>
      <c r="AR869" s="423"/>
    </row>
    <row r="870" spans="1:44" s="425" customFormat="1">
      <c r="A870" s="427" t="s">
        <v>1496</v>
      </c>
      <c r="B870" s="421">
        <f>B869+31</f>
        <v>46716</v>
      </c>
      <c r="C870" s="422">
        <v>1</v>
      </c>
      <c r="D870" s="423">
        <v>0</v>
      </c>
      <c r="E870" s="423">
        <v>0</v>
      </c>
      <c r="F870" s="423">
        <v>0</v>
      </c>
      <c r="G870" s="423"/>
      <c r="H870" s="424"/>
      <c r="M870" s="426">
        <v>-50</v>
      </c>
      <c r="N870" s="426">
        <f t="shared" si="280"/>
        <v>6550</v>
      </c>
      <c r="O870" s="426">
        <f t="shared" si="265"/>
        <v>-50</v>
      </c>
      <c r="P870" s="426">
        <f t="shared" si="266"/>
        <v>6550</v>
      </c>
      <c r="Q870" s="426">
        <f t="shared" si="281"/>
        <v>0</v>
      </c>
      <c r="R870" s="426">
        <f t="shared" si="282"/>
        <v>0</v>
      </c>
      <c r="S870" s="426">
        <f t="shared" ref="S870:S883" si="285">N869*D869/365*(B870-B869)</f>
        <v>0</v>
      </c>
      <c r="T870" s="426">
        <f t="shared" si="275"/>
        <v>0</v>
      </c>
      <c r="U870" s="426">
        <f t="shared" si="283"/>
        <v>0</v>
      </c>
      <c r="V870" s="426">
        <f t="shared" si="284"/>
        <v>0</v>
      </c>
      <c r="W870" s="426">
        <f t="shared" si="279"/>
        <v>0</v>
      </c>
      <c r="X870" s="426">
        <f t="shared" si="276"/>
        <v>0</v>
      </c>
      <c r="Y870" s="424"/>
      <c r="Z870" s="426">
        <f t="shared" si="277"/>
        <v>0</v>
      </c>
      <c r="AA870" s="426">
        <f t="shared" si="278"/>
        <v>0</v>
      </c>
      <c r="AB870" s="424"/>
      <c r="AC870" s="426">
        <f t="shared" si="273"/>
        <v>0</v>
      </c>
      <c r="AD870" s="426">
        <f t="shared" si="274"/>
        <v>0</v>
      </c>
      <c r="AM870" s="426"/>
      <c r="AN870" s="426"/>
      <c r="AO870" s="426"/>
      <c r="AP870" s="426"/>
      <c r="AQ870" s="423"/>
      <c r="AR870" s="423"/>
    </row>
    <row r="871" spans="1:44" s="425" customFormat="1">
      <c r="A871" s="427" t="s">
        <v>1496</v>
      </c>
      <c r="B871" s="421">
        <f>B870+30</f>
        <v>46746</v>
      </c>
      <c r="C871" s="422">
        <v>1</v>
      </c>
      <c r="D871" s="423">
        <v>0</v>
      </c>
      <c r="E871" s="423">
        <v>0</v>
      </c>
      <c r="F871" s="423">
        <v>0</v>
      </c>
      <c r="G871" s="423"/>
      <c r="H871" s="424"/>
      <c r="M871" s="426">
        <v>-50</v>
      </c>
      <c r="N871" s="426">
        <f t="shared" si="280"/>
        <v>6600</v>
      </c>
      <c r="O871" s="426">
        <f t="shared" si="265"/>
        <v>-50</v>
      </c>
      <c r="P871" s="426">
        <f t="shared" si="266"/>
        <v>6600</v>
      </c>
      <c r="Q871" s="426">
        <f t="shared" si="281"/>
        <v>0</v>
      </c>
      <c r="R871" s="426">
        <f t="shared" si="282"/>
        <v>0</v>
      </c>
      <c r="S871" s="426">
        <f t="shared" si="285"/>
        <v>0</v>
      </c>
      <c r="T871" s="426">
        <f t="shared" si="275"/>
        <v>0</v>
      </c>
      <c r="U871" s="426">
        <f t="shared" si="283"/>
        <v>0</v>
      </c>
      <c r="V871" s="426">
        <f t="shared" si="284"/>
        <v>0</v>
      </c>
      <c r="W871" s="426">
        <f t="shared" si="279"/>
        <v>0</v>
      </c>
      <c r="X871" s="426">
        <f t="shared" si="276"/>
        <v>0</v>
      </c>
      <c r="Y871" s="424"/>
      <c r="Z871" s="426">
        <f t="shared" si="277"/>
        <v>0</v>
      </c>
      <c r="AA871" s="426">
        <f t="shared" si="278"/>
        <v>0</v>
      </c>
      <c r="AB871" s="424"/>
      <c r="AC871" s="426">
        <f t="shared" si="273"/>
        <v>0</v>
      </c>
      <c r="AD871" s="426">
        <f t="shared" si="274"/>
        <v>0</v>
      </c>
      <c r="AM871" s="426"/>
      <c r="AN871" s="426"/>
      <c r="AO871" s="426"/>
      <c r="AP871" s="426"/>
      <c r="AQ871" s="423"/>
      <c r="AR871" s="423"/>
    </row>
    <row r="872" spans="1:44" s="425" customFormat="1">
      <c r="A872" s="427" t="s">
        <v>1496</v>
      </c>
      <c r="B872" s="421">
        <f>B871+31</f>
        <v>46777</v>
      </c>
      <c r="C872" s="422">
        <v>1</v>
      </c>
      <c r="D872" s="423">
        <v>0</v>
      </c>
      <c r="E872" s="423">
        <v>0</v>
      </c>
      <c r="F872" s="423">
        <v>0</v>
      </c>
      <c r="G872" s="423"/>
      <c r="H872" s="424"/>
      <c r="M872" s="426">
        <v>-50</v>
      </c>
      <c r="N872" s="426">
        <f t="shared" si="280"/>
        <v>6650</v>
      </c>
      <c r="O872" s="426">
        <f t="shared" si="265"/>
        <v>-50</v>
      </c>
      <c r="P872" s="426">
        <f t="shared" si="266"/>
        <v>6650</v>
      </c>
      <c r="Q872" s="426">
        <f t="shared" si="281"/>
        <v>0</v>
      </c>
      <c r="R872" s="426">
        <f t="shared" si="282"/>
        <v>0</v>
      </c>
      <c r="S872" s="426">
        <f t="shared" si="285"/>
        <v>0</v>
      </c>
      <c r="T872" s="426">
        <f t="shared" si="275"/>
        <v>0</v>
      </c>
      <c r="U872" s="426">
        <f t="shared" si="283"/>
        <v>0</v>
      </c>
      <c r="V872" s="426">
        <f t="shared" si="284"/>
        <v>0</v>
      </c>
      <c r="W872" s="426">
        <f t="shared" si="279"/>
        <v>0</v>
      </c>
      <c r="X872" s="426">
        <f t="shared" si="276"/>
        <v>0</v>
      </c>
      <c r="Y872" s="424"/>
      <c r="Z872" s="426">
        <f t="shared" si="277"/>
        <v>0</v>
      </c>
      <c r="AA872" s="426">
        <f t="shared" si="278"/>
        <v>0</v>
      </c>
      <c r="AB872" s="424"/>
      <c r="AC872" s="426">
        <f t="shared" si="273"/>
        <v>0</v>
      </c>
      <c r="AD872" s="426">
        <f t="shared" si="274"/>
        <v>0</v>
      </c>
      <c r="AM872" s="426"/>
      <c r="AN872" s="426"/>
      <c r="AO872" s="426"/>
      <c r="AP872" s="426"/>
      <c r="AQ872" s="423"/>
      <c r="AR872" s="423"/>
    </row>
    <row r="873" spans="1:44" s="425" customFormat="1">
      <c r="A873" s="427" t="s">
        <v>1496</v>
      </c>
      <c r="B873" s="421">
        <f>B872+31</f>
        <v>46808</v>
      </c>
      <c r="C873" s="422">
        <v>1</v>
      </c>
      <c r="D873" s="423">
        <v>0</v>
      </c>
      <c r="E873" s="423">
        <v>0</v>
      </c>
      <c r="F873" s="423">
        <v>0</v>
      </c>
      <c r="G873" s="423"/>
      <c r="H873" s="424"/>
      <c r="M873" s="426">
        <v>-50</v>
      </c>
      <c r="N873" s="426">
        <f t="shared" si="280"/>
        <v>6700</v>
      </c>
      <c r="O873" s="426">
        <f t="shared" si="265"/>
        <v>-50</v>
      </c>
      <c r="P873" s="426">
        <f t="shared" si="266"/>
        <v>6700</v>
      </c>
      <c r="Q873" s="426">
        <f t="shared" si="281"/>
        <v>0</v>
      </c>
      <c r="R873" s="426">
        <f t="shared" si="282"/>
        <v>0</v>
      </c>
      <c r="S873" s="426">
        <f t="shared" si="285"/>
        <v>0</v>
      </c>
      <c r="T873" s="426">
        <f t="shared" si="275"/>
        <v>0</v>
      </c>
      <c r="U873" s="426">
        <f t="shared" si="283"/>
        <v>0</v>
      </c>
      <c r="V873" s="426">
        <f t="shared" si="284"/>
        <v>0</v>
      </c>
      <c r="W873" s="426">
        <f t="shared" si="279"/>
        <v>0</v>
      </c>
      <c r="X873" s="426">
        <f t="shared" si="276"/>
        <v>0</v>
      </c>
      <c r="Y873" s="424"/>
      <c r="Z873" s="426">
        <f t="shared" si="277"/>
        <v>0</v>
      </c>
      <c r="AA873" s="426">
        <f t="shared" si="278"/>
        <v>0</v>
      </c>
      <c r="AB873" s="424"/>
      <c r="AC873" s="426">
        <f t="shared" si="273"/>
        <v>0</v>
      </c>
      <c r="AD873" s="426">
        <f t="shared" si="274"/>
        <v>0</v>
      </c>
      <c r="AM873" s="426"/>
      <c r="AN873" s="426"/>
      <c r="AO873" s="426"/>
      <c r="AP873" s="426"/>
      <c r="AQ873" s="423"/>
      <c r="AR873" s="423"/>
    </row>
    <row r="874" spans="1:44" s="425" customFormat="1">
      <c r="A874" s="427" t="s">
        <v>1496</v>
      </c>
      <c r="B874" s="421">
        <f>B873+29</f>
        <v>46837</v>
      </c>
      <c r="C874" s="422">
        <v>1</v>
      </c>
      <c r="D874" s="423">
        <v>0</v>
      </c>
      <c r="E874" s="423">
        <v>0</v>
      </c>
      <c r="F874" s="423">
        <v>0</v>
      </c>
      <c r="G874" s="423"/>
      <c r="H874" s="424"/>
      <c r="M874" s="426">
        <v>-50</v>
      </c>
      <c r="N874" s="426">
        <f t="shared" si="280"/>
        <v>6750</v>
      </c>
      <c r="O874" s="426">
        <f t="shared" si="265"/>
        <v>-50</v>
      </c>
      <c r="P874" s="426">
        <f t="shared" si="266"/>
        <v>6750</v>
      </c>
      <c r="Q874" s="426">
        <f t="shared" si="281"/>
        <v>0</v>
      </c>
      <c r="R874" s="426">
        <f t="shared" si="282"/>
        <v>0</v>
      </c>
      <c r="S874" s="426">
        <f t="shared" si="285"/>
        <v>0</v>
      </c>
      <c r="T874" s="426">
        <f t="shared" si="275"/>
        <v>0</v>
      </c>
      <c r="U874" s="426">
        <f t="shared" si="283"/>
        <v>0</v>
      </c>
      <c r="V874" s="426">
        <f t="shared" si="284"/>
        <v>0</v>
      </c>
      <c r="W874" s="426">
        <f t="shared" si="279"/>
        <v>0</v>
      </c>
      <c r="X874" s="426">
        <f t="shared" si="276"/>
        <v>0</v>
      </c>
      <c r="Y874" s="424"/>
      <c r="Z874" s="426">
        <f t="shared" si="277"/>
        <v>0</v>
      </c>
      <c r="AA874" s="426">
        <f t="shared" si="278"/>
        <v>0</v>
      </c>
      <c r="AB874" s="424"/>
      <c r="AC874" s="426">
        <f t="shared" si="273"/>
        <v>0</v>
      </c>
      <c r="AD874" s="426">
        <f t="shared" si="274"/>
        <v>0</v>
      </c>
      <c r="AM874" s="426"/>
      <c r="AN874" s="426"/>
      <c r="AO874" s="426"/>
      <c r="AP874" s="426"/>
      <c r="AQ874" s="423"/>
      <c r="AR874" s="423"/>
    </row>
    <row r="875" spans="1:44" s="425" customFormat="1">
      <c r="A875" s="427" t="s">
        <v>1496</v>
      </c>
      <c r="B875" s="421">
        <f>B874+31</f>
        <v>46868</v>
      </c>
      <c r="C875" s="422">
        <v>1</v>
      </c>
      <c r="D875" s="423">
        <v>0</v>
      </c>
      <c r="E875" s="423">
        <v>0</v>
      </c>
      <c r="F875" s="423">
        <v>0</v>
      </c>
      <c r="G875" s="423"/>
      <c r="H875" s="424"/>
      <c r="M875" s="426">
        <v>-50</v>
      </c>
      <c r="N875" s="426">
        <f t="shared" si="280"/>
        <v>6800</v>
      </c>
      <c r="O875" s="426">
        <f t="shared" si="265"/>
        <v>-50</v>
      </c>
      <c r="P875" s="426">
        <f t="shared" si="266"/>
        <v>6800</v>
      </c>
      <c r="Q875" s="426">
        <f t="shared" si="281"/>
        <v>0</v>
      </c>
      <c r="R875" s="426">
        <f t="shared" si="282"/>
        <v>0</v>
      </c>
      <c r="S875" s="426">
        <f t="shared" si="285"/>
        <v>0</v>
      </c>
      <c r="T875" s="426">
        <f t="shared" si="275"/>
        <v>0</v>
      </c>
      <c r="U875" s="426">
        <f t="shared" si="283"/>
        <v>0</v>
      </c>
      <c r="V875" s="426">
        <f t="shared" si="284"/>
        <v>0</v>
      </c>
      <c r="W875" s="426">
        <f t="shared" si="279"/>
        <v>0</v>
      </c>
      <c r="X875" s="426">
        <f t="shared" si="276"/>
        <v>0</v>
      </c>
      <c r="Y875" s="424"/>
      <c r="Z875" s="426">
        <f t="shared" si="277"/>
        <v>0</v>
      </c>
      <c r="AA875" s="426">
        <f t="shared" si="278"/>
        <v>0</v>
      </c>
      <c r="AB875" s="424"/>
      <c r="AC875" s="426">
        <f t="shared" si="273"/>
        <v>0</v>
      </c>
      <c r="AD875" s="426">
        <f t="shared" si="274"/>
        <v>0</v>
      </c>
      <c r="AM875" s="426"/>
      <c r="AN875" s="426"/>
      <c r="AO875" s="426"/>
      <c r="AP875" s="426"/>
      <c r="AQ875" s="423"/>
      <c r="AR875" s="423"/>
    </row>
    <row r="876" spans="1:44" s="425" customFormat="1">
      <c r="A876" s="427" t="s">
        <v>1496</v>
      </c>
      <c r="B876" s="421">
        <f>B875+30</f>
        <v>46898</v>
      </c>
      <c r="C876" s="422">
        <v>1</v>
      </c>
      <c r="D876" s="423">
        <v>0</v>
      </c>
      <c r="E876" s="423">
        <v>0</v>
      </c>
      <c r="F876" s="423">
        <v>0</v>
      </c>
      <c r="G876" s="423"/>
      <c r="H876" s="424"/>
      <c r="M876" s="426">
        <v>-50</v>
      </c>
      <c r="N876" s="426">
        <f t="shared" si="280"/>
        <v>6850</v>
      </c>
      <c r="O876" s="426">
        <f t="shared" si="265"/>
        <v>-50</v>
      </c>
      <c r="P876" s="426">
        <f t="shared" si="266"/>
        <v>6850</v>
      </c>
      <c r="Q876" s="426">
        <f t="shared" si="281"/>
        <v>0</v>
      </c>
      <c r="R876" s="426">
        <f t="shared" si="282"/>
        <v>0</v>
      </c>
      <c r="S876" s="426">
        <f t="shared" si="285"/>
        <v>0</v>
      </c>
      <c r="T876" s="426">
        <f t="shared" si="275"/>
        <v>0</v>
      </c>
      <c r="U876" s="426">
        <f t="shared" si="283"/>
        <v>0</v>
      </c>
      <c r="V876" s="426">
        <f t="shared" si="284"/>
        <v>0</v>
      </c>
      <c r="W876" s="426">
        <f t="shared" si="279"/>
        <v>0</v>
      </c>
      <c r="X876" s="426">
        <f t="shared" si="276"/>
        <v>0</v>
      </c>
      <c r="Y876" s="424"/>
      <c r="Z876" s="426">
        <f t="shared" si="277"/>
        <v>0</v>
      </c>
      <c r="AA876" s="426">
        <f t="shared" si="278"/>
        <v>0</v>
      </c>
      <c r="AB876" s="424"/>
      <c r="AC876" s="426">
        <f t="shared" si="273"/>
        <v>0</v>
      </c>
      <c r="AD876" s="426">
        <f t="shared" si="274"/>
        <v>0</v>
      </c>
      <c r="AM876" s="426"/>
      <c r="AN876" s="426"/>
      <c r="AO876" s="426"/>
      <c r="AP876" s="426"/>
      <c r="AQ876" s="423"/>
      <c r="AR876" s="423"/>
    </row>
    <row r="877" spans="1:44" s="425" customFormat="1">
      <c r="A877" s="427" t="s">
        <v>1496</v>
      </c>
      <c r="B877" s="421">
        <f>B876+31</f>
        <v>46929</v>
      </c>
      <c r="C877" s="422">
        <v>1</v>
      </c>
      <c r="D877" s="423">
        <v>0</v>
      </c>
      <c r="E877" s="423">
        <v>0</v>
      </c>
      <c r="F877" s="423">
        <v>0</v>
      </c>
      <c r="G877" s="423"/>
      <c r="H877" s="424"/>
      <c r="M877" s="426">
        <v>-50</v>
      </c>
      <c r="N877" s="426">
        <f t="shared" si="280"/>
        <v>6900</v>
      </c>
      <c r="O877" s="426">
        <f t="shared" si="265"/>
        <v>-50</v>
      </c>
      <c r="P877" s="426">
        <f t="shared" si="266"/>
        <v>6900</v>
      </c>
      <c r="Q877" s="426">
        <f t="shared" si="281"/>
        <v>0</v>
      </c>
      <c r="R877" s="426">
        <f t="shared" si="282"/>
        <v>0</v>
      </c>
      <c r="S877" s="426">
        <f t="shared" si="285"/>
        <v>0</v>
      </c>
      <c r="T877" s="426">
        <f t="shared" si="275"/>
        <v>0</v>
      </c>
      <c r="U877" s="426">
        <f t="shared" si="283"/>
        <v>0</v>
      </c>
      <c r="V877" s="426">
        <f t="shared" si="284"/>
        <v>0</v>
      </c>
      <c r="W877" s="426">
        <f t="shared" si="279"/>
        <v>0</v>
      </c>
      <c r="X877" s="426">
        <f t="shared" si="276"/>
        <v>0</v>
      </c>
      <c r="Y877" s="424"/>
      <c r="Z877" s="426">
        <f t="shared" si="277"/>
        <v>0</v>
      </c>
      <c r="AA877" s="426">
        <f t="shared" si="278"/>
        <v>0</v>
      </c>
      <c r="AB877" s="424"/>
      <c r="AC877" s="426">
        <f t="shared" si="273"/>
        <v>0</v>
      </c>
      <c r="AD877" s="426">
        <f t="shared" si="274"/>
        <v>0</v>
      </c>
      <c r="AM877" s="426"/>
      <c r="AN877" s="426"/>
      <c r="AO877" s="426"/>
      <c r="AP877" s="426"/>
      <c r="AQ877" s="423"/>
      <c r="AR877" s="423"/>
    </row>
    <row r="878" spans="1:44" s="425" customFormat="1">
      <c r="A878" s="427" t="s">
        <v>1496</v>
      </c>
      <c r="B878" s="421">
        <f>B877+30</f>
        <v>46959</v>
      </c>
      <c r="C878" s="422">
        <v>1</v>
      </c>
      <c r="D878" s="423">
        <v>0</v>
      </c>
      <c r="E878" s="423">
        <v>0</v>
      </c>
      <c r="F878" s="423">
        <v>0</v>
      </c>
      <c r="G878" s="423"/>
      <c r="H878" s="424"/>
      <c r="M878" s="426">
        <v>-50</v>
      </c>
      <c r="N878" s="426">
        <f t="shared" si="280"/>
        <v>6950</v>
      </c>
      <c r="O878" s="426">
        <f t="shared" si="265"/>
        <v>-50</v>
      </c>
      <c r="P878" s="426">
        <f t="shared" si="266"/>
        <v>6950</v>
      </c>
      <c r="Q878" s="426">
        <f t="shared" si="281"/>
        <v>0</v>
      </c>
      <c r="R878" s="426">
        <f t="shared" si="282"/>
        <v>0</v>
      </c>
      <c r="S878" s="426">
        <f t="shared" si="285"/>
        <v>0</v>
      </c>
      <c r="T878" s="426">
        <f t="shared" si="275"/>
        <v>0</v>
      </c>
      <c r="U878" s="426">
        <f t="shared" si="283"/>
        <v>0</v>
      </c>
      <c r="V878" s="426">
        <f t="shared" si="284"/>
        <v>0</v>
      </c>
      <c r="W878" s="426">
        <f t="shared" si="279"/>
        <v>0</v>
      </c>
      <c r="X878" s="426">
        <f t="shared" si="276"/>
        <v>0</v>
      </c>
      <c r="Y878" s="424"/>
      <c r="Z878" s="426">
        <f t="shared" si="277"/>
        <v>0</v>
      </c>
      <c r="AA878" s="426">
        <f t="shared" si="278"/>
        <v>0</v>
      </c>
      <c r="AB878" s="424"/>
      <c r="AC878" s="426">
        <f t="shared" si="273"/>
        <v>0</v>
      </c>
      <c r="AD878" s="426">
        <f t="shared" si="274"/>
        <v>0</v>
      </c>
      <c r="AM878" s="426"/>
      <c r="AN878" s="426"/>
      <c r="AO878" s="426"/>
      <c r="AP878" s="426"/>
      <c r="AQ878" s="423"/>
      <c r="AR878" s="423"/>
    </row>
    <row r="879" spans="1:44" s="425" customFormat="1">
      <c r="A879" s="427" t="s">
        <v>1496</v>
      </c>
      <c r="B879" s="421">
        <f>B878+31</f>
        <v>46990</v>
      </c>
      <c r="C879" s="422">
        <v>1</v>
      </c>
      <c r="D879" s="423">
        <v>0</v>
      </c>
      <c r="E879" s="423">
        <v>0</v>
      </c>
      <c r="F879" s="423">
        <v>0</v>
      </c>
      <c r="G879" s="423"/>
      <c r="H879" s="424"/>
      <c r="M879" s="426">
        <v>-50</v>
      </c>
      <c r="N879" s="426">
        <f t="shared" si="280"/>
        <v>7000</v>
      </c>
      <c r="O879" s="426">
        <f t="shared" si="265"/>
        <v>-50</v>
      </c>
      <c r="P879" s="426">
        <f t="shared" si="266"/>
        <v>7000</v>
      </c>
      <c r="Q879" s="426">
        <f t="shared" si="281"/>
        <v>0</v>
      </c>
      <c r="R879" s="426">
        <f t="shared" si="282"/>
        <v>0</v>
      </c>
      <c r="S879" s="426">
        <f t="shared" si="285"/>
        <v>0</v>
      </c>
      <c r="T879" s="426">
        <f t="shared" si="275"/>
        <v>0</v>
      </c>
      <c r="U879" s="426">
        <f t="shared" si="283"/>
        <v>0</v>
      </c>
      <c r="V879" s="426">
        <f t="shared" si="284"/>
        <v>0</v>
      </c>
      <c r="W879" s="426">
        <f t="shared" si="279"/>
        <v>0</v>
      </c>
      <c r="X879" s="426">
        <f t="shared" si="276"/>
        <v>0</v>
      </c>
      <c r="Y879" s="424"/>
      <c r="Z879" s="426">
        <f t="shared" si="277"/>
        <v>0</v>
      </c>
      <c r="AA879" s="426">
        <f t="shared" si="278"/>
        <v>0</v>
      </c>
      <c r="AB879" s="424"/>
      <c r="AC879" s="426">
        <f t="shared" si="273"/>
        <v>0</v>
      </c>
      <c r="AD879" s="426">
        <f t="shared" si="274"/>
        <v>0</v>
      </c>
      <c r="AM879" s="426"/>
      <c r="AN879" s="426"/>
      <c r="AO879" s="426"/>
      <c r="AP879" s="426"/>
      <c r="AQ879" s="423"/>
      <c r="AR879" s="423"/>
    </row>
    <row r="880" spans="1:44" s="425" customFormat="1">
      <c r="A880" s="427" t="s">
        <v>1496</v>
      </c>
      <c r="B880" s="421">
        <f>B879+31</f>
        <v>47021</v>
      </c>
      <c r="C880" s="422">
        <v>1</v>
      </c>
      <c r="D880" s="423">
        <v>0</v>
      </c>
      <c r="E880" s="423">
        <v>0</v>
      </c>
      <c r="F880" s="423">
        <v>0</v>
      </c>
      <c r="G880" s="423"/>
      <c r="H880" s="424"/>
      <c r="M880" s="426">
        <v>-50</v>
      </c>
      <c r="N880" s="426">
        <f t="shared" si="280"/>
        <v>7050</v>
      </c>
      <c r="O880" s="426">
        <f t="shared" si="265"/>
        <v>-50</v>
      </c>
      <c r="P880" s="426">
        <f t="shared" si="266"/>
        <v>7050</v>
      </c>
      <c r="Q880" s="426">
        <f t="shared" si="281"/>
        <v>0</v>
      </c>
      <c r="R880" s="426">
        <f t="shared" si="282"/>
        <v>0</v>
      </c>
      <c r="S880" s="426">
        <f t="shared" si="285"/>
        <v>0</v>
      </c>
      <c r="T880" s="426">
        <f t="shared" si="275"/>
        <v>0</v>
      </c>
      <c r="U880" s="426">
        <f t="shared" si="283"/>
        <v>0</v>
      </c>
      <c r="V880" s="426">
        <f t="shared" si="284"/>
        <v>0</v>
      </c>
      <c r="W880" s="426">
        <f t="shared" si="279"/>
        <v>0</v>
      </c>
      <c r="X880" s="426">
        <f t="shared" si="276"/>
        <v>0</v>
      </c>
      <c r="Y880" s="424"/>
      <c r="Z880" s="426">
        <f t="shared" si="277"/>
        <v>0</v>
      </c>
      <c r="AA880" s="426">
        <f t="shared" si="278"/>
        <v>0</v>
      </c>
      <c r="AB880" s="424"/>
      <c r="AC880" s="426">
        <f t="shared" si="273"/>
        <v>0</v>
      </c>
      <c r="AD880" s="426">
        <f t="shared" si="274"/>
        <v>0</v>
      </c>
      <c r="AM880" s="426"/>
      <c r="AN880" s="426"/>
      <c r="AO880" s="426"/>
      <c r="AP880" s="426"/>
      <c r="AQ880" s="423"/>
      <c r="AR880" s="423"/>
    </row>
    <row r="881" spans="1:44" s="425" customFormat="1">
      <c r="A881" s="427" t="s">
        <v>1496</v>
      </c>
      <c r="B881" s="421">
        <f>B880+30</f>
        <v>47051</v>
      </c>
      <c r="C881" s="422">
        <v>1</v>
      </c>
      <c r="D881" s="423">
        <v>0</v>
      </c>
      <c r="E881" s="423">
        <v>0</v>
      </c>
      <c r="F881" s="423">
        <v>0</v>
      </c>
      <c r="G881" s="423"/>
      <c r="H881" s="424"/>
      <c r="M881" s="426">
        <v>-50</v>
      </c>
      <c r="N881" s="426">
        <f t="shared" si="280"/>
        <v>7100</v>
      </c>
      <c r="O881" s="426">
        <f t="shared" si="265"/>
        <v>-50</v>
      </c>
      <c r="P881" s="426">
        <f t="shared" si="266"/>
        <v>7100</v>
      </c>
      <c r="Q881" s="426">
        <f t="shared" si="281"/>
        <v>0</v>
      </c>
      <c r="R881" s="426">
        <f t="shared" si="282"/>
        <v>0</v>
      </c>
      <c r="S881" s="426">
        <f t="shared" si="285"/>
        <v>0</v>
      </c>
      <c r="T881" s="426">
        <f t="shared" si="275"/>
        <v>0</v>
      </c>
      <c r="U881" s="426">
        <f t="shared" si="283"/>
        <v>0</v>
      </c>
      <c r="V881" s="426">
        <f t="shared" si="284"/>
        <v>0</v>
      </c>
      <c r="W881" s="426">
        <f t="shared" si="279"/>
        <v>0</v>
      </c>
      <c r="X881" s="426">
        <f t="shared" si="276"/>
        <v>0</v>
      </c>
      <c r="Y881" s="424"/>
      <c r="Z881" s="426">
        <f t="shared" si="277"/>
        <v>0</v>
      </c>
      <c r="AA881" s="426">
        <f t="shared" si="278"/>
        <v>0</v>
      </c>
      <c r="AB881" s="424"/>
      <c r="AC881" s="426">
        <f t="shared" si="273"/>
        <v>0</v>
      </c>
      <c r="AD881" s="426">
        <f t="shared" si="274"/>
        <v>0</v>
      </c>
      <c r="AM881" s="426"/>
      <c r="AN881" s="426"/>
      <c r="AO881" s="426"/>
      <c r="AP881" s="426"/>
      <c r="AQ881" s="423"/>
      <c r="AR881" s="423"/>
    </row>
    <row r="882" spans="1:44" s="425" customFormat="1">
      <c r="A882" s="427" t="s">
        <v>1496</v>
      </c>
      <c r="B882" s="421">
        <f>B881+31</f>
        <v>47082</v>
      </c>
      <c r="C882" s="422">
        <v>1</v>
      </c>
      <c r="D882" s="423">
        <v>0</v>
      </c>
      <c r="E882" s="423">
        <v>0</v>
      </c>
      <c r="F882" s="423">
        <v>0</v>
      </c>
      <c r="G882" s="423"/>
      <c r="H882" s="424"/>
      <c r="M882" s="426">
        <v>-50</v>
      </c>
      <c r="N882" s="426">
        <f t="shared" si="280"/>
        <v>7150</v>
      </c>
      <c r="O882" s="426">
        <f t="shared" si="265"/>
        <v>-50</v>
      </c>
      <c r="P882" s="426">
        <f t="shared" si="266"/>
        <v>7150</v>
      </c>
      <c r="Q882" s="426">
        <f t="shared" si="281"/>
        <v>0</v>
      </c>
      <c r="R882" s="426">
        <f t="shared" si="282"/>
        <v>0</v>
      </c>
      <c r="S882" s="426">
        <f t="shared" si="285"/>
        <v>0</v>
      </c>
      <c r="T882" s="426">
        <f t="shared" si="275"/>
        <v>0</v>
      </c>
      <c r="U882" s="426">
        <f t="shared" si="283"/>
        <v>0</v>
      </c>
      <c r="V882" s="426">
        <f t="shared" si="284"/>
        <v>0</v>
      </c>
      <c r="W882" s="426">
        <f t="shared" si="279"/>
        <v>0</v>
      </c>
      <c r="X882" s="426">
        <f t="shared" si="276"/>
        <v>0</v>
      </c>
      <c r="Y882" s="424"/>
      <c r="Z882" s="426">
        <f t="shared" si="277"/>
        <v>0</v>
      </c>
      <c r="AA882" s="426">
        <f t="shared" si="278"/>
        <v>0</v>
      </c>
      <c r="AB882" s="424"/>
      <c r="AC882" s="426">
        <f t="shared" si="273"/>
        <v>0</v>
      </c>
      <c r="AD882" s="426">
        <f t="shared" si="274"/>
        <v>0</v>
      </c>
      <c r="AM882" s="426"/>
      <c r="AN882" s="426"/>
      <c r="AO882" s="426"/>
      <c r="AP882" s="426"/>
      <c r="AQ882" s="423"/>
      <c r="AR882" s="423"/>
    </row>
    <row r="883" spans="1:44" s="425" customFormat="1">
      <c r="A883" s="427" t="s">
        <v>1496</v>
      </c>
      <c r="B883" s="421">
        <f>B882+30</f>
        <v>47112</v>
      </c>
      <c r="C883" s="422">
        <v>1</v>
      </c>
      <c r="D883" s="423">
        <v>0</v>
      </c>
      <c r="E883" s="423">
        <v>0</v>
      </c>
      <c r="F883" s="423">
        <v>0</v>
      </c>
      <c r="G883" s="423"/>
      <c r="H883" s="424"/>
      <c r="M883" s="426">
        <v>-50</v>
      </c>
      <c r="N883" s="426">
        <f t="shared" si="280"/>
        <v>7200</v>
      </c>
      <c r="O883" s="426">
        <f t="shared" si="265"/>
        <v>-50</v>
      </c>
      <c r="P883" s="426">
        <f t="shared" si="266"/>
        <v>7200</v>
      </c>
      <c r="Q883" s="426">
        <f t="shared" si="281"/>
        <v>0</v>
      </c>
      <c r="R883" s="426">
        <f t="shared" si="282"/>
        <v>0</v>
      </c>
      <c r="S883" s="426">
        <f t="shared" si="285"/>
        <v>0</v>
      </c>
      <c r="T883" s="426">
        <f t="shared" si="275"/>
        <v>0</v>
      </c>
      <c r="U883" s="426">
        <f t="shared" si="283"/>
        <v>0</v>
      </c>
      <c r="V883" s="426">
        <f t="shared" si="284"/>
        <v>0</v>
      </c>
      <c r="W883" s="426">
        <f t="shared" si="279"/>
        <v>0</v>
      </c>
      <c r="X883" s="426">
        <f t="shared" si="276"/>
        <v>0</v>
      </c>
      <c r="Y883" s="424"/>
      <c r="Z883" s="426">
        <f t="shared" si="277"/>
        <v>0</v>
      </c>
      <c r="AA883" s="426">
        <f t="shared" si="278"/>
        <v>0</v>
      </c>
      <c r="AB883" s="424"/>
      <c r="AC883" s="426">
        <f t="shared" si="273"/>
        <v>0</v>
      </c>
      <c r="AD883" s="426">
        <f t="shared" si="274"/>
        <v>0</v>
      </c>
      <c r="AM883" s="426"/>
      <c r="AN883" s="426"/>
      <c r="AO883" s="426"/>
      <c r="AP883" s="426"/>
      <c r="AQ883" s="423"/>
      <c r="AR883" s="423"/>
    </row>
  </sheetData>
  <pageMargins left="0.75" right="0.75" top="1" bottom="1" header="0.4921259845" footer="0.492125984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36"/>
  <sheetViews>
    <sheetView topLeftCell="A3" workbookViewId="0">
      <selection activeCell="B24" sqref="B24"/>
    </sheetView>
  </sheetViews>
  <sheetFormatPr defaultColWidth="19.109375" defaultRowHeight="20.399999999999999"/>
  <cols>
    <col min="1" max="1" width="12.109375" style="219" customWidth="1"/>
    <col min="2" max="2" width="32.44140625" style="219" customWidth="1"/>
    <col min="3" max="3" width="19.109375" style="219"/>
    <col min="4" max="4" width="31.33203125" style="219" customWidth="1"/>
    <col min="5" max="5" width="19.109375" style="219"/>
    <col min="6" max="6" width="21.44140625" style="219" customWidth="1"/>
    <col min="7" max="7" width="19.109375" style="219"/>
    <col min="8" max="8" width="28" style="219" customWidth="1"/>
    <col min="9" max="11" width="19.109375" style="219"/>
    <col min="12" max="12" width="25.44140625" style="219" customWidth="1"/>
    <col min="13" max="17" width="19.109375" style="219"/>
    <col min="18" max="18" width="28.44140625" style="219" customWidth="1"/>
    <col min="19" max="19" width="19.109375" style="219"/>
    <col min="20" max="20" width="21.88671875" style="219" customWidth="1"/>
    <col min="21" max="21" width="20.6640625" style="219" customWidth="1"/>
    <col min="22" max="22" width="23" style="219" customWidth="1"/>
    <col min="23" max="16384" width="19.109375" style="219"/>
  </cols>
  <sheetData>
    <row r="1" spans="1:27" s="216" customFormat="1" ht="184.2">
      <c r="B1" s="215" t="s">
        <v>886</v>
      </c>
      <c r="D1" s="216" t="s">
        <v>887</v>
      </c>
      <c r="F1" s="216" t="s">
        <v>888</v>
      </c>
      <c r="H1" s="216" t="s">
        <v>889</v>
      </c>
      <c r="J1" s="216" t="s">
        <v>890</v>
      </c>
      <c r="K1" s="217"/>
      <c r="L1" s="216" t="s">
        <v>1535</v>
      </c>
      <c r="N1" s="216" t="s">
        <v>898</v>
      </c>
      <c r="O1" s="218"/>
      <c r="P1" s="216" t="s">
        <v>899</v>
      </c>
      <c r="Q1" s="218"/>
      <c r="R1" s="216" t="s">
        <v>940</v>
      </c>
      <c r="T1" s="216" t="s">
        <v>1460</v>
      </c>
      <c r="U1" s="216" t="s">
        <v>1461</v>
      </c>
      <c r="V1" s="408" t="s">
        <v>1490</v>
      </c>
      <c r="W1" s="408" t="s">
        <v>1491</v>
      </c>
      <c r="X1" s="408" t="s">
        <v>1492</v>
      </c>
      <c r="Y1"/>
      <c r="Z1" s="216" t="s">
        <v>1530</v>
      </c>
      <c r="AA1"/>
    </row>
    <row r="2" spans="1:27" ht="28.2">
      <c r="A2" s="9" t="s">
        <v>691</v>
      </c>
      <c r="B2" s="41" t="s">
        <v>692</v>
      </c>
      <c r="C2" s="9" t="s">
        <v>1419</v>
      </c>
      <c r="D2" s="12" t="s">
        <v>83</v>
      </c>
      <c r="F2" s="219" t="s">
        <v>900</v>
      </c>
      <c r="H2" s="219" t="s">
        <v>901</v>
      </c>
      <c r="J2" s="219" t="s">
        <v>902</v>
      </c>
      <c r="L2" s="219" t="s">
        <v>941</v>
      </c>
      <c r="N2" s="219" t="s">
        <v>912</v>
      </c>
      <c r="P2" s="219" t="s">
        <v>906</v>
      </c>
      <c r="R2" s="219" t="s">
        <v>908</v>
      </c>
      <c r="T2" s="219">
        <v>1</v>
      </c>
      <c r="U2" s="409" t="s">
        <v>1462</v>
      </c>
      <c r="V2" s="410" t="s">
        <v>1463</v>
      </c>
      <c r="W2" s="410" t="s">
        <v>1464</v>
      </c>
      <c r="X2" s="410" t="s">
        <v>1463</v>
      </c>
      <c r="Z2" s="219" t="s">
        <v>1531</v>
      </c>
    </row>
    <row r="3" spans="1:27" ht="41.4">
      <c r="A3" s="9" t="s">
        <v>59</v>
      </c>
      <c r="B3" s="41" t="s">
        <v>1373</v>
      </c>
      <c r="C3" s="9" t="s">
        <v>1420</v>
      </c>
      <c r="D3" s="12" t="s">
        <v>90</v>
      </c>
      <c r="F3" s="219" t="s">
        <v>918</v>
      </c>
      <c r="H3" s="219" t="s">
        <v>1578</v>
      </c>
      <c r="J3" s="219" t="s">
        <v>923</v>
      </c>
      <c r="L3" s="219" t="s">
        <v>1089</v>
      </c>
      <c r="N3" s="219" t="s">
        <v>942</v>
      </c>
      <c r="P3" s="219" t="s">
        <v>925</v>
      </c>
      <c r="R3" s="219" t="s">
        <v>907</v>
      </c>
      <c r="T3" s="219">
        <v>2</v>
      </c>
      <c r="U3" s="409" t="s">
        <v>1465</v>
      </c>
      <c r="V3" s="410" t="s">
        <v>1466</v>
      </c>
      <c r="W3" s="410" t="s">
        <v>1467</v>
      </c>
      <c r="X3" s="410" t="s">
        <v>1466</v>
      </c>
      <c r="Z3" s="219" t="s">
        <v>1532</v>
      </c>
    </row>
    <row r="4" spans="1:27" ht="41.4">
      <c r="A4" s="9" t="s">
        <v>80</v>
      </c>
      <c r="B4" s="41" t="s">
        <v>1374</v>
      </c>
      <c r="C4" s="9" t="s">
        <v>1421</v>
      </c>
      <c r="D4" s="12" t="s">
        <v>1396</v>
      </c>
      <c r="F4" s="219" t="s">
        <v>933</v>
      </c>
      <c r="H4" s="219" t="s">
        <v>913</v>
      </c>
      <c r="L4" s="219" t="s">
        <v>930</v>
      </c>
      <c r="N4" s="219" t="s">
        <v>943</v>
      </c>
      <c r="P4" s="219" t="s">
        <v>944</v>
      </c>
      <c r="T4" s="219">
        <v>3</v>
      </c>
      <c r="U4" s="409" t="s">
        <v>1468</v>
      </c>
      <c r="V4" s="410" t="s">
        <v>1469</v>
      </c>
      <c r="W4" s="410" t="s">
        <v>1469</v>
      </c>
      <c r="X4" s="410" t="s">
        <v>1469</v>
      </c>
      <c r="Z4" s="219" t="s">
        <v>1533</v>
      </c>
    </row>
    <row r="5" spans="1:27" ht="28.2">
      <c r="A5" s="9" t="s">
        <v>131</v>
      </c>
      <c r="B5" s="41" t="s">
        <v>1375</v>
      </c>
      <c r="C5" s="9" t="s">
        <v>1422</v>
      </c>
      <c r="D5" s="12" t="s">
        <v>62</v>
      </c>
      <c r="F5" s="219" t="s">
        <v>909</v>
      </c>
      <c r="H5" s="219" t="s">
        <v>916</v>
      </c>
      <c r="L5" s="219" t="s">
        <v>920</v>
      </c>
      <c r="N5" s="219" t="s">
        <v>927</v>
      </c>
      <c r="T5" s="219">
        <v>4</v>
      </c>
      <c r="U5" s="409" t="s">
        <v>1470</v>
      </c>
      <c r="V5" s="410" t="s">
        <v>1471</v>
      </c>
      <c r="W5" s="410" t="s">
        <v>1472</v>
      </c>
      <c r="X5" s="410" t="s">
        <v>1471</v>
      </c>
    </row>
    <row r="6" spans="1:27" ht="28.2">
      <c r="A6" s="9" t="s">
        <v>174</v>
      </c>
      <c r="B6" s="41" t="s">
        <v>1376</v>
      </c>
      <c r="C6" s="9" t="s">
        <v>1423</v>
      </c>
      <c r="D6" s="12" t="s">
        <v>74</v>
      </c>
      <c r="F6" s="219" t="s">
        <v>915</v>
      </c>
      <c r="H6" s="219" t="s">
        <v>917</v>
      </c>
      <c r="L6" s="219" t="s">
        <v>911</v>
      </c>
      <c r="N6" s="219" t="s">
        <v>945</v>
      </c>
      <c r="T6" s="219">
        <v>5</v>
      </c>
      <c r="U6" s="409" t="s">
        <v>1473</v>
      </c>
      <c r="V6" s="410" t="s">
        <v>1474</v>
      </c>
      <c r="W6" s="410" t="s">
        <v>1475</v>
      </c>
      <c r="X6" s="410" t="s">
        <v>1474</v>
      </c>
    </row>
    <row r="7" spans="1:27" ht="41.4">
      <c r="A7" s="9" t="s">
        <v>211</v>
      </c>
      <c r="B7" s="41" t="s">
        <v>1377</v>
      </c>
      <c r="C7" s="9" t="s">
        <v>1424</v>
      </c>
      <c r="D7" s="12" t="s">
        <v>97</v>
      </c>
      <c r="F7" s="219" t="s">
        <v>946</v>
      </c>
      <c r="H7" s="219" t="s">
        <v>919</v>
      </c>
      <c r="L7" s="219" t="s">
        <v>914</v>
      </c>
      <c r="N7" s="219" t="s">
        <v>947</v>
      </c>
      <c r="T7" s="219">
        <v>6</v>
      </c>
      <c r="U7" s="409" t="s">
        <v>1476</v>
      </c>
      <c r="V7" s="410" t="s">
        <v>1477</v>
      </c>
      <c r="W7" s="410" t="s">
        <v>1477</v>
      </c>
      <c r="X7" s="410" t="s">
        <v>1477</v>
      </c>
    </row>
    <row r="8" spans="1:27" ht="28.2">
      <c r="A8" s="9" t="s">
        <v>248</v>
      </c>
      <c r="B8" s="45" t="s">
        <v>1378</v>
      </c>
      <c r="C8" s="9" t="s">
        <v>1425</v>
      </c>
      <c r="D8" s="12" t="s">
        <v>104</v>
      </c>
      <c r="H8" s="219" t="s">
        <v>937</v>
      </c>
      <c r="L8" s="219" t="s">
        <v>903</v>
      </c>
      <c r="N8" s="219" t="s">
        <v>924</v>
      </c>
      <c r="T8" s="219">
        <v>7</v>
      </c>
      <c r="U8" s="409" t="s">
        <v>1478</v>
      </c>
      <c r="V8" s="410" t="s">
        <v>1479</v>
      </c>
      <c r="W8" s="410" t="s">
        <v>1480</v>
      </c>
      <c r="X8" s="410" t="s">
        <v>1479</v>
      </c>
    </row>
    <row r="9" spans="1:27" ht="21">
      <c r="A9" s="9" t="s">
        <v>286</v>
      </c>
      <c r="B9" s="45" t="s">
        <v>1379</v>
      </c>
      <c r="C9" s="9" t="s">
        <v>1426</v>
      </c>
      <c r="D9" s="12" t="s">
        <v>111</v>
      </c>
      <c r="H9" s="219" t="s">
        <v>922</v>
      </c>
      <c r="L9" s="219" t="s">
        <v>904</v>
      </c>
      <c r="N9" s="219" t="s">
        <v>935</v>
      </c>
      <c r="T9" s="219">
        <v>8</v>
      </c>
      <c r="U9" s="409" t="s">
        <v>1481</v>
      </c>
      <c r="V9" s="410" t="s">
        <v>1482</v>
      </c>
      <c r="W9" s="410" t="s">
        <v>1483</v>
      </c>
      <c r="X9" s="410" t="s">
        <v>1482</v>
      </c>
    </row>
    <row r="10" spans="1:27" ht="28.2">
      <c r="A10" s="9" t="s">
        <v>307</v>
      </c>
      <c r="B10" s="41" t="s">
        <v>1380</v>
      </c>
      <c r="C10" s="9" t="s">
        <v>1427</v>
      </c>
      <c r="D10" s="12" t="s">
        <v>118</v>
      </c>
      <c r="H10" s="219" t="s">
        <v>926</v>
      </c>
      <c r="L10" s="219" t="s">
        <v>905</v>
      </c>
      <c r="N10" s="219" t="s">
        <v>904</v>
      </c>
      <c r="T10" s="219">
        <v>9</v>
      </c>
      <c r="U10" s="409" t="s">
        <v>1484</v>
      </c>
      <c r="V10" s="410" t="s">
        <v>1485</v>
      </c>
      <c r="W10" s="410" t="s">
        <v>1483</v>
      </c>
      <c r="X10" s="410" t="s">
        <v>1485</v>
      </c>
    </row>
    <row r="11" spans="1:27" ht="21">
      <c r="A11" s="9" t="s">
        <v>325</v>
      </c>
      <c r="B11" s="41" t="s">
        <v>326</v>
      </c>
      <c r="C11" s="9" t="s">
        <v>1428</v>
      </c>
      <c r="D11" s="12" t="s">
        <v>125</v>
      </c>
      <c r="H11" s="219" t="s">
        <v>928</v>
      </c>
      <c r="L11" s="219" t="s">
        <v>1506</v>
      </c>
      <c r="T11" s="219">
        <v>10</v>
      </c>
      <c r="U11" s="409" t="s">
        <v>1486</v>
      </c>
      <c r="V11" s="410" t="s">
        <v>1487</v>
      </c>
      <c r="W11" s="410" t="s">
        <v>1485</v>
      </c>
      <c r="X11" s="410" t="s">
        <v>1488</v>
      </c>
    </row>
    <row r="12" spans="1:27" ht="21">
      <c r="A12" s="9" t="s">
        <v>327</v>
      </c>
      <c r="B12" s="41" t="s">
        <v>1381</v>
      </c>
      <c r="C12" s="9" t="s">
        <v>1429</v>
      </c>
      <c r="D12" s="12" t="s">
        <v>1397</v>
      </c>
      <c r="H12" s="219" t="s">
        <v>929</v>
      </c>
      <c r="L12" s="219" t="s">
        <v>910</v>
      </c>
      <c r="T12" s="219">
        <v>11</v>
      </c>
      <c r="U12" s="409" t="s">
        <v>1489</v>
      </c>
      <c r="V12" s="410" t="s">
        <v>1487</v>
      </c>
      <c r="W12" s="410" t="s">
        <v>1485</v>
      </c>
      <c r="X12" s="410" t="s">
        <v>1487</v>
      </c>
    </row>
    <row r="13" spans="1:27">
      <c r="A13" s="9" t="s">
        <v>355</v>
      </c>
      <c r="B13" s="41" t="s">
        <v>1382</v>
      </c>
      <c r="C13" s="9" t="s">
        <v>1430</v>
      </c>
      <c r="D13" s="12" t="s">
        <v>1398</v>
      </c>
      <c r="H13" s="219" t="s">
        <v>931</v>
      </c>
      <c r="L13" s="219" t="s">
        <v>1573</v>
      </c>
      <c r="T13" s="219">
        <v>12</v>
      </c>
      <c r="U13" s="407" t="s">
        <v>1493</v>
      </c>
      <c r="W13"/>
      <c r="X13"/>
    </row>
    <row r="14" spans="1:27">
      <c r="A14" s="9" t="s">
        <v>383</v>
      </c>
      <c r="B14" s="41" t="s">
        <v>384</v>
      </c>
      <c r="C14" s="9" t="s">
        <v>1431</v>
      </c>
      <c r="D14" s="12" t="s">
        <v>1399</v>
      </c>
      <c r="H14" s="219" t="s">
        <v>932</v>
      </c>
    </row>
    <row r="15" spans="1:27">
      <c r="A15" s="9" t="s">
        <v>434</v>
      </c>
      <c r="B15" s="41" t="s">
        <v>1383</v>
      </c>
      <c r="C15" s="9" t="s">
        <v>1432</v>
      </c>
      <c r="D15" s="12" t="s">
        <v>1400</v>
      </c>
      <c r="H15" s="219" t="s">
        <v>934</v>
      </c>
    </row>
    <row r="16" spans="1:27">
      <c r="A16" s="9" t="s">
        <v>449</v>
      </c>
      <c r="B16" s="41" t="s">
        <v>1384</v>
      </c>
      <c r="C16" s="9" t="s">
        <v>1433</v>
      </c>
      <c r="D16" s="12" t="s">
        <v>1401</v>
      </c>
      <c r="H16" s="219" t="s">
        <v>936</v>
      </c>
    </row>
    <row r="17" spans="1:8">
      <c r="A17" s="9" t="s">
        <v>481</v>
      </c>
      <c r="B17" s="45" t="s">
        <v>1385</v>
      </c>
      <c r="C17" s="9" t="s">
        <v>1434</v>
      </c>
      <c r="D17" s="12" t="s">
        <v>1402</v>
      </c>
      <c r="H17" s="219" t="s">
        <v>921</v>
      </c>
    </row>
    <row r="18" spans="1:8">
      <c r="A18" s="9" t="s">
        <v>513</v>
      </c>
      <c r="B18" s="45" t="s">
        <v>815</v>
      </c>
      <c r="C18" s="9" t="s">
        <v>1435</v>
      </c>
      <c r="D18" s="12" t="s">
        <v>1395</v>
      </c>
      <c r="H18" s="219" t="s">
        <v>938</v>
      </c>
    </row>
    <row r="19" spans="1:8">
      <c r="A19" s="9" t="s">
        <v>523</v>
      </c>
      <c r="B19" s="45" t="s">
        <v>1349</v>
      </c>
      <c r="C19" s="9" t="s">
        <v>1436</v>
      </c>
      <c r="D19" s="12" t="s">
        <v>1403</v>
      </c>
      <c r="H19" s="219" t="s">
        <v>939</v>
      </c>
    </row>
    <row r="20" spans="1:8">
      <c r="A20" s="9" t="s">
        <v>531</v>
      </c>
      <c r="B20" s="41" t="s">
        <v>1386</v>
      </c>
      <c r="C20" s="9" t="s">
        <v>1437</v>
      </c>
      <c r="D20" s="12" t="s">
        <v>637</v>
      </c>
      <c r="H20" s="219" t="s">
        <v>1495</v>
      </c>
    </row>
    <row r="21" spans="1:8">
      <c r="A21" s="9" t="s">
        <v>539</v>
      </c>
      <c r="B21" s="41" t="s">
        <v>540</v>
      </c>
      <c r="C21" s="9" t="s">
        <v>1438</v>
      </c>
      <c r="D21" s="12" t="s">
        <v>641</v>
      </c>
    </row>
    <row r="22" spans="1:8">
      <c r="A22" s="9" t="s">
        <v>547</v>
      </c>
      <c r="B22" s="45" t="s">
        <v>1387</v>
      </c>
      <c r="C22" s="9" t="s">
        <v>1439</v>
      </c>
      <c r="D22" s="12" t="s">
        <v>1404</v>
      </c>
    </row>
    <row r="23" spans="1:8">
      <c r="A23" s="9" t="s">
        <v>591</v>
      </c>
      <c r="B23" s="45" t="s">
        <v>1388</v>
      </c>
      <c r="C23" s="9" t="s">
        <v>1440</v>
      </c>
      <c r="D23" s="12" t="s">
        <v>1405</v>
      </c>
    </row>
    <row r="24" spans="1:8">
      <c r="A24" s="9" t="s">
        <v>624</v>
      </c>
      <c r="B24" s="41" t="s">
        <v>1372</v>
      </c>
      <c r="C24" s="9" t="s">
        <v>1441</v>
      </c>
      <c r="D24" s="12" t="s">
        <v>1406</v>
      </c>
    </row>
    <row r="25" spans="1:8">
      <c r="A25" s="9" t="s">
        <v>630</v>
      </c>
      <c r="B25" s="45" t="s">
        <v>1389</v>
      </c>
      <c r="C25" s="9" t="s">
        <v>1442</v>
      </c>
      <c r="D25" s="12" t="s">
        <v>1407</v>
      </c>
    </row>
    <row r="26" spans="1:8">
      <c r="A26" s="9" t="s">
        <v>644</v>
      </c>
      <c r="B26" s="45" t="s">
        <v>1390</v>
      </c>
      <c r="C26" s="9" t="s">
        <v>1443</v>
      </c>
      <c r="D26" s="12" t="s">
        <v>1408</v>
      </c>
    </row>
    <row r="27" spans="1:8">
      <c r="C27" s="9" t="s">
        <v>1444</v>
      </c>
      <c r="D27" s="12" t="s">
        <v>1409</v>
      </c>
    </row>
    <row r="28" spans="1:8">
      <c r="C28" s="9" t="s">
        <v>1445</v>
      </c>
      <c r="D28" s="12" t="s">
        <v>1410</v>
      </c>
    </row>
    <row r="29" spans="1:8">
      <c r="C29" s="9" t="s">
        <v>1446</v>
      </c>
      <c r="D29" s="12" t="s">
        <v>1411</v>
      </c>
    </row>
    <row r="30" spans="1:8">
      <c r="C30" s="9" t="s">
        <v>1447</v>
      </c>
      <c r="D30" s="12" t="s">
        <v>1412</v>
      </c>
    </row>
    <row r="31" spans="1:8">
      <c r="C31" s="9" t="s">
        <v>1448</v>
      </c>
      <c r="D31" s="12" t="s">
        <v>1413</v>
      </c>
    </row>
    <row r="32" spans="1:8">
      <c r="C32" s="9" t="s">
        <v>1449</v>
      </c>
      <c r="D32" s="12" t="s">
        <v>1414</v>
      </c>
    </row>
    <row r="33" spans="3:4">
      <c r="C33" s="9" t="s">
        <v>1450</v>
      </c>
      <c r="D33" s="12" t="s">
        <v>1415</v>
      </c>
    </row>
    <row r="34" spans="3:4">
      <c r="C34" s="9" t="s">
        <v>1451</v>
      </c>
      <c r="D34" s="12" t="s">
        <v>1416</v>
      </c>
    </row>
    <row r="35" spans="3:4">
      <c r="C35" s="9" t="s">
        <v>1452</v>
      </c>
      <c r="D35" s="12" t="s">
        <v>1417</v>
      </c>
    </row>
    <row r="36" spans="3:4">
      <c r="C36" s="9" t="s">
        <v>1453</v>
      </c>
      <c r="D36" s="12" t="s">
        <v>1418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D772"/>
  <sheetViews>
    <sheetView workbookViewId="0">
      <selection activeCell="E470" sqref="E470"/>
    </sheetView>
  </sheetViews>
  <sheetFormatPr defaultColWidth="10.6640625" defaultRowHeight="13.2"/>
  <cols>
    <col min="1" max="1" width="10.6640625" style="17"/>
    <col min="2" max="2" width="49.88671875" style="19" customWidth="1"/>
    <col min="3" max="7" width="15" style="19" bestFit="1" customWidth="1"/>
    <col min="8" max="9" width="14.33203125" style="19" bestFit="1" customWidth="1"/>
    <col min="10" max="50" width="15" style="19" bestFit="1" customWidth="1"/>
    <col min="51" max="51" width="14.33203125" style="19" bestFit="1" customWidth="1"/>
    <col min="52" max="55" width="15" style="19" bestFit="1" customWidth="1"/>
    <col min="56" max="56" width="13.88671875" style="19" bestFit="1" customWidth="1"/>
    <col min="57" max="16384" width="10.6640625" style="19"/>
  </cols>
  <sheetData>
    <row r="1" spans="1:56" s="8" customFormat="1" ht="12.75" customHeight="1">
      <c r="A1" s="5" t="s">
        <v>57</v>
      </c>
      <c r="B1" s="6" t="s">
        <v>58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</row>
    <row r="2" spans="1:56" s="8" customFormat="1" ht="12.75" customHeight="1">
      <c r="A2" s="9" t="s">
        <v>59</v>
      </c>
      <c r="B2" s="10" t="s">
        <v>60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</row>
    <row r="3" spans="1:56" s="8" customFormat="1" ht="12.75" customHeight="1">
      <c r="A3" s="9" t="s">
        <v>61</v>
      </c>
      <c r="B3" s="12" t="s">
        <v>62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</row>
    <row r="4" spans="1:56" s="8" customFormat="1" ht="12.75" customHeight="1">
      <c r="A4" s="9" t="s">
        <v>63</v>
      </c>
      <c r="B4" s="14" t="s">
        <v>64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s="8" customFormat="1" ht="12.75" customHeight="1">
      <c r="A5" s="9" t="s">
        <v>65</v>
      </c>
      <c r="B5" s="14" t="s">
        <v>66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s="8" customFormat="1" ht="12.75" customHeight="1">
      <c r="A6" s="9" t="s">
        <v>67</v>
      </c>
      <c r="B6" s="14" t="s">
        <v>68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s="8" customFormat="1" ht="12.75" customHeight="1">
      <c r="A7" s="9" t="s">
        <v>69</v>
      </c>
      <c r="B7" s="14" t="s">
        <v>70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s="8" customFormat="1" ht="12.75" customHeight="1">
      <c r="A8" s="9" t="s">
        <v>71</v>
      </c>
      <c r="B8" s="14" t="s">
        <v>72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s="8" customFormat="1" ht="12.75" customHeight="1">
      <c r="A9" s="9" t="s">
        <v>73</v>
      </c>
      <c r="B9" s="12" t="s">
        <v>74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</row>
    <row r="10" spans="1:56" s="8" customFormat="1" ht="12.75" customHeight="1">
      <c r="A10" s="15" t="s">
        <v>75</v>
      </c>
      <c r="B10" s="14" t="s">
        <v>64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s="8" customFormat="1" ht="12.75" customHeight="1">
      <c r="A11" s="15" t="s">
        <v>76</v>
      </c>
      <c r="B11" s="14" t="s">
        <v>66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s="8" customFormat="1" ht="12.75" customHeight="1">
      <c r="A12" s="15" t="s">
        <v>77</v>
      </c>
      <c r="B12" s="14" t="s">
        <v>68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s="8" customFormat="1" ht="12.75" customHeight="1">
      <c r="A13" s="15" t="s">
        <v>78</v>
      </c>
      <c r="B13" s="14" t="s">
        <v>70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s="8" customFormat="1" ht="12.75" customHeight="1">
      <c r="A14" s="15" t="s">
        <v>79</v>
      </c>
      <c r="B14" s="14" t="s">
        <v>72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s="8" customFormat="1" ht="12.75" customHeight="1">
      <c r="A15" s="9" t="s">
        <v>80</v>
      </c>
      <c r="B15" s="10" t="s">
        <v>81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</row>
    <row r="16" spans="1:56" s="8" customFormat="1" ht="12.75" customHeight="1">
      <c r="A16" s="9" t="s">
        <v>82</v>
      </c>
      <c r="B16" s="12" t="s">
        <v>83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</row>
    <row r="17" spans="1:56" s="8" customFormat="1" ht="12.75" customHeight="1">
      <c r="A17" s="9" t="s">
        <v>84</v>
      </c>
      <c r="B17" s="14" t="s">
        <v>64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s="8" customFormat="1" ht="12.75" customHeight="1">
      <c r="A18" s="9" t="s">
        <v>85</v>
      </c>
      <c r="B18" s="14" t="s">
        <v>66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s="8" customFormat="1" ht="12.75" customHeight="1">
      <c r="A19" s="9" t="s">
        <v>86</v>
      </c>
      <c r="B19" s="14" t="s">
        <v>68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s="8" customFormat="1" ht="12.75" customHeight="1">
      <c r="A20" s="9" t="s">
        <v>87</v>
      </c>
      <c r="B20" s="14" t="s">
        <v>70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s="8" customFormat="1" ht="12.75" customHeight="1">
      <c r="A21" s="9" t="s">
        <v>88</v>
      </c>
      <c r="B21" s="14" t="s">
        <v>72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s="8" customFormat="1" ht="12.75" customHeight="1">
      <c r="A22" s="9" t="s">
        <v>89</v>
      </c>
      <c r="B22" s="12" t="s">
        <v>90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</row>
    <row r="23" spans="1:56" s="8" customFormat="1" ht="12.75" customHeight="1">
      <c r="A23" s="9" t="s">
        <v>91</v>
      </c>
      <c r="B23" s="14" t="s">
        <v>64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s="8" customFormat="1" ht="12.75" customHeight="1">
      <c r="A24" s="9" t="s">
        <v>92</v>
      </c>
      <c r="B24" s="14" t="s">
        <v>66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s="8" customFormat="1" ht="12.75" customHeight="1">
      <c r="A25" s="9" t="s">
        <v>93</v>
      </c>
      <c r="B25" s="14" t="s">
        <v>68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s="8" customFormat="1" ht="12.75" customHeight="1">
      <c r="A26" s="9" t="s">
        <v>94</v>
      </c>
      <c r="B26" s="14" t="s">
        <v>70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s="8" customFormat="1" ht="12.75" customHeight="1">
      <c r="A27" s="9" t="s">
        <v>95</v>
      </c>
      <c r="B27" s="14" t="s">
        <v>72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s="8" customFormat="1" ht="12.75" customHeight="1">
      <c r="A28" s="9" t="s">
        <v>96</v>
      </c>
      <c r="B28" s="12" t="s">
        <v>97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</row>
    <row r="29" spans="1:56" s="8" customFormat="1" ht="12.75" customHeight="1">
      <c r="A29" s="9" t="s">
        <v>98</v>
      </c>
      <c r="B29" s="14" t="s">
        <v>64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s="8" customFormat="1" ht="12.75" customHeight="1">
      <c r="A30" s="9" t="s">
        <v>99</v>
      </c>
      <c r="B30" s="14" t="s">
        <v>66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s="8" customFormat="1" ht="12.75" customHeight="1">
      <c r="A31" s="9" t="s">
        <v>100</v>
      </c>
      <c r="B31" s="14" t="s">
        <v>68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s="8" customFormat="1" ht="12.75" customHeight="1">
      <c r="A32" s="9" t="s">
        <v>101</v>
      </c>
      <c r="B32" s="14" t="s">
        <v>70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s="8" customFormat="1" ht="12.75" customHeight="1">
      <c r="A33" s="9" t="s">
        <v>102</v>
      </c>
      <c r="B33" s="14" t="s">
        <v>72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s="8" customFormat="1" ht="12.75" customHeight="1">
      <c r="A34" s="9" t="s">
        <v>103</v>
      </c>
      <c r="B34" s="12" t="s">
        <v>104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</row>
    <row r="35" spans="1:56" s="8" customFormat="1" ht="12.75" customHeight="1">
      <c r="A35" s="9" t="s">
        <v>105</v>
      </c>
      <c r="B35" s="14" t="s">
        <v>64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s="8" customFormat="1" ht="12.75" customHeight="1">
      <c r="A36" s="9" t="s">
        <v>106</v>
      </c>
      <c r="B36" s="14" t="s">
        <v>66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s="8" customFormat="1" ht="12.75" customHeight="1">
      <c r="A37" s="9" t="s">
        <v>107</v>
      </c>
      <c r="B37" s="14" t="s">
        <v>68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s="8" customFormat="1" ht="12.75" customHeight="1">
      <c r="A38" s="9" t="s">
        <v>108</v>
      </c>
      <c r="B38" s="14" t="s">
        <v>70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s="8" customFormat="1" ht="12.75" customHeight="1">
      <c r="A39" s="9" t="s">
        <v>109</v>
      </c>
      <c r="B39" s="14" t="s">
        <v>72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s="8" customFormat="1" ht="12.75" customHeight="1">
      <c r="A40" s="9" t="s">
        <v>110</v>
      </c>
      <c r="B40" s="12" t="s">
        <v>111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</row>
    <row r="41" spans="1:56" s="8" customFormat="1" ht="12.75" customHeight="1">
      <c r="A41" s="9" t="s">
        <v>112</v>
      </c>
      <c r="B41" s="14" t="s">
        <v>64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s="8" customFormat="1" ht="12.75" customHeight="1">
      <c r="A42" s="9" t="s">
        <v>113</v>
      </c>
      <c r="B42" s="14" t="s">
        <v>66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s="8" customFormat="1" ht="12.75" customHeight="1">
      <c r="A43" s="9" t="s">
        <v>114</v>
      </c>
      <c r="B43" s="14" t="s">
        <v>68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s="8" customFormat="1" ht="12.75" customHeight="1">
      <c r="A44" s="9" t="s">
        <v>115</v>
      </c>
      <c r="B44" s="14" t="s">
        <v>70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</row>
    <row r="45" spans="1:56" s="8" customFormat="1" ht="12.75" customHeight="1">
      <c r="A45" s="9" t="s">
        <v>116</v>
      </c>
      <c r="B45" s="14" t="s">
        <v>72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</row>
    <row r="46" spans="1:56" s="8" customFormat="1" ht="12.75" customHeight="1">
      <c r="A46" s="9" t="s">
        <v>117</v>
      </c>
      <c r="B46" s="12" t="s">
        <v>118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</row>
    <row r="47" spans="1:56" s="8" customFormat="1" ht="12.75" customHeight="1">
      <c r="A47" s="9" t="s">
        <v>119</v>
      </c>
      <c r="B47" s="14" t="s">
        <v>64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</row>
    <row r="48" spans="1:56" s="8" customFormat="1" ht="12.75" customHeight="1">
      <c r="A48" s="9" t="s">
        <v>120</v>
      </c>
      <c r="B48" s="14" t="s">
        <v>66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</row>
    <row r="49" spans="1:56" s="8" customFormat="1" ht="12.75" customHeight="1">
      <c r="A49" s="9" t="s">
        <v>121</v>
      </c>
      <c r="B49" s="14" t="s">
        <v>68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</row>
    <row r="50" spans="1:56" s="8" customFormat="1" ht="12.75" customHeight="1">
      <c r="A50" s="9" t="s">
        <v>122</v>
      </c>
      <c r="B50" s="14" t="s">
        <v>70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</row>
    <row r="51" spans="1:56" s="8" customFormat="1" ht="12.75" customHeight="1">
      <c r="A51" s="9" t="s">
        <v>123</v>
      </c>
      <c r="B51" s="14" t="s">
        <v>72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</row>
    <row r="52" spans="1:56" s="8" customFormat="1" ht="12.75" customHeight="1">
      <c r="A52" s="9" t="s">
        <v>124</v>
      </c>
      <c r="B52" s="12" t="s">
        <v>125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</row>
    <row r="53" spans="1:56" s="8" customFormat="1" ht="12.75" customHeight="1">
      <c r="A53" s="9" t="s">
        <v>126</v>
      </c>
      <c r="B53" s="14" t="s">
        <v>64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</row>
    <row r="54" spans="1:56" s="8" customFormat="1" ht="12.75" customHeight="1">
      <c r="A54" s="9" t="s">
        <v>127</v>
      </c>
      <c r="B54" s="14" t="s">
        <v>66</v>
      </c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</row>
    <row r="55" spans="1:56" s="8" customFormat="1" ht="12.75" customHeight="1">
      <c r="A55" s="9" t="s">
        <v>128</v>
      </c>
      <c r="B55" s="14" t="s">
        <v>68</v>
      </c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</row>
    <row r="56" spans="1:56" s="8" customFormat="1" ht="12.75" customHeight="1">
      <c r="A56" s="9" t="s">
        <v>129</v>
      </c>
      <c r="B56" s="14" t="s">
        <v>70</v>
      </c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</row>
    <row r="57" spans="1:56" s="8" customFormat="1" ht="12.75" customHeight="1">
      <c r="A57" s="9" t="s">
        <v>130</v>
      </c>
      <c r="B57" s="14" t="s">
        <v>72</v>
      </c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</row>
    <row r="58" spans="1:56" s="8" customFormat="1" ht="12.75" customHeight="1">
      <c r="A58" s="9" t="s">
        <v>131</v>
      </c>
      <c r="B58" s="10" t="s">
        <v>132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</row>
    <row r="59" spans="1:56" s="8" customFormat="1" ht="12.75" customHeight="1">
      <c r="A59" s="9" t="s">
        <v>133</v>
      </c>
      <c r="B59" s="12" t="s">
        <v>134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</row>
    <row r="60" spans="1:56" s="8" customFormat="1" ht="12.75" customHeight="1">
      <c r="A60" s="9" t="s">
        <v>135</v>
      </c>
      <c r="B60" s="14" t="s">
        <v>64</v>
      </c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</row>
    <row r="61" spans="1:56" s="8" customFormat="1" ht="12.75" customHeight="1">
      <c r="A61" s="9" t="s">
        <v>136</v>
      </c>
      <c r="B61" s="14" t="s">
        <v>66</v>
      </c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</row>
    <row r="62" spans="1:56" s="8" customFormat="1" ht="12.75" customHeight="1">
      <c r="A62" s="9" t="s">
        <v>137</v>
      </c>
      <c r="B62" s="14" t="s">
        <v>138</v>
      </c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</row>
    <row r="63" spans="1:56" s="8" customFormat="1" ht="12.75" customHeight="1">
      <c r="A63" s="9" t="s">
        <v>139</v>
      </c>
      <c r="B63" s="14" t="s">
        <v>72</v>
      </c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</row>
    <row r="64" spans="1:56" s="8" customFormat="1" ht="12.75" customHeight="1">
      <c r="A64" s="9" t="s">
        <v>140</v>
      </c>
      <c r="B64" s="12" t="s">
        <v>141</v>
      </c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</row>
    <row r="65" spans="1:56" s="8" customFormat="1" ht="12.75" customHeight="1">
      <c r="A65" s="9" t="s">
        <v>142</v>
      </c>
      <c r="B65" s="14" t="s">
        <v>64</v>
      </c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</row>
    <row r="66" spans="1:56" s="8" customFormat="1" ht="12.75" customHeight="1">
      <c r="A66" s="9" t="s">
        <v>143</v>
      </c>
      <c r="B66" s="14" t="s">
        <v>66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</row>
    <row r="67" spans="1:56" s="8" customFormat="1" ht="12.75" customHeight="1">
      <c r="A67" s="9" t="s">
        <v>144</v>
      </c>
      <c r="B67" s="14" t="s">
        <v>138</v>
      </c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</row>
    <row r="68" spans="1:56" s="8" customFormat="1" ht="12.75" customHeight="1">
      <c r="A68" s="9" t="s">
        <v>145</v>
      </c>
      <c r="B68" s="14" t="s">
        <v>72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</row>
    <row r="69" spans="1:56" s="8" customFormat="1" ht="12.75" customHeight="1">
      <c r="A69" s="9" t="s">
        <v>146</v>
      </c>
      <c r="B69" s="12" t="s">
        <v>147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</row>
    <row r="70" spans="1:56" s="8" customFormat="1" ht="12.75" customHeight="1">
      <c r="A70" s="9" t="s">
        <v>148</v>
      </c>
      <c r="B70" s="14" t="s">
        <v>64</v>
      </c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</row>
    <row r="71" spans="1:56" s="8" customFormat="1" ht="12.75" customHeight="1">
      <c r="A71" s="9" t="s">
        <v>149</v>
      </c>
      <c r="B71" s="14" t="s">
        <v>66</v>
      </c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</row>
    <row r="72" spans="1:56" s="8" customFormat="1" ht="12.75" customHeight="1">
      <c r="A72" s="9" t="s">
        <v>150</v>
      </c>
      <c r="B72" s="14" t="s">
        <v>138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</row>
    <row r="73" spans="1:56" s="8" customFormat="1" ht="12.75" customHeight="1">
      <c r="A73" s="9" t="s">
        <v>151</v>
      </c>
      <c r="B73" s="14" t="s">
        <v>72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</row>
    <row r="74" spans="1:56" s="8" customFormat="1" ht="12.75" customHeight="1">
      <c r="A74" s="9" t="s">
        <v>152</v>
      </c>
      <c r="B74" s="12" t="s">
        <v>153</v>
      </c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</row>
    <row r="75" spans="1:56" s="8" customFormat="1" ht="12.75" customHeight="1">
      <c r="A75" s="9" t="s">
        <v>154</v>
      </c>
      <c r="B75" s="14" t="s">
        <v>64</v>
      </c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</row>
    <row r="76" spans="1:56" s="8" customFormat="1" ht="12.75" customHeight="1">
      <c r="A76" s="9" t="s">
        <v>155</v>
      </c>
      <c r="B76" s="14" t="s">
        <v>66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</row>
    <row r="77" spans="1:56" s="8" customFormat="1" ht="12.75" customHeight="1">
      <c r="A77" s="9" t="s">
        <v>156</v>
      </c>
      <c r="B77" s="14" t="s">
        <v>138</v>
      </c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</row>
    <row r="78" spans="1:56" s="8" customFormat="1" ht="12.75" customHeight="1">
      <c r="A78" s="9" t="s">
        <v>157</v>
      </c>
      <c r="B78" s="14" t="s">
        <v>72</v>
      </c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</row>
    <row r="79" spans="1:56" s="8" customFormat="1" ht="12.75" customHeight="1">
      <c r="A79" s="9" t="s">
        <v>158</v>
      </c>
      <c r="B79" s="12" t="s">
        <v>159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</row>
    <row r="80" spans="1:56" s="8" customFormat="1" ht="12.75" customHeight="1">
      <c r="A80" s="9" t="s">
        <v>160</v>
      </c>
      <c r="B80" s="14" t="s">
        <v>64</v>
      </c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</row>
    <row r="81" spans="1:56" s="8" customFormat="1" ht="12.75" customHeight="1">
      <c r="A81" s="9" t="s">
        <v>161</v>
      </c>
      <c r="B81" s="14" t="s">
        <v>66</v>
      </c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</row>
    <row r="82" spans="1:56" s="8" customFormat="1" ht="12.75" customHeight="1">
      <c r="A82" s="9" t="s">
        <v>162</v>
      </c>
      <c r="B82" s="14" t="s">
        <v>138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</row>
    <row r="83" spans="1:56" s="8" customFormat="1" ht="12.75" customHeight="1">
      <c r="A83" s="9" t="s">
        <v>163</v>
      </c>
      <c r="B83" s="14" t="s">
        <v>72</v>
      </c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</row>
    <row r="84" spans="1:56" s="8" customFormat="1" ht="12.75" customHeight="1">
      <c r="A84" s="9" t="s">
        <v>164</v>
      </c>
      <c r="B84" s="12" t="s">
        <v>97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</row>
    <row r="85" spans="1:56" s="8" customFormat="1" ht="12.75" customHeight="1">
      <c r="A85" s="9" t="s">
        <v>165</v>
      </c>
      <c r="B85" s="14" t="s">
        <v>64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</row>
    <row r="86" spans="1:56" s="8" customFormat="1" ht="12.75" customHeight="1">
      <c r="A86" s="9" t="s">
        <v>166</v>
      </c>
      <c r="B86" s="14" t="s">
        <v>66</v>
      </c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</row>
    <row r="87" spans="1:56" s="8" customFormat="1" ht="12.75" customHeight="1">
      <c r="A87" s="9" t="s">
        <v>167</v>
      </c>
      <c r="B87" s="14" t="s">
        <v>138</v>
      </c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</row>
    <row r="88" spans="1:56" s="8" customFormat="1" ht="12.75" customHeight="1">
      <c r="A88" s="9" t="s">
        <v>168</v>
      </c>
      <c r="B88" s="14" t="s">
        <v>72</v>
      </c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</row>
    <row r="89" spans="1:56" s="8" customFormat="1" ht="12.75" customHeight="1">
      <c r="A89" s="9" t="s">
        <v>169</v>
      </c>
      <c r="B89" s="12" t="s">
        <v>104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</row>
    <row r="90" spans="1:56" s="8" customFormat="1" ht="12.75" customHeight="1">
      <c r="A90" s="9" t="s">
        <v>170</v>
      </c>
      <c r="B90" s="14" t="s">
        <v>64</v>
      </c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</row>
    <row r="91" spans="1:56" s="8" customFormat="1" ht="12.75" customHeight="1">
      <c r="A91" s="9" t="s">
        <v>171</v>
      </c>
      <c r="B91" s="14" t="s">
        <v>66</v>
      </c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</row>
    <row r="92" spans="1:56" s="8" customFormat="1" ht="12.75" customHeight="1">
      <c r="A92" s="9" t="s">
        <v>172</v>
      </c>
      <c r="B92" s="14" t="s">
        <v>138</v>
      </c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</row>
    <row r="93" spans="1:56" s="8" customFormat="1" ht="12.75" customHeight="1">
      <c r="A93" s="9" t="s">
        <v>173</v>
      </c>
      <c r="B93" s="14" t="s">
        <v>72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</row>
    <row r="94" spans="1:56" s="8" customFormat="1" ht="12.75" customHeight="1">
      <c r="A94" s="9" t="s">
        <v>174</v>
      </c>
      <c r="B94" s="10" t="s">
        <v>175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</row>
    <row r="95" spans="1:56" s="8" customFormat="1" ht="12.75" customHeight="1">
      <c r="A95" s="9" t="s">
        <v>176</v>
      </c>
      <c r="B95" s="12" t="s">
        <v>134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</row>
    <row r="96" spans="1:56" s="8" customFormat="1" ht="12.75" customHeight="1">
      <c r="A96" s="9" t="s">
        <v>177</v>
      </c>
      <c r="B96" s="14" t="s">
        <v>64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</row>
    <row r="97" spans="1:56" s="8" customFormat="1" ht="12.75" customHeight="1">
      <c r="A97" s="9" t="s">
        <v>178</v>
      </c>
      <c r="B97" s="14" t="s">
        <v>66</v>
      </c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</row>
    <row r="98" spans="1:56" s="8" customFormat="1" ht="12.75" customHeight="1">
      <c r="A98" s="9" t="s">
        <v>179</v>
      </c>
      <c r="B98" s="14" t="s">
        <v>138</v>
      </c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</row>
    <row r="99" spans="1:56" s="8" customFormat="1" ht="12.75" customHeight="1">
      <c r="A99" s="9" t="s">
        <v>180</v>
      </c>
      <c r="B99" s="14" t="s">
        <v>72</v>
      </c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</row>
    <row r="100" spans="1:56" s="8" customFormat="1" ht="12.75" customHeight="1">
      <c r="A100" s="9" t="s">
        <v>181</v>
      </c>
      <c r="B100" s="12" t="s">
        <v>141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</row>
    <row r="101" spans="1:56" s="8" customFormat="1" ht="12.75" customHeight="1">
      <c r="A101" s="9" t="s">
        <v>182</v>
      </c>
      <c r="B101" s="14" t="s">
        <v>64</v>
      </c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</row>
    <row r="102" spans="1:56" s="8" customFormat="1" ht="12.75" customHeight="1">
      <c r="A102" s="9" t="s">
        <v>183</v>
      </c>
      <c r="B102" s="14" t="s">
        <v>66</v>
      </c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</row>
    <row r="103" spans="1:56" s="8" customFormat="1" ht="12.75" customHeight="1">
      <c r="A103" s="9" t="s">
        <v>184</v>
      </c>
      <c r="B103" s="14" t="s">
        <v>138</v>
      </c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</row>
    <row r="104" spans="1:56" s="8" customFormat="1" ht="12.75" customHeight="1">
      <c r="A104" s="9" t="s">
        <v>185</v>
      </c>
      <c r="B104" s="14" t="s">
        <v>72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</row>
    <row r="105" spans="1:56" s="8" customFormat="1" ht="12.75" customHeight="1">
      <c r="A105" s="9" t="s">
        <v>186</v>
      </c>
      <c r="B105" s="12" t="s">
        <v>147</v>
      </c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</row>
    <row r="106" spans="1:56" s="8" customFormat="1" ht="12.75" customHeight="1">
      <c r="A106" s="9" t="s">
        <v>187</v>
      </c>
      <c r="B106" s="14" t="s">
        <v>64</v>
      </c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</row>
    <row r="107" spans="1:56" s="8" customFormat="1" ht="12.75" customHeight="1">
      <c r="A107" s="9" t="s">
        <v>188</v>
      </c>
      <c r="B107" s="14" t="s">
        <v>66</v>
      </c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</row>
    <row r="108" spans="1:56" s="8" customFormat="1" ht="12.75" customHeight="1">
      <c r="A108" s="9" t="s">
        <v>189</v>
      </c>
      <c r="B108" s="14" t="s">
        <v>138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</row>
    <row r="109" spans="1:56" s="8" customFormat="1" ht="12.75" customHeight="1">
      <c r="A109" s="9" t="s">
        <v>190</v>
      </c>
      <c r="B109" s="14" t="s">
        <v>72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</row>
    <row r="110" spans="1:56" s="8" customFormat="1" ht="12.75" customHeight="1">
      <c r="A110" s="9" t="s">
        <v>191</v>
      </c>
      <c r="B110" s="12" t="s">
        <v>153</v>
      </c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</row>
    <row r="111" spans="1:56" s="8" customFormat="1" ht="12.75" customHeight="1">
      <c r="A111" s="9" t="s">
        <v>192</v>
      </c>
      <c r="B111" s="14" t="s">
        <v>64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</row>
    <row r="112" spans="1:56" s="8" customFormat="1" ht="12.75" customHeight="1">
      <c r="A112" s="9" t="s">
        <v>193</v>
      </c>
      <c r="B112" s="14" t="s">
        <v>66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</row>
    <row r="113" spans="1:56" s="8" customFormat="1" ht="12.75" customHeight="1">
      <c r="A113" s="9" t="s">
        <v>194</v>
      </c>
      <c r="B113" s="14" t="s">
        <v>138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</row>
    <row r="114" spans="1:56" s="8" customFormat="1" ht="12.75" customHeight="1">
      <c r="A114" s="9" t="s">
        <v>195</v>
      </c>
      <c r="B114" s="14" t="s">
        <v>72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</row>
    <row r="115" spans="1:56" s="8" customFormat="1" ht="12.75" customHeight="1">
      <c r="A115" s="9" t="s">
        <v>196</v>
      </c>
      <c r="B115" s="12" t="s">
        <v>159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</row>
    <row r="116" spans="1:56" s="8" customFormat="1" ht="12.75" customHeight="1">
      <c r="A116" s="9" t="s">
        <v>197</v>
      </c>
      <c r="B116" s="14" t="s">
        <v>64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</row>
    <row r="117" spans="1:56" s="8" customFormat="1" ht="12.75" customHeight="1">
      <c r="A117" s="9" t="s">
        <v>198</v>
      </c>
      <c r="B117" s="14" t="s">
        <v>66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</row>
    <row r="118" spans="1:56" s="8" customFormat="1" ht="12.75" customHeight="1">
      <c r="A118" s="9" t="s">
        <v>199</v>
      </c>
      <c r="B118" s="14" t="s">
        <v>138</v>
      </c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</row>
    <row r="119" spans="1:56" s="8" customFormat="1" ht="12.75" customHeight="1">
      <c r="A119" s="9" t="s">
        <v>200</v>
      </c>
      <c r="B119" s="14" t="s">
        <v>72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</row>
    <row r="120" spans="1:56" s="8" customFormat="1" ht="12.75" customHeight="1">
      <c r="A120" s="9" t="s">
        <v>201</v>
      </c>
      <c r="B120" s="12" t="s">
        <v>97</v>
      </c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</row>
    <row r="121" spans="1:56" s="8" customFormat="1" ht="12.75" customHeight="1">
      <c r="A121" s="9" t="s">
        <v>202</v>
      </c>
      <c r="B121" s="14" t="s">
        <v>64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</row>
    <row r="122" spans="1:56" s="8" customFormat="1" ht="12.75" customHeight="1">
      <c r="A122" s="9" t="s">
        <v>203</v>
      </c>
      <c r="B122" s="14" t="s">
        <v>66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</row>
    <row r="123" spans="1:56" s="8" customFormat="1" ht="12.75" customHeight="1">
      <c r="A123" s="9" t="s">
        <v>204</v>
      </c>
      <c r="B123" s="14" t="s">
        <v>138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</row>
    <row r="124" spans="1:56" s="8" customFormat="1" ht="12.75" customHeight="1">
      <c r="A124" s="9" t="s">
        <v>205</v>
      </c>
      <c r="B124" s="14" t="s">
        <v>72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</row>
    <row r="125" spans="1:56" s="8" customFormat="1" ht="12.75" customHeight="1">
      <c r="A125" s="9" t="s">
        <v>206</v>
      </c>
      <c r="B125" s="12" t="s">
        <v>104</v>
      </c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</row>
    <row r="126" spans="1:56" s="8" customFormat="1" ht="12.75" customHeight="1">
      <c r="A126" s="9" t="s">
        <v>207</v>
      </c>
      <c r="B126" s="14" t="s">
        <v>64</v>
      </c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</row>
    <row r="127" spans="1:56" s="8" customFormat="1" ht="12.75" customHeight="1">
      <c r="A127" s="9" t="s">
        <v>208</v>
      </c>
      <c r="B127" s="14" t="s">
        <v>66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</row>
    <row r="128" spans="1:56" s="8" customFormat="1" ht="12.75" customHeight="1">
      <c r="A128" s="9" t="s">
        <v>209</v>
      </c>
      <c r="B128" s="14" t="s">
        <v>138</v>
      </c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</row>
    <row r="129" spans="1:56" s="8" customFormat="1" ht="12.75" customHeight="1">
      <c r="A129" s="9" t="s">
        <v>210</v>
      </c>
      <c r="B129" s="14" t="s">
        <v>72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</row>
    <row r="130" spans="1:56" s="8" customFormat="1" ht="12.75" customHeight="1">
      <c r="A130" s="9" t="s">
        <v>211</v>
      </c>
      <c r="B130" s="10" t="s">
        <v>212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</row>
    <row r="131" spans="1:56" s="8" customFormat="1" ht="12.75" customHeight="1">
      <c r="A131" s="9" t="s">
        <v>213</v>
      </c>
      <c r="B131" s="12" t="s">
        <v>134</v>
      </c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</row>
    <row r="132" spans="1:56" s="8" customFormat="1" ht="12.75" customHeight="1">
      <c r="A132" s="9" t="s">
        <v>214</v>
      </c>
      <c r="B132" s="14" t="s">
        <v>64</v>
      </c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</row>
    <row r="133" spans="1:56" s="8" customFormat="1" ht="12.75" customHeight="1">
      <c r="A133" s="9" t="s">
        <v>215</v>
      </c>
      <c r="B133" s="14" t="s">
        <v>66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</row>
    <row r="134" spans="1:56" s="8" customFormat="1" ht="12.75" customHeight="1">
      <c r="A134" s="9" t="s">
        <v>216</v>
      </c>
      <c r="B134" s="14" t="s">
        <v>138</v>
      </c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</row>
    <row r="135" spans="1:56" s="8" customFormat="1" ht="12.75" customHeight="1">
      <c r="A135" s="9" t="s">
        <v>217</v>
      </c>
      <c r="B135" s="14" t="s">
        <v>72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</row>
    <row r="136" spans="1:56" s="8" customFormat="1" ht="12.75" customHeight="1">
      <c r="A136" s="9" t="s">
        <v>218</v>
      </c>
      <c r="B136" s="12" t="s">
        <v>141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</row>
    <row r="137" spans="1:56" s="8" customFormat="1" ht="12.75" customHeight="1">
      <c r="A137" s="9" t="s">
        <v>219</v>
      </c>
      <c r="B137" s="14" t="s">
        <v>64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</row>
    <row r="138" spans="1:56" s="8" customFormat="1" ht="12.75" customHeight="1">
      <c r="A138" s="9" t="s">
        <v>220</v>
      </c>
      <c r="B138" s="14" t="s">
        <v>66</v>
      </c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</row>
    <row r="139" spans="1:56" s="8" customFormat="1" ht="12.75" customHeight="1">
      <c r="A139" s="9" t="s">
        <v>221</v>
      </c>
      <c r="B139" s="14" t="s">
        <v>138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</row>
    <row r="140" spans="1:56" s="8" customFormat="1" ht="12.75" customHeight="1">
      <c r="A140" s="9" t="s">
        <v>222</v>
      </c>
      <c r="B140" s="14" t="s">
        <v>72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</row>
    <row r="141" spans="1:56" s="8" customFormat="1" ht="12.75" customHeight="1">
      <c r="A141" s="9" t="s">
        <v>223</v>
      </c>
      <c r="B141" s="12" t="s">
        <v>147</v>
      </c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</row>
    <row r="142" spans="1:56" s="8" customFormat="1" ht="12.75" customHeight="1">
      <c r="A142" s="9" t="s">
        <v>224</v>
      </c>
      <c r="B142" s="14" t="s">
        <v>64</v>
      </c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</row>
    <row r="143" spans="1:56" s="8" customFormat="1" ht="12.75" customHeight="1">
      <c r="A143" s="9" t="s">
        <v>225</v>
      </c>
      <c r="B143" s="14" t="s">
        <v>66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</row>
    <row r="144" spans="1:56" s="8" customFormat="1" ht="12.75" customHeight="1">
      <c r="A144" s="9" t="s">
        <v>226</v>
      </c>
      <c r="B144" s="14" t="s">
        <v>138</v>
      </c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</row>
    <row r="145" spans="1:56" s="8" customFormat="1" ht="12.75" customHeight="1">
      <c r="A145" s="9" t="s">
        <v>227</v>
      </c>
      <c r="B145" s="14" t="s">
        <v>72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</row>
    <row r="146" spans="1:56" s="8" customFormat="1" ht="12.75" customHeight="1">
      <c r="A146" s="16" t="s">
        <v>228</v>
      </c>
      <c r="B146" s="12" t="s">
        <v>153</v>
      </c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</row>
    <row r="147" spans="1:56" s="8" customFormat="1" ht="12.75" customHeight="1">
      <c r="A147" s="16" t="s">
        <v>229</v>
      </c>
      <c r="B147" s="14" t="s">
        <v>64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</row>
    <row r="148" spans="1:56" s="8" customFormat="1" ht="12.75" customHeight="1">
      <c r="A148" s="16" t="s">
        <v>230</v>
      </c>
      <c r="B148" s="14" t="s">
        <v>66</v>
      </c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</row>
    <row r="149" spans="1:56" s="8" customFormat="1" ht="12.75" customHeight="1">
      <c r="A149" s="16" t="s">
        <v>231</v>
      </c>
      <c r="B149" s="14" t="s">
        <v>138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</row>
    <row r="150" spans="1:56" s="8" customFormat="1" ht="12.75" customHeight="1">
      <c r="A150" s="16" t="s">
        <v>232</v>
      </c>
      <c r="B150" s="14" t="s">
        <v>72</v>
      </c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</row>
    <row r="151" spans="1:56" s="8" customFormat="1" ht="12.75" customHeight="1">
      <c r="A151" s="16" t="s">
        <v>233</v>
      </c>
      <c r="B151" s="12" t="s">
        <v>159</v>
      </c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56" s="8" customFormat="1" ht="12.75" customHeight="1">
      <c r="A152" s="16" t="s">
        <v>234</v>
      </c>
      <c r="B152" s="14" t="s">
        <v>64</v>
      </c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</row>
    <row r="153" spans="1:56" s="8" customFormat="1" ht="12.75" customHeight="1">
      <c r="A153" s="16" t="s">
        <v>235</v>
      </c>
      <c r="B153" s="14" t="s">
        <v>66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</row>
    <row r="154" spans="1:56" s="8" customFormat="1" ht="12.75" customHeight="1">
      <c r="A154" s="16" t="s">
        <v>236</v>
      </c>
      <c r="B154" s="14" t="s">
        <v>138</v>
      </c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</row>
    <row r="155" spans="1:56" s="8" customFormat="1" ht="12.75" customHeight="1">
      <c r="A155" s="16" t="s">
        <v>237</v>
      </c>
      <c r="B155" s="14" t="s">
        <v>72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</row>
    <row r="156" spans="1:56" s="8" customFormat="1" ht="12.75" customHeight="1">
      <c r="A156" s="16" t="s">
        <v>238</v>
      </c>
      <c r="B156" s="12" t="s">
        <v>97</v>
      </c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56" s="8" customFormat="1" ht="12.75" customHeight="1">
      <c r="A157" s="16" t="s">
        <v>239</v>
      </c>
      <c r="B157" s="14" t="s">
        <v>64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</row>
    <row r="158" spans="1:56" s="8" customFormat="1" ht="12.75" customHeight="1">
      <c r="A158" s="16" t="s">
        <v>240</v>
      </c>
      <c r="B158" s="14" t="s">
        <v>66</v>
      </c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</row>
    <row r="159" spans="1:56" s="8" customFormat="1" ht="12.75" customHeight="1">
      <c r="A159" s="16" t="s">
        <v>241</v>
      </c>
      <c r="B159" s="14" t="s">
        <v>138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</row>
    <row r="160" spans="1:56" s="8" customFormat="1" ht="12.75" customHeight="1">
      <c r="A160" s="16" t="s">
        <v>242</v>
      </c>
      <c r="B160" s="14" t="s">
        <v>72</v>
      </c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</row>
    <row r="161" spans="1:56" s="8" customFormat="1" ht="12.75" customHeight="1">
      <c r="A161" s="16" t="s">
        <v>243</v>
      </c>
      <c r="B161" s="12" t="s">
        <v>104</v>
      </c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s="8" customFormat="1" ht="12.75" customHeight="1">
      <c r="A162" s="16" t="s">
        <v>244</v>
      </c>
      <c r="B162" s="14" t="s">
        <v>64</v>
      </c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</row>
    <row r="163" spans="1:56" s="8" customFormat="1" ht="12.75" customHeight="1">
      <c r="A163" s="16" t="s">
        <v>245</v>
      </c>
      <c r="B163" s="14" t="s">
        <v>66</v>
      </c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</row>
    <row r="164" spans="1:56" s="8" customFormat="1" ht="12.75" customHeight="1">
      <c r="A164" s="16" t="s">
        <v>246</v>
      </c>
      <c r="B164" s="14" t="s">
        <v>138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</row>
    <row r="165" spans="1:56" s="8" customFormat="1" ht="12.75" customHeight="1">
      <c r="A165" s="16" t="s">
        <v>247</v>
      </c>
      <c r="B165" s="14" t="s">
        <v>72</v>
      </c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</row>
    <row r="166" spans="1:56" s="8" customFormat="1" ht="12.75" customHeight="1">
      <c r="A166" s="9" t="s">
        <v>248</v>
      </c>
      <c r="B166" s="11" t="s">
        <v>249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</row>
    <row r="167" spans="1:56" s="8" customFormat="1" ht="12.75" customHeight="1">
      <c r="A167" s="9" t="s">
        <v>250</v>
      </c>
      <c r="B167" s="13" t="s">
        <v>251</v>
      </c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s="8" customFormat="1" ht="12.75" customHeight="1">
      <c r="A168" s="9" t="s">
        <v>252</v>
      </c>
      <c r="B168" s="14" t="s">
        <v>64</v>
      </c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</row>
    <row r="169" spans="1:56" s="8" customFormat="1" ht="12.75" customHeight="1">
      <c r="A169" s="9" t="s">
        <v>253</v>
      </c>
      <c r="B169" s="14" t="s">
        <v>66</v>
      </c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</row>
    <row r="170" spans="1:56" s="8" customFormat="1" ht="12.75" customHeight="1">
      <c r="A170" s="9" t="s">
        <v>254</v>
      </c>
      <c r="B170" s="14" t="s">
        <v>255</v>
      </c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</row>
    <row r="171" spans="1:56" s="8" customFormat="1" ht="12.75" customHeight="1">
      <c r="A171" s="9" t="s">
        <v>256</v>
      </c>
      <c r="B171" s="14" t="s">
        <v>70</v>
      </c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</row>
    <row r="172" spans="1:56" s="8" customFormat="1" ht="12.75" customHeight="1">
      <c r="A172" s="9" t="s">
        <v>257</v>
      </c>
      <c r="B172" s="14" t="s">
        <v>72</v>
      </c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</row>
    <row r="173" spans="1:56" s="8" customFormat="1" ht="12.75" customHeight="1">
      <c r="A173" s="9" t="s">
        <v>258</v>
      </c>
      <c r="B173" s="13" t="s">
        <v>259</v>
      </c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s="8" customFormat="1" ht="12.75" customHeight="1">
      <c r="A174" s="9" t="s">
        <v>260</v>
      </c>
      <c r="B174" s="14" t="s">
        <v>64</v>
      </c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</row>
    <row r="175" spans="1:56" s="8" customFormat="1" ht="12.75" customHeight="1">
      <c r="A175" s="9" t="s">
        <v>261</v>
      </c>
      <c r="B175" s="14" t="s">
        <v>66</v>
      </c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</row>
    <row r="176" spans="1:56" s="8" customFormat="1" ht="12.75" customHeight="1">
      <c r="A176" s="9" t="s">
        <v>262</v>
      </c>
      <c r="B176" s="14" t="s">
        <v>255</v>
      </c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</row>
    <row r="177" spans="1:56" s="8" customFormat="1" ht="12.75" customHeight="1">
      <c r="A177" s="9" t="s">
        <v>263</v>
      </c>
      <c r="B177" s="14" t="s">
        <v>70</v>
      </c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</row>
    <row r="178" spans="1:56" s="8" customFormat="1" ht="12.75" customHeight="1">
      <c r="A178" s="9" t="s">
        <v>264</v>
      </c>
      <c r="B178" s="14" t="s">
        <v>72</v>
      </c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</row>
    <row r="179" spans="1:56" s="8" customFormat="1" ht="12.75" customHeight="1">
      <c r="A179" s="9" t="s">
        <v>265</v>
      </c>
      <c r="B179" s="13" t="s">
        <v>266</v>
      </c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s="8" customFormat="1" ht="12.75" customHeight="1">
      <c r="A180" s="9" t="s">
        <v>267</v>
      </c>
      <c r="B180" s="14" t="s">
        <v>64</v>
      </c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</row>
    <row r="181" spans="1:56" s="8" customFormat="1" ht="12.75" customHeight="1">
      <c r="A181" s="9" t="s">
        <v>268</v>
      </c>
      <c r="B181" s="14" t="s">
        <v>66</v>
      </c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</row>
    <row r="182" spans="1:56" s="8" customFormat="1" ht="12.75" customHeight="1">
      <c r="A182" s="9" t="s">
        <v>269</v>
      </c>
      <c r="B182" s="14" t="s">
        <v>255</v>
      </c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</row>
    <row r="183" spans="1:56" s="8" customFormat="1" ht="12.75" customHeight="1">
      <c r="A183" s="9" t="s">
        <v>270</v>
      </c>
      <c r="B183" s="14" t="s">
        <v>70</v>
      </c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</row>
    <row r="184" spans="1:56" s="8" customFormat="1" ht="12.75" customHeight="1">
      <c r="A184" s="9" t="s">
        <v>271</v>
      </c>
      <c r="B184" s="14" t="s">
        <v>72</v>
      </c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</row>
    <row r="185" spans="1:56" s="8" customFormat="1" ht="12.75" customHeight="1">
      <c r="A185" s="9" t="s">
        <v>272</v>
      </c>
      <c r="B185" s="13" t="s">
        <v>273</v>
      </c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s="8" customFormat="1" ht="12.75" customHeight="1">
      <c r="A186" s="9" t="s">
        <v>274</v>
      </c>
      <c r="B186" s="14" t="s">
        <v>64</v>
      </c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</row>
    <row r="187" spans="1:56" s="8" customFormat="1" ht="12.75" customHeight="1">
      <c r="A187" s="9" t="s">
        <v>275</v>
      </c>
      <c r="B187" s="14" t="s">
        <v>66</v>
      </c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</row>
    <row r="188" spans="1:56" s="8" customFormat="1" ht="12.75" customHeight="1">
      <c r="A188" s="9" t="s">
        <v>276</v>
      </c>
      <c r="B188" s="14" t="s">
        <v>255</v>
      </c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</row>
    <row r="189" spans="1:56" s="8" customFormat="1" ht="12.75" customHeight="1">
      <c r="A189" s="9" t="s">
        <v>277</v>
      </c>
      <c r="B189" s="14" t="s">
        <v>70</v>
      </c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</row>
    <row r="190" spans="1:56" s="8" customFormat="1" ht="12.75" customHeight="1">
      <c r="A190" s="9" t="s">
        <v>278</v>
      </c>
      <c r="B190" s="14" t="s">
        <v>72</v>
      </c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</row>
    <row r="191" spans="1:56" s="8" customFormat="1" ht="12.75" customHeight="1">
      <c r="A191" s="9" t="s">
        <v>279</v>
      </c>
      <c r="B191" s="13" t="s">
        <v>280</v>
      </c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s="8" customFormat="1" ht="12.75" customHeight="1">
      <c r="A192" s="9" t="s">
        <v>281</v>
      </c>
      <c r="B192" s="14" t="s">
        <v>64</v>
      </c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</row>
    <row r="193" spans="1:56" s="8" customFormat="1" ht="12.75" customHeight="1">
      <c r="A193" s="9" t="s">
        <v>282</v>
      </c>
      <c r="B193" s="14" t="s">
        <v>66</v>
      </c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</row>
    <row r="194" spans="1:56" s="8" customFormat="1" ht="12.75" customHeight="1">
      <c r="A194" s="9" t="s">
        <v>283</v>
      </c>
      <c r="B194" s="14" t="s">
        <v>255</v>
      </c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</row>
    <row r="195" spans="1:56" s="8" customFormat="1" ht="12.75" customHeight="1">
      <c r="A195" s="9" t="s">
        <v>284</v>
      </c>
      <c r="B195" s="14" t="s">
        <v>70</v>
      </c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</row>
    <row r="196" spans="1:56" s="8" customFormat="1" ht="12.75" customHeight="1">
      <c r="A196" s="9" t="s">
        <v>285</v>
      </c>
      <c r="B196" s="14" t="s">
        <v>72</v>
      </c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</row>
    <row r="197" spans="1:56" s="8" customFormat="1" ht="12.75" customHeight="1">
      <c r="A197" s="9" t="s">
        <v>286</v>
      </c>
      <c r="B197" s="11" t="s">
        <v>287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</row>
    <row r="198" spans="1:56" s="8" customFormat="1" ht="12.75" customHeight="1">
      <c r="A198" s="9" t="s">
        <v>288</v>
      </c>
      <c r="B198" s="13" t="s">
        <v>289</v>
      </c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s="8" customFormat="1" ht="12.75" customHeight="1">
      <c r="A199" s="9" t="s">
        <v>290</v>
      </c>
      <c r="B199" s="14" t="s">
        <v>64</v>
      </c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</row>
    <row r="200" spans="1:56" s="8" customFormat="1" ht="12.75" customHeight="1">
      <c r="A200" s="9" t="s">
        <v>291</v>
      </c>
      <c r="B200" s="14" t="s">
        <v>66</v>
      </c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</row>
    <row r="201" spans="1:56" s="8" customFormat="1" ht="12.75" customHeight="1">
      <c r="A201" s="9" t="s">
        <v>292</v>
      </c>
      <c r="B201" s="14" t="s">
        <v>293</v>
      </c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</row>
    <row r="202" spans="1:56" s="8" customFormat="1" ht="12.75" customHeight="1">
      <c r="A202" s="9" t="s">
        <v>294</v>
      </c>
      <c r="B202" s="13" t="s">
        <v>295</v>
      </c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s="8" customFormat="1" ht="12.75" customHeight="1">
      <c r="A203" s="9" t="s">
        <v>296</v>
      </c>
      <c r="B203" s="14" t="s">
        <v>64</v>
      </c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</row>
    <row r="204" spans="1:56" s="8" customFormat="1" ht="12.75" customHeight="1">
      <c r="A204" s="9" t="s">
        <v>297</v>
      </c>
      <c r="B204" s="14" t="s">
        <v>66</v>
      </c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</row>
    <row r="205" spans="1:56" s="8" customFormat="1" ht="12.75" customHeight="1">
      <c r="A205" s="9" t="s">
        <v>298</v>
      </c>
      <c r="B205" s="14" t="s">
        <v>293</v>
      </c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</row>
    <row r="206" spans="1:56" s="8" customFormat="1" ht="12.75" customHeight="1">
      <c r="A206" s="9" t="s">
        <v>299</v>
      </c>
      <c r="B206" s="13" t="s">
        <v>251</v>
      </c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s="8" customFormat="1" ht="12.75" customHeight="1">
      <c r="A207" s="9" t="s">
        <v>300</v>
      </c>
      <c r="B207" s="14" t="s">
        <v>64</v>
      </c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</row>
    <row r="208" spans="1:56" s="8" customFormat="1" ht="12.75" customHeight="1">
      <c r="A208" s="9" t="s">
        <v>301</v>
      </c>
      <c r="B208" s="14" t="s">
        <v>66</v>
      </c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</row>
    <row r="209" spans="1:56" s="8" customFormat="1" ht="12.75" customHeight="1">
      <c r="A209" s="9" t="s">
        <v>302</v>
      </c>
      <c r="B209" s="14" t="s">
        <v>293</v>
      </c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</row>
    <row r="210" spans="1:56" s="8" customFormat="1" ht="12.75" customHeight="1">
      <c r="A210" s="9" t="s">
        <v>303</v>
      </c>
      <c r="B210" s="13" t="s">
        <v>259</v>
      </c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s="8" customFormat="1" ht="12.75" customHeight="1">
      <c r="A211" s="9" t="s">
        <v>304</v>
      </c>
      <c r="B211" s="14" t="s">
        <v>64</v>
      </c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</row>
    <row r="212" spans="1:56" s="8" customFormat="1" ht="12.75" customHeight="1">
      <c r="A212" s="9" t="s">
        <v>305</v>
      </c>
      <c r="B212" s="14" t="s">
        <v>66</v>
      </c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</row>
    <row r="213" spans="1:56" s="8" customFormat="1" ht="12.75" customHeight="1">
      <c r="A213" s="9" t="s">
        <v>306</v>
      </c>
      <c r="B213" s="14" t="s">
        <v>293</v>
      </c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</row>
    <row r="214" spans="1:56" s="8" customFormat="1" ht="12.75" customHeight="1">
      <c r="A214" s="9" t="s">
        <v>307</v>
      </c>
      <c r="B214" s="10" t="s">
        <v>308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</row>
    <row r="215" spans="1:56" s="8" customFormat="1" ht="12.75" customHeight="1">
      <c r="A215" s="9" t="s">
        <v>309</v>
      </c>
      <c r="B215" s="13" t="s">
        <v>289</v>
      </c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s="8" customFormat="1" ht="12.75" customHeight="1">
      <c r="A216" s="9" t="s">
        <v>310</v>
      </c>
      <c r="B216" s="14" t="s">
        <v>64</v>
      </c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</row>
    <row r="217" spans="1:56" s="8" customFormat="1" ht="12.75" customHeight="1">
      <c r="A217" s="9" t="s">
        <v>311</v>
      </c>
      <c r="B217" s="14" t="s">
        <v>66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</row>
    <row r="218" spans="1:56" s="8" customFormat="1" ht="12.75" customHeight="1">
      <c r="A218" s="9" t="s">
        <v>312</v>
      </c>
      <c r="B218" s="14" t="s">
        <v>293</v>
      </c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</row>
    <row r="219" spans="1:56" s="8" customFormat="1" ht="12.75" customHeight="1">
      <c r="A219" s="9" t="s">
        <v>313</v>
      </c>
      <c r="B219" s="13" t="s">
        <v>295</v>
      </c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s="8" customFormat="1" ht="12.75" customHeight="1">
      <c r="A220" s="9" t="s">
        <v>314</v>
      </c>
      <c r="B220" s="14" t="s">
        <v>64</v>
      </c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</row>
    <row r="221" spans="1:56" s="8" customFormat="1" ht="12.75" customHeight="1">
      <c r="A221" s="9" t="s">
        <v>315</v>
      </c>
      <c r="B221" s="14" t="s">
        <v>66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</row>
    <row r="222" spans="1:56" s="8" customFormat="1" ht="12.75" customHeight="1">
      <c r="A222" s="9" t="s">
        <v>316</v>
      </c>
      <c r="B222" s="14" t="s">
        <v>293</v>
      </c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</row>
    <row r="223" spans="1:56" s="8" customFormat="1" ht="12.75" customHeight="1">
      <c r="A223" s="9" t="s">
        <v>317</v>
      </c>
      <c r="B223" s="13" t="s">
        <v>251</v>
      </c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s="8" customFormat="1" ht="12.75" customHeight="1">
      <c r="A224" s="9" t="s">
        <v>318</v>
      </c>
      <c r="B224" s="14" t="s">
        <v>64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</row>
    <row r="225" spans="1:56" s="8" customFormat="1" ht="12.75" customHeight="1">
      <c r="A225" s="9" t="s">
        <v>319</v>
      </c>
      <c r="B225" s="14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</row>
    <row r="226" spans="1:56" s="8" customFormat="1" ht="12.75" customHeight="1">
      <c r="A226" s="9" t="s">
        <v>320</v>
      </c>
      <c r="B226" s="14" t="s">
        <v>293</v>
      </c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</row>
    <row r="227" spans="1:56" s="8" customFormat="1" ht="12.75" customHeight="1">
      <c r="A227" s="9" t="s">
        <v>321</v>
      </c>
      <c r="B227" s="13" t="s">
        <v>259</v>
      </c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s="8" customFormat="1" ht="12.75" customHeight="1">
      <c r="A228" s="9" t="s">
        <v>322</v>
      </c>
      <c r="B228" s="14" t="s">
        <v>64</v>
      </c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</row>
    <row r="229" spans="1:56" s="8" customFormat="1" ht="12.75" customHeight="1">
      <c r="A229" s="9" t="s">
        <v>323</v>
      </c>
      <c r="B229" s="14" t="s">
        <v>66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</row>
    <row r="230" spans="1:56" s="8" customFormat="1" ht="12.75" customHeight="1">
      <c r="A230" s="9" t="s">
        <v>324</v>
      </c>
      <c r="B230" s="14" t="s">
        <v>293</v>
      </c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</row>
    <row r="231" spans="1:56" s="8" customFormat="1" ht="12.75" customHeight="1">
      <c r="A231" s="9" t="s">
        <v>325</v>
      </c>
      <c r="B231" s="10" t="s">
        <v>326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</row>
    <row r="232" spans="1:56" s="8" customFormat="1" ht="12.75" customHeight="1">
      <c r="A232" s="9" t="s">
        <v>309</v>
      </c>
      <c r="B232" s="13" t="s">
        <v>289</v>
      </c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s="8" customFormat="1" ht="12.75" customHeight="1">
      <c r="A233" s="9" t="s">
        <v>310</v>
      </c>
      <c r="B233" s="14" t="s">
        <v>64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</row>
    <row r="234" spans="1:56" s="8" customFormat="1" ht="12.75" customHeight="1">
      <c r="A234" s="9" t="s">
        <v>311</v>
      </c>
      <c r="B234" s="14" t="s">
        <v>66</v>
      </c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</row>
    <row r="235" spans="1:56" s="8" customFormat="1" ht="12.75" customHeight="1">
      <c r="A235" s="9" t="s">
        <v>312</v>
      </c>
      <c r="B235" s="14" t="s">
        <v>293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</row>
    <row r="236" spans="1:56" s="8" customFormat="1" ht="12.75" customHeight="1">
      <c r="A236" s="9" t="s">
        <v>313</v>
      </c>
      <c r="B236" s="13" t="s">
        <v>295</v>
      </c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s="8" customFormat="1" ht="12.75" customHeight="1">
      <c r="A237" s="9" t="s">
        <v>314</v>
      </c>
      <c r="B237" s="14" t="s">
        <v>64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</row>
    <row r="238" spans="1:56" s="8" customFormat="1" ht="12.75" customHeight="1">
      <c r="A238" s="9" t="s">
        <v>315</v>
      </c>
      <c r="B238" s="14" t="s">
        <v>66</v>
      </c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</row>
    <row r="239" spans="1:56" s="8" customFormat="1" ht="12.75" customHeight="1">
      <c r="A239" s="9" t="s">
        <v>316</v>
      </c>
      <c r="B239" s="14" t="s">
        <v>293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</row>
    <row r="240" spans="1:56" s="8" customFormat="1" ht="12.75" customHeight="1">
      <c r="A240" s="9" t="s">
        <v>317</v>
      </c>
      <c r="B240" s="13" t="s">
        <v>251</v>
      </c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s="8" customFormat="1" ht="12.75" customHeight="1">
      <c r="A241" s="9" t="s">
        <v>318</v>
      </c>
      <c r="B241" s="14" t="s">
        <v>64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</row>
    <row r="242" spans="1:56" s="8" customFormat="1" ht="12.75" customHeight="1">
      <c r="A242" s="9" t="s">
        <v>319</v>
      </c>
      <c r="B242" s="14" t="s">
        <v>66</v>
      </c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</row>
    <row r="243" spans="1:56" s="8" customFormat="1" ht="12.75" customHeight="1">
      <c r="A243" s="9" t="s">
        <v>320</v>
      </c>
      <c r="B243" s="14" t="s">
        <v>293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</row>
    <row r="244" spans="1:56" s="8" customFormat="1" ht="12.75" customHeight="1">
      <c r="A244" s="9" t="s">
        <v>321</v>
      </c>
      <c r="B244" s="13" t="s">
        <v>259</v>
      </c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  <row r="245" spans="1:56" s="8" customFormat="1" ht="12.75" customHeight="1">
      <c r="A245" s="9" t="s">
        <v>322</v>
      </c>
      <c r="B245" s="14" t="s">
        <v>64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</row>
    <row r="246" spans="1:56" s="8" customFormat="1" ht="12.75" customHeight="1">
      <c r="A246" s="9" t="s">
        <v>323</v>
      </c>
      <c r="B246" s="14" t="s">
        <v>66</v>
      </c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</row>
    <row r="247" spans="1:56" s="8" customFormat="1" ht="12.75" customHeight="1">
      <c r="A247" s="9" t="s">
        <v>324</v>
      </c>
      <c r="B247" s="14" t="s">
        <v>293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</row>
    <row r="248" spans="1:56" s="8" customFormat="1" ht="12.75" customHeight="1">
      <c r="A248" s="9" t="s">
        <v>327</v>
      </c>
      <c r="B248" s="10" t="s">
        <v>328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</row>
    <row r="249" spans="1:56" s="8" customFormat="1" ht="12.75" customHeight="1">
      <c r="A249" s="9" t="s">
        <v>329</v>
      </c>
      <c r="B249" s="13" t="s">
        <v>330</v>
      </c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</row>
    <row r="250" spans="1:56" s="8" customFormat="1" ht="12.75" customHeight="1">
      <c r="A250" s="9" t="s">
        <v>331</v>
      </c>
      <c r="B250" s="14" t="s">
        <v>332</v>
      </c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</row>
    <row r="251" spans="1:56" s="8" customFormat="1" ht="12.75" customHeight="1">
      <c r="A251" s="9" t="s">
        <v>333</v>
      </c>
      <c r="B251" s="14" t="s">
        <v>334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</row>
    <row r="252" spans="1:56" s="8" customFormat="1" ht="12.75" customHeight="1">
      <c r="A252" s="9" t="s">
        <v>335</v>
      </c>
      <c r="B252" s="13" t="s">
        <v>336</v>
      </c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</row>
    <row r="253" spans="1:56" s="8" customFormat="1" ht="12.75" customHeight="1">
      <c r="A253" s="9" t="s">
        <v>337</v>
      </c>
      <c r="B253" s="14" t="s">
        <v>332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</row>
    <row r="254" spans="1:56" s="8" customFormat="1" ht="12.75" customHeight="1">
      <c r="A254" s="9" t="s">
        <v>338</v>
      </c>
      <c r="B254" s="14" t="s">
        <v>334</v>
      </c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</row>
    <row r="255" spans="1:56" s="8" customFormat="1" ht="12.75" customHeight="1">
      <c r="A255" s="9" t="s">
        <v>339</v>
      </c>
      <c r="B255" s="13" t="s">
        <v>340</v>
      </c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</row>
    <row r="256" spans="1:56" s="8" customFormat="1" ht="12.75" customHeight="1">
      <c r="A256" s="9" t="s">
        <v>341</v>
      </c>
      <c r="B256" s="14" t="s">
        <v>332</v>
      </c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</row>
    <row r="257" spans="1:56" s="8" customFormat="1" ht="12.75" customHeight="1">
      <c r="A257" s="9" t="s">
        <v>342</v>
      </c>
      <c r="B257" s="14" t="s">
        <v>334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</row>
    <row r="258" spans="1:56" s="8" customFormat="1" ht="12.75" customHeight="1">
      <c r="A258" s="9" t="s">
        <v>343</v>
      </c>
      <c r="B258" s="13" t="s">
        <v>344</v>
      </c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</row>
    <row r="259" spans="1:56" s="8" customFormat="1" ht="12.75" customHeight="1">
      <c r="A259" s="9" t="s">
        <v>345</v>
      </c>
      <c r="B259" s="14" t="s">
        <v>332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</row>
    <row r="260" spans="1:56" s="8" customFormat="1" ht="12.75" customHeight="1">
      <c r="A260" s="9" t="s">
        <v>346</v>
      </c>
      <c r="B260" s="14" t="s">
        <v>334</v>
      </c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</row>
    <row r="261" spans="1:56" s="8" customFormat="1" ht="12.75" customHeight="1">
      <c r="A261" s="9" t="s">
        <v>347</v>
      </c>
      <c r="B261" s="13" t="s">
        <v>348</v>
      </c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</row>
    <row r="262" spans="1:56" s="8" customFormat="1" ht="12.75" customHeight="1">
      <c r="A262" s="9" t="s">
        <v>349</v>
      </c>
      <c r="B262" s="14" t="s">
        <v>332</v>
      </c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</row>
    <row r="263" spans="1:56" s="8" customFormat="1" ht="12.75" customHeight="1">
      <c r="A263" s="9" t="s">
        <v>350</v>
      </c>
      <c r="B263" s="14" t="s">
        <v>334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</row>
    <row r="264" spans="1:56" s="8" customFormat="1" ht="12.75" customHeight="1">
      <c r="A264" s="9" t="s">
        <v>351</v>
      </c>
      <c r="B264" s="12" t="s">
        <v>352</v>
      </c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</row>
    <row r="265" spans="1:56" s="8" customFormat="1" ht="12.75" customHeight="1">
      <c r="A265" s="9" t="s">
        <v>353</v>
      </c>
      <c r="B265" s="14" t="s">
        <v>332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</row>
    <row r="266" spans="1:56" s="8" customFormat="1" ht="12.75" customHeight="1">
      <c r="A266" s="9" t="s">
        <v>354</v>
      </c>
      <c r="B266" s="14" t="s">
        <v>334</v>
      </c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</row>
    <row r="267" spans="1:56" s="8" customFormat="1" ht="12.75" customHeight="1">
      <c r="A267" s="9" t="s">
        <v>355</v>
      </c>
      <c r="B267" s="10" t="s">
        <v>356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</row>
    <row r="268" spans="1:56" s="8" customFormat="1" ht="12.75" customHeight="1">
      <c r="A268" s="9" t="s">
        <v>357</v>
      </c>
      <c r="B268" s="13" t="s">
        <v>358</v>
      </c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</row>
    <row r="269" spans="1:56" s="8" customFormat="1" ht="12.75" customHeight="1">
      <c r="A269" s="9" t="s">
        <v>359</v>
      </c>
      <c r="B269" s="14" t="s">
        <v>64</v>
      </c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</row>
    <row r="270" spans="1:56" s="8" customFormat="1" ht="12.75" customHeight="1">
      <c r="A270" s="9" t="s">
        <v>360</v>
      </c>
      <c r="B270" s="14" t="s">
        <v>66</v>
      </c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</row>
    <row r="271" spans="1:56" s="8" customFormat="1" ht="12.75" customHeight="1">
      <c r="A271" s="9" t="s">
        <v>361</v>
      </c>
      <c r="B271" s="13" t="s">
        <v>362</v>
      </c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</row>
    <row r="272" spans="1:56" s="8" customFormat="1" ht="12.75" customHeight="1">
      <c r="A272" s="9" t="s">
        <v>363</v>
      </c>
      <c r="B272" s="14" t="s">
        <v>64</v>
      </c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</row>
    <row r="273" spans="1:56" s="8" customFormat="1" ht="12.75" customHeight="1">
      <c r="A273" s="9" t="s">
        <v>364</v>
      </c>
      <c r="B273" s="14" t="s">
        <v>66</v>
      </c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</row>
    <row r="274" spans="1:56" s="8" customFormat="1" ht="12.75" customHeight="1">
      <c r="A274" s="9" t="s">
        <v>365</v>
      </c>
      <c r="B274" s="13" t="s">
        <v>366</v>
      </c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</row>
    <row r="275" spans="1:56" s="8" customFormat="1" ht="12.75" customHeight="1">
      <c r="A275" s="9" t="s">
        <v>367</v>
      </c>
      <c r="B275" s="14" t="s">
        <v>64</v>
      </c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</row>
    <row r="276" spans="1:56" s="8" customFormat="1" ht="12.75" customHeight="1">
      <c r="A276" s="9" t="s">
        <v>368</v>
      </c>
      <c r="B276" s="14" t="s">
        <v>66</v>
      </c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</row>
    <row r="277" spans="1:56" s="8" customFormat="1" ht="12.75" customHeight="1">
      <c r="A277" s="9" t="s">
        <v>369</v>
      </c>
      <c r="B277" s="13" t="s">
        <v>289</v>
      </c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</row>
    <row r="278" spans="1:56" s="8" customFormat="1" ht="12.75" customHeight="1">
      <c r="A278" s="9" t="s">
        <v>370</v>
      </c>
      <c r="B278" s="14" t="s">
        <v>64</v>
      </c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</row>
    <row r="279" spans="1:56" s="8" customFormat="1" ht="12.75" customHeight="1">
      <c r="A279" s="9" t="s">
        <v>371</v>
      </c>
      <c r="B279" s="14" t="s">
        <v>66</v>
      </c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</row>
    <row r="280" spans="1:56" s="8" customFormat="1" ht="12.75" customHeight="1">
      <c r="A280" s="9" t="s">
        <v>372</v>
      </c>
      <c r="B280" s="13" t="s">
        <v>295</v>
      </c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</row>
    <row r="281" spans="1:56" s="8" customFormat="1" ht="12.75" customHeight="1">
      <c r="A281" s="9" t="s">
        <v>373</v>
      </c>
      <c r="B281" s="14" t="s">
        <v>64</v>
      </c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</row>
    <row r="282" spans="1:56" s="8" customFormat="1" ht="12.75" customHeight="1">
      <c r="A282" s="9" t="s">
        <v>374</v>
      </c>
      <c r="B282" s="14" t="s">
        <v>66</v>
      </c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</row>
    <row r="283" spans="1:56" s="8" customFormat="1" ht="12.75" customHeight="1">
      <c r="A283" s="9" t="s">
        <v>375</v>
      </c>
      <c r="B283" s="13" t="s">
        <v>251</v>
      </c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</row>
    <row r="284" spans="1:56" s="8" customFormat="1" ht="12.75" customHeight="1">
      <c r="A284" s="9" t="s">
        <v>376</v>
      </c>
      <c r="B284" s="14" t="s">
        <v>64</v>
      </c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</row>
    <row r="285" spans="1:56" s="8" customFormat="1" ht="12.75" customHeight="1">
      <c r="A285" s="9" t="s">
        <v>377</v>
      </c>
      <c r="B285" s="14" t="s">
        <v>66</v>
      </c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</row>
    <row r="286" spans="1:56" s="8" customFormat="1" ht="12.75" customHeight="1">
      <c r="A286" s="9" t="s">
        <v>378</v>
      </c>
      <c r="B286" s="13" t="s">
        <v>259</v>
      </c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</row>
    <row r="287" spans="1:56" s="8" customFormat="1" ht="12.75" customHeight="1">
      <c r="A287" s="9" t="s">
        <v>379</v>
      </c>
      <c r="B287" s="14" t="s">
        <v>64</v>
      </c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</row>
    <row r="288" spans="1:56" s="8" customFormat="1" ht="12.75" customHeight="1">
      <c r="A288" s="9" t="s">
        <v>379</v>
      </c>
      <c r="B288" s="14" t="s">
        <v>66</v>
      </c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</row>
    <row r="289" spans="1:56" s="8" customFormat="1" ht="12.75" customHeight="1">
      <c r="A289" s="9" t="s">
        <v>380</v>
      </c>
      <c r="B289" s="13" t="s">
        <v>280</v>
      </c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</row>
    <row r="290" spans="1:56" s="8" customFormat="1" ht="12.75" customHeight="1">
      <c r="A290" s="9" t="s">
        <v>381</v>
      </c>
      <c r="B290" s="14" t="s">
        <v>64</v>
      </c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</row>
    <row r="291" spans="1:56" s="8" customFormat="1" ht="12.75" customHeight="1">
      <c r="A291" s="9" t="s">
        <v>382</v>
      </c>
      <c r="B291" s="14" t="s">
        <v>66</v>
      </c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</row>
    <row r="292" spans="1:56" s="8" customFormat="1" ht="12.75" customHeight="1">
      <c r="A292" s="9" t="s">
        <v>383</v>
      </c>
      <c r="B292" s="10" t="s">
        <v>384</v>
      </c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</row>
    <row r="293" spans="1:56" s="8" customFormat="1" ht="12.75" customHeight="1">
      <c r="A293" s="9" t="s">
        <v>385</v>
      </c>
      <c r="B293" s="13" t="s">
        <v>358</v>
      </c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</row>
    <row r="294" spans="1:56" s="8" customFormat="1" ht="12.75" customHeight="1">
      <c r="A294" s="9" t="s">
        <v>386</v>
      </c>
      <c r="B294" s="14" t="s">
        <v>64</v>
      </c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</row>
    <row r="295" spans="1:56" s="8" customFormat="1" ht="12.75" customHeight="1">
      <c r="A295" s="9" t="s">
        <v>387</v>
      </c>
      <c r="B295" s="14" t="s">
        <v>66</v>
      </c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</row>
    <row r="296" spans="1:56" s="8" customFormat="1" ht="12.75" customHeight="1">
      <c r="A296" s="9" t="s">
        <v>388</v>
      </c>
      <c r="B296" s="14" t="s">
        <v>68</v>
      </c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</row>
    <row r="297" spans="1:56" s="8" customFormat="1" ht="12.75" customHeight="1">
      <c r="A297" s="9" t="s">
        <v>389</v>
      </c>
      <c r="B297" s="14" t="s">
        <v>70</v>
      </c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</row>
    <row r="298" spans="1:56" s="8" customFormat="1" ht="12.75" customHeight="1">
      <c r="A298" s="9" t="s">
        <v>390</v>
      </c>
      <c r="B298" s="14" t="s">
        <v>72</v>
      </c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</row>
    <row r="299" spans="1:56" s="8" customFormat="1" ht="12.75" customHeight="1">
      <c r="A299" s="9" t="s">
        <v>391</v>
      </c>
      <c r="B299" s="13" t="s">
        <v>362</v>
      </c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</row>
    <row r="300" spans="1:56" s="8" customFormat="1" ht="12.75" customHeight="1">
      <c r="A300" s="9" t="s">
        <v>392</v>
      </c>
      <c r="B300" s="14" t="s">
        <v>64</v>
      </c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</row>
    <row r="301" spans="1:56" s="8" customFormat="1" ht="12.75" customHeight="1">
      <c r="A301" s="9" t="s">
        <v>393</v>
      </c>
      <c r="B301" s="14" t="s">
        <v>66</v>
      </c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</row>
    <row r="302" spans="1:56" s="8" customFormat="1" ht="12.75" customHeight="1">
      <c r="A302" s="9" t="s">
        <v>394</v>
      </c>
      <c r="B302" s="14" t="s">
        <v>68</v>
      </c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</row>
    <row r="303" spans="1:56" s="8" customFormat="1" ht="12.75" customHeight="1">
      <c r="A303" s="9" t="s">
        <v>395</v>
      </c>
      <c r="B303" s="14" t="s">
        <v>70</v>
      </c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</row>
    <row r="304" spans="1:56" s="8" customFormat="1" ht="12.75" customHeight="1">
      <c r="A304" s="9" t="s">
        <v>396</v>
      </c>
      <c r="B304" s="14" t="s">
        <v>72</v>
      </c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</row>
    <row r="305" spans="1:56" s="8" customFormat="1" ht="12.75" customHeight="1">
      <c r="A305" s="9" t="s">
        <v>397</v>
      </c>
      <c r="B305" s="13" t="s">
        <v>366</v>
      </c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</row>
    <row r="306" spans="1:56" s="8" customFormat="1" ht="12.75" customHeight="1">
      <c r="A306" s="9" t="s">
        <v>398</v>
      </c>
      <c r="B306" s="14" t="s">
        <v>64</v>
      </c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</row>
    <row r="307" spans="1:56" s="8" customFormat="1" ht="12.75" customHeight="1">
      <c r="A307" s="9" t="s">
        <v>399</v>
      </c>
      <c r="B307" s="14" t="s">
        <v>66</v>
      </c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</row>
    <row r="308" spans="1:56" s="8" customFormat="1" ht="12.75" customHeight="1">
      <c r="A308" s="9" t="s">
        <v>400</v>
      </c>
      <c r="B308" s="14" t="s">
        <v>68</v>
      </c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</row>
    <row r="309" spans="1:56" s="8" customFormat="1" ht="12.75" customHeight="1">
      <c r="A309" s="9" t="s">
        <v>401</v>
      </c>
      <c r="B309" s="14" t="s">
        <v>70</v>
      </c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</row>
    <row r="310" spans="1:56" s="8" customFormat="1" ht="12.75" customHeight="1">
      <c r="A310" s="9" t="s">
        <v>402</v>
      </c>
      <c r="B310" s="14" t="s">
        <v>72</v>
      </c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</row>
    <row r="311" spans="1:56" s="8" customFormat="1" ht="12.75" customHeight="1">
      <c r="A311" s="9" t="s">
        <v>403</v>
      </c>
      <c r="B311" s="13" t="s">
        <v>289</v>
      </c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</row>
    <row r="312" spans="1:56" s="8" customFormat="1" ht="12.75" customHeight="1">
      <c r="A312" s="9" t="s">
        <v>404</v>
      </c>
      <c r="B312" s="14" t="s">
        <v>64</v>
      </c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</row>
    <row r="313" spans="1:56" s="8" customFormat="1" ht="12.75" customHeight="1">
      <c r="A313" s="9" t="s">
        <v>405</v>
      </c>
      <c r="B313" s="14" t="s">
        <v>66</v>
      </c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</row>
    <row r="314" spans="1:56" s="8" customFormat="1" ht="12.75" customHeight="1">
      <c r="A314" s="9" t="s">
        <v>406</v>
      </c>
      <c r="B314" s="14" t="s">
        <v>68</v>
      </c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</row>
    <row r="315" spans="1:56" s="8" customFormat="1" ht="12.75" customHeight="1">
      <c r="A315" s="9" t="s">
        <v>407</v>
      </c>
      <c r="B315" s="14" t="s">
        <v>70</v>
      </c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</row>
    <row r="316" spans="1:56" s="8" customFormat="1" ht="12.75" customHeight="1">
      <c r="A316" s="9" t="s">
        <v>408</v>
      </c>
      <c r="B316" s="14" t="s">
        <v>72</v>
      </c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</row>
    <row r="317" spans="1:56" s="8" customFormat="1" ht="12.75" customHeight="1">
      <c r="A317" s="9" t="s">
        <v>409</v>
      </c>
      <c r="B317" s="13" t="s">
        <v>295</v>
      </c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</row>
    <row r="318" spans="1:56" s="8" customFormat="1" ht="12.75" customHeight="1">
      <c r="A318" s="9" t="s">
        <v>410</v>
      </c>
      <c r="B318" s="14" t="s">
        <v>64</v>
      </c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</row>
    <row r="319" spans="1:56" s="8" customFormat="1" ht="12.75" customHeight="1">
      <c r="A319" s="9" t="s">
        <v>411</v>
      </c>
      <c r="B319" s="14" t="s">
        <v>66</v>
      </c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</row>
    <row r="320" spans="1:56" s="8" customFormat="1" ht="12.75" customHeight="1">
      <c r="A320" s="9" t="s">
        <v>412</v>
      </c>
      <c r="B320" s="14" t="s">
        <v>68</v>
      </c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</row>
    <row r="321" spans="1:56" s="8" customFormat="1" ht="12.75" customHeight="1">
      <c r="A321" s="9" t="s">
        <v>413</v>
      </c>
      <c r="B321" s="14" t="s">
        <v>70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</row>
    <row r="322" spans="1:56" s="8" customFormat="1" ht="12.75" customHeight="1">
      <c r="A322" s="9" t="s">
        <v>414</v>
      </c>
      <c r="B322" s="14" t="s">
        <v>72</v>
      </c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</row>
    <row r="323" spans="1:56" s="8" customFormat="1" ht="12.75" customHeight="1">
      <c r="A323" s="9" t="s">
        <v>415</v>
      </c>
      <c r="B323" s="13" t="s">
        <v>251</v>
      </c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</row>
    <row r="324" spans="1:56" s="8" customFormat="1" ht="12.75" customHeight="1">
      <c r="A324" s="9" t="s">
        <v>416</v>
      </c>
      <c r="B324" s="14" t="s">
        <v>64</v>
      </c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</row>
    <row r="325" spans="1:56" s="8" customFormat="1" ht="12.75" customHeight="1">
      <c r="A325" s="9" t="s">
        <v>417</v>
      </c>
      <c r="B325" s="14" t="s">
        <v>66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</row>
    <row r="326" spans="1:56" s="8" customFormat="1" ht="12.75" customHeight="1">
      <c r="A326" s="9" t="s">
        <v>418</v>
      </c>
      <c r="B326" s="14" t="s">
        <v>68</v>
      </c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</row>
    <row r="327" spans="1:56" s="8" customFormat="1" ht="12.75" customHeight="1">
      <c r="A327" s="9" t="s">
        <v>419</v>
      </c>
      <c r="B327" s="14" t="s">
        <v>70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</row>
    <row r="328" spans="1:56" s="8" customFormat="1" ht="12.75" customHeight="1">
      <c r="A328" s="9" t="s">
        <v>420</v>
      </c>
      <c r="B328" s="14" t="s">
        <v>72</v>
      </c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</row>
    <row r="329" spans="1:56" s="8" customFormat="1" ht="12.75" customHeight="1">
      <c r="A329" s="9" t="s">
        <v>421</v>
      </c>
      <c r="B329" s="13" t="s">
        <v>259</v>
      </c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</row>
    <row r="330" spans="1:56" s="8" customFormat="1" ht="12.75" customHeight="1">
      <c r="A330" s="9" t="s">
        <v>422</v>
      </c>
      <c r="B330" s="14" t="s">
        <v>64</v>
      </c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</row>
    <row r="331" spans="1:56" s="8" customFormat="1" ht="12.75" customHeight="1">
      <c r="A331" s="9" t="s">
        <v>423</v>
      </c>
      <c r="B331" s="14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</row>
    <row r="332" spans="1:56" s="8" customFormat="1" ht="12.75" customHeight="1">
      <c r="A332" s="9" t="s">
        <v>424</v>
      </c>
      <c r="B332" s="14" t="s">
        <v>68</v>
      </c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</row>
    <row r="333" spans="1:56" s="8" customFormat="1" ht="12.75" customHeight="1">
      <c r="A333" s="9" t="s">
        <v>425</v>
      </c>
      <c r="B333" s="14" t="s">
        <v>70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</row>
    <row r="334" spans="1:56" s="8" customFormat="1" ht="12.75" customHeight="1">
      <c r="A334" s="9" t="s">
        <v>426</v>
      </c>
      <c r="B334" s="14" t="s">
        <v>72</v>
      </c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</row>
    <row r="335" spans="1:56" s="8" customFormat="1" ht="12.75" customHeight="1">
      <c r="A335" s="9" t="s">
        <v>427</v>
      </c>
      <c r="B335" s="13" t="s">
        <v>280</v>
      </c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</row>
    <row r="336" spans="1:56" s="8" customFormat="1" ht="12.75" customHeight="1">
      <c r="A336" s="9" t="s">
        <v>428</v>
      </c>
      <c r="B336" s="14" t="s">
        <v>64</v>
      </c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</row>
    <row r="337" spans="1:56" s="8" customFormat="1" ht="12.75" customHeight="1">
      <c r="A337" s="9" t="s">
        <v>429</v>
      </c>
      <c r="B337" s="14" t="s">
        <v>66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</row>
    <row r="338" spans="1:56" s="8" customFormat="1" ht="12.75" customHeight="1">
      <c r="A338" s="9" t="s">
        <v>430</v>
      </c>
      <c r="B338" s="14" t="s">
        <v>68</v>
      </c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</row>
    <row r="339" spans="1:56" s="8" customFormat="1" ht="12.75" customHeight="1">
      <c r="A339" s="9" t="s">
        <v>431</v>
      </c>
      <c r="B339" s="14" t="s">
        <v>70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</row>
    <row r="340" spans="1:56" s="8" customFormat="1" ht="12.75" customHeight="1">
      <c r="A340" s="9" t="s">
        <v>432</v>
      </c>
      <c r="B340" s="14" t="s">
        <v>72</v>
      </c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</row>
    <row r="341" spans="1:56" s="8" customFormat="1" ht="12.75" customHeight="1">
      <c r="A341" s="17"/>
      <c r="B341" s="6" t="s">
        <v>433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pans="1:56" s="8" customFormat="1" ht="12.75" customHeight="1">
      <c r="A342" s="9" t="s">
        <v>434</v>
      </c>
      <c r="B342" s="10" t="s">
        <v>435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</row>
    <row r="343" spans="1:56" s="8" customFormat="1" ht="12.75" customHeight="1">
      <c r="A343" s="9" t="s">
        <v>436</v>
      </c>
      <c r="B343" s="13" t="s">
        <v>289</v>
      </c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</row>
    <row r="344" spans="1:56" s="8" customFormat="1" ht="12.75" customHeight="1">
      <c r="A344" s="9" t="s">
        <v>437</v>
      </c>
      <c r="B344" s="14" t="s">
        <v>64</v>
      </c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D344" s="14"/>
    </row>
    <row r="345" spans="1:56" s="8" customFormat="1" ht="12.75" customHeight="1">
      <c r="A345" s="9" t="s">
        <v>438</v>
      </c>
      <c r="B345" s="14" t="s">
        <v>66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</row>
    <row r="346" spans="1:56" s="8" customFormat="1" ht="12.75" customHeight="1">
      <c r="A346" s="9" t="s">
        <v>439</v>
      </c>
      <c r="B346" s="14" t="s">
        <v>440</v>
      </c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</row>
    <row r="347" spans="1:56" s="8" customFormat="1" ht="12.75" customHeight="1">
      <c r="A347" s="9" t="s">
        <v>441</v>
      </c>
      <c r="B347" s="14" t="s">
        <v>70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</row>
    <row r="348" spans="1:56" s="8" customFormat="1" ht="12.75" customHeight="1">
      <c r="A348" s="9" t="s">
        <v>442</v>
      </c>
      <c r="B348" s="14" t="s">
        <v>72</v>
      </c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</row>
    <row r="349" spans="1:56" s="8" customFormat="1" ht="12.75" customHeight="1">
      <c r="A349" s="9" t="s">
        <v>443</v>
      </c>
      <c r="B349" s="13" t="s">
        <v>295</v>
      </c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</row>
    <row r="350" spans="1:56" s="8" customFormat="1" ht="12.75" customHeight="1">
      <c r="A350" s="9" t="s">
        <v>444</v>
      </c>
      <c r="B350" s="14" t="s">
        <v>64</v>
      </c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</row>
    <row r="351" spans="1:56" s="8" customFormat="1" ht="12.75" customHeight="1">
      <c r="A351" s="9" t="s">
        <v>445</v>
      </c>
      <c r="B351" s="14" t="s">
        <v>66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</row>
    <row r="352" spans="1:56" s="8" customFormat="1" ht="12.75" customHeight="1">
      <c r="A352" s="9" t="s">
        <v>446</v>
      </c>
      <c r="B352" s="14" t="s">
        <v>440</v>
      </c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</row>
    <row r="353" spans="1:56" s="8" customFormat="1" ht="12.75" customHeight="1">
      <c r="A353" s="9" t="s">
        <v>447</v>
      </c>
      <c r="B353" s="14" t="s">
        <v>70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</row>
    <row r="354" spans="1:56" s="8" customFormat="1" ht="12.75" customHeight="1">
      <c r="A354" s="9" t="s">
        <v>448</v>
      </c>
      <c r="B354" s="14" t="s">
        <v>72</v>
      </c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</row>
    <row r="355" spans="1:56" s="8" customFormat="1" ht="12.75" customHeight="1">
      <c r="A355" s="9" t="s">
        <v>449</v>
      </c>
      <c r="B355" s="10" t="s">
        <v>450</v>
      </c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</row>
    <row r="356" spans="1:56" s="8" customFormat="1" ht="12.75" customHeight="1">
      <c r="A356" s="9" t="s">
        <v>451</v>
      </c>
      <c r="B356" s="13" t="s">
        <v>251</v>
      </c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</row>
    <row r="357" spans="1:56" s="8" customFormat="1" ht="12.75" customHeight="1">
      <c r="A357" s="9" t="s">
        <v>452</v>
      </c>
      <c r="B357" s="14" t="s">
        <v>64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</row>
    <row r="358" spans="1:56" s="8" customFormat="1" ht="12.75" customHeight="1">
      <c r="A358" s="9" t="s">
        <v>453</v>
      </c>
      <c r="B358" s="14" t="s">
        <v>66</v>
      </c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</row>
    <row r="359" spans="1:56" s="8" customFormat="1" ht="12.75" customHeight="1">
      <c r="A359" s="9" t="s">
        <v>454</v>
      </c>
      <c r="B359" s="14" t="s">
        <v>440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</row>
    <row r="360" spans="1:56" s="8" customFormat="1" ht="12.75" customHeight="1">
      <c r="A360" s="9" t="s">
        <v>455</v>
      </c>
      <c r="B360" s="14" t="s">
        <v>70</v>
      </c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</row>
    <row r="361" spans="1:56" s="8" customFormat="1" ht="12.75" customHeight="1">
      <c r="A361" s="9" t="s">
        <v>456</v>
      </c>
      <c r="B361" s="14" t="s">
        <v>72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</row>
    <row r="362" spans="1:56" s="8" customFormat="1" ht="12.75" customHeight="1">
      <c r="A362" s="9" t="s">
        <v>457</v>
      </c>
      <c r="B362" s="13" t="s">
        <v>259</v>
      </c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</row>
    <row r="363" spans="1:56" s="8" customFormat="1" ht="12.75" customHeight="1">
      <c r="A363" s="9" t="s">
        <v>458</v>
      </c>
      <c r="B363" s="14" t="s">
        <v>64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</row>
    <row r="364" spans="1:56" s="8" customFormat="1" ht="12.75" customHeight="1">
      <c r="A364" s="9" t="s">
        <v>459</v>
      </c>
      <c r="B364" s="14" t="s">
        <v>66</v>
      </c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</row>
    <row r="365" spans="1:56" s="8" customFormat="1" ht="12.75" customHeight="1">
      <c r="A365" s="9" t="s">
        <v>460</v>
      </c>
      <c r="B365" s="14" t="s">
        <v>440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</row>
    <row r="366" spans="1:56" s="8" customFormat="1" ht="12.75" customHeight="1">
      <c r="A366" s="9" t="s">
        <v>461</v>
      </c>
      <c r="B366" s="14" t="s">
        <v>70</v>
      </c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</row>
    <row r="367" spans="1:56" s="8" customFormat="1" ht="12.75" customHeight="1">
      <c r="A367" s="9" t="s">
        <v>462</v>
      </c>
      <c r="B367" s="14" t="s">
        <v>72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</row>
    <row r="368" spans="1:56" s="8" customFormat="1" ht="12.75" customHeight="1">
      <c r="A368" s="9" t="s">
        <v>463</v>
      </c>
      <c r="B368" s="13" t="s">
        <v>266</v>
      </c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</row>
    <row r="369" spans="1:56" s="8" customFormat="1" ht="12.75" customHeight="1">
      <c r="A369" s="9" t="s">
        <v>464</v>
      </c>
      <c r="B369" s="14" t="s">
        <v>64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</row>
    <row r="370" spans="1:56" s="8" customFormat="1" ht="12.75" customHeight="1">
      <c r="A370" s="9" t="s">
        <v>465</v>
      </c>
      <c r="B370" s="14" t="s">
        <v>66</v>
      </c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</row>
    <row r="371" spans="1:56" s="8" customFormat="1" ht="12.75" customHeight="1">
      <c r="A371" s="9" t="s">
        <v>466</v>
      </c>
      <c r="B371" s="14" t="s">
        <v>440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</row>
    <row r="372" spans="1:56" s="8" customFormat="1" ht="12.75" customHeight="1">
      <c r="A372" s="9" t="s">
        <v>467</v>
      </c>
      <c r="B372" s="14" t="s">
        <v>70</v>
      </c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</row>
    <row r="373" spans="1:56" s="8" customFormat="1" ht="12.75" customHeight="1">
      <c r="A373" s="9" t="s">
        <v>468</v>
      </c>
      <c r="B373" s="14" t="s">
        <v>72</v>
      </c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</row>
    <row r="374" spans="1:56" s="8" customFormat="1" ht="12.75" customHeight="1">
      <c r="A374" s="9" t="s">
        <v>469</v>
      </c>
      <c r="B374" s="13" t="s">
        <v>273</v>
      </c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</row>
    <row r="375" spans="1:56" s="8" customFormat="1" ht="12.75" customHeight="1">
      <c r="A375" s="9" t="s">
        <v>470</v>
      </c>
      <c r="B375" s="14" t="s">
        <v>64</v>
      </c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</row>
    <row r="376" spans="1:56" s="8" customFormat="1" ht="12.75" customHeight="1">
      <c r="A376" s="9" t="s">
        <v>471</v>
      </c>
      <c r="B376" s="14" t="s">
        <v>66</v>
      </c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</row>
    <row r="377" spans="1:56" s="8" customFormat="1" ht="12.75" customHeight="1">
      <c r="A377" s="9" t="s">
        <v>472</v>
      </c>
      <c r="B377" s="14" t="s">
        <v>440</v>
      </c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</row>
    <row r="378" spans="1:56" s="8" customFormat="1" ht="12.75" customHeight="1">
      <c r="A378" s="9" t="s">
        <v>473</v>
      </c>
      <c r="B378" s="14" t="s">
        <v>70</v>
      </c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</row>
    <row r="379" spans="1:56" s="8" customFormat="1" ht="12.75" customHeight="1">
      <c r="A379" s="9" t="s">
        <v>474</v>
      </c>
      <c r="B379" s="14" t="s">
        <v>72</v>
      </c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</row>
    <row r="380" spans="1:56" s="8" customFormat="1" ht="12.75" customHeight="1">
      <c r="A380" s="9" t="s">
        <v>475</v>
      </c>
      <c r="B380" s="13" t="s">
        <v>280</v>
      </c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</row>
    <row r="381" spans="1:56" s="8" customFormat="1" ht="12.75" customHeight="1">
      <c r="A381" s="9" t="s">
        <v>476</v>
      </c>
      <c r="B381" s="14" t="s">
        <v>64</v>
      </c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</row>
    <row r="382" spans="1:56" s="8" customFormat="1" ht="12.75" customHeight="1">
      <c r="A382" s="9" t="s">
        <v>477</v>
      </c>
      <c r="B382" s="14" t="s">
        <v>66</v>
      </c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</row>
    <row r="383" spans="1:56" s="8" customFormat="1" ht="12.75" customHeight="1">
      <c r="A383" s="9" t="s">
        <v>478</v>
      </c>
      <c r="B383" s="14" t="s">
        <v>440</v>
      </c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</row>
    <row r="384" spans="1:56" s="8" customFormat="1" ht="12.75" customHeight="1">
      <c r="A384" s="9" t="s">
        <v>479</v>
      </c>
      <c r="B384" s="14" t="s">
        <v>70</v>
      </c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</row>
    <row r="385" spans="1:56" s="8" customFormat="1" ht="12.75" customHeight="1">
      <c r="A385" s="9" t="s">
        <v>480</v>
      </c>
      <c r="B385" s="14" t="s">
        <v>72</v>
      </c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</row>
    <row r="386" spans="1:56" s="8" customFormat="1" ht="12.75" customHeight="1">
      <c r="A386" s="9" t="s">
        <v>481</v>
      </c>
      <c r="B386" s="11" t="s">
        <v>482</v>
      </c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</row>
    <row r="387" spans="1:56" s="8" customFormat="1" ht="12.75" customHeight="1">
      <c r="A387" s="9" t="s">
        <v>483</v>
      </c>
      <c r="B387" s="13" t="s">
        <v>251</v>
      </c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</row>
    <row r="388" spans="1:56" s="8" customFormat="1" ht="12.75" customHeight="1">
      <c r="A388" s="9" t="s">
        <v>484</v>
      </c>
      <c r="B388" s="14" t="s">
        <v>64</v>
      </c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</row>
    <row r="389" spans="1:56" s="8" customFormat="1" ht="12.75" customHeight="1">
      <c r="A389" s="9" t="s">
        <v>485</v>
      </c>
      <c r="B389" s="14" t="s">
        <v>66</v>
      </c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</row>
    <row r="390" spans="1:56" s="8" customFormat="1" ht="12.75" customHeight="1">
      <c r="A390" s="9" t="s">
        <v>486</v>
      </c>
      <c r="B390" s="14" t="s">
        <v>440</v>
      </c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</row>
    <row r="391" spans="1:56" s="8" customFormat="1" ht="12.75" customHeight="1">
      <c r="A391" s="9" t="s">
        <v>487</v>
      </c>
      <c r="B391" s="14" t="s">
        <v>70</v>
      </c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</row>
    <row r="392" spans="1:56" s="8" customFormat="1" ht="12.75" customHeight="1">
      <c r="A392" s="9" t="s">
        <v>488</v>
      </c>
      <c r="B392" s="14" t="s">
        <v>72</v>
      </c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</row>
    <row r="393" spans="1:56" s="8" customFormat="1" ht="12.75" customHeight="1">
      <c r="A393" s="9" t="s">
        <v>489</v>
      </c>
      <c r="B393" s="13" t="s">
        <v>259</v>
      </c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</row>
    <row r="394" spans="1:56" s="8" customFormat="1" ht="12.75" customHeight="1">
      <c r="A394" s="9" t="s">
        <v>490</v>
      </c>
      <c r="B394" s="14" t="s">
        <v>64</v>
      </c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</row>
    <row r="395" spans="1:56" s="8" customFormat="1" ht="12.75" customHeight="1">
      <c r="A395" s="9" t="s">
        <v>491</v>
      </c>
      <c r="B395" s="14" t="s">
        <v>66</v>
      </c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</row>
    <row r="396" spans="1:56" s="8" customFormat="1" ht="12.75" customHeight="1">
      <c r="A396" s="9" t="s">
        <v>492</v>
      </c>
      <c r="B396" s="14" t="s">
        <v>440</v>
      </c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</row>
    <row r="397" spans="1:56" s="8" customFormat="1" ht="12.75" customHeight="1">
      <c r="A397" s="9" t="s">
        <v>493</v>
      </c>
      <c r="B397" s="14" t="s">
        <v>70</v>
      </c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</row>
    <row r="398" spans="1:56" s="8" customFormat="1" ht="12.75" customHeight="1">
      <c r="A398" s="9" t="s">
        <v>494</v>
      </c>
      <c r="B398" s="14" t="s">
        <v>72</v>
      </c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</row>
    <row r="399" spans="1:56" s="8" customFormat="1" ht="12.75" customHeight="1">
      <c r="A399" s="9" t="s">
        <v>495</v>
      </c>
      <c r="B399" s="13" t="s">
        <v>266</v>
      </c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</row>
    <row r="400" spans="1:56" s="8" customFormat="1" ht="12.75" customHeight="1">
      <c r="A400" s="9" t="s">
        <v>496</v>
      </c>
      <c r="B400" s="14" t="s">
        <v>64</v>
      </c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</row>
    <row r="401" spans="1:56" s="8" customFormat="1" ht="12.75" customHeight="1">
      <c r="A401" s="9" t="s">
        <v>497</v>
      </c>
      <c r="B401" s="14" t="s">
        <v>66</v>
      </c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</row>
    <row r="402" spans="1:56" s="8" customFormat="1" ht="12.75" customHeight="1">
      <c r="A402" s="9" t="s">
        <v>498</v>
      </c>
      <c r="B402" s="14" t="s">
        <v>440</v>
      </c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</row>
    <row r="403" spans="1:56" s="8" customFormat="1" ht="12.75" customHeight="1">
      <c r="A403" s="9" t="s">
        <v>499</v>
      </c>
      <c r="B403" s="14" t="s">
        <v>70</v>
      </c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</row>
    <row r="404" spans="1:56" s="8" customFormat="1" ht="12.75" customHeight="1">
      <c r="A404" s="9" t="s">
        <v>500</v>
      </c>
      <c r="B404" s="14" t="s">
        <v>72</v>
      </c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</row>
    <row r="405" spans="1:56" s="8" customFormat="1" ht="12.75" customHeight="1">
      <c r="A405" s="9" t="s">
        <v>501</v>
      </c>
      <c r="B405" s="13" t="s">
        <v>273</v>
      </c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</row>
    <row r="406" spans="1:56" s="8" customFormat="1" ht="12.75" customHeight="1">
      <c r="A406" s="9" t="s">
        <v>502</v>
      </c>
      <c r="B406" s="14" t="s">
        <v>64</v>
      </c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</row>
    <row r="407" spans="1:56" s="8" customFormat="1" ht="12.75" customHeight="1">
      <c r="A407" s="9" t="s">
        <v>503</v>
      </c>
      <c r="B407" s="14" t="s">
        <v>66</v>
      </c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</row>
    <row r="408" spans="1:56" s="8" customFormat="1" ht="12.75" customHeight="1">
      <c r="A408" s="9" t="s">
        <v>504</v>
      </c>
      <c r="B408" s="14" t="s">
        <v>440</v>
      </c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</row>
    <row r="409" spans="1:56" s="8" customFormat="1" ht="12.75" customHeight="1">
      <c r="A409" s="9" t="s">
        <v>505</v>
      </c>
      <c r="B409" s="14" t="s">
        <v>70</v>
      </c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</row>
    <row r="410" spans="1:56" s="8" customFormat="1" ht="12.75" customHeight="1">
      <c r="A410" s="9" t="s">
        <v>506</v>
      </c>
      <c r="B410" s="14" t="s">
        <v>72</v>
      </c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</row>
    <row r="411" spans="1:56" s="8" customFormat="1" ht="12.75" customHeight="1">
      <c r="A411" s="9" t="s">
        <v>507</v>
      </c>
      <c r="B411" s="13" t="s">
        <v>280</v>
      </c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</row>
    <row r="412" spans="1:56" s="8" customFormat="1" ht="12.75" customHeight="1">
      <c r="A412" s="9" t="s">
        <v>508</v>
      </c>
      <c r="B412" s="14" t="s">
        <v>64</v>
      </c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</row>
    <row r="413" spans="1:56" s="8" customFormat="1" ht="12.75" customHeight="1">
      <c r="A413" s="9" t="s">
        <v>509</v>
      </c>
      <c r="B413" s="14" t="s">
        <v>66</v>
      </c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</row>
    <row r="414" spans="1:56" s="8" customFormat="1" ht="12.75" customHeight="1">
      <c r="A414" s="9" t="s">
        <v>510</v>
      </c>
      <c r="B414" s="14" t="s">
        <v>440</v>
      </c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</row>
    <row r="415" spans="1:56" s="8" customFormat="1" ht="12.75" customHeight="1">
      <c r="A415" s="9" t="s">
        <v>511</v>
      </c>
      <c r="B415" s="14" t="s">
        <v>70</v>
      </c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</row>
    <row r="416" spans="1:56" s="8" customFormat="1" ht="12.75" customHeight="1">
      <c r="A416" s="9" t="s">
        <v>512</v>
      </c>
      <c r="B416" s="14" t="s">
        <v>72</v>
      </c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</row>
    <row r="417" spans="1:56" s="8" customFormat="1" ht="12.75" customHeight="1">
      <c r="A417" s="9" t="s">
        <v>513</v>
      </c>
      <c r="B417" s="11" t="s">
        <v>514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</row>
    <row r="418" spans="1:56" s="8" customFormat="1" ht="12.75" customHeight="1">
      <c r="A418" s="9" t="s">
        <v>515</v>
      </c>
      <c r="B418" s="13" t="s">
        <v>516</v>
      </c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</row>
    <row r="419" spans="1:56" s="8" customFormat="1" ht="12.75" customHeight="1">
      <c r="A419" s="9" t="s">
        <v>517</v>
      </c>
      <c r="B419" s="14" t="s">
        <v>64</v>
      </c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</row>
    <row r="420" spans="1:56" s="8" customFormat="1" ht="12.75" customHeight="1">
      <c r="A420" s="9" t="s">
        <v>518</v>
      </c>
      <c r="B420" s="14" t="s">
        <v>66</v>
      </c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</row>
    <row r="421" spans="1:56" s="8" customFormat="1" ht="12.75" customHeight="1">
      <c r="A421" s="9" t="s">
        <v>519</v>
      </c>
      <c r="B421" s="18" t="s">
        <v>520</v>
      </c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</row>
    <row r="422" spans="1:56" s="8" customFormat="1" ht="12.75" customHeight="1">
      <c r="A422" s="9" t="s">
        <v>521</v>
      </c>
      <c r="B422" s="14" t="s">
        <v>70</v>
      </c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</row>
    <row r="423" spans="1:56" s="8" customFormat="1" ht="12.75" customHeight="1">
      <c r="A423" s="9" t="s">
        <v>522</v>
      </c>
      <c r="B423" s="14" t="s">
        <v>72</v>
      </c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</row>
    <row r="424" spans="1:56" s="8" customFormat="1" ht="12.75" customHeight="1">
      <c r="A424" s="9" t="s">
        <v>523</v>
      </c>
      <c r="B424" s="11" t="s">
        <v>524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</row>
    <row r="425" spans="1:56" s="8" customFormat="1" ht="12.75" customHeight="1">
      <c r="A425" s="9" t="s">
        <v>525</v>
      </c>
      <c r="B425" s="13" t="s">
        <v>516</v>
      </c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</row>
    <row r="426" spans="1:56" s="8" customFormat="1" ht="12.75" customHeight="1">
      <c r="A426" s="9" t="s">
        <v>526</v>
      </c>
      <c r="B426" s="14" t="s">
        <v>64</v>
      </c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</row>
    <row r="427" spans="1:56" s="8" customFormat="1" ht="12.75" customHeight="1">
      <c r="A427" s="9" t="s">
        <v>527</v>
      </c>
      <c r="B427" s="14" t="s">
        <v>66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</row>
    <row r="428" spans="1:56" s="8" customFormat="1" ht="12.75" customHeight="1">
      <c r="A428" s="9" t="s">
        <v>528</v>
      </c>
      <c r="B428" s="14" t="s">
        <v>520</v>
      </c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</row>
    <row r="429" spans="1:56" s="8" customFormat="1" ht="12.75" customHeight="1">
      <c r="A429" s="9" t="s">
        <v>529</v>
      </c>
      <c r="B429" s="14" t="s">
        <v>70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</row>
    <row r="430" spans="1:56" s="8" customFormat="1" ht="12.75" customHeight="1">
      <c r="A430" s="9" t="s">
        <v>530</v>
      </c>
      <c r="B430" s="14" t="s">
        <v>72</v>
      </c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</row>
    <row r="431" spans="1:56" s="8" customFormat="1" ht="12.75" customHeight="1">
      <c r="A431" s="9" t="s">
        <v>531</v>
      </c>
      <c r="B431" s="10" t="s">
        <v>532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</row>
    <row r="432" spans="1:56" s="8" customFormat="1" ht="12.75" customHeight="1">
      <c r="A432" s="9" t="s">
        <v>533</v>
      </c>
      <c r="B432" s="13" t="s">
        <v>516</v>
      </c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</row>
    <row r="433" spans="1:56" s="8" customFormat="1" ht="12.75" customHeight="1">
      <c r="A433" s="9" t="s">
        <v>534</v>
      </c>
      <c r="B433" s="14" t="s">
        <v>64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</row>
    <row r="434" spans="1:56" s="8" customFormat="1" ht="12.75" customHeight="1">
      <c r="A434" s="9" t="s">
        <v>535</v>
      </c>
      <c r="B434" s="14" t="s">
        <v>66</v>
      </c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</row>
    <row r="435" spans="1:56" s="8" customFormat="1" ht="12.75" customHeight="1">
      <c r="A435" s="9" t="s">
        <v>536</v>
      </c>
      <c r="B435" s="14" t="s">
        <v>440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</row>
    <row r="436" spans="1:56" s="8" customFormat="1" ht="12.75" customHeight="1">
      <c r="A436" s="9" t="s">
        <v>537</v>
      </c>
      <c r="B436" s="14" t="s">
        <v>70</v>
      </c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</row>
    <row r="437" spans="1:56" s="8" customFormat="1" ht="12.75" customHeight="1">
      <c r="A437" s="9" t="s">
        <v>538</v>
      </c>
      <c r="B437" s="14" t="s">
        <v>72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</row>
    <row r="438" spans="1:56" s="8" customFormat="1" ht="12.75" customHeight="1">
      <c r="A438" s="9" t="s">
        <v>539</v>
      </c>
      <c r="B438" s="10" t="s">
        <v>540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</row>
    <row r="439" spans="1:56" s="8" customFormat="1" ht="12.75" customHeight="1">
      <c r="A439" s="9" t="s">
        <v>541</v>
      </c>
      <c r="B439" s="13" t="s">
        <v>516</v>
      </c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</row>
    <row r="440" spans="1:56" s="8" customFormat="1" ht="12.75" customHeight="1">
      <c r="A440" s="9" t="s">
        <v>542</v>
      </c>
      <c r="B440" s="14" t="s">
        <v>64</v>
      </c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</row>
    <row r="441" spans="1:56" s="8" customFormat="1" ht="12.75" customHeight="1">
      <c r="A441" s="9" t="s">
        <v>543</v>
      </c>
      <c r="B441" s="14" t="s">
        <v>66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</row>
    <row r="442" spans="1:56" s="8" customFormat="1" ht="12.75" customHeight="1">
      <c r="A442" s="9" t="s">
        <v>544</v>
      </c>
      <c r="B442" s="14" t="s">
        <v>440</v>
      </c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</row>
    <row r="443" spans="1:56" s="8" customFormat="1" ht="12.75" customHeight="1">
      <c r="A443" s="9" t="s">
        <v>545</v>
      </c>
      <c r="B443" s="14" t="s">
        <v>70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</row>
    <row r="444" spans="1:56" s="8" customFormat="1" ht="12.75" customHeight="1">
      <c r="A444" s="9" t="s">
        <v>546</v>
      </c>
      <c r="B444" s="14" t="s">
        <v>72</v>
      </c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</row>
    <row r="445" spans="1:56" s="8" customFormat="1" ht="12.75" customHeight="1">
      <c r="A445" s="9" t="s">
        <v>547</v>
      </c>
      <c r="B445" s="11" t="s">
        <v>548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</row>
    <row r="446" spans="1:56" s="8" customFormat="1" ht="12.75" customHeight="1">
      <c r="A446" s="9" t="s">
        <v>549</v>
      </c>
      <c r="B446" s="13" t="s">
        <v>289</v>
      </c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</row>
    <row r="447" spans="1:56" s="8" customFormat="1" ht="12.75" customHeight="1">
      <c r="A447" s="9" t="s">
        <v>550</v>
      </c>
      <c r="B447" s="14" t="s">
        <v>64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</row>
    <row r="448" spans="1:56" s="8" customFormat="1" ht="12.75" customHeight="1">
      <c r="A448" s="9" t="s">
        <v>551</v>
      </c>
      <c r="B448" s="14" t="s">
        <v>66</v>
      </c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</row>
    <row r="449" spans="1:56" s="8" customFormat="1" ht="12.75" customHeight="1">
      <c r="A449" s="9" t="s">
        <v>552</v>
      </c>
      <c r="B449" s="14" t="s">
        <v>440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</row>
    <row r="450" spans="1:56" s="8" customFormat="1" ht="12.75" customHeight="1">
      <c r="A450" s="9" t="s">
        <v>553</v>
      </c>
      <c r="B450" s="14" t="s">
        <v>70</v>
      </c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</row>
    <row r="451" spans="1:56" s="8" customFormat="1" ht="12.75" customHeight="1">
      <c r="A451" s="9" t="s">
        <v>554</v>
      </c>
      <c r="B451" s="14" t="s">
        <v>72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</row>
    <row r="452" spans="1:56" s="8" customFormat="1" ht="12.75" customHeight="1">
      <c r="A452" s="9" t="s">
        <v>555</v>
      </c>
      <c r="B452" s="13" t="s">
        <v>295</v>
      </c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</row>
    <row r="453" spans="1:56" s="8" customFormat="1" ht="12.75" customHeight="1">
      <c r="A453" s="9" t="s">
        <v>556</v>
      </c>
      <c r="B453" s="14" t="s">
        <v>64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</row>
    <row r="454" spans="1:56" s="8" customFormat="1" ht="12.75" customHeight="1">
      <c r="A454" s="9" t="s">
        <v>557</v>
      </c>
      <c r="B454" s="14" t="s">
        <v>66</v>
      </c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</row>
    <row r="455" spans="1:56" s="8" customFormat="1" ht="12.75" customHeight="1">
      <c r="A455" s="9" t="s">
        <v>558</v>
      </c>
      <c r="B455" s="14" t="s">
        <v>440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</row>
    <row r="456" spans="1:56" s="8" customFormat="1" ht="12.75" customHeight="1">
      <c r="A456" s="9" t="s">
        <v>559</v>
      </c>
      <c r="B456" s="14" t="s">
        <v>70</v>
      </c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</row>
    <row r="457" spans="1:56" s="8" customFormat="1" ht="12.75" customHeight="1">
      <c r="A457" s="9" t="s">
        <v>560</v>
      </c>
      <c r="B457" s="14" t="s">
        <v>72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</row>
    <row r="458" spans="1:56" s="8" customFormat="1" ht="12.75" customHeight="1">
      <c r="A458" s="9" t="s">
        <v>561</v>
      </c>
      <c r="B458" s="13" t="s">
        <v>251</v>
      </c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</row>
    <row r="459" spans="1:56" s="8" customFormat="1" ht="12.75" customHeight="1">
      <c r="A459" s="9" t="s">
        <v>562</v>
      </c>
      <c r="B459" s="14" t="s">
        <v>64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</row>
    <row r="460" spans="1:56" s="8" customFormat="1" ht="12.75" customHeight="1">
      <c r="A460" s="9" t="s">
        <v>563</v>
      </c>
      <c r="B460" s="14" t="s">
        <v>66</v>
      </c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</row>
    <row r="461" spans="1:56" s="8" customFormat="1" ht="12.75" customHeight="1">
      <c r="A461" s="9" t="s">
        <v>564</v>
      </c>
      <c r="B461" s="14" t="s">
        <v>440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</row>
    <row r="462" spans="1:56" s="8" customFormat="1" ht="12.75" customHeight="1">
      <c r="A462" s="9" t="s">
        <v>565</v>
      </c>
      <c r="B462" s="14" t="s">
        <v>70</v>
      </c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</row>
    <row r="463" spans="1:56" s="8" customFormat="1" ht="12.75" customHeight="1">
      <c r="A463" s="9" t="s">
        <v>566</v>
      </c>
      <c r="B463" s="14" t="s">
        <v>72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</row>
    <row r="464" spans="1:56" s="8" customFormat="1" ht="12.75" customHeight="1">
      <c r="A464" s="9" t="s">
        <v>567</v>
      </c>
      <c r="B464" s="13" t="s">
        <v>259</v>
      </c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</row>
    <row r="465" spans="1:56" s="8" customFormat="1" ht="12.75" customHeight="1">
      <c r="A465" s="9" t="s">
        <v>568</v>
      </c>
      <c r="B465" s="14" t="s">
        <v>64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</row>
    <row r="466" spans="1:56" s="8" customFormat="1" ht="12.75" customHeight="1">
      <c r="A466" s="9" t="s">
        <v>569</v>
      </c>
      <c r="B466" s="14" t="s">
        <v>66</v>
      </c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</row>
    <row r="467" spans="1:56" s="8" customFormat="1" ht="12.75" customHeight="1">
      <c r="A467" s="9" t="s">
        <v>570</v>
      </c>
      <c r="B467" s="14" t="s">
        <v>440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</row>
    <row r="468" spans="1:56" s="8" customFormat="1" ht="12.75" customHeight="1">
      <c r="A468" s="9" t="s">
        <v>571</v>
      </c>
      <c r="B468" s="14" t="s">
        <v>70</v>
      </c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</row>
    <row r="469" spans="1:56" s="8" customFormat="1" ht="12.75" customHeight="1">
      <c r="A469" s="9" t="s">
        <v>572</v>
      </c>
      <c r="B469" s="14" t="s">
        <v>72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</row>
    <row r="470" spans="1:56" s="8" customFormat="1" ht="12.75" customHeight="1">
      <c r="A470" s="9" t="s">
        <v>573</v>
      </c>
      <c r="B470" s="13" t="s">
        <v>266</v>
      </c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</row>
    <row r="471" spans="1:56" s="8" customFormat="1" ht="12.75" customHeight="1">
      <c r="A471" s="9" t="s">
        <v>574</v>
      </c>
      <c r="B471" s="14" t="s">
        <v>64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</row>
    <row r="472" spans="1:56" s="8" customFormat="1" ht="12.75" customHeight="1">
      <c r="A472" s="9" t="s">
        <v>575</v>
      </c>
      <c r="B472" s="14" t="s">
        <v>66</v>
      </c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</row>
    <row r="473" spans="1:56" s="8" customFormat="1" ht="12.75" customHeight="1">
      <c r="A473" s="9" t="s">
        <v>576</v>
      </c>
      <c r="B473" s="14" t="s">
        <v>440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</row>
    <row r="474" spans="1:56" s="8" customFormat="1" ht="12.75" customHeight="1">
      <c r="A474" s="9" t="s">
        <v>577</v>
      </c>
      <c r="B474" s="14" t="s">
        <v>70</v>
      </c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</row>
    <row r="475" spans="1:56" s="8" customFormat="1" ht="12.75" customHeight="1">
      <c r="A475" s="9" t="s">
        <v>578</v>
      </c>
      <c r="B475" s="14" t="s">
        <v>72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</row>
    <row r="476" spans="1:56" s="8" customFormat="1" ht="12.75" customHeight="1">
      <c r="A476" s="9" t="s">
        <v>579</v>
      </c>
      <c r="B476" s="13" t="s">
        <v>273</v>
      </c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</row>
    <row r="477" spans="1:56" s="8" customFormat="1" ht="12.75" customHeight="1">
      <c r="A477" s="9" t="s">
        <v>580</v>
      </c>
      <c r="B477" s="14" t="s">
        <v>64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</row>
    <row r="478" spans="1:56" s="8" customFormat="1" ht="12.75" customHeight="1">
      <c r="A478" s="9" t="s">
        <v>581</v>
      </c>
      <c r="B478" s="14" t="s">
        <v>66</v>
      </c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</row>
    <row r="479" spans="1:56" s="8" customFormat="1" ht="12.75" customHeight="1">
      <c r="A479" s="9" t="s">
        <v>582</v>
      </c>
      <c r="B479" s="14" t="s">
        <v>440</v>
      </c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</row>
    <row r="480" spans="1:56" s="8" customFormat="1" ht="12.75" customHeight="1">
      <c r="A480" s="9" t="s">
        <v>583</v>
      </c>
      <c r="B480" s="14" t="s">
        <v>70</v>
      </c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</row>
    <row r="481" spans="1:56" s="8" customFormat="1" ht="12.75" customHeight="1">
      <c r="A481" s="9" t="s">
        <v>584</v>
      </c>
      <c r="B481" s="14" t="s">
        <v>72</v>
      </c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</row>
    <row r="482" spans="1:56" s="8" customFormat="1" ht="12.75" customHeight="1">
      <c r="A482" s="9" t="s">
        <v>585</v>
      </c>
      <c r="B482" s="13" t="s">
        <v>280</v>
      </c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</row>
    <row r="483" spans="1:56" s="8" customFormat="1" ht="12.75" customHeight="1">
      <c r="A483" s="9" t="s">
        <v>586</v>
      </c>
      <c r="B483" s="14" t="s">
        <v>64</v>
      </c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</row>
    <row r="484" spans="1:56" s="8" customFormat="1" ht="12.75" customHeight="1">
      <c r="A484" s="9" t="s">
        <v>587</v>
      </c>
      <c r="B484" s="14" t="s">
        <v>66</v>
      </c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</row>
    <row r="485" spans="1:56" s="8" customFormat="1" ht="12.75" customHeight="1">
      <c r="A485" s="9" t="s">
        <v>588</v>
      </c>
      <c r="B485" s="14" t="s">
        <v>440</v>
      </c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</row>
    <row r="486" spans="1:56" s="8" customFormat="1" ht="12.75" customHeight="1">
      <c r="A486" s="9" t="s">
        <v>589</v>
      </c>
      <c r="B486" s="14" t="s">
        <v>70</v>
      </c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</row>
    <row r="487" spans="1:56" s="8" customFormat="1" ht="12.75" customHeight="1">
      <c r="A487" s="9" t="s">
        <v>590</v>
      </c>
      <c r="B487" s="14" t="s">
        <v>72</v>
      </c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</row>
    <row r="488" spans="1:56" s="8" customFormat="1" ht="12.75" customHeight="1">
      <c r="A488" s="9" t="s">
        <v>591</v>
      </c>
      <c r="B488" s="11" t="s">
        <v>592</v>
      </c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</row>
    <row r="489" spans="1:56" s="8" customFormat="1" ht="12.75" customHeight="1">
      <c r="A489" s="9" t="s">
        <v>593</v>
      </c>
      <c r="B489" s="13" t="s">
        <v>358</v>
      </c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</row>
    <row r="490" spans="1:56" s="8" customFormat="1" ht="12.75" customHeight="1">
      <c r="A490" s="9" t="s">
        <v>594</v>
      </c>
      <c r="B490" s="14" t="s">
        <v>64</v>
      </c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</row>
    <row r="491" spans="1:56" s="8" customFormat="1" ht="12.75" customHeight="1">
      <c r="A491" s="9" t="s">
        <v>595</v>
      </c>
      <c r="B491" s="14" t="s">
        <v>66</v>
      </c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</row>
    <row r="492" spans="1:56" s="8" customFormat="1" ht="12.75" customHeight="1">
      <c r="A492" s="9" t="s">
        <v>596</v>
      </c>
      <c r="B492" s="13" t="s">
        <v>362</v>
      </c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</row>
    <row r="493" spans="1:56" s="8" customFormat="1" ht="12.75" customHeight="1">
      <c r="A493" s="9" t="s">
        <v>597</v>
      </c>
      <c r="B493" s="14" t="s">
        <v>64</v>
      </c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</row>
    <row r="494" spans="1:56" s="8" customFormat="1" ht="12.75" customHeight="1">
      <c r="A494" s="9" t="s">
        <v>598</v>
      </c>
      <c r="B494" s="14" t="s">
        <v>66</v>
      </c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</row>
    <row r="495" spans="1:56" s="8" customFormat="1" ht="12.75" customHeight="1">
      <c r="A495" s="9" t="s">
        <v>599</v>
      </c>
      <c r="B495" s="13" t="s">
        <v>366</v>
      </c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</row>
    <row r="496" spans="1:56" s="8" customFormat="1" ht="12.75" customHeight="1">
      <c r="A496" s="9" t="s">
        <v>600</v>
      </c>
      <c r="B496" s="14" t="s">
        <v>64</v>
      </c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</row>
    <row r="497" spans="1:56" s="8" customFormat="1" ht="12.75" customHeight="1">
      <c r="A497" s="9" t="s">
        <v>601</v>
      </c>
      <c r="B497" s="14" t="s">
        <v>66</v>
      </c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</row>
    <row r="498" spans="1:56" s="8" customFormat="1" ht="12.75" customHeight="1">
      <c r="A498" s="9" t="s">
        <v>602</v>
      </c>
      <c r="B498" s="13" t="s">
        <v>289</v>
      </c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</row>
    <row r="499" spans="1:56" s="8" customFormat="1" ht="12.75" customHeight="1">
      <c r="A499" s="9" t="s">
        <v>603</v>
      </c>
      <c r="B499" s="14" t="s">
        <v>64</v>
      </c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</row>
    <row r="500" spans="1:56" s="8" customFormat="1" ht="12.75" customHeight="1">
      <c r="A500" s="9" t="s">
        <v>604</v>
      </c>
      <c r="B500" s="14" t="s">
        <v>66</v>
      </c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</row>
    <row r="501" spans="1:56" s="8" customFormat="1" ht="12.75" customHeight="1">
      <c r="A501" s="9" t="s">
        <v>605</v>
      </c>
      <c r="B501" s="13" t="s">
        <v>295</v>
      </c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</row>
    <row r="502" spans="1:56" s="8" customFormat="1" ht="12.75" customHeight="1">
      <c r="A502" s="9" t="s">
        <v>606</v>
      </c>
      <c r="B502" s="14" t="s">
        <v>64</v>
      </c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</row>
    <row r="503" spans="1:56" s="8" customFormat="1" ht="12.75" customHeight="1">
      <c r="A503" s="9" t="s">
        <v>607</v>
      </c>
      <c r="B503" s="14" t="s">
        <v>66</v>
      </c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</row>
    <row r="504" spans="1:56" s="8" customFormat="1" ht="12.75" customHeight="1">
      <c r="A504" s="9" t="s">
        <v>608</v>
      </c>
      <c r="B504" s="13" t="s">
        <v>251</v>
      </c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</row>
    <row r="505" spans="1:56" s="8" customFormat="1" ht="12.75" customHeight="1">
      <c r="A505" s="9" t="s">
        <v>609</v>
      </c>
      <c r="B505" s="14" t="s">
        <v>64</v>
      </c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</row>
    <row r="506" spans="1:56" s="8" customFormat="1" ht="12.75" customHeight="1">
      <c r="A506" s="9" t="s">
        <v>610</v>
      </c>
      <c r="B506" s="14" t="s">
        <v>66</v>
      </c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</row>
    <row r="507" spans="1:56" s="8" customFormat="1" ht="12.75" customHeight="1">
      <c r="A507" s="9" t="s">
        <v>611</v>
      </c>
      <c r="B507" s="13" t="s">
        <v>259</v>
      </c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</row>
    <row r="508" spans="1:56" s="8" customFormat="1" ht="12.75" customHeight="1">
      <c r="A508" s="9" t="s">
        <v>612</v>
      </c>
      <c r="B508" s="14" t="s">
        <v>64</v>
      </c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</row>
    <row r="509" spans="1:56" s="8" customFormat="1" ht="12.75" customHeight="1">
      <c r="A509" s="9" t="s">
        <v>613</v>
      </c>
      <c r="B509" s="14" t="s">
        <v>66</v>
      </c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</row>
    <row r="510" spans="1:56" s="8" customFormat="1" ht="12.75" customHeight="1">
      <c r="A510" s="9" t="s">
        <v>614</v>
      </c>
      <c r="B510" s="13" t="s">
        <v>266</v>
      </c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</row>
    <row r="511" spans="1:56" s="8" customFormat="1" ht="12.75" customHeight="1">
      <c r="A511" s="9" t="s">
        <v>615</v>
      </c>
      <c r="B511" s="14" t="s">
        <v>64</v>
      </c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</row>
    <row r="512" spans="1:56" s="8" customFormat="1" ht="12.75" customHeight="1">
      <c r="A512" s="9" t="s">
        <v>616</v>
      </c>
      <c r="B512" s="14" t="s">
        <v>66</v>
      </c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</row>
    <row r="513" spans="1:56" s="8" customFormat="1" ht="12.75" customHeight="1">
      <c r="A513" s="9" t="s">
        <v>617</v>
      </c>
      <c r="B513" s="13" t="s">
        <v>273</v>
      </c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</row>
    <row r="514" spans="1:56" s="8" customFormat="1" ht="12.75" customHeight="1">
      <c r="A514" s="9" t="s">
        <v>618</v>
      </c>
      <c r="B514" s="14" t="s">
        <v>64</v>
      </c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</row>
    <row r="515" spans="1:56" s="8" customFormat="1" ht="12.75" customHeight="1">
      <c r="A515" s="9" t="s">
        <v>619</v>
      </c>
      <c r="B515" s="14" t="s">
        <v>66</v>
      </c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</row>
    <row r="516" spans="1:56" s="8" customFormat="1" ht="12.75" customHeight="1">
      <c r="A516" s="9" t="s">
        <v>620</v>
      </c>
      <c r="B516" s="13" t="s">
        <v>280</v>
      </c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</row>
    <row r="517" spans="1:56" s="8" customFormat="1" ht="12.75" customHeight="1">
      <c r="A517" s="9" t="s">
        <v>621</v>
      </c>
      <c r="B517" s="14" t="s">
        <v>64</v>
      </c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</row>
    <row r="518" spans="1:56" s="8" customFormat="1" ht="12.75" customHeight="1">
      <c r="A518" s="9" t="s">
        <v>622</v>
      </c>
      <c r="B518" s="14" t="s">
        <v>66</v>
      </c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</row>
    <row r="519" spans="1:56" s="8" customFormat="1" ht="12.75" customHeight="1">
      <c r="A519" s="17"/>
      <c r="B519" s="7" t="s">
        <v>623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pans="1:56" s="8" customFormat="1" ht="12.75" customHeight="1">
      <c r="A520" s="9" t="s">
        <v>624</v>
      </c>
      <c r="B520" s="10" t="s">
        <v>625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</row>
    <row r="521" spans="1:56" s="8" customFormat="1" ht="12.75" customHeight="1">
      <c r="A521" s="9" t="s">
        <v>626</v>
      </c>
      <c r="B521" s="13" t="s">
        <v>516</v>
      </c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</row>
    <row r="522" spans="1:56" s="8" customFormat="1" ht="12.75" customHeight="1">
      <c r="A522" s="9" t="s">
        <v>627</v>
      </c>
      <c r="B522" s="14" t="s">
        <v>64</v>
      </c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</row>
    <row r="523" spans="1:56" s="8" customFormat="1" ht="12.75" customHeight="1">
      <c r="A523" s="9" t="s">
        <v>628</v>
      </c>
      <c r="B523" s="14" t="s">
        <v>66</v>
      </c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</row>
    <row r="524" spans="1:56" s="8" customFormat="1" ht="12.75" customHeight="1">
      <c r="A524" s="9" t="s">
        <v>629</v>
      </c>
      <c r="B524" s="14" t="s">
        <v>293</v>
      </c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</row>
    <row r="525" spans="1:56" s="8" customFormat="1" ht="12.75" customHeight="1">
      <c r="A525" s="9" t="s">
        <v>630</v>
      </c>
      <c r="B525" s="11" t="s">
        <v>631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</row>
    <row r="526" spans="1:56" s="8" customFormat="1" ht="12.75" customHeight="1">
      <c r="A526" s="9" t="s">
        <v>632</v>
      </c>
      <c r="B526" s="12" t="s">
        <v>633</v>
      </c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</row>
    <row r="527" spans="1:56" s="8" customFormat="1" ht="12.75" customHeight="1">
      <c r="A527" s="9" t="s">
        <v>634</v>
      </c>
      <c r="B527" s="18" t="s">
        <v>635</v>
      </c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</row>
    <row r="528" spans="1:56" s="8" customFormat="1" ht="12.75" customHeight="1">
      <c r="A528" s="9" t="s">
        <v>636</v>
      </c>
      <c r="B528" s="12" t="s">
        <v>637</v>
      </c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</row>
    <row r="529" spans="1:56" s="8" customFormat="1" ht="12.75" customHeight="1">
      <c r="A529" s="9" t="s">
        <v>638</v>
      </c>
      <c r="B529" s="14" t="s">
        <v>639</v>
      </c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</row>
    <row r="530" spans="1:56" s="8" customFormat="1" ht="12.75" customHeight="1">
      <c r="A530" s="9" t="s">
        <v>640</v>
      </c>
      <c r="B530" s="12" t="s">
        <v>641</v>
      </c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</row>
    <row r="531" spans="1:56" s="8" customFormat="1" ht="12.75" customHeight="1">
      <c r="A531" s="9" t="s">
        <v>642</v>
      </c>
      <c r="B531" s="14" t="s">
        <v>643</v>
      </c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</row>
    <row r="532" spans="1:56" s="8" customFormat="1" ht="12.75" customHeight="1">
      <c r="A532" s="9" t="s">
        <v>644</v>
      </c>
      <c r="B532" s="10" t="s">
        <v>645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</row>
    <row r="533" spans="1:56" s="8" customFormat="1" ht="12.75" customHeight="1">
      <c r="A533" s="9" t="s">
        <v>646</v>
      </c>
      <c r="B533" s="13" t="s">
        <v>647</v>
      </c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</row>
    <row r="534" spans="1:56" s="8" customFormat="1" ht="12.75" customHeight="1">
      <c r="A534" s="9" t="s">
        <v>648</v>
      </c>
      <c r="B534" s="14" t="s">
        <v>647</v>
      </c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</row>
    <row r="535" spans="1:56" s="8" customFormat="1" ht="12.75" customHeight="1">
      <c r="A535" s="9" t="s">
        <v>649</v>
      </c>
      <c r="B535" s="13" t="s">
        <v>650</v>
      </c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</row>
    <row r="536" spans="1:56" s="8" customFormat="1" ht="12.75" customHeight="1">
      <c r="A536" s="9" t="s">
        <v>651</v>
      </c>
      <c r="B536" s="14" t="s">
        <v>650</v>
      </c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</row>
    <row r="537" spans="1:56" s="8" customFormat="1" ht="12.75" customHeight="1">
      <c r="A537" s="9" t="s">
        <v>652</v>
      </c>
      <c r="B537" s="13" t="s">
        <v>653</v>
      </c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</row>
    <row r="538" spans="1:56" s="8" customFormat="1" ht="12.75" customHeight="1">
      <c r="A538" s="9" t="s">
        <v>654</v>
      </c>
      <c r="B538" s="14" t="s">
        <v>653</v>
      </c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</row>
    <row r="539" spans="1:56" s="8" customFormat="1" ht="12.75" customHeight="1">
      <c r="A539" s="9" t="s">
        <v>655</v>
      </c>
      <c r="B539" s="13" t="s">
        <v>656</v>
      </c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</row>
    <row r="540" spans="1:56" s="8" customFormat="1" ht="12.75" customHeight="1">
      <c r="A540" s="9" t="s">
        <v>657</v>
      </c>
      <c r="B540" s="14" t="s">
        <v>656</v>
      </c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</row>
    <row r="541" spans="1:56" s="8" customFormat="1" ht="12.75" customHeight="1">
      <c r="A541" s="9" t="s">
        <v>658</v>
      </c>
      <c r="B541" s="13" t="s">
        <v>659</v>
      </c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</row>
    <row r="542" spans="1:56" s="8" customFormat="1" ht="12.75" customHeight="1">
      <c r="A542" s="9" t="s">
        <v>660</v>
      </c>
      <c r="B542" s="14" t="s">
        <v>659</v>
      </c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</row>
    <row r="543" spans="1:56" s="8" customFormat="1" ht="12.75" customHeight="1">
      <c r="A543" s="9" t="s">
        <v>661</v>
      </c>
      <c r="B543" s="13" t="s">
        <v>662</v>
      </c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</row>
    <row r="544" spans="1:56" s="8" customFormat="1" ht="12.75" customHeight="1">
      <c r="A544" s="9" t="s">
        <v>663</v>
      </c>
      <c r="B544" s="14" t="s">
        <v>662</v>
      </c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</row>
    <row r="545" spans="1:56" s="8" customFormat="1" ht="12.75" customHeight="1">
      <c r="A545" s="9" t="s">
        <v>664</v>
      </c>
      <c r="B545" s="13" t="s">
        <v>665</v>
      </c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</row>
    <row r="546" spans="1:56" s="8" customFormat="1" ht="12.75" customHeight="1">
      <c r="A546" s="9" t="s">
        <v>666</v>
      </c>
      <c r="B546" s="14" t="s">
        <v>665</v>
      </c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</row>
    <row r="547" spans="1:56" s="8" customFormat="1" ht="12.75" customHeight="1">
      <c r="A547" s="9" t="s">
        <v>667</v>
      </c>
      <c r="B547" s="13" t="s">
        <v>668</v>
      </c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</row>
    <row r="548" spans="1:56" s="8" customFormat="1" ht="12.75" customHeight="1">
      <c r="A548" s="9" t="s">
        <v>669</v>
      </c>
      <c r="B548" s="14" t="s">
        <v>668</v>
      </c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</row>
    <row r="549" spans="1:56" s="8" customFormat="1" ht="12.75" customHeight="1">
      <c r="A549" s="9" t="s">
        <v>670</v>
      </c>
      <c r="B549" s="13" t="s">
        <v>671</v>
      </c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</row>
    <row r="550" spans="1:56" s="8" customFormat="1" ht="12.75" customHeight="1">
      <c r="A550" s="9" t="s">
        <v>672</v>
      </c>
      <c r="B550" s="14" t="s">
        <v>671</v>
      </c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</row>
    <row r="551" spans="1:56" s="8" customFormat="1" ht="12.75" customHeight="1">
      <c r="A551" s="9" t="s">
        <v>673</v>
      </c>
      <c r="B551" s="13" t="s">
        <v>674</v>
      </c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</row>
    <row r="552" spans="1:56" s="8" customFormat="1" ht="12.75" customHeight="1">
      <c r="A552" s="9" t="s">
        <v>675</v>
      </c>
      <c r="B552" s="14" t="s">
        <v>674</v>
      </c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</row>
    <row r="553" spans="1:56" s="8" customFormat="1" ht="12.75" customHeight="1">
      <c r="A553" s="9" t="s">
        <v>676</v>
      </c>
      <c r="B553" s="13" t="s">
        <v>677</v>
      </c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</row>
    <row r="554" spans="1:56" s="8" customFormat="1" ht="12.75" customHeight="1">
      <c r="A554" s="9" t="s">
        <v>678</v>
      </c>
      <c r="B554" s="14" t="s">
        <v>677</v>
      </c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</row>
    <row r="555" spans="1:56" s="8" customFormat="1" ht="12.75" customHeight="1">
      <c r="A555" s="9" t="s">
        <v>679</v>
      </c>
      <c r="B555" s="13" t="s">
        <v>680</v>
      </c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</row>
    <row r="556" spans="1:56" s="8" customFormat="1" ht="12.75" customHeight="1">
      <c r="A556" s="9" t="s">
        <v>681</v>
      </c>
      <c r="B556" s="14" t="s">
        <v>680</v>
      </c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</row>
    <row r="557" spans="1:56" s="8" customFormat="1" ht="12.75" customHeight="1">
      <c r="A557" s="9" t="s">
        <v>682</v>
      </c>
      <c r="B557" s="13" t="s">
        <v>683</v>
      </c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</row>
    <row r="558" spans="1:56" s="8" customFormat="1" ht="12.75" customHeight="1">
      <c r="A558" s="9" t="s">
        <v>684</v>
      </c>
      <c r="B558" s="14" t="s">
        <v>683</v>
      </c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</row>
    <row r="559" spans="1:56" s="8" customFormat="1" ht="12.75" customHeight="1">
      <c r="A559" s="9" t="s">
        <v>685</v>
      </c>
      <c r="B559" s="13" t="s">
        <v>686</v>
      </c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</row>
    <row r="560" spans="1:56" s="8" customFormat="1" ht="12.75" customHeight="1">
      <c r="A560" s="9" t="s">
        <v>687</v>
      </c>
      <c r="B560" s="14" t="s">
        <v>686</v>
      </c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</row>
    <row r="561" spans="1:56" s="8" customFormat="1" ht="12.75" customHeight="1">
      <c r="A561" s="9" t="s">
        <v>688</v>
      </c>
      <c r="B561" s="13" t="s">
        <v>689</v>
      </c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</row>
    <row r="562" spans="1:56" s="8" customFormat="1" ht="12.75" customHeight="1">
      <c r="A562" s="9" t="s">
        <v>690</v>
      </c>
      <c r="B562" s="14" t="s">
        <v>689</v>
      </c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</row>
    <row r="563" spans="1:56" s="8" customFormat="1" ht="12.75" customHeight="1">
      <c r="A563" s="17"/>
    </row>
    <row r="564" spans="1:56" s="8" customFormat="1" ht="12.75" customHeight="1">
      <c r="A564" s="17"/>
    </row>
    <row r="565" spans="1:56" s="8" customFormat="1" ht="12.75" customHeight="1">
      <c r="A565" s="17"/>
    </row>
    <row r="566" spans="1:56" s="8" customFormat="1" ht="12.75" customHeight="1">
      <c r="A566" s="17"/>
    </row>
    <row r="567" spans="1:56" s="8" customFormat="1" ht="12.75" customHeight="1">
      <c r="A567" s="17"/>
    </row>
    <row r="568" spans="1:56" s="8" customFormat="1" ht="12.75" customHeight="1">
      <c r="A568" s="17"/>
    </row>
    <row r="569" spans="1:56" s="8" customFormat="1" ht="12.75" customHeight="1">
      <c r="A569" s="17"/>
    </row>
    <row r="570" spans="1:56" s="8" customFormat="1" ht="12.75" customHeight="1">
      <c r="A570" s="17"/>
    </row>
    <row r="571" spans="1:56" s="8" customFormat="1" ht="12.75" customHeight="1">
      <c r="A571" s="17"/>
    </row>
    <row r="572" spans="1:56" s="8" customFormat="1" ht="12.75" customHeight="1">
      <c r="A572" s="17"/>
    </row>
    <row r="573" spans="1:56" s="8" customFormat="1" ht="12.75" customHeight="1">
      <c r="A573" s="17"/>
    </row>
    <row r="574" spans="1:56" s="8" customFormat="1" ht="12.75" customHeight="1">
      <c r="A574" s="17"/>
    </row>
    <row r="575" spans="1:56" s="8" customFormat="1" ht="12.75" customHeight="1">
      <c r="A575" s="17"/>
    </row>
    <row r="576" spans="1:56" s="8" customFormat="1" ht="12.75" customHeight="1">
      <c r="A576" s="17"/>
    </row>
    <row r="577" spans="1:1" s="8" customFormat="1">
      <c r="A577" s="17"/>
    </row>
    <row r="578" spans="1:1" s="8" customFormat="1">
      <c r="A578" s="17"/>
    </row>
    <row r="579" spans="1:1" s="8" customFormat="1">
      <c r="A579" s="17"/>
    </row>
    <row r="580" spans="1:1" s="8" customFormat="1">
      <c r="A580" s="17"/>
    </row>
    <row r="581" spans="1:1" s="8" customFormat="1">
      <c r="A581" s="17"/>
    </row>
    <row r="582" spans="1:1" s="8" customFormat="1">
      <c r="A582" s="17"/>
    </row>
    <row r="583" spans="1:1" s="8" customFormat="1">
      <c r="A583" s="17"/>
    </row>
    <row r="584" spans="1:1" s="8" customFormat="1">
      <c r="A584" s="17"/>
    </row>
    <row r="585" spans="1:1" s="8" customFormat="1">
      <c r="A585" s="17"/>
    </row>
    <row r="586" spans="1:1" s="8" customFormat="1">
      <c r="A586" s="17"/>
    </row>
    <row r="587" spans="1:1" s="8" customFormat="1">
      <c r="A587" s="17"/>
    </row>
    <row r="588" spans="1:1" s="8" customFormat="1">
      <c r="A588" s="17"/>
    </row>
    <row r="589" spans="1:1" s="8" customFormat="1">
      <c r="A589" s="17"/>
    </row>
    <row r="590" spans="1:1" s="8" customFormat="1">
      <c r="A590" s="17"/>
    </row>
    <row r="591" spans="1:1" s="8" customFormat="1">
      <c r="A591" s="17"/>
    </row>
    <row r="592" spans="1:1" s="8" customFormat="1">
      <c r="A592" s="17"/>
    </row>
    <row r="593" spans="1:1" s="8" customFormat="1">
      <c r="A593" s="17"/>
    </row>
    <row r="594" spans="1:1" s="8" customFormat="1">
      <c r="A594" s="17"/>
    </row>
    <row r="595" spans="1:1" s="8" customFormat="1">
      <c r="A595" s="17"/>
    </row>
    <row r="596" spans="1:1" s="8" customFormat="1">
      <c r="A596" s="17"/>
    </row>
    <row r="597" spans="1:1" s="8" customFormat="1">
      <c r="A597" s="17"/>
    </row>
    <row r="598" spans="1:1" s="8" customFormat="1">
      <c r="A598" s="17"/>
    </row>
    <row r="599" spans="1:1" s="8" customFormat="1">
      <c r="A599" s="17"/>
    </row>
    <row r="600" spans="1:1" s="8" customFormat="1">
      <c r="A600" s="17"/>
    </row>
    <row r="601" spans="1:1" s="8" customFormat="1">
      <c r="A601" s="17"/>
    </row>
    <row r="602" spans="1:1" s="8" customFormat="1">
      <c r="A602" s="17"/>
    </row>
    <row r="603" spans="1:1" s="8" customFormat="1">
      <c r="A603" s="17"/>
    </row>
    <row r="604" spans="1:1" s="8" customFormat="1">
      <c r="A604" s="17"/>
    </row>
    <row r="605" spans="1:1" s="8" customFormat="1">
      <c r="A605" s="17"/>
    </row>
    <row r="606" spans="1:1" s="8" customFormat="1">
      <c r="A606" s="17"/>
    </row>
    <row r="607" spans="1:1" s="8" customFormat="1">
      <c r="A607" s="17"/>
    </row>
    <row r="608" spans="1:1" s="8" customFormat="1">
      <c r="A608" s="17"/>
    </row>
    <row r="609" spans="1:1" s="8" customFormat="1">
      <c r="A609" s="17"/>
    </row>
    <row r="610" spans="1:1" s="8" customFormat="1">
      <c r="A610" s="17"/>
    </row>
    <row r="611" spans="1:1" s="8" customFormat="1">
      <c r="A611" s="17"/>
    </row>
    <row r="612" spans="1:1" s="8" customFormat="1">
      <c r="A612" s="17"/>
    </row>
    <row r="613" spans="1:1" s="8" customFormat="1">
      <c r="A613" s="17"/>
    </row>
    <row r="614" spans="1:1" s="8" customFormat="1">
      <c r="A614" s="17"/>
    </row>
    <row r="615" spans="1:1" s="8" customFormat="1">
      <c r="A615" s="17"/>
    </row>
    <row r="616" spans="1:1" s="8" customFormat="1">
      <c r="A616" s="17"/>
    </row>
    <row r="617" spans="1:1" s="8" customFormat="1">
      <c r="A617" s="17"/>
    </row>
    <row r="618" spans="1:1" s="8" customFormat="1">
      <c r="A618" s="17"/>
    </row>
    <row r="619" spans="1:1" s="8" customFormat="1">
      <c r="A619" s="17"/>
    </row>
    <row r="620" spans="1:1" s="8" customFormat="1">
      <c r="A620" s="17"/>
    </row>
    <row r="621" spans="1:1" s="8" customFormat="1">
      <c r="A621" s="17"/>
    </row>
    <row r="622" spans="1:1" s="8" customFormat="1">
      <c r="A622" s="17"/>
    </row>
    <row r="623" spans="1:1" s="8" customFormat="1">
      <c r="A623" s="17"/>
    </row>
    <row r="624" spans="1:1" s="8" customFormat="1">
      <c r="A624" s="17"/>
    </row>
    <row r="625" spans="1:1" s="8" customFormat="1">
      <c r="A625" s="17"/>
    </row>
    <row r="626" spans="1:1" s="8" customFormat="1">
      <c r="A626" s="17"/>
    </row>
    <row r="627" spans="1:1" s="8" customFormat="1">
      <c r="A627" s="17"/>
    </row>
    <row r="628" spans="1:1" s="8" customFormat="1">
      <c r="A628" s="17"/>
    </row>
    <row r="629" spans="1:1" s="8" customFormat="1">
      <c r="A629" s="17"/>
    </row>
    <row r="630" spans="1:1" s="8" customFormat="1">
      <c r="A630" s="17"/>
    </row>
    <row r="631" spans="1:1" s="8" customFormat="1">
      <c r="A631" s="17"/>
    </row>
    <row r="632" spans="1:1" s="8" customFormat="1">
      <c r="A632" s="17"/>
    </row>
    <row r="633" spans="1:1" s="8" customFormat="1">
      <c r="A633" s="17"/>
    </row>
    <row r="634" spans="1:1" s="8" customFormat="1">
      <c r="A634" s="17"/>
    </row>
    <row r="635" spans="1:1" s="8" customFormat="1">
      <c r="A635" s="17"/>
    </row>
    <row r="636" spans="1:1" s="8" customFormat="1">
      <c r="A636" s="17"/>
    </row>
    <row r="637" spans="1:1" s="8" customFormat="1">
      <c r="A637" s="17"/>
    </row>
    <row r="638" spans="1:1" s="8" customFormat="1">
      <c r="A638" s="17"/>
    </row>
    <row r="639" spans="1:1" s="8" customFormat="1">
      <c r="A639" s="17"/>
    </row>
    <row r="640" spans="1:1" s="8" customFormat="1">
      <c r="A640" s="17"/>
    </row>
    <row r="641" spans="1:1" s="8" customFormat="1">
      <c r="A641" s="17"/>
    </row>
    <row r="642" spans="1:1" s="8" customFormat="1">
      <c r="A642" s="17"/>
    </row>
    <row r="643" spans="1:1" s="8" customFormat="1">
      <c r="A643" s="17"/>
    </row>
    <row r="644" spans="1:1" s="8" customFormat="1">
      <c r="A644" s="17"/>
    </row>
    <row r="645" spans="1:1" s="8" customFormat="1">
      <c r="A645" s="17"/>
    </row>
    <row r="646" spans="1:1" s="8" customFormat="1">
      <c r="A646" s="17"/>
    </row>
    <row r="647" spans="1:1" s="8" customFormat="1">
      <c r="A647" s="17"/>
    </row>
    <row r="648" spans="1:1" s="8" customFormat="1">
      <c r="A648" s="17"/>
    </row>
    <row r="649" spans="1:1" s="8" customFormat="1">
      <c r="A649" s="17"/>
    </row>
    <row r="650" spans="1:1" s="8" customFormat="1">
      <c r="A650" s="17"/>
    </row>
    <row r="651" spans="1:1" s="8" customFormat="1">
      <c r="A651" s="17"/>
    </row>
    <row r="652" spans="1:1" s="8" customFormat="1">
      <c r="A652" s="17"/>
    </row>
    <row r="653" spans="1:1" s="8" customFormat="1">
      <c r="A653" s="17"/>
    </row>
    <row r="654" spans="1:1" s="8" customFormat="1">
      <c r="A654" s="17"/>
    </row>
    <row r="655" spans="1:1" s="8" customFormat="1">
      <c r="A655" s="17"/>
    </row>
    <row r="656" spans="1:1" s="8" customFormat="1">
      <c r="A656" s="17"/>
    </row>
    <row r="657" spans="1:1" s="8" customFormat="1">
      <c r="A657" s="17"/>
    </row>
    <row r="658" spans="1:1" s="8" customFormat="1">
      <c r="A658" s="17"/>
    </row>
    <row r="659" spans="1:1" s="8" customFormat="1">
      <c r="A659" s="17"/>
    </row>
    <row r="660" spans="1:1" s="8" customFormat="1">
      <c r="A660" s="17"/>
    </row>
    <row r="661" spans="1:1" s="8" customFormat="1">
      <c r="A661" s="17"/>
    </row>
    <row r="662" spans="1:1" s="8" customFormat="1">
      <c r="A662" s="17"/>
    </row>
    <row r="663" spans="1:1" s="8" customFormat="1">
      <c r="A663" s="17"/>
    </row>
    <row r="664" spans="1:1" s="8" customFormat="1">
      <c r="A664" s="17"/>
    </row>
    <row r="665" spans="1:1" s="8" customFormat="1">
      <c r="A665" s="17"/>
    </row>
    <row r="666" spans="1:1" s="8" customFormat="1">
      <c r="A666" s="17"/>
    </row>
    <row r="667" spans="1:1" s="8" customFormat="1">
      <c r="A667" s="17"/>
    </row>
    <row r="668" spans="1:1" s="8" customFormat="1">
      <c r="A668" s="17"/>
    </row>
    <row r="669" spans="1:1" s="8" customFormat="1">
      <c r="A669" s="17"/>
    </row>
    <row r="670" spans="1:1" s="8" customFormat="1">
      <c r="A670" s="17"/>
    </row>
    <row r="671" spans="1:1" s="8" customFormat="1">
      <c r="A671" s="17"/>
    </row>
    <row r="672" spans="1:1" s="8" customFormat="1">
      <c r="A672" s="17"/>
    </row>
    <row r="673" spans="1:1" s="8" customFormat="1">
      <c r="A673" s="17"/>
    </row>
    <row r="674" spans="1:1" s="8" customFormat="1">
      <c r="A674" s="17"/>
    </row>
    <row r="675" spans="1:1" s="8" customFormat="1">
      <c r="A675" s="17"/>
    </row>
    <row r="676" spans="1:1" s="8" customFormat="1">
      <c r="A676" s="17"/>
    </row>
    <row r="677" spans="1:1" s="8" customFormat="1">
      <c r="A677" s="17"/>
    </row>
    <row r="678" spans="1:1" s="8" customFormat="1">
      <c r="A678" s="17"/>
    </row>
    <row r="679" spans="1:1" s="8" customFormat="1">
      <c r="A679" s="17"/>
    </row>
    <row r="680" spans="1:1" s="8" customFormat="1">
      <c r="A680" s="17"/>
    </row>
    <row r="681" spans="1:1" s="8" customFormat="1">
      <c r="A681" s="17"/>
    </row>
    <row r="682" spans="1:1" s="8" customFormat="1">
      <c r="A682" s="17"/>
    </row>
    <row r="683" spans="1:1" s="8" customFormat="1">
      <c r="A683" s="17"/>
    </row>
    <row r="684" spans="1:1" s="8" customFormat="1">
      <c r="A684" s="17"/>
    </row>
    <row r="685" spans="1:1" s="8" customFormat="1">
      <c r="A685" s="17"/>
    </row>
    <row r="686" spans="1:1" s="8" customFormat="1">
      <c r="A686" s="17"/>
    </row>
    <row r="687" spans="1:1" s="8" customFormat="1">
      <c r="A687" s="17"/>
    </row>
    <row r="688" spans="1:1" s="8" customFormat="1">
      <c r="A688" s="17"/>
    </row>
    <row r="689" spans="1:1" s="8" customFormat="1">
      <c r="A689" s="17"/>
    </row>
    <row r="690" spans="1:1" s="8" customFormat="1">
      <c r="A690" s="17"/>
    </row>
    <row r="691" spans="1:1" s="8" customFormat="1">
      <c r="A691" s="17"/>
    </row>
    <row r="692" spans="1:1" s="8" customFormat="1">
      <c r="A692" s="17"/>
    </row>
    <row r="693" spans="1:1" s="8" customFormat="1">
      <c r="A693" s="17"/>
    </row>
    <row r="694" spans="1:1" s="8" customFormat="1">
      <c r="A694" s="17"/>
    </row>
    <row r="695" spans="1:1" s="8" customFormat="1">
      <c r="A695" s="17"/>
    </row>
    <row r="696" spans="1:1" s="8" customFormat="1">
      <c r="A696" s="17"/>
    </row>
    <row r="697" spans="1:1" s="8" customFormat="1">
      <c r="A697" s="17"/>
    </row>
    <row r="698" spans="1:1" s="8" customFormat="1">
      <c r="A698" s="17"/>
    </row>
    <row r="699" spans="1:1" s="8" customFormat="1">
      <c r="A699" s="17"/>
    </row>
    <row r="700" spans="1:1" s="8" customFormat="1">
      <c r="A700" s="17"/>
    </row>
    <row r="701" spans="1:1" s="8" customFormat="1">
      <c r="A701" s="17"/>
    </row>
    <row r="702" spans="1:1" s="8" customFormat="1">
      <c r="A702" s="17"/>
    </row>
    <row r="703" spans="1:1" s="8" customFormat="1">
      <c r="A703" s="17"/>
    </row>
    <row r="704" spans="1:1" s="8" customFormat="1">
      <c r="A704" s="17"/>
    </row>
    <row r="705" spans="1:1" s="8" customFormat="1">
      <c r="A705" s="17"/>
    </row>
    <row r="706" spans="1:1" s="8" customFormat="1">
      <c r="A706" s="17"/>
    </row>
    <row r="707" spans="1:1" s="8" customFormat="1">
      <c r="A707" s="17"/>
    </row>
    <row r="708" spans="1:1" s="8" customFormat="1">
      <c r="A708" s="17"/>
    </row>
    <row r="709" spans="1:1" s="8" customFormat="1">
      <c r="A709" s="17"/>
    </row>
    <row r="710" spans="1:1" s="8" customFormat="1">
      <c r="A710" s="17"/>
    </row>
    <row r="711" spans="1:1" s="8" customFormat="1">
      <c r="A711" s="17"/>
    </row>
    <row r="712" spans="1:1" s="8" customFormat="1">
      <c r="A712" s="17"/>
    </row>
    <row r="713" spans="1:1" s="8" customFormat="1">
      <c r="A713" s="17"/>
    </row>
    <row r="714" spans="1:1" s="8" customFormat="1">
      <c r="A714" s="17"/>
    </row>
    <row r="715" spans="1:1" s="8" customFormat="1">
      <c r="A715" s="17"/>
    </row>
    <row r="716" spans="1:1" s="8" customFormat="1">
      <c r="A716" s="17"/>
    </row>
    <row r="717" spans="1:1" s="8" customFormat="1">
      <c r="A717" s="17"/>
    </row>
    <row r="718" spans="1:1" s="8" customFormat="1">
      <c r="A718" s="17"/>
    </row>
    <row r="719" spans="1:1" s="8" customFormat="1">
      <c r="A719" s="17"/>
    </row>
    <row r="720" spans="1:1" s="8" customFormat="1">
      <c r="A720" s="17"/>
    </row>
    <row r="721" spans="1:1" s="8" customFormat="1">
      <c r="A721" s="17"/>
    </row>
    <row r="722" spans="1:1" s="8" customFormat="1">
      <c r="A722" s="17"/>
    </row>
    <row r="723" spans="1:1" s="8" customFormat="1">
      <c r="A723" s="17"/>
    </row>
    <row r="724" spans="1:1" s="8" customFormat="1">
      <c r="A724" s="17"/>
    </row>
    <row r="725" spans="1:1" s="8" customFormat="1">
      <c r="A725" s="17"/>
    </row>
    <row r="726" spans="1:1" s="8" customFormat="1">
      <c r="A726" s="17"/>
    </row>
    <row r="727" spans="1:1" s="8" customFormat="1">
      <c r="A727" s="17"/>
    </row>
    <row r="728" spans="1:1" s="8" customFormat="1">
      <c r="A728" s="17"/>
    </row>
    <row r="729" spans="1:1" s="8" customFormat="1">
      <c r="A729" s="17"/>
    </row>
    <row r="730" spans="1:1" s="8" customFormat="1">
      <c r="A730" s="17"/>
    </row>
    <row r="731" spans="1:1" s="8" customFormat="1">
      <c r="A731" s="17"/>
    </row>
    <row r="732" spans="1:1" s="8" customFormat="1">
      <c r="A732" s="17"/>
    </row>
    <row r="733" spans="1:1" s="8" customFormat="1">
      <c r="A733" s="17"/>
    </row>
    <row r="734" spans="1:1" s="8" customFormat="1">
      <c r="A734" s="17"/>
    </row>
    <row r="735" spans="1:1" s="8" customFormat="1">
      <c r="A735" s="17"/>
    </row>
    <row r="736" spans="1:1" s="8" customFormat="1">
      <c r="A736" s="17"/>
    </row>
    <row r="737" spans="1:1" s="8" customFormat="1">
      <c r="A737" s="17"/>
    </row>
    <row r="738" spans="1:1" s="8" customFormat="1">
      <c r="A738" s="17"/>
    </row>
    <row r="739" spans="1:1" s="8" customFormat="1">
      <c r="A739" s="17"/>
    </row>
    <row r="740" spans="1:1" s="8" customFormat="1">
      <c r="A740" s="17"/>
    </row>
    <row r="741" spans="1:1" s="8" customFormat="1">
      <c r="A741" s="17"/>
    </row>
    <row r="742" spans="1:1" s="8" customFormat="1">
      <c r="A742" s="17"/>
    </row>
    <row r="743" spans="1:1" s="8" customFormat="1">
      <c r="A743" s="17"/>
    </row>
    <row r="744" spans="1:1" s="8" customFormat="1">
      <c r="A744" s="17"/>
    </row>
    <row r="745" spans="1:1" s="8" customFormat="1">
      <c r="A745" s="17"/>
    </row>
    <row r="746" spans="1:1" s="8" customFormat="1">
      <c r="A746" s="17"/>
    </row>
    <row r="747" spans="1:1" s="8" customFormat="1">
      <c r="A747" s="17"/>
    </row>
    <row r="748" spans="1:1" s="8" customFormat="1">
      <c r="A748" s="17"/>
    </row>
    <row r="749" spans="1:1" s="8" customFormat="1">
      <c r="A749" s="17"/>
    </row>
    <row r="750" spans="1:1" s="8" customFormat="1">
      <c r="A750" s="17"/>
    </row>
    <row r="751" spans="1:1" s="8" customFormat="1">
      <c r="A751" s="17"/>
    </row>
    <row r="752" spans="1:1" s="8" customFormat="1">
      <c r="A752" s="17"/>
    </row>
    <row r="753" spans="1:1" s="8" customFormat="1">
      <c r="A753" s="17"/>
    </row>
    <row r="754" spans="1:1" s="8" customFormat="1">
      <c r="A754" s="17"/>
    </row>
    <row r="755" spans="1:1" s="8" customFormat="1">
      <c r="A755" s="17"/>
    </row>
    <row r="756" spans="1:1" s="8" customFormat="1">
      <c r="A756" s="17"/>
    </row>
    <row r="757" spans="1:1" s="8" customFormat="1">
      <c r="A757" s="17"/>
    </row>
    <row r="758" spans="1:1" s="8" customFormat="1">
      <c r="A758" s="17"/>
    </row>
    <row r="759" spans="1:1" s="8" customFormat="1">
      <c r="A759" s="17"/>
    </row>
    <row r="760" spans="1:1" s="8" customFormat="1">
      <c r="A760" s="17"/>
    </row>
    <row r="761" spans="1:1" s="8" customFormat="1">
      <c r="A761" s="17"/>
    </row>
    <row r="762" spans="1:1" s="8" customFormat="1">
      <c r="A762" s="17"/>
    </row>
    <row r="763" spans="1:1" s="8" customFormat="1">
      <c r="A763" s="17"/>
    </row>
    <row r="764" spans="1:1" s="8" customFormat="1">
      <c r="A764" s="17"/>
    </row>
    <row r="765" spans="1:1" s="8" customFormat="1">
      <c r="A765" s="17"/>
    </row>
    <row r="766" spans="1:1" s="8" customFormat="1">
      <c r="A766" s="17"/>
    </row>
    <row r="767" spans="1:1" s="8" customFormat="1">
      <c r="A767" s="17"/>
    </row>
    <row r="768" spans="1:1" s="8" customFormat="1">
      <c r="A768" s="17"/>
    </row>
    <row r="769" spans="1:1" s="8" customFormat="1">
      <c r="A769" s="17"/>
    </row>
    <row r="770" spans="1:1" s="8" customFormat="1">
      <c r="A770" s="17"/>
    </row>
    <row r="771" spans="1:1" s="8" customFormat="1">
      <c r="A771" s="17"/>
    </row>
    <row r="772" spans="1:1" s="8" customFormat="1">
      <c r="A772" s="17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D652"/>
  <sheetViews>
    <sheetView zoomScale="150" zoomScaleNormal="150" zoomScalePageLayoutView="15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2" sqref="E2"/>
    </sheetView>
  </sheetViews>
  <sheetFormatPr defaultColWidth="10.6640625" defaultRowHeight="13.2"/>
  <cols>
    <col min="1" max="1" width="10.6640625" style="17"/>
    <col min="2" max="2" width="49.88671875" style="39" customWidth="1"/>
    <col min="3" max="3" width="15" style="19" customWidth="1"/>
    <col min="4" max="4" width="17.109375" style="19" customWidth="1"/>
    <col min="5" max="5" width="21.109375" style="19" customWidth="1"/>
    <col min="6" max="6" width="17.33203125" style="19" customWidth="1"/>
    <col min="7" max="7" width="17.88671875" style="19" customWidth="1"/>
    <col min="8" max="8" width="16.44140625" style="19" customWidth="1"/>
    <col min="9" max="9" width="16.6640625" style="19" customWidth="1"/>
    <col min="10" max="10" width="16.109375" style="19" customWidth="1"/>
    <col min="11" max="50" width="15" style="19" bestFit="1" customWidth="1"/>
    <col min="51" max="51" width="14.33203125" style="19" bestFit="1" customWidth="1"/>
    <col min="52" max="55" width="15" style="19" bestFit="1" customWidth="1"/>
    <col min="56" max="56" width="13.88671875" style="19" bestFit="1" customWidth="1"/>
    <col min="57" max="16384" width="10.6640625" style="19"/>
  </cols>
  <sheetData>
    <row r="1" spans="1:56" s="24" customFormat="1" ht="102">
      <c r="A1" s="23"/>
      <c r="C1" s="24" t="s">
        <v>764</v>
      </c>
      <c r="D1" s="24" t="s">
        <v>770</v>
      </c>
      <c r="E1" s="24" t="s">
        <v>768</v>
      </c>
      <c r="F1" s="24" t="s">
        <v>867</v>
      </c>
      <c r="G1" s="24" t="s">
        <v>873</v>
      </c>
      <c r="H1" s="24" t="s">
        <v>874</v>
      </c>
      <c r="I1" s="24" t="s">
        <v>875</v>
      </c>
      <c r="J1" s="24" t="s">
        <v>876</v>
      </c>
    </row>
    <row r="2" spans="1:56">
      <c r="C2" s="22">
        <v>43089</v>
      </c>
      <c r="D2" s="22">
        <v>43093</v>
      </c>
      <c r="E2" s="22">
        <v>43100</v>
      </c>
      <c r="F2" s="21">
        <v>43110</v>
      </c>
      <c r="G2" s="22">
        <v>43190</v>
      </c>
      <c r="H2" s="22">
        <v>43281</v>
      </c>
      <c r="I2" s="22">
        <v>43373</v>
      </c>
      <c r="J2" s="22">
        <v>43465</v>
      </c>
    </row>
    <row r="3" spans="1:56">
      <c r="B3" s="39" t="s">
        <v>765</v>
      </c>
      <c r="C3" s="25">
        <f>C4+C315+C414</f>
        <v>0</v>
      </c>
      <c r="D3" s="25">
        <f>D4+D315+D414</f>
        <v>0</v>
      </c>
      <c r="E3" s="25">
        <f t="shared" ref="E3:J3" si="0">E4+E315+E414</f>
        <v>0</v>
      </c>
      <c r="F3" s="25">
        <f t="shared" si="0"/>
        <v>0</v>
      </c>
      <c r="G3" s="25">
        <f t="shared" si="0"/>
        <v>0</v>
      </c>
      <c r="H3" s="25">
        <f t="shared" si="0"/>
        <v>0</v>
      </c>
      <c r="I3" s="25">
        <f t="shared" si="0"/>
        <v>0</v>
      </c>
      <c r="J3" s="25">
        <f t="shared" si="0"/>
        <v>0</v>
      </c>
    </row>
    <row r="4" spans="1:56" s="8" customFormat="1">
      <c r="A4" s="5" t="s">
        <v>57</v>
      </c>
      <c r="B4" s="40" t="s">
        <v>58</v>
      </c>
      <c r="C4" s="7">
        <f>SUBTOTAL(9,C5:C314)</f>
        <v>2000000</v>
      </c>
      <c r="D4" s="7">
        <f>SUBTOTAL(9,D5:D314)</f>
        <v>3170000</v>
      </c>
      <c r="E4" s="7">
        <f t="shared" ref="E4:J4" si="1">SUBTOTAL(9,E5:E314)</f>
        <v>2158276.0273972605</v>
      </c>
      <c r="F4" s="7">
        <f t="shared" si="1"/>
        <v>2171625.3041095892</v>
      </c>
      <c r="G4" s="7">
        <f t="shared" si="1"/>
        <v>2299620.0438356167</v>
      </c>
      <c r="H4" s="7">
        <f t="shared" si="1"/>
        <v>8167676.5784657532</v>
      </c>
      <c r="I4" s="7">
        <f t="shared" si="1"/>
        <v>8441172.2598766014</v>
      </c>
      <c r="J4" s="7">
        <f t="shared" si="1"/>
        <v>8826856.8155697528</v>
      </c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</row>
    <row r="5" spans="1:56" s="8" customFormat="1">
      <c r="A5" s="9" t="s">
        <v>691</v>
      </c>
      <c r="B5" s="41" t="s">
        <v>692</v>
      </c>
      <c r="C5" s="11">
        <f>SUBTOTAL(9,C6:C10)</f>
        <v>2000000</v>
      </c>
      <c r="D5" s="11">
        <f>SUBTOTAL(9,D6:D10)</f>
        <v>1119960</v>
      </c>
      <c r="E5" s="11">
        <f t="shared" ref="E5:J5" si="2">SUBTOTAL(9,E6:E10)</f>
        <v>119536.98630136973</v>
      </c>
      <c r="F5" s="11">
        <f t="shared" si="2"/>
        <v>126919.13972602738</v>
      </c>
      <c r="G5" s="11">
        <f t="shared" si="2"/>
        <v>76893.550684931455</v>
      </c>
      <c r="H5" s="11">
        <f t="shared" si="2"/>
        <v>126200.5404109591</v>
      </c>
      <c r="I5" s="11">
        <f t="shared" si="2"/>
        <v>77101.98649315082</v>
      </c>
      <c r="J5" s="11">
        <f t="shared" si="2"/>
        <v>147607.87572054748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</row>
    <row r="6" spans="1:56" s="8" customFormat="1">
      <c r="A6" s="9" t="s">
        <v>693</v>
      </c>
      <c r="B6" s="42" t="s">
        <v>516</v>
      </c>
      <c r="C6" s="13">
        <f>SUBTOTAL(9,C7:C10)</f>
        <v>2000000</v>
      </c>
      <c r="D6" s="13">
        <f>SUBTOTAL(9,D7:D10)</f>
        <v>1119960</v>
      </c>
      <c r="E6" s="13">
        <f t="shared" ref="E6:J6" si="3">SUBTOTAL(9,E7:E10)</f>
        <v>119536.98630136973</v>
      </c>
      <c r="F6" s="13">
        <f t="shared" si="3"/>
        <v>126919.13972602738</v>
      </c>
      <c r="G6" s="13">
        <f t="shared" si="3"/>
        <v>76893.550684931455</v>
      </c>
      <c r="H6" s="13">
        <f t="shared" si="3"/>
        <v>126200.5404109591</v>
      </c>
      <c r="I6" s="13">
        <f t="shared" si="3"/>
        <v>77101.98649315082</v>
      </c>
      <c r="J6" s="13">
        <f t="shared" si="3"/>
        <v>147607.87572054748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</row>
    <row r="7" spans="1:56" s="8" customFormat="1">
      <c r="A7" s="9" t="s">
        <v>694</v>
      </c>
      <c r="B7" s="43" t="s">
        <v>695</v>
      </c>
      <c r="C7" s="14">
        <f>-(C8+C9+C10+SUM(C11,C20,C49,C85,C121,C150,C171,C184,C197,C210,C229,C254)+C315+C414)</f>
        <v>2000000</v>
      </c>
      <c r="D7" s="14">
        <f>-(D8+D9+D10+SUM(D11,D20,D49,D85,D121,D150,D171,D184,D197,D210,D229,D254)+D315+D414)</f>
        <v>1119960</v>
      </c>
      <c r="E7" s="14">
        <f t="shared" ref="E7:J7" si="4">-(E8+E9+E10+SUM(E11,E20,E49,E85,E121,E150,E171,E184,E197,E210,E229,E254)+E315+E414)</f>
        <v>110986.98630136973</v>
      </c>
      <c r="F7" s="14">
        <f t="shared" si="4"/>
        <v>118369.13972602738</v>
      </c>
      <c r="G7" s="14">
        <f t="shared" si="4"/>
        <v>68193.550684931455</v>
      </c>
      <c r="H7" s="14">
        <f t="shared" si="4"/>
        <v>115467.8454109591</v>
      </c>
      <c r="I7" s="14">
        <f t="shared" si="4"/>
        <v>58919.302493150812</v>
      </c>
      <c r="J7" s="14">
        <f t="shared" si="4"/>
        <v>121437.57872054749</v>
      </c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s="8" customFormat="1">
      <c r="A8" s="9" t="s">
        <v>696</v>
      </c>
      <c r="B8" s="43" t="s">
        <v>697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s="8" customFormat="1">
      <c r="A9" s="9" t="s">
        <v>698</v>
      </c>
      <c r="B9" s="43" t="s">
        <v>699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s="8" customFormat="1">
      <c r="A10" s="9" t="s">
        <v>700</v>
      </c>
      <c r="B10" s="43" t="s">
        <v>763</v>
      </c>
      <c r="C10" s="14"/>
      <c r="D10" s="14"/>
      <c r="E10" s="14">
        <f>CF_дог!AC54+CF_дог!AC416</f>
        <v>8550</v>
      </c>
      <c r="F10" s="14">
        <f>CF_дог!AC54+CF_дог!AC416</f>
        <v>8550</v>
      </c>
      <c r="G10" s="14">
        <f>CF_дог!AC54+CF_дог!AC419</f>
        <v>8700</v>
      </c>
      <c r="H10" s="14">
        <f>CF_дог!AC54+CF_дог!AC422+CF_дог!AC664</f>
        <v>10732.695</v>
      </c>
      <c r="I10" s="14">
        <f>CF_дог!AC54+CF_дог!AC425+CF_дог!AC667</f>
        <v>18182.684000000001</v>
      </c>
      <c r="J10" s="14">
        <f>CF_дог!AC54+CF_дог!AC428+CF_дог!AC670</f>
        <v>26170.297000000002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s="8" customFormat="1" ht="26.4">
      <c r="A11" s="9" t="s">
        <v>59</v>
      </c>
      <c r="B11" s="41" t="s">
        <v>60</v>
      </c>
      <c r="C11" s="11">
        <f t="shared" ref="C11:J11" si="5">SUBTOTAL(9,C12:C19)</f>
        <v>0</v>
      </c>
      <c r="D11" s="11">
        <f t="shared" si="5"/>
        <v>0</v>
      </c>
      <c r="E11" s="11">
        <f t="shared" si="5"/>
        <v>0</v>
      </c>
      <c r="F11" s="11">
        <f t="shared" si="5"/>
        <v>0</v>
      </c>
      <c r="G11" s="11">
        <f t="shared" si="5"/>
        <v>0</v>
      </c>
      <c r="H11" s="11">
        <f t="shared" si="5"/>
        <v>300000</v>
      </c>
      <c r="I11" s="11">
        <f t="shared" si="5"/>
        <v>100000</v>
      </c>
      <c r="J11" s="11">
        <f t="shared" si="5"/>
        <v>0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</row>
    <row r="12" spans="1:56" s="8" customFormat="1">
      <c r="A12" s="9" t="s">
        <v>61</v>
      </c>
      <c r="B12" s="44" t="s">
        <v>62</v>
      </c>
      <c r="C12" s="13">
        <f t="shared" ref="C12:J12" si="6">SUBTOTAL(9,C13:C15)</f>
        <v>0</v>
      </c>
      <c r="D12" s="13">
        <f t="shared" si="6"/>
        <v>0</v>
      </c>
      <c r="E12" s="13">
        <f t="shared" si="6"/>
        <v>0</v>
      </c>
      <c r="F12" s="13">
        <f t="shared" si="6"/>
        <v>0</v>
      </c>
      <c r="G12" s="13">
        <f t="shared" si="6"/>
        <v>0</v>
      </c>
      <c r="H12" s="13">
        <f t="shared" si="6"/>
        <v>300000</v>
      </c>
      <c r="I12" s="13">
        <f t="shared" si="6"/>
        <v>100000</v>
      </c>
      <c r="J12" s="13">
        <f t="shared" si="6"/>
        <v>0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</row>
    <row r="13" spans="1:56" s="8" customFormat="1">
      <c r="A13" s="9" t="s">
        <v>63</v>
      </c>
      <c r="B13" s="43" t="s">
        <v>701</v>
      </c>
      <c r="C13" s="14"/>
      <c r="D13" s="14"/>
      <c r="E13" s="14"/>
      <c r="F13" s="14"/>
      <c r="G13" s="14"/>
      <c r="H13" s="14">
        <f>CF_дог!R39</f>
        <v>300000</v>
      </c>
      <c r="I13" s="14">
        <f>CF_дог!R40+CF_дог!R41</f>
        <v>100000</v>
      </c>
      <c r="J13" s="14">
        <f>CF_дог!R42</f>
        <v>0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s="8" customFormat="1">
      <c r="A14" s="9" t="s">
        <v>65</v>
      </c>
      <c r="B14" s="43" t="s">
        <v>702</v>
      </c>
      <c r="C14" s="14"/>
      <c r="D14" s="14"/>
      <c r="E14" s="14"/>
      <c r="F14" s="14"/>
      <c r="G14" s="14"/>
      <c r="H14" s="14">
        <f>CF_дог!T39</f>
        <v>0</v>
      </c>
      <c r="I14" s="14">
        <f>CF_дог!T40+CF_дог!T41</f>
        <v>0</v>
      </c>
      <c r="J14" s="14">
        <f>CF_дог!T42</f>
        <v>0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s="8" customFormat="1">
      <c r="A15" s="9" t="s">
        <v>67</v>
      </c>
      <c r="B15" s="43" t="s">
        <v>703</v>
      </c>
      <c r="C15" s="14"/>
      <c r="D15" s="14"/>
      <c r="E15" s="14"/>
      <c r="F15" s="14"/>
      <c r="G15" s="14"/>
      <c r="H15" s="14">
        <f>CF_дог!AF39</f>
        <v>0</v>
      </c>
      <c r="I15" s="14">
        <f>CF_дог!AF40+CF_дог!AF41</f>
        <v>0</v>
      </c>
      <c r="J15" s="14">
        <f>CF_дог!AF42</f>
        <v>0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s="8" customFormat="1">
      <c r="A16" s="9" t="s">
        <v>73</v>
      </c>
      <c r="B16" s="44" t="s">
        <v>74</v>
      </c>
      <c r="C16" s="13">
        <f>SUBTOTAL(9,C17:C19)</f>
        <v>0</v>
      </c>
      <c r="D16" s="13">
        <f t="shared" ref="D16:J16" si="7">SUBTOTAL(9,D17:D19)</f>
        <v>0</v>
      </c>
      <c r="E16" s="13">
        <f t="shared" si="7"/>
        <v>0</v>
      </c>
      <c r="F16" s="13">
        <f t="shared" si="7"/>
        <v>0</v>
      </c>
      <c r="G16" s="13">
        <f t="shared" si="7"/>
        <v>0</v>
      </c>
      <c r="H16" s="13">
        <f t="shared" si="7"/>
        <v>0</v>
      </c>
      <c r="I16" s="13">
        <f t="shared" si="7"/>
        <v>0</v>
      </c>
      <c r="J16" s="13">
        <f t="shared" si="7"/>
        <v>0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</row>
    <row r="17" spans="1:56" s="8" customFormat="1">
      <c r="A17" s="15" t="s">
        <v>75</v>
      </c>
      <c r="B17" s="43" t="s">
        <v>701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s="8" customFormat="1">
      <c r="A18" s="15" t="s">
        <v>76</v>
      </c>
      <c r="B18" s="43" t="s">
        <v>702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s="8" customFormat="1">
      <c r="A19" s="15" t="s">
        <v>77</v>
      </c>
      <c r="B19" s="43" t="s">
        <v>703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s="8" customFormat="1">
      <c r="A20" s="9" t="s">
        <v>80</v>
      </c>
      <c r="B20" s="41" t="s">
        <v>81</v>
      </c>
      <c r="C20" s="11">
        <f>SUBTOTAL(9,C21:C48)</f>
        <v>0</v>
      </c>
      <c r="D20" s="11">
        <f t="shared" ref="D20:J20" si="8">SUBTOTAL(9,D21:D48)</f>
        <v>1170000</v>
      </c>
      <c r="E20" s="11">
        <f t="shared" si="8"/>
        <v>1150018.493150685</v>
      </c>
      <c r="F20" s="11">
        <f t="shared" si="8"/>
        <v>1150018.493150685</v>
      </c>
      <c r="G20" s="11">
        <f t="shared" si="8"/>
        <v>1324701.8356164384</v>
      </c>
      <c r="H20" s="11">
        <f t="shared" si="8"/>
        <v>6056870.5586027401</v>
      </c>
      <c r="I20" s="11">
        <f t="shared" si="8"/>
        <v>6553492.1911916714</v>
      </c>
      <c r="J20" s="11">
        <f t="shared" si="8"/>
        <v>7940678.2549176989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</row>
    <row r="21" spans="1:56" s="8" customFormat="1">
      <c r="A21" s="9" t="s">
        <v>82</v>
      </c>
      <c r="B21" s="44" t="s">
        <v>83</v>
      </c>
      <c r="C21" s="13">
        <f>SUBTOTAL(9,C22:C24)</f>
        <v>0</v>
      </c>
      <c r="D21" s="13">
        <f t="shared" ref="D21:J21" si="9">SUBTOTAL(9,D22:D24)</f>
        <v>0</v>
      </c>
      <c r="E21" s="13">
        <f t="shared" si="9"/>
        <v>0</v>
      </c>
      <c r="F21" s="13">
        <f t="shared" si="9"/>
        <v>0</v>
      </c>
      <c r="G21" s="13">
        <f t="shared" si="9"/>
        <v>0</v>
      </c>
      <c r="H21" s="13">
        <f t="shared" si="9"/>
        <v>0</v>
      </c>
      <c r="I21" s="13">
        <f t="shared" si="9"/>
        <v>0</v>
      </c>
      <c r="J21" s="13">
        <f t="shared" si="9"/>
        <v>0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</row>
    <row r="22" spans="1:56" s="8" customFormat="1">
      <c r="A22" s="9" t="s">
        <v>84</v>
      </c>
      <c r="B22" s="43" t="s">
        <v>701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s="8" customFormat="1">
      <c r="A23" s="9" t="s">
        <v>85</v>
      </c>
      <c r="B23" s="43" t="s">
        <v>704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s="8" customFormat="1">
      <c r="A24" s="9" t="s">
        <v>86</v>
      </c>
      <c r="B24" s="43" t="s">
        <v>703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s="8" customFormat="1">
      <c r="A25" s="9" t="s">
        <v>89</v>
      </c>
      <c r="B25" s="44" t="s">
        <v>90</v>
      </c>
      <c r="C25" s="13">
        <f>SUBTOTAL(9,C26:C28)</f>
        <v>0</v>
      </c>
      <c r="D25" s="13">
        <f t="shared" ref="D25:J25" si="10">SUBTOTAL(9,D26:D28)</f>
        <v>0</v>
      </c>
      <c r="E25" s="13">
        <f t="shared" si="10"/>
        <v>0</v>
      </c>
      <c r="F25" s="13">
        <f t="shared" si="10"/>
        <v>0</v>
      </c>
      <c r="G25" s="13">
        <f t="shared" si="10"/>
        <v>0</v>
      </c>
      <c r="H25" s="13">
        <f t="shared" si="10"/>
        <v>0</v>
      </c>
      <c r="I25" s="13">
        <f t="shared" si="10"/>
        <v>0</v>
      </c>
      <c r="J25" s="13">
        <f t="shared" si="10"/>
        <v>0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</row>
    <row r="26" spans="1:56" s="8" customFormat="1">
      <c r="A26" s="9" t="s">
        <v>91</v>
      </c>
      <c r="B26" s="43" t="s">
        <v>701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s="8" customFormat="1">
      <c r="A27" s="9" t="s">
        <v>92</v>
      </c>
      <c r="B27" s="43" t="s">
        <v>704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s="8" customFormat="1">
      <c r="A28" s="9" t="s">
        <v>93</v>
      </c>
      <c r="B28" s="43" t="s">
        <v>703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s="8" customFormat="1">
      <c r="A29" s="9" t="s">
        <v>96</v>
      </c>
      <c r="B29" s="44" t="s">
        <v>97</v>
      </c>
      <c r="C29" s="13">
        <f>SUBTOTAL(9,C30:C32)</f>
        <v>0</v>
      </c>
      <c r="D29" s="13">
        <f t="shared" ref="D29:J29" si="11">SUBTOTAL(9,D30:D32)</f>
        <v>1170000</v>
      </c>
      <c r="E29" s="13">
        <f t="shared" si="11"/>
        <v>1148058.493150685</v>
      </c>
      <c r="F29" s="13">
        <f t="shared" si="11"/>
        <v>1148058.493150685</v>
      </c>
      <c r="G29" s="13">
        <f t="shared" si="11"/>
        <v>1316851.6438356165</v>
      </c>
      <c r="H29" s="13">
        <f t="shared" si="11"/>
        <v>5975483.8668219177</v>
      </c>
      <c r="I29" s="13">
        <f t="shared" si="11"/>
        <v>6251829.8240767121</v>
      </c>
      <c r="J29" s="13">
        <f t="shared" si="11"/>
        <v>7394499.6061369861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</row>
    <row r="30" spans="1:56" s="8" customFormat="1">
      <c r="A30" s="9" t="s">
        <v>98</v>
      </c>
      <c r="B30" s="43" t="s">
        <v>701</v>
      </c>
      <c r="C30" s="14"/>
      <c r="D30" s="14">
        <f>CF_дог!R43</f>
        <v>1170000</v>
      </c>
      <c r="E30" s="14">
        <f>CF_дог!R44</f>
        <v>1170000</v>
      </c>
      <c r="F30" s="14">
        <f>E30</f>
        <v>1170000</v>
      </c>
      <c r="G30" s="14">
        <f>CF_дог!R45+CF_дог!R222</f>
        <v>1320000</v>
      </c>
      <c r="H30" s="14">
        <f>CF_дог!R46+CF_дог!R224+CF_дог!R144+CF_дог!R157</f>
        <v>6052857.5</v>
      </c>
      <c r="I30" s="14">
        <f>CF_дог!R47++CF_дог!R226+CF_дог!R145+CF_дог!R158+CF_дог!R180</f>
        <v>6255983</v>
      </c>
      <c r="J30" s="14">
        <f>CF_дог!R49+CF_дог!R228+CF_дог!R146+CF_дог!R159+CF_дог!R186+CF_дог!R205+CF_дог!R209</f>
        <v>7399197</v>
      </c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s="8" customFormat="1">
      <c r="A31" s="9" t="s">
        <v>99</v>
      </c>
      <c r="B31" s="43" t="s">
        <v>704</v>
      </c>
      <c r="C31" s="14"/>
      <c r="D31" s="14"/>
      <c r="E31" s="14">
        <f>CF_дог!T44</f>
        <v>1458.4931506849314</v>
      </c>
      <c r="F31" s="14">
        <f>E31</f>
        <v>1458.4931506849314</v>
      </c>
      <c r="G31" s="14">
        <f>CF_дог!T45+CF_дог!T222</f>
        <v>23251.643835616436</v>
      </c>
      <c r="H31" s="14">
        <f>CF_дог!T46+CF_дог!T224+CF_дог!T144+CF_дог!T157</f>
        <v>43683.516821917809</v>
      </c>
      <c r="I31" s="14">
        <f>CF_дог!T47++CF_дог!T226+CF_дог!T145+CF_дог!T158+CF_дог!T180</f>
        <v>119646.48407671234</v>
      </c>
      <c r="J31" s="14">
        <f>CF_дог!T49++CF_дог!T228+CF_дог!T146+CF_дог!T159+CF_дог!T186+CF_дог!T205+CF_дог!T209</f>
        <v>122995.26613698631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s="8" customFormat="1">
      <c r="A32" s="9" t="s">
        <v>100</v>
      </c>
      <c r="B32" s="43" t="s">
        <v>703</v>
      </c>
      <c r="C32" s="14"/>
      <c r="D32" s="14"/>
      <c r="E32" s="14">
        <f>CF_дог!AF44</f>
        <v>-23400</v>
      </c>
      <c r="F32" s="14">
        <f>E32</f>
        <v>-23400</v>
      </c>
      <c r="G32" s="14">
        <f>CF_дог!AF45+CF_дог!AF222</f>
        <v>-26400</v>
      </c>
      <c r="H32" s="14">
        <f>CF_дог!AF46+CF_дог!AF224+CF_дог!AF144+CF_дог!AF157</f>
        <v>-121057.15000000001</v>
      </c>
      <c r="I32" s="14">
        <f>CF_дог!AF47+CF_дог!AF226+CF_дог!AF145+CF_дог!AF158+CF_дог!AF180</f>
        <v>-123799.65999999999</v>
      </c>
      <c r="J32" s="14">
        <f>CF_дог!AF49+CF_дог!AF228+CF_дог!AF146+CF_дог!AF159+CF_дог!AF186+CF_дог!AF205+CF_дог!AF209</f>
        <v>-127692.66</v>
      </c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s="8" customFormat="1">
      <c r="A33" s="9" t="s">
        <v>103</v>
      </c>
      <c r="B33" s="44" t="s">
        <v>104</v>
      </c>
      <c r="C33" s="13">
        <f>SUBTOTAL(9,C34:C36)</f>
        <v>0</v>
      </c>
      <c r="D33" s="13">
        <f t="shared" ref="D33:J33" si="12">SUBTOTAL(9,D34:D36)</f>
        <v>0</v>
      </c>
      <c r="E33" s="13">
        <f t="shared" si="12"/>
        <v>0</v>
      </c>
      <c r="F33" s="13">
        <f t="shared" si="12"/>
        <v>0</v>
      </c>
      <c r="G33" s="13">
        <f t="shared" si="12"/>
        <v>0</v>
      </c>
      <c r="H33" s="13">
        <f t="shared" si="12"/>
        <v>0</v>
      </c>
      <c r="I33" s="13">
        <f t="shared" si="12"/>
        <v>0</v>
      </c>
      <c r="J33" s="13">
        <f t="shared" si="12"/>
        <v>0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</row>
    <row r="34" spans="1:56" s="8" customFormat="1">
      <c r="A34" s="9" t="s">
        <v>105</v>
      </c>
      <c r="B34" s="43" t="s">
        <v>701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s="8" customFormat="1">
      <c r="A35" s="9" t="s">
        <v>106</v>
      </c>
      <c r="B35" s="43" t="s">
        <v>704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s="8" customFormat="1">
      <c r="A36" s="9" t="s">
        <v>107</v>
      </c>
      <c r="B36" s="43" t="s">
        <v>703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s="8" customFormat="1">
      <c r="A37" s="9" t="s">
        <v>110</v>
      </c>
      <c r="B37" s="44" t="s">
        <v>111</v>
      </c>
      <c r="C37" s="13">
        <f>SUBTOTAL(9,C38:C40)</f>
        <v>0</v>
      </c>
      <c r="D37" s="13">
        <f t="shared" ref="D37:J37" si="13">SUBTOTAL(9,D38:D40)</f>
        <v>0</v>
      </c>
      <c r="E37" s="13">
        <f t="shared" si="13"/>
        <v>0</v>
      </c>
      <c r="F37" s="13">
        <f t="shared" si="13"/>
        <v>0</v>
      </c>
      <c r="G37" s="13">
        <f t="shared" si="13"/>
        <v>0</v>
      </c>
      <c r="H37" s="13">
        <f t="shared" si="13"/>
        <v>4900</v>
      </c>
      <c r="I37" s="13">
        <f t="shared" si="13"/>
        <v>19614.013698630137</v>
      </c>
      <c r="J37" s="13">
        <f t="shared" si="13"/>
        <v>34314.013698630137</v>
      </c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</row>
    <row r="38" spans="1:56" s="8" customFormat="1">
      <c r="A38" s="9" t="s">
        <v>112</v>
      </c>
      <c r="B38" s="43" t="s">
        <v>701</v>
      </c>
      <c r="C38" s="14"/>
      <c r="D38" s="14"/>
      <c r="E38" s="14"/>
      <c r="F38" s="14"/>
      <c r="G38" s="14"/>
      <c r="H38" s="14">
        <f>CF_дог!R238</f>
        <v>5000</v>
      </c>
      <c r="I38" s="14">
        <f>CF_дог!R241</f>
        <v>20000</v>
      </c>
      <c r="J38" s="14">
        <f>CF_дог!R244</f>
        <v>35000</v>
      </c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s="8" customFormat="1">
      <c r="A39" s="9" t="s">
        <v>113</v>
      </c>
      <c r="B39" s="43" t="s">
        <v>704</v>
      </c>
      <c r="C39" s="14"/>
      <c r="D39" s="14"/>
      <c r="E39" s="14"/>
      <c r="F39" s="14"/>
      <c r="G39" s="14"/>
      <c r="H39" s="14">
        <f>CF_дог!T238</f>
        <v>0</v>
      </c>
      <c r="I39" s="14">
        <f>CF_дог!T241</f>
        <v>14.013698630137014</v>
      </c>
      <c r="J39" s="14">
        <f>CF_дог!T244</f>
        <v>14.013698630137014</v>
      </c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s="8" customFormat="1">
      <c r="A40" s="9" t="s">
        <v>114</v>
      </c>
      <c r="B40" s="43" t="s">
        <v>703</v>
      </c>
      <c r="C40" s="14"/>
      <c r="D40" s="14"/>
      <c r="E40" s="14"/>
      <c r="F40" s="14"/>
      <c r="G40" s="14"/>
      <c r="H40" s="14">
        <f>CF_дог!AF238</f>
        <v>-100</v>
      </c>
      <c r="I40" s="14">
        <f>CF_дог!AF241</f>
        <v>-400</v>
      </c>
      <c r="J40" s="50">
        <f>CF_дог!AF244</f>
        <v>-700</v>
      </c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s="8" customFormat="1">
      <c r="A41" s="9" t="s">
        <v>117</v>
      </c>
      <c r="B41" s="44" t="s">
        <v>118</v>
      </c>
      <c r="C41" s="13">
        <f>SUBTOTAL(9,C42:C44)</f>
        <v>0</v>
      </c>
      <c r="D41" s="13">
        <f t="shared" ref="D41:J41" si="14">SUBTOTAL(9,D42:D44)</f>
        <v>0</v>
      </c>
      <c r="E41" s="13">
        <f t="shared" si="14"/>
        <v>1960</v>
      </c>
      <c r="F41" s="13">
        <f t="shared" si="14"/>
        <v>1960</v>
      </c>
      <c r="G41" s="13">
        <f t="shared" si="14"/>
        <v>7850.1917808219177</v>
      </c>
      <c r="H41" s="13">
        <f t="shared" si="14"/>
        <v>76486.691780821915</v>
      </c>
      <c r="I41" s="13">
        <f t="shared" si="14"/>
        <v>282048.35341632873</v>
      </c>
      <c r="J41" s="13">
        <f t="shared" si="14"/>
        <v>511864.63508208218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</row>
    <row r="42" spans="1:56" s="8" customFormat="1">
      <c r="A42" s="9" t="s">
        <v>119</v>
      </c>
      <c r="B42" s="43" t="s">
        <v>701</v>
      </c>
      <c r="C42" s="14"/>
      <c r="D42" s="14"/>
      <c r="E42" s="14">
        <f>CF_дог!R317</f>
        <v>2000</v>
      </c>
      <c r="F42" s="14">
        <f>E42</f>
        <v>2000</v>
      </c>
      <c r="G42" s="14">
        <f>CF_дог!R320</f>
        <v>8000</v>
      </c>
      <c r="H42" s="14">
        <f>CF_дог!R323+CF_дог!R515</f>
        <v>76756.5</v>
      </c>
      <c r="I42" s="14">
        <f>CF_дог!R326+CF_дог!R518</f>
        <v>282362.39999999997</v>
      </c>
      <c r="J42" s="14">
        <f>CF_дог!R329+CF_дог!R521</f>
        <v>512294.2</v>
      </c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s="8" customFormat="1">
      <c r="A43" s="9" t="s">
        <v>120</v>
      </c>
      <c r="B43" s="43" t="s">
        <v>704</v>
      </c>
      <c r="C43" s="14"/>
      <c r="D43" s="14"/>
      <c r="E43" s="14"/>
      <c r="F43" s="14">
        <f>E43</f>
        <v>0</v>
      </c>
      <c r="G43" s="14">
        <f>CF_дог!T320</f>
        <v>10.191780821917817</v>
      </c>
      <c r="H43" s="14">
        <f>CF_дог!T323+CF_дог!T515</f>
        <v>10.191780821917831</v>
      </c>
      <c r="I43" s="14">
        <f>CF_дог!T326+CF_дог!T518</f>
        <v>85.953416328767275</v>
      </c>
      <c r="J43" s="14">
        <f>CF_дог!T329+CF_дог!T521</f>
        <v>90.43508208219194</v>
      </c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s="8" customFormat="1">
      <c r="A44" s="9" t="s">
        <v>121</v>
      </c>
      <c r="B44" s="43" t="s">
        <v>703</v>
      </c>
      <c r="C44" s="14"/>
      <c r="D44" s="14"/>
      <c r="E44" s="14">
        <f>CF_дог!AF317</f>
        <v>-40</v>
      </c>
      <c r="F44" s="14">
        <f>E44</f>
        <v>-40</v>
      </c>
      <c r="G44" s="14">
        <f>CF_дог!AF320</f>
        <v>-160</v>
      </c>
      <c r="H44" s="14">
        <f>CF_дог!AF323+CF_дог!AF515</f>
        <v>-280</v>
      </c>
      <c r="I44" s="14">
        <f>CF_дог!AF326+CF_дог!AF518</f>
        <v>-400</v>
      </c>
      <c r="J44" s="14">
        <f>CF_дог!AF329+CF_дог!AF521</f>
        <v>-520</v>
      </c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</row>
    <row r="45" spans="1:56" s="8" customFormat="1">
      <c r="A45" s="9" t="s">
        <v>124</v>
      </c>
      <c r="B45" s="44" t="s">
        <v>125</v>
      </c>
      <c r="C45" s="13">
        <f>SUBTOTAL(9,C46:C48)</f>
        <v>0</v>
      </c>
      <c r="D45" s="13">
        <f t="shared" ref="D45:J45" si="15">SUBTOTAL(9,D46:D48)</f>
        <v>0</v>
      </c>
      <c r="E45" s="13">
        <f t="shared" si="15"/>
        <v>0</v>
      </c>
      <c r="F45" s="13">
        <f t="shared" si="15"/>
        <v>0</v>
      </c>
      <c r="G45" s="13">
        <f t="shared" si="15"/>
        <v>0</v>
      </c>
      <c r="H45" s="13">
        <f t="shared" si="15"/>
        <v>0</v>
      </c>
      <c r="I45" s="13">
        <f t="shared" si="15"/>
        <v>0</v>
      </c>
      <c r="J45" s="13">
        <f t="shared" si="15"/>
        <v>0</v>
      </c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</row>
    <row r="46" spans="1:56" s="8" customFormat="1">
      <c r="A46" s="9" t="s">
        <v>126</v>
      </c>
      <c r="B46" s="43" t="s">
        <v>701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</row>
    <row r="47" spans="1:56" s="8" customFormat="1">
      <c r="A47" s="9" t="s">
        <v>127</v>
      </c>
      <c r="B47" s="43" t="s">
        <v>704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</row>
    <row r="48" spans="1:56" s="8" customFormat="1">
      <c r="A48" s="9" t="s">
        <v>128</v>
      </c>
      <c r="B48" s="43" t="s">
        <v>703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</row>
    <row r="49" spans="1:56" s="8" customFormat="1" ht="26.4">
      <c r="A49" s="9" t="s">
        <v>131</v>
      </c>
      <c r="B49" s="41" t="s">
        <v>132</v>
      </c>
      <c r="C49" s="11">
        <f>SUBTOTAL(9,C50:C84)</f>
        <v>0</v>
      </c>
      <c r="D49" s="11">
        <f t="shared" ref="D49:J49" si="16">SUBTOTAL(9,D50:D84)</f>
        <v>380040</v>
      </c>
      <c r="E49" s="11">
        <f t="shared" si="16"/>
        <v>389200</v>
      </c>
      <c r="F49" s="11">
        <f t="shared" si="16"/>
        <v>395167.12328767125</v>
      </c>
      <c r="G49" s="11">
        <f t="shared" si="16"/>
        <v>398504.10958904109</v>
      </c>
      <c r="H49" s="11">
        <f t="shared" si="16"/>
        <v>1185084.9315068494</v>
      </c>
      <c r="I49" s="11">
        <f t="shared" si="16"/>
        <v>1211057.5342465753</v>
      </c>
      <c r="J49" s="11">
        <f t="shared" si="16"/>
        <v>239050.13698630143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</row>
    <row r="50" spans="1:56" s="8" customFormat="1">
      <c r="A50" s="9" t="s">
        <v>133</v>
      </c>
      <c r="B50" s="44" t="s">
        <v>134</v>
      </c>
      <c r="C50" s="13">
        <f>SUBTOTAL(9,C51:C54)</f>
        <v>0</v>
      </c>
      <c r="D50" s="13">
        <f t="shared" ref="D50:J50" si="17">SUBTOTAL(9,D51:D54)</f>
        <v>380040</v>
      </c>
      <c r="E50" s="13">
        <f t="shared" si="17"/>
        <v>389200</v>
      </c>
      <c r="F50" s="13">
        <f t="shared" si="17"/>
        <v>395167.12328767125</v>
      </c>
      <c r="G50" s="13">
        <f t="shared" si="17"/>
        <v>398504.10958904109</v>
      </c>
      <c r="H50" s="13">
        <f t="shared" si="17"/>
        <v>1185084.9315068494</v>
      </c>
      <c r="I50" s="13">
        <f t="shared" si="17"/>
        <v>1211057.5342465753</v>
      </c>
      <c r="J50" s="13">
        <f t="shared" si="17"/>
        <v>239050.13698630143</v>
      </c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</row>
    <row r="51" spans="1:56" s="8" customFormat="1">
      <c r="A51" s="9" t="s">
        <v>135</v>
      </c>
      <c r="B51" s="43" t="s">
        <v>705</v>
      </c>
      <c r="C51" s="14"/>
      <c r="D51" s="14">
        <f>CF_дог!R7</f>
        <v>380040</v>
      </c>
      <c r="E51" s="14">
        <f>CF_дог!R8</f>
        <v>380040</v>
      </c>
      <c r="F51" s="14">
        <f>CF_дог!R9</f>
        <v>380040</v>
      </c>
      <c r="G51" s="14">
        <f>CF_дог!R10</f>
        <v>380040</v>
      </c>
      <c r="H51" s="14">
        <f>CF_дог!R11</f>
        <v>1160840</v>
      </c>
      <c r="I51" s="14">
        <f>CF_дог!R12</f>
        <v>1160840</v>
      </c>
      <c r="J51" s="14">
        <f>CF_дог!R13</f>
        <v>185840</v>
      </c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</row>
    <row r="52" spans="1:56" s="8" customFormat="1">
      <c r="A52" s="9" t="s">
        <v>136</v>
      </c>
      <c r="B52" s="43" t="s">
        <v>706</v>
      </c>
      <c r="C52" s="14"/>
      <c r="D52" s="14"/>
      <c r="E52" s="14">
        <f>CF_дог!T8</f>
        <v>0</v>
      </c>
      <c r="F52" s="14">
        <f>CF_дог!T9</f>
        <v>767.1232876712329</v>
      </c>
      <c r="G52" s="14">
        <f>CF_дог!T10</f>
        <v>6904.1095890410961</v>
      </c>
      <c r="H52" s="14">
        <f>CF_дог!T11</f>
        <v>13884.931506849316</v>
      </c>
      <c r="I52" s="14">
        <f>CF_дог!T12</f>
        <v>35057.534246575349</v>
      </c>
      <c r="J52" s="14">
        <f>CF_дог!T13</f>
        <v>42230.136986301382</v>
      </c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</row>
    <row r="53" spans="1:56" s="8" customFormat="1">
      <c r="A53" s="9" t="s">
        <v>137</v>
      </c>
      <c r="B53" s="43" t="s">
        <v>707</v>
      </c>
      <c r="C53" s="14"/>
      <c r="D53" s="14"/>
      <c r="E53" s="14">
        <f>CF_дог!AH8</f>
        <v>9160.0000000000127</v>
      </c>
      <c r="F53" s="14">
        <f>CF_дог!AH9</f>
        <v>14360.000000000018</v>
      </c>
      <c r="G53" s="14">
        <f>CF_дог!AH10</f>
        <v>14360.000000000018</v>
      </c>
      <c r="H53" s="14">
        <f>CF_дог!AH11</f>
        <v>14360.000000000018</v>
      </c>
      <c r="I53" s="14">
        <f>CF_дог!AH12</f>
        <v>19160.000000000022</v>
      </c>
      <c r="J53" s="14">
        <f>CF_дог!AH13</f>
        <v>14980.000000000022</v>
      </c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</row>
    <row r="54" spans="1:56" s="8" customFormat="1">
      <c r="A54" s="9" t="s">
        <v>139</v>
      </c>
      <c r="B54" s="43" t="s">
        <v>708</v>
      </c>
      <c r="C54" s="14"/>
      <c r="D54" s="14"/>
      <c r="E54" s="14">
        <f>CF_дог!AJ8</f>
        <v>0</v>
      </c>
      <c r="F54" s="14">
        <f>CF_дог!AJ9</f>
        <v>0</v>
      </c>
      <c r="G54" s="14">
        <f>CF_дог!AJ10</f>
        <v>-2800.0000000000023</v>
      </c>
      <c r="H54" s="14">
        <f>CF_дог!AJ11</f>
        <v>-4000.0000000000036</v>
      </c>
      <c r="I54" s="14">
        <f>CF_дог!AJ12</f>
        <v>-4000.0000000000036</v>
      </c>
      <c r="J54" s="14">
        <f>CF_дог!AJ13</f>
        <v>-4000.0000000000036</v>
      </c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</row>
    <row r="55" spans="1:56" s="8" customFormat="1">
      <c r="A55" s="9" t="s">
        <v>140</v>
      </c>
      <c r="B55" s="44" t="s">
        <v>141</v>
      </c>
      <c r="C55" s="13">
        <f>SUBTOTAL(9,C56:C59)</f>
        <v>0</v>
      </c>
      <c r="D55" s="13">
        <f t="shared" ref="D55:J55" si="18">SUBTOTAL(9,D56:D59)</f>
        <v>0</v>
      </c>
      <c r="E55" s="13">
        <f t="shared" si="18"/>
        <v>0</v>
      </c>
      <c r="F55" s="13">
        <f t="shared" si="18"/>
        <v>0</v>
      </c>
      <c r="G55" s="13">
        <f t="shared" si="18"/>
        <v>0</v>
      </c>
      <c r="H55" s="13">
        <f t="shared" si="18"/>
        <v>0</v>
      </c>
      <c r="I55" s="13">
        <f t="shared" si="18"/>
        <v>0</v>
      </c>
      <c r="J55" s="13">
        <f t="shared" si="18"/>
        <v>0</v>
      </c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</row>
    <row r="56" spans="1:56" s="8" customFormat="1">
      <c r="A56" s="9" t="s">
        <v>142</v>
      </c>
      <c r="B56" s="43" t="s">
        <v>705</v>
      </c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</row>
    <row r="57" spans="1:56" s="8" customFormat="1">
      <c r="A57" s="9" t="s">
        <v>143</v>
      </c>
      <c r="B57" s="43" t="s">
        <v>706</v>
      </c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</row>
    <row r="58" spans="1:56" s="8" customFormat="1">
      <c r="A58" s="9" t="s">
        <v>144</v>
      </c>
      <c r="B58" s="43" t="s">
        <v>707</v>
      </c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</row>
    <row r="59" spans="1:56" s="8" customFormat="1">
      <c r="A59" s="9" t="s">
        <v>145</v>
      </c>
      <c r="B59" s="43" t="s">
        <v>708</v>
      </c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</row>
    <row r="60" spans="1:56" s="8" customFormat="1">
      <c r="A60" s="9" t="s">
        <v>146</v>
      </c>
      <c r="B60" s="44" t="s">
        <v>147</v>
      </c>
      <c r="C60" s="13">
        <f>SUBTOTAL(9,C61:C64)</f>
        <v>0</v>
      </c>
      <c r="D60" s="13">
        <f t="shared" ref="D60:J60" si="19">SUBTOTAL(9,D61:D64)</f>
        <v>0</v>
      </c>
      <c r="E60" s="13">
        <f t="shared" si="19"/>
        <v>0</v>
      </c>
      <c r="F60" s="13">
        <f t="shared" si="19"/>
        <v>0</v>
      </c>
      <c r="G60" s="13">
        <f t="shared" si="19"/>
        <v>0</v>
      </c>
      <c r="H60" s="13">
        <f t="shared" si="19"/>
        <v>0</v>
      </c>
      <c r="I60" s="13">
        <f t="shared" si="19"/>
        <v>0</v>
      </c>
      <c r="J60" s="13">
        <f t="shared" si="19"/>
        <v>0</v>
      </c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</row>
    <row r="61" spans="1:56" s="8" customFormat="1">
      <c r="A61" s="9" t="s">
        <v>148</v>
      </c>
      <c r="B61" s="43" t="s">
        <v>705</v>
      </c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</row>
    <row r="62" spans="1:56" s="8" customFormat="1">
      <c r="A62" s="9" t="s">
        <v>149</v>
      </c>
      <c r="B62" s="43" t="s">
        <v>706</v>
      </c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</row>
    <row r="63" spans="1:56" s="8" customFormat="1">
      <c r="A63" s="9" t="s">
        <v>150</v>
      </c>
      <c r="B63" s="43" t="s">
        <v>707</v>
      </c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</row>
    <row r="64" spans="1:56" s="8" customFormat="1">
      <c r="A64" s="9" t="s">
        <v>151</v>
      </c>
      <c r="B64" s="43" t="s">
        <v>708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</row>
    <row r="65" spans="1:56" s="8" customFormat="1">
      <c r="A65" s="9" t="s">
        <v>152</v>
      </c>
      <c r="B65" s="44" t="s">
        <v>153</v>
      </c>
      <c r="C65" s="13">
        <f>SUBTOTAL(9,C66:C69)</f>
        <v>0</v>
      </c>
      <c r="D65" s="13">
        <f t="shared" ref="D65:J65" si="20">SUBTOTAL(9,D66:D69)</f>
        <v>0</v>
      </c>
      <c r="E65" s="13">
        <f t="shared" si="20"/>
        <v>0</v>
      </c>
      <c r="F65" s="13">
        <f t="shared" si="20"/>
        <v>0</v>
      </c>
      <c r="G65" s="13">
        <f t="shared" si="20"/>
        <v>0</v>
      </c>
      <c r="H65" s="13">
        <f t="shared" si="20"/>
        <v>0</v>
      </c>
      <c r="I65" s="13">
        <f t="shared" si="20"/>
        <v>0</v>
      </c>
      <c r="J65" s="13">
        <f t="shared" si="20"/>
        <v>0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</row>
    <row r="66" spans="1:56" s="8" customFormat="1">
      <c r="A66" s="9" t="s">
        <v>154</v>
      </c>
      <c r="B66" s="43" t="s">
        <v>705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</row>
    <row r="67" spans="1:56" s="8" customFormat="1">
      <c r="A67" s="9" t="s">
        <v>155</v>
      </c>
      <c r="B67" s="43" t="s">
        <v>706</v>
      </c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</row>
    <row r="68" spans="1:56" s="8" customFormat="1">
      <c r="A68" s="9" t="s">
        <v>156</v>
      </c>
      <c r="B68" s="43" t="s">
        <v>707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</row>
    <row r="69" spans="1:56" s="8" customFormat="1">
      <c r="A69" s="9" t="s">
        <v>157</v>
      </c>
      <c r="B69" s="43" t="s">
        <v>708</v>
      </c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</row>
    <row r="70" spans="1:56" s="8" customFormat="1">
      <c r="A70" s="9" t="s">
        <v>158</v>
      </c>
      <c r="B70" s="44" t="s">
        <v>159</v>
      </c>
      <c r="C70" s="13">
        <f>SUBTOTAL(9,C71:C74)</f>
        <v>0</v>
      </c>
      <c r="D70" s="13">
        <f t="shared" ref="D70:J70" si="21">SUBTOTAL(9,D71:D74)</f>
        <v>0</v>
      </c>
      <c r="E70" s="13">
        <f t="shared" si="21"/>
        <v>0</v>
      </c>
      <c r="F70" s="13">
        <f t="shared" si="21"/>
        <v>0</v>
      </c>
      <c r="G70" s="13">
        <f t="shared" si="21"/>
        <v>0</v>
      </c>
      <c r="H70" s="13">
        <f t="shared" si="21"/>
        <v>0</v>
      </c>
      <c r="I70" s="13">
        <f t="shared" si="21"/>
        <v>0</v>
      </c>
      <c r="J70" s="13">
        <f t="shared" si="21"/>
        <v>0</v>
      </c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</row>
    <row r="71" spans="1:56" s="8" customFormat="1">
      <c r="A71" s="9" t="s">
        <v>160</v>
      </c>
      <c r="B71" s="43" t="s">
        <v>705</v>
      </c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</row>
    <row r="72" spans="1:56" s="8" customFormat="1">
      <c r="A72" s="9" t="s">
        <v>161</v>
      </c>
      <c r="B72" s="43" t="s">
        <v>706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</row>
    <row r="73" spans="1:56" s="8" customFormat="1">
      <c r="A73" s="9" t="s">
        <v>162</v>
      </c>
      <c r="B73" s="43" t="s">
        <v>707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</row>
    <row r="74" spans="1:56" s="8" customFormat="1">
      <c r="A74" s="9" t="s">
        <v>163</v>
      </c>
      <c r="B74" s="43" t="s">
        <v>708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</row>
    <row r="75" spans="1:56" s="8" customFormat="1">
      <c r="A75" s="9" t="s">
        <v>164</v>
      </c>
      <c r="B75" s="44" t="s">
        <v>97</v>
      </c>
      <c r="C75" s="13">
        <f>SUBTOTAL(9,C76:C79)</f>
        <v>0</v>
      </c>
      <c r="D75" s="13">
        <f t="shared" ref="D75:J75" si="22">SUBTOTAL(9,D76:D79)</f>
        <v>0</v>
      </c>
      <c r="E75" s="13">
        <f t="shared" si="22"/>
        <v>0</v>
      </c>
      <c r="F75" s="13">
        <f t="shared" si="22"/>
        <v>0</v>
      </c>
      <c r="G75" s="13">
        <f t="shared" si="22"/>
        <v>0</v>
      </c>
      <c r="H75" s="13">
        <f t="shared" si="22"/>
        <v>0</v>
      </c>
      <c r="I75" s="13">
        <f t="shared" si="22"/>
        <v>0</v>
      </c>
      <c r="J75" s="13">
        <f t="shared" si="22"/>
        <v>0</v>
      </c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</row>
    <row r="76" spans="1:56" s="8" customFormat="1">
      <c r="A76" s="9" t="s">
        <v>165</v>
      </c>
      <c r="B76" s="43" t="s">
        <v>705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</row>
    <row r="77" spans="1:56" s="8" customFormat="1">
      <c r="A77" s="9" t="s">
        <v>166</v>
      </c>
      <c r="B77" s="43" t="s">
        <v>706</v>
      </c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</row>
    <row r="78" spans="1:56" s="8" customFormat="1">
      <c r="A78" s="9" t="s">
        <v>167</v>
      </c>
      <c r="B78" s="43" t="s">
        <v>707</v>
      </c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</row>
    <row r="79" spans="1:56" s="8" customFormat="1">
      <c r="A79" s="9" t="s">
        <v>168</v>
      </c>
      <c r="B79" s="43" t="s">
        <v>708</v>
      </c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</row>
    <row r="80" spans="1:56" s="8" customFormat="1">
      <c r="A80" s="9" t="s">
        <v>169</v>
      </c>
      <c r="B80" s="44" t="s">
        <v>104</v>
      </c>
      <c r="C80" s="13">
        <f>SUBTOTAL(9,C81:C84)</f>
        <v>0</v>
      </c>
      <c r="D80" s="13">
        <f t="shared" ref="D80:J80" si="23">SUBTOTAL(9,D81:D84)</f>
        <v>0</v>
      </c>
      <c r="E80" s="13">
        <f t="shared" si="23"/>
        <v>0</v>
      </c>
      <c r="F80" s="13">
        <f t="shared" si="23"/>
        <v>0</v>
      </c>
      <c r="G80" s="13">
        <f t="shared" si="23"/>
        <v>0</v>
      </c>
      <c r="H80" s="13">
        <f t="shared" si="23"/>
        <v>0</v>
      </c>
      <c r="I80" s="13">
        <f t="shared" si="23"/>
        <v>0</v>
      </c>
      <c r="J80" s="13">
        <f t="shared" si="23"/>
        <v>0</v>
      </c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</row>
    <row r="81" spans="1:56" s="8" customFormat="1">
      <c r="A81" s="9" t="s">
        <v>170</v>
      </c>
      <c r="B81" s="43" t="s">
        <v>705</v>
      </c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</row>
    <row r="82" spans="1:56" s="8" customFormat="1">
      <c r="A82" s="9" t="s">
        <v>171</v>
      </c>
      <c r="B82" s="43" t="s">
        <v>706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</row>
    <row r="83" spans="1:56" s="8" customFormat="1">
      <c r="A83" s="9" t="s">
        <v>172</v>
      </c>
      <c r="B83" s="43" t="s">
        <v>707</v>
      </c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</row>
    <row r="84" spans="1:56" s="8" customFormat="1">
      <c r="A84" s="9" t="s">
        <v>173</v>
      </c>
      <c r="B84" s="43" t="s">
        <v>708</v>
      </c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</row>
    <row r="85" spans="1:56" s="8" customFormat="1" ht="26.4">
      <c r="A85" s="9" t="s">
        <v>174</v>
      </c>
      <c r="B85" s="41" t="s">
        <v>175</v>
      </c>
      <c r="C85" s="11">
        <f>SUBTOTAL(9,C86:C120)</f>
        <v>0</v>
      </c>
      <c r="D85" s="11">
        <f t="shared" ref="D85:J85" si="24">SUBTOTAL(9,D86:D120)</f>
        <v>0</v>
      </c>
      <c r="E85" s="11">
        <f t="shared" si="24"/>
        <v>0</v>
      </c>
      <c r="F85" s="11">
        <f t="shared" si="24"/>
        <v>0</v>
      </c>
      <c r="G85" s="11">
        <f t="shared" si="24"/>
        <v>0</v>
      </c>
      <c r="H85" s="11">
        <f t="shared" si="24"/>
        <v>0</v>
      </c>
      <c r="I85" s="11">
        <f t="shared" si="24"/>
        <v>0</v>
      </c>
      <c r="J85" s="11">
        <f t="shared" si="24"/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</row>
    <row r="86" spans="1:56" s="8" customFormat="1">
      <c r="A86" s="9" t="s">
        <v>176</v>
      </c>
      <c r="B86" s="44" t="s">
        <v>134</v>
      </c>
      <c r="C86" s="13">
        <f>SUBTOTAL(9,C87:C90)</f>
        <v>0</v>
      </c>
      <c r="D86" s="13">
        <f t="shared" ref="D86:J86" si="25">SUBTOTAL(9,D87:D90)</f>
        <v>0</v>
      </c>
      <c r="E86" s="13">
        <f t="shared" si="25"/>
        <v>0</v>
      </c>
      <c r="F86" s="13">
        <f t="shared" si="25"/>
        <v>0</v>
      </c>
      <c r="G86" s="13">
        <f t="shared" si="25"/>
        <v>0</v>
      </c>
      <c r="H86" s="13">
        <f t="shared" si="25"/>
        <v>0</v>
      </c>
      <c r="I86" s="13">
        <f t="shared" si="25"/>
        <v>0</v>
      </c>
      <c r="J86" s="13">
        <f t="shared" si="25"/>
        <v>0</v>
      </c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</row>
    <row r="87" spans="1:56" s="8" customFormat="1">
      <c r="A87" s="9" t="s">
        <v>177</v>
      </c>
      <c r="B87" s="43" t="s">
        <v>705</v>
      </c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</row>
    <row r="88" spans="1:56" s="8" customFormat="1">
      <c r="A88" s="9" t="s">
        <v>178</v>
      </c>
      <c r="B88" s="43" t="s">
        <v>706</v>
      </c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</row>
    <row r="89" spans="1:56" s="8" customFormat="1">
      <c r="A89" s="9" t="s">
        <v>179</v>
      </c>
      <c r="B89" s="43" t="s">
        <v>707</v>
      </c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</row>
    <row r="90" spans="1:56" s="8" customFormat="1">
      <c r="A90" s="9" t="s">
        <v>180</v>
      </c>
      <c r="B90" s="43" t="s">
        <v>708</v>
      </c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</row>
    <row r="91" spans="1:56" s="8" customFormat="1">
      <c r="A91" s="9" t="s">
        <v>181</v>
      </c>
      <c r="B91" s="44" t="s">
        <v>141</v>
      </c>
      <c r="C91" s="13">
        <f>SUBTOTAL(9,C92:C95)</f>
        <v>0</v>
      </c>
      <c r="D91" s="13">
        <f t="shared" ref="D91:J91" si="26">SUBTOTAL(9,D92:D95)</f>
        <v>0</v>
      </c>
      <c r="E91" s="13">
        <f t="shared" si="26"/>
        <v>0</v>
      </c>
      <c r="F91" s="13">
        <f t="shared" si="26"/>
        <v>0</v>
      </c>
      <c r="G91" s="13">
        <f t="shared" si="26"/>
        <v>0</v>
      </c>
      <c r="H91" s="13">
        <f t="shared" si="26"/>
        <v>0</v>
      </c>
      <c r="I91" s="13">
        <f t="shared" si="26"/>
        <v>0</v>
      </c>
      <c r="J91" s="13">
        <f t="shared" si="26"/>
        <v>0</v>
      </c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</row>
    <row r="92" spans="1:56" s="8" customFormat="1">
      <c r="A92" s="9" t="s">
        <v>182</v>
      </c>
      <c r="B92" s="43" t="s">
        <v>705</v>
      </c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</row>
    <row r="93" spans="1:56" s="8" customFormat="1">
      <c r="A93" s="9" t="s">
        <v>183</v>
      </c>
      <c r="B93" s="43" t="s">
        <v>706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</row>
    <row r="94" spans="1:56" s="8" customFormat="1">
      <c r="A94" s="9" t="s">
        <v>184</v>
      </c>
      <c r="B94" s="43" t="s">
        <v>707</v>
      </c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</row>
    <row r="95" spans="1:56" s="8" customFormat="1">
      <c r="A95" s="9" t="s">
        <v>185</v>
      </c>
      <c r="B95" s="43" t="s">
        <v>708</v>
      </c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</row>
    <row r="96" spans="1:56" s="8" customFormat="1">
      <c r="A96" s="9" t="s">
        <v>186</v>
      </c>
      <c r="B96" s="44" t="s">
        <v>147</v>
      </c>
      <c r="C96" s="13">
        <f>SUBTOTAL(9,C97:C100)</f>
        <v>0</v>
      </c>
      <c r="D96" s="13">
        <f t="shared" ref="D96:J96" si="27">SUBTOTAL(9,D97:D100)</f>
        <v>0</v>
      </c>
      <c r="E96" s="13">
        <f t="shared" si="27"/>
        <v>0</v>
      </c>
      <c r="F96" s="13">
        <f t="shared" si="27"/>
        <v>0</v>
      </c>
      <c r="G96" s="13">
        <f t="shared" si="27"/>
        <v>0</v>
      </c>
      <c r="H96" s="13">
        <f t="shared" si="27"/>
        <v>0</v>
      </c>
      <c r="I96" s="13">
        <f t="shared" si="27"/>
        <v>0</v>
      </c>
      <c r="J96" s="13">
        <f t="shared" si="27"/>
        <v>0</v>
      </c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</row>
    <row r="97" spans="1:56" s="8" customFormat="1">
      <c r="A97" s="9" t="s">
        <v>187</v>
      </c>
      <c r="B97" s="43" t="s">
        <v>705</v>
      </c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</row>
    <row r="98" spans="1:56" s="8" customFormat="1">
      <c r="A98" s="9" t="s">
        <v>188</v>
      </c>
      <c r="B98" s="43" t="s">
        <v>706</v>
      </c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</row>
    <row r="99" spans="1:56" s="8" customFormat="1">
      <c r="A99" s="9" t="s">
        <v>189</v>
      </c>
      <c r="B99" s="43" t="s">
        <v>707</v>
      </c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</row>
    <row r="100" spans="1:56" s="8" customFormat="1">
      <c r="A100" s="9" t="s">
        <v>190</v>
      </c>
      <c r="B100" s="43" t="s">
        <v>708</v>
      </c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</row>
    <row r="101" spans="1:56" s="8" customFormat="1">
      <c r="A101" s="9" t="s">
        <v>191</v>
      </c>
      <c r="B101" s="44" t="s">
        <v>153</v>
      </c>
      <c r="C101" s="13">
        <f>SUBTOTAL(9,C102:C105)</f>
        <v>0</v>
      </c>
      <c r="D101" s="13">
        <f t="shared" ref="D101:J101" si="28">SUBTOTAL(9,D102:D105)</f>
        <v>0</v>
      </c>
      <c r="E101" s="13">
        <f t="shared" si="28"/>
        <v>0</v>
      </c>
      <c r="F101" s="13">
        <f t="shared" si="28"/>
        <v>0</v>
      </c>
      <c r="G101" s="13">
        <f t="shared" si="28"/>
        <v>0</v>
      </c>
      <c r="H101" s="13">
        <f t="shared" si="28"/>
        <v>0</v>
      </c>
      <c r="I101" s="13">
        <f t="shared" si="28"/>
        <v>0</v>
      </c>
      <c r="J101" s="13">
        <f t="shared" si="28"/>
        <v>0</v>
      </c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</row>
    <row r="102" spans="1:56" s="8" customFormat="1">
      <c r="A102" s="9" t="s">
        <v>192</v>
      </c>
      <c r="B102" s="43" t="s">
        <v>705</v>
      </c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</row>
    <row r="103" spans="1:56" s="8" customFormat="1">
      <c r="A103" s="9" t="s">
        <v>193</v>
      </c>
      <c r="B103" s="43" t="s">
        <v>706</v>
      </c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</row>
    <row r="104" spans="1:56" s="8" customFormat="1">
      <c r="A104" s="9" t="s">
        <v>194</v>
      </c>
      <c r="B104" s="43" t="s">
        <v>707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</row>
    <row r="105" spans="1:56" s="8" customFormat="1">
      <c r="A105" s="9" t="s">
        <v>195</v>
      </c>
      <c r="B105" s="43" t="s">
        <v>708</v>
      </c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</row>
    <row r="106" spans="1:56" s="8" customFormat="1">
      <c r="A106" s="9" t="s">
        <v>196</v>
      </c>
      <c r="B106" s="44" t="s">
        <v>159</v>
      </c>
      <c r="C106" s="13">
        <f>SUBTOTAL(9,C107:C110)</f>
        <v>0</v>
      </c>
      <c r="D106" s="13">
        <f t="shared" ref="D106:J106" si="29">SUBTOTAL(9,D107:D110)</f>
        <v>0</v>
      </c>
      <c r="E106" s="13">
        <f t="shared" si="29"/>
        <v>0</v>
      </c>
      <c r="F106" s="13">
        <f t="shared" si="29"/>
        <v>0</v>
      </c>
      <c r="G106" s="13">
        <f t="shared" si="29"/>
        <v>0</v>
      </c>
      <c r="H106" s="13">
        <f t="shared" si="29"/>
        <v>0</v>
      </c>
      <c r="I106" s="13">
        <f t="shared" si="29"/>
        <v>0</v>
      </c>
      <c r="J106" s="13">
        <f t="shared" si="29"/>
        <v>0</v>
      </c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</row>
    <row r="107" spans="1:56" s="8" customFormat="1">
      <c r="A107" s="9" t="s">
        <v>197</v>
      </c>
      <c r="B107" s="43" t="s">
        <v>705</v>
      </c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</row>
    <row r="108" spans="1:56" s="8" customFormat="1">
      <c r="A108" s="9" t="s">
        <v>198</v>
      </c>
      <c r="B108" s="43" t="s">
        <v>706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</row>
    <row r="109" spans="1:56" s="8" customFormat="1">
      <c r="A109" s="9" t="s">
        <v>199</v>
      </c>
      <c r="B109" s="43" t="s">
        <v>707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</row>
    <row r="110" spans="1:56" s="8" customFormat="1">
      <c r="A110" s="9" t="s">
        <v>200</v>
      </c>
      <c r="B110" s="43" t="s">
        <v>708</v>
      </c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</row>
    <row r="111" spans="1:56" s="8" customFormat="1">
      <c r="A111" s="9" t="s">
        <v>201</v>
      </c>
      <c r="B111" s="44" t="s">
        <v>97</v>
      </c>
      <c r="C111" s="13">
        <f>SUBTOTAL(9,C112:C115)</f>
        <v>0</v>
      </c>
      <c r="D111" s="13">
        <f t="shared" ref="D111:J111" si="30">SUBTOTAL(9,D112:D115)</f>
        <v>0</v>
      </c>
      <c r="E111" s="13">
        <f t="shared" si="30"/>
        <v>0</v>
      </c>
      <c r="F111" s="13">
        <f t="shared" si="30"/>
        <v>0</v>
      </c>
      <c r="G111" s="13">
        <f t="shared" si="30"/>
        <v>0</v>
      </c>
      <c r="H111" s="13">
        <f t="shared" si="30"/>
        <v>0</v>
      </c>
      <c r="I111" s="13">
        <f t="shared" si="30"/>
        <v>0</v>
      </c>
      <c r="J111" s="13">
        <f t="shared" si="30"/>
        <v>0</v>
      </c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</row>
    <row r="112" spans="1:56" s="8" customFormat="1">
      <c r="A112" s="9" t="s">
        <v>202</v>
      </c>
      <c r="B112" s="43" t="s">
        <v>705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</row>
    <row r="113" spans="1:56" s="8" customFormat="1">
      <c r="A113" s="9" t="s">
        <v>203</v>
      </c>
      <c r="B113" s="43" t="s">
        <v>706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</row>
    <row r="114" spans="1:56" s="8" customFormat="1">
      <c r="A114" s="9" t="s">
        <v>204</v>
      </c>
      <c r="B114" s="43" t="s">
        <v>707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</row>
    <row r="115" spans="1:56" s="8" customFormat="1">
      <c r="A115" s="9" t="s">
        <v>205</v>
      </c>
      <c r="B115" s="43" t="s">
        <v>708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</row>
    <row r="116" spans="1:56" s="8" customFormat="1">
      <c r="A116" s="9" t="s">
        <v>206</v>
      </c>
      <c r="B116" s="44" t="s">
        <v>104</v>
      </c>
      <c r="C116" s="13">
        <f>SUBTOTAL(9,C117:C120)</f>
        <v>0</v>
      </c>
      <c r="D116" s="13">
        <f t="shared" ref="D116:J116" si="31">SUBTOTAL(9,D117:D120)</f>
        <v>0</v>
      </c>
      <c r="E116" s="13">
        <f t="shared" si="31"/>
        <v>0</v>
      </c>
      <c r="F116" s="13">
        <f t="shared" si="31"/>
        <v>0</v>
      </c>
      <c r="G116" s="13">
        <f t="shared" si="31"/>
        <v>0</v>
      </c>
      <c r="H116" s="13">
        <f t="shared" si="31"/>
        <v>0</v>
      </c>
      <c r="I116" s="13">
        <f t="shared" si="31"/>
        <v>0</v>
      </c>
      <c r="J116" s="13">
        <f t="shared" si="31"/>
        <v>0</v>
      </c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</row>
    <row r="117" spans="1:56" s="8" customFormat="1">
      <c r="A117" s="9" t="s">
        <v>207</v>
      </c>
      <c r="B117" s="43" t="s">
        <v>705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</row>
    <row r="118" spans="1:56" s="8" customFormat="1">
      <c r="A118" s="9" t="s">
        <v>208</v>
      </c>
      <c r="B118" s="43" t="s">
        <v>706</v>
      </c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</row>
    <row r="119" spans="1:56" s="8" customFormat="1">
      <c r="A119" s="9" t="s">
        <v>209</v>
      </c>
      <c r="B119" s="43" t="s">
        <v>707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</row>
    <row r="120" spans="1:56" s="8" customFormat="1">
      <c r="A120" s="9" t="s">
        <v>210</v>
      </c>
      <c r="B120" s="43" t="s">
        <v>708</v>
      </c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</row>
    <row r="121" spans="1:56" s="8" customFormat="1" ht="26.4">
      <c r="A121" s="9" t="s">
        <v>211</v>
      </c>
      <c r="B121" s="41" t="s">
        <v>212</v>
      </c>
      <c r="C121" s="11">
        <f>SUBTOTAL(9,C122:C149)</f>
        <v>0</v>
      </c>
      <c r="D121" s="11">
        <f t="shared" ref="D121:J121" si="32">SUBTOTAL(9,D122:D149)</f>
        <v>0</v>
      </c>
      <c r="E121" s="11">
        <f t="shared" si="32"/>
        <v>0</v>
      </c>
      <c r="F121" s="11">
        <f t="shared" si="32"/>
        <v>0</v>
      </c>
      <c r="G121" s="11">
        <f t="shared" si="32"/>
        <v>0</v>
      </c>
      <c r="H121" s="11">
        <f t="shared" si="32"/>
        <v>0</v>
      </c>
      <c r="I121" s="11">
        <f t="shared" si="32"/>
        <v>0</v>
      </c>
      <c r="J121" s="11">
        <f t="shared" si="32"/>
        <v>0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</row>
    <row r="122" spans="1:56" s="8" customFormat="1">
      <c r="A122" s="9" t="s">
        <v>213</v>
      </c>
      <c r="B122" s="44" t="s">
        <v>134</v>
      </c>
      <c r="C122" s="13">
        <f>SUBTOTAL(9,C123:C125)</f>
        <v>0</v>
      </c>
      <c r="D122" s="13">
        <f t="shared" ref="D122:J122" si="33">SUBTOTAL(9,D123:D125)</f>
        <v>0</v>
      </c>
      <c r="E122" s="13">
        <f t="shared" si="33"/>
        <v>0</v>
      </c>
      <c r="F122" s="13">
        <f t="shared" si="33"/>
        <v>0</v>
      </c>
      <c r="G122" s="13">
        <f t="shared" si="33"/>
        <v>0</v>
      </c>
      <c r="H122" s="13">
        <f t="shared" si="33"/>
        <v>0</v>
      </c>
      <c r="I122" s="13">
        <f t="shared" si="33"/>
        <v>0</v>
      </c>
      <c r="J122" s="13">
        <f t="shared" si="33"/>
        <v>0</v>
      </c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</row>
    <row r="123" spans="1:56" s="8" customFormat="1">
      <c r="A123" s="9" t="s">
        <v>214</v>
      </c>
      <c r="B123" s="43" t="s">
        <v>705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</row>
    <row r="124" spans="1:56" s="8" customFormat="1">
      <c r="A124" s="9" t="s">
        <v>215</v>
      </c>
      <c r="B124" s="43" t="s">
        <v>706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</row>
    <row r="125" spans="1:56" s="8" customFormat="1">
      <c r="A125" s="9" t="s">
        <v>216</v>
      </c>
      <c r="B125" s="43" t="s">
        <v>703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</row>
    <row r="126" spans="1:56" s="8" customFormat="1">
      <c r="A126" s="9" t="s">
        <v>218</v>
      </c>
      <c r="B126" s="44" t="s">
        <v>141</v>
      </c>
      <c r="C126" s="13">
        <f>SUBTOTAL(9,C127:C129)</f>
        <v>0</v>
      </c>
      <c r="D126" s="13">
        <f t="shared" ref="D126:J126" si="34">SUBTOTAL(9,D127:D129)</f>
        <v>0</v>
      </c>
      <c r="E126" s="13">
        <f t="shared" si="34"/>
        <v>0</v>
      </c>
      <c r="F126" s="13">
        <f t="shared" si="34"/>
        <v>0</v>
      </c>
      <c r="G126" s="13">
        <f t="shared" si="34"/>
        <v>0</v>
      </c>
      <c r="H126" s="13">
        <f t="shared" si="34"/>
        <v>0</v>
      </c>
      <c r="I126" s="13">
        <f t="shared" si="34"/>
        <v>0</v>
      </c>
      <c r="J126" s="13">
        <f t="shared" si="34"/>
        <v>0</v>
      </c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</row>
    <row r="127" spans="1:56" s="8" customFormat="1">
      <c r="A127" s="9" t="s">
        <v>219</v>
      </c>
      <c r="B127" s="43" t="s">
        <v>705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</row>
    <row r="128" spans="1:56" s="8" customFormat="1">
      <c r="A128" s="9" t="s">
        <v>220</v>
      </c>
      <c r="B128" s="43" t="s">
        <v>706</v>
      </c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</row>
    <row r="129" spans="1:56" s="8" customFormat="1">
      <c r="A129" s="9" t="s">
        <v>221</v>
      </c>
      <c r="B129" s="43" t="s">
        <v>703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</row>
    <row r="130" spans="1:56" s="8" customFormat="1">
      <c r="A130" s="9" t="s">
        <v>223</v>
      </c>
      <c r="B130" s="44" t="s">
        <v>147</v>
      </c>
      <c r="C130" s="13">
        <f>SUBTOTAL(9,C131:C133)</f>
        <v>0</v>
      </c>
      <c r="D130" s="13">
        <f t="shared" ref="D130:J130" si="35">SUBTOTAL(9,D131:D133)</f>
        <v>0</v>
      </c>
      <c r="E130" s="13">
        <f t="shared" si="35"/>
        <v>0</v>
      </c>
      <c r="F130" s="13">
        <f t="shared" si="35"/>
        <v>0</v>
      </c>
      <c r="G130" s="13">
        <f t="shared" si="35"/>
        <v>0</v>
      </c>
      <c r="H130" s="13">
        <f t="shared" si="35"/>
        <v>0</v>
      </c>
      <c r="I130" s="13">
        <f t="shared" si="35"/>
        <v>0</v>
      </c>
      <c r="J130" s="13">
        <f t="shared" si="35"/>
        <v>0</v>
      </c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</row>
    <row r="131" spans="1:56" s="8" customFormat="1">
      <c r="A131" s="9" t="s">
        <v>224</v>
      </c>
      <c r="B131" s="43" t="s">
        <v>705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</row>
    <row r="132" spans="1:56" s="8" customFormat="1">
      <c r="A132" s="9" t="s">
        <v>225</v>
      </c>
      <c r="B132" s="43" t="s">
        <v>706</v>
      </c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</row>
    <row r="133" spans="1:56" s="8" customFormat="1">
      <c r="A133" s="9" t="s">
        <v>226</v>
      </c>
      <c r="B133" s="43" t="s">
        <v>703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</row>
    <row r="134" spans="1:56" s="8" customFormat="1">
      <c r="A134" s="16" t="s">
        <v>228</v>
      </c>
      <c r="B134" s="44" t="s">
        <v>153</v>
      </c>
      <c r="C134" s="13">
        <f>SUBTOTAL(9,C135:C137)</f>
        <v>0</v>
      </c>
      <c r="D134" s="13">
        <f t="shared" ref="D134:J134" si="36">SUBTOTAL(9,D135:D137)</f>
        <v>0</v>
      </c>
      <c r="E134" s="13">
        <f t="shared" si="36"/>
        <v>0</v>
      </c>
      <c r="F134" s="13">
        <f t="shared" si="36"/>
        <v>0</v>
      </c>
      <c r="G134" s="13">
        <f t="shared" si="36"/>
        <v>0</v>
      </c>
      <c r="H134" s="13">
        <f t="shared" si="36"/>
        <v>0</v>
      </c>
      <c r="I134" s="13">
        <f t="shared" si="36"/>
        <v>0</v>
      </c>
      <c r="J134" s="13">
        <f t="shared" si="36"/>
        <v>0</v>
      </c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</row>
    <row r="135" spans="1:56" s="8" customFormat="1">
      <c r="A135" s="16" t="s">
        <v>229</v>
      </c>
      <c r="B135" s="43" t="s">
        <v>705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</row>
    <row r="136" spans="1:56" s="8" customFormat="1">
      <c r="A136" s="16" t="s">
        <v>230</v>
      </c>
      <c r="B136" s="43" t="s">
        <v>706</v>
      </c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</row>
    <row r="137" spans="1:56" s="8" customFormat="1">
      <c r="A137" s="16" t="s">
        <v>231</v>
      </c>
      <c r="B137" s="43" t="s">
        <v>703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</row>
    <row r="138" spans="1:56" s="8" customFormat="1">
      <c r="A138" s="16" t="s">
        <v>233</v>
      </c>
      <c r="B138" s="44" t="s">
        <v>159</v>
      </c>
      <c r="C138" s="13">
        <f>SUBTOTAL(9,C139:C141)</f>
        <v>0</v>
      </c>
      <c r="D138" s="13">
        <f t="shared" ref="D138:J138" si="37">SUBTOTAL(9,D139:D141)</f>
        <v>0</v>
      </c>
      <c r="E138" s="13">
        <f t="shared" si="37"/>
        <v>0</v>
      </c>
      <c r="F138" s="13">
        <f t="shared" si="37"/>
        <v>0</v>
      </c>
      <c r="G138" s="13">
        <f t="shared" si="37"/>
        <v>0</v>
      </c>
      <c r="H138" s="13">
        <f t="shared" si="37"/>
        <v>0</v>
      </c>
      <c r="I138" s="13">
        <f t="shared" si="37"/>
        <v>0</v>
      </c>
      <c r="J138" s="13">
        <f t="shared" si="37"/>
        <v>0</v>
      </c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</row>
    <row r="139" spans="1:56" s="8" customFormat="1">
      <c r="A139" s="16" t="s">
        <v>234</v>
      </c>
      <c r="B139" s="43" t="s">
        <v>705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</row>
    <row r="140" spans="1:56" s="8" customFormat="1">
      <c r="A140" s="16" t="s">
        <v>235</v>
      </c>
      <c r="B140" s="43" t="s">
        <v>706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</row>
    <row r="141" spans="1:56" s="8" customFormat="1">
      <c r="A141" s="16" t="s">
        <v>236</v>
      </c>
      <c r="B141" s="43" t="s">
        <v>703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</row>
    <row r="142" spans="1:56" s="8" customFormat="1">
      <c r="A142" s="16" t="s">
        <v>238</v>
      </c>
      <c r="B142" s="44" t="s">
        <v>97</v>
      </c>
      <c r="C142" s="13">
        <f>SUBTOTAL(9,C143:C145)</f>
        <v>0</v>
      </c>
      <c r="D142" s="13">
        <f t="shared" ref="D142:J142" si="38">SUBTOTAL(9,D143:D145)</f>
        <v>0</v>
      </c>
      <c r="E142" s="13">
        <f t="shared" si="38"/>
        <v>0</v>
      </c>
      <c r="F142" s="13">
        <f t="shared" si="38"/>
        <v>0</v>
      </c>
      <c r="G142" s="13">
        <f t="shared" si="38"/>
        <v>0</v>
      </c>
      <c r="H142" s="13">
        <f t="shared" si="38"/>
        <v>0</v>
      </c>
      <c r="I142" s="13">
        <f t="shared" si="38"/>
        <v>0</v>
      </c>
      <c r="J142" s="13">
        <f t="shared" si="38"/>
        <v>0</v>
      </c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</row>
    <row r="143" spans="1:56" s="8" customFormat="1">
      <c r="A143" s="16" t="s">
        <v>239</v>
      </c>
      <c r="B143" s="43" t="s">
        <v>705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</row>
    <row r="144" spans="1:56" s="8" customFormat="1">
      <c r="A144" s="16" t="s">
        <v>240</v>
      </c>
      <c r="B144" s="43" t="s">
        <v>706</v>
      </c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</row>
    <row r="145" spans="1:56" s="8" customFormat="1">
      <c r="A145" s="16" t="s">
        <v>241</v>
      </c>
      <c r="B145" s="43" t="s">
        <v>703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</row>
    <row r="146" spans="1:56" s="8" customFormat="1">
      <c r="A146" s="16" t="s">
        <v>243</v>
      </c>
      <c r="B146" s="44" t="s">
        <v>104</v>
      </c>
      <c r="C146" s="13">
        <f>SUBTOTAL(9,C147:C149)</f>
        <v>0</v>
      </c>
      <c r="D146" s="13">
        <f t="shared" ref="D146:J146" si="39">SUBTOTAL(9,D147:D149)</f>
        <v>0</v>
      </c>
      <c r="E146" s="13">
        <f t="shared" si="39"/>
        <v>0</v>
      </c>
      <c r="F146" s="13">
        <f t="shared" si="39"/>
        <v>0</v>
      </c>
      <c r="G146" s="13">
        <f t="shared" si="39"/>
        <v>0</v>
      </c>
      <c r="H146" s="13">
        <f t="shared" si="39"/>
        <v>0</v>
      </c>
      <c r="I146" s="13">
        <f t="shared" si="39"/>
        <v>0</v>
      </c>
      <c r="J146" s="13">
        <f t="shared" si="39"/>
        <v>0</v>
      </c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</row>
    <row r="147" spans="1:56" s="8" customFormat="1">
      <c r="A147" s="16" t="s">
        <v>244</v>
      </c>
      <c r="B147" s="43" t="s">
        <v>705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</row>
    <row r="148" spans="1:56" s="8" customFormat="1">
      <c r="A148" s="16" t="s">
        <v>245</v>
      </c>
      <c r="B148" s="43" t="s">
        <v>706</v>
      </c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</row>
    <row r="149" spans="1:56" s="8" customFormat="1">
      <c r="A149" s="16" t="s">
        <v>246</v>
      </c>
      <c r="B149" s="43" t="s">
        <v>703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</row>
    <row r="150" spans="1:56" s="8" customFormat="1" ht="26.4">
      <c r="A150" s="9" t="s">
        <v>248</v>
      </c>
      <c r="B150" s="45" t="s">
        <v>249</v>
      </c>
      <c r="C150" s="11">
        <f t="shared" ref="C150:J150" si="40">SUBTOTAL(9,C151:C170)</f>
        <v>0</v>
      </c>
      <c r="D150" s="11">
        <f t="shared" si="40"/>
        <v>0</v>
      </c>
      <c r="E150" s="11">
        <f t="shared" si="40"/>
        <v>0</v>
      </c>
      <c r="F150" s="11">
        <f t="shared" si="40"/>
        <v>0</v>
      </c>
      <c r="G150" s="11">
        <f t="shared" si="40"/>
        <v>0</v>
      </c>
      <c r="H150" s="11">
        <f t="shared" si="40"/>
        <v>0</v>
      </c>
      <c r="I150" s="11">
        <f t="shared" si="40"/>
        <v>0</v>
      </c>
      <c r="J150" s="11">
        <f t="shared" si="40"/>
        <v>0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</row>
    <row r="151" spans="1:56" s="8" customFormat="1">
      <c r="A151" s="9" t="s">
        <v>250</v>
      </c>
      <c r="B151" s="42" t="s">
        <v>251</v>
      </c>
      <c r="C151" s="13">
        <f t="shared" ref="C151:J151" si="41">SUBTOTAL(9,C152:C154)</f>
        <v>0</v>
      </c>
      <c r="D151" s="13">
        <f t="shared" si="41"/>
        <v>0</v>
      </c>
      <c r="E151" s="13">
        <f t="shared" si="41"/>
        <v>0</v>
      </c>
      <c r="F151" s="13">
        <f t="shared" si="41"/>
        <v>0</v>
      </c>
      <c r="G151" s="13">
        <f t="shared" si="41"/>
        <v>0</v>
      </c>
      <c r="H151" s="13">
        <f t="shared" si="41"/>
        <v>0</v>
      </c>
      <c r="I151" s="13">
        <f t="shared" si="41"/>
        <v>0</v>
      </c>
      <c r="J151" s="13">
        <f t="shared" si="41"/>
        <v>0</v>
      </c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56" s="8" customFormat="1">
      <c r="A152" s="9" t="s">
        <v>252</v>
      </c>
      <c r="B152" s="43" t="s">
        <v>701</v>
      </c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</row>
    <row r="153" spans="1:56" s="8" customFormat="1">
      <c r="A153" s="9" t="s">
        <v>253</v>
      </c>
      <c r="B153" s="43" t="s">
        <v>709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</row>
    <row r="154" spans="1:56" s="8" customFormat="1">
      <c r="A154" s="9" t="s">
        <v>254</v>
      </c>
      <c r="B154" s="43" t="s">
        <v>703</v>
      </c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</row>
    <row r="155" spans="1:56" s="8" customFormat="1">
      <c r="A155" s="9" t="s">
        <v>258</v>
      </c>
      <c r="B155" s="42" t="s">
        <v>259</v>
      </c>
      <c r="C155" s="13">
        <f t="shared" ref="C155:J155" si="42">SUBTOTAL(9,C156:C158)</f>
        <v>0</v>
      </c>
      <c r="D155" s="13">
        <f t="shared" si="42"/>
        <v>0</v>
      </c>
      <c r="E155" s="13">
        <f t="shared" si="42"/>
        <v>0</v>
      </c>
      <c r="F155" s="13">
        <f t="shared" si="42"/>
        <v>0</v>
      </c>
      <c r="G155" s="13">
        <f t="shared" si="42"/>
        <v>0</v>
      </c>
      <c r="H155" s="13">
        <f t="shared" si="42"/>
        <v>0</v>
      </c>
      <c r="I155" s="13">
        <f t="shared" si="42"/>
        <v>0</v>
      </c>
      <c r="J155" s="13">
        <f t="shared" si="42"/>
        <v>0</v>
      </c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56" s="8" customFormat="1">
      <c r="A156" s="9" t="s">
        <v>260</v>
      </c>
      <c r="B156" s="43" t="s">
        <v>701</v>
      </c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</row>
    <row r="157" spans="1:56" s="8" customFormat="1">
      <c r="A157" s="9" t="s">
        <v>261</v>
      </c>
      <c r="B157" s="43" t="s">
        <v>709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</row>
    <row r="158" spans="1:56" s="8" customFormat="1">
      <c r="A158" s="9" t="s">
        <v>262</v>
      </c>
      <c r="B158" s="43" t="s">
        <v>703</v>
      </c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</row>
    <row r="159" spans="1:56" s="8" customFormat="1">
      <c r="A159" s="9" t="s">
        <v>265</v>
      </c>
      <c r="B159" s="42" t="s">
        <v>266</v>
      </c>
      <c r="C159" s="13">
        <f t="shared" ref="C159:J159" si="43">SUBTOTAL(9,C160:C162)</f>
        <v>0</v>
      </c>
      <c r="D159" s="13">
        <f t="shared" si="43"/>
        <v>0</v>
      </c>
      <c r="E159" s="13">
        <f t="shared" si="43"/>
        <v>0</v>
      </c>
      <c r="F159" s="13">
        <f t="shared" si="43"/>
        <v>0</v>
      </c>
      <c r="G159" s="13">
        <f t="shared" si="43"/>
        <v>0</v>
      </c>
      <c r="H159" s="13">
        <f t="shared" si="43"/>
        <v>0</v>
      </c>
      <c r="I159" s="13">
        <f t="shared" si="43"/>
        <v>0</v>
      </c>
      <c r="J159" s="13">
        <f t="shared" si="43"/>
        <v>0</v>
      </c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56" s="8" customFormat="1">
      <c r="A160" s="9" t="s">
        <v>267</v>
      </c>
      <c r="B160" s="46" t="s">
        <v>701</v>
      </c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</row>
    <row r="161" spans="1:56" s="8" customFormat="1">
      <c r="A161" s="9" t="s">
        <v>268</v>
      </c>
      <c r="B161" s="47" t="s">
        <v>709</v>
      </c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</row>
    <row r="162" spans="1:56" s="8" customFormat="1">
      <c r="A162" s="9" t="s">
        <v>269</v>
      </c>
      <c r="B162" s="47" t="s">
        <v>703</v>
      </c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</row>
    <row r="163" spans="1:56" s="8" customFormat="1">
      <c r="A163" s="9" t="s">
        <v>272</v>
      </c>
      <c r="B163" s="42" t="s">
        <v>273</v>
      </c>
      <c r="C163" s="13">
        <f t="shared" ref="C163:J163" si="44">SUBTOTAL(9,C164:C166)</f>
        <v>0</v>
      </c>
      <c r="D163" s="13">
        <f t="shared" si="44"/>
        <v>0</v>
      </c>
      <c r="E163" s="13">
        <f t="shared" si="44"/>
        <v>0</v>
      </c>
      <c r="F163" s="13">
        <f t="shared" si="44"/>
        <v>0</v>
      </c>
      <c r="G163" s="13">
        <f t="shared" si="44"/>
        <v>0</v>
      </c>
      <c r="H163" s="13">
        <f t="shared" si="44"/>
        <v>0</v>
      </c>
      <c r="I163" s="13">
        <f t="shared" si="44"/>
        <v>0</v>
      </c>
      <c r="J163" s="13">
        <f t="shared" si="44"/>
        <v>0</v>
      </c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s="8" customFormat="1">
      <c r="A164" s="9" t="s">
        <v>274</v>
      </c>
      <c r="B164" s="46" t="s">
        <v>701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</row>
    <row r="165" spans="1:56" s="8" customFormat="1">
      <c r="A165" s="9" t="s">
        <v>275</v>
      </c>
      <c r="B165" s="47" t="s">
        <v>709</v>
      </c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</row>
    <row r="166" spans="1:56" s="8" customFormat="1">
      <c r="A166" s="9" t="s">
        <v>276</v>
      </c>
      <c r="B166" s="47" t="s">
        <v>703</v>
      </c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</row>
    <row r="167" spans="1:56" s="8" customFormat="1">
      <c r="A167" s="9" t="s">
        <v>279</v>
      </c>
      <c r="B167" s="42" t="s">
        <v>280</v>
      </c>
      <c r="C167" s="13">
        <f t="shared" ref="C167:J167" si="45">SUBTOTAL(9,C168:C170)</f>
        <v>0</v>
      </c>
      <c r="D167" s="13">
        <f t="shared" si="45"/>
        <v>0</v>
      </c>
      <c r="E167" s="13">
        <f t="shared" si="45"/>
        <v>0</v>
      </c>
      <c r="F167" s="13">
        <f t="shared" si="45"/>
        <v>0</v>
      </c>
      <c r="G167" s="13">
        <f t="shared" si="45"/>
        <v>0</v>
      </c>
      <c r="H167" s="13">
        <f t="shared" si="45"/>
        <v>0</v>
      </c>
      <c r="I167" s="13">
        <f t="shared" si="45"/>
        <v>0</v>
      </c>
      <c r="J167" s="13">
        <f t="shared" si="45"/>
        <v>0</v>
      </c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s="8" customFormat="1">
      <c r="A168" s="9" t="s">
        <v>281</v>
      </c>
      <c r="B168" s="46" t="s">
        <v>701</v>
      </c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</row>
    <row r="169" spans="1:56" s="8" customFormat="1">
      <c r="A169" s="9" t="s">
        <v>282</v>
      </c>
      <c r="B169" s="47" t="s">
        <v>709</v>
      </c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</row>
    <row r="170" spans="1:56" s="8" customFormat="1">
      <c r="A170" s="9" t="s">
        <v>283</v>
      </c>
      <c r="B170" s="47" t="s">
        <v>703</v>
      </c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</row>
    <row r="171" spans="1:56" s="8" customFormat="1">
      <c r="A171" s="9" t="s">
        <v>286</v>
      </c>
      <c r="B171" s="45" t="s">
        <v>287</v>
      </c>
      <c r="C171" s="11">
        <f>SUBTOTAL(9,C172:C183)</f>
        <v>0</v>
      </c>
      <c r="D171" s="11">
        <f t="shared" ref="D171:J171" si="46">SUBTOTAL(9,D172:D183)</f>
        <v>0</v>
      </c>
      <c r="E171" s="11">
        <f t="shared" si="46"/>
        <v>0</v>
      </c>
      <c r="F171" s="11">
        <f t="shared" si="46"/>
        <v>0</v>
      </c>
      <c r="G171" s="11">
        <f t="shared" si="46"/>
        <v>0</v>
      </c>
      <c r="H171" s="11">
        <f t="shared" si="46"/>
        <v>0</v>
      </c>
      <c r="I171" s="11">
        <f t="shared" si="46"/>
        <v>0</v>
      </c>
      <c r="J171" s="11">
        <f t="shared" si="46"/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</row>
    <row r="172" spans="1:56" s="8" customFormat="1">
      <c r="A172" s="9" t="s">
        <v>288</v>
      </c>
      <c r="B172" s="42" t="s">
        <v>289</v>
      </c>
      <c r="C172" s="13">
        <f>SUBTOTAL(9,C173:C174)</f>
        <v>0</v>
      </c>
      <c r="D172" s="13">
        <f t="shared" ref="D172:J172" si="47">SUBTOTAL(9,D173:D174)</f>
        <v>0</v>
      </c>
      <c r="E172" s="13">
        <f t="shared" si="47"/>
        <v>0</v>
      </c>
      <c r="F172" s="13">
        <f t="shared" si="47"/>
        <v>0</v>
      </c>
      <c r="G172" s="13">
        <f t="shared" si="47"/>
        <v>0</v>
      </c>
      <c r="H172" s="13">
        <f t="shared" si="47"/>
        <v>0</v>
      </c>
      <c r="I172" s="13">
        <f t="shared" si="47"/>
        <v>0</v>
      </c>
      <c r="J172" s="13">
        <f t="shared" si="47"/>
        <v>0</v>
      </c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s="8" customFormat="1">
      <c r="A173" s="9" t="s">
        <v>290</v>
      </c>
      <c r="B173" s="43" t="s">
        <v>705</v>
      </c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</row>
    <row r="174" spans="1:56" s="8" customFormat="1">
      <c r="A174" s="9" t="s">
        <v>291</v>
      </c>
      <c r="B174" s="43" t="s">
        <v>703</v>
      </c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</row>
    <row r="175" spans="1:56" s="8" customFormat="1">
      <c r="A175" s="9" t="s">
        <v>294</v>
      </c>
      <c r="B175" s="42" t="s">
        <v>295</v>
      </c>
      <c r="C175" s="13">
        <f>SUBTOTAL(9,C176:C177)</f>
        <v>0</v>
      </c>
      <c r="D175" s="13">
        <f t="shared" ref="D175:J175" si="48">SUBTOTAL(9,D176:D177)</f>
        <v>0</v>
      </c>
      <c r="E175" s="13">
        <f t="shared" si="48"/>
        <v>0</v>
      </c>
      <c r="F175" s="13">
        <f t="shared" si="48"/>
        <v>0</v>
      </c>
      <c r="G175" s="13">
        <f t="shared" si="48"/>
        <v>0</v>
      </c>
      <c r="H175" s="13">
        <f t="shared" si="48"/>
        <v>0</v>
      </c>
      <c r="I175" s="13">
        <f t="shared" si="48"/>
        <v>0</v>
      </c>
      <c r="J175" s="13">
        <f t="shared" si="48"/>
        <v>0</v>
      </c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s="8" customFormat="1">
      <c r="A176" s="9" t="s">
        <v>296</v>
      </c>
      <c r="B176" s="43" t="s">
        <v>705</v>
      </c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</row>
    <row r="177" spans="1:56" s="8" customFormat="1">
      <c r="A177" s="9" t="s">
        <v>297</v>
      </c>
      <c r="B177" s="43" t="s">
        <v>703</v>
      </c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</row>
    <row r="178" spans="1:56" s="8" customFormat="1">
      <c r="A178" s="9" t="s">
        <v>299</v>
      </c>
      <c r="B178" s="42" t="s">
        <v>251</v>
      </c>
      <c r="C178" s="13">
        <f>SUBTOTAL(9,C179:C180)</f>
        <v>0</v>
      </c>
      <c r="D178" s="13">
        <f t="shared" ref="D178:J178" si="49">SUBTOTAL(9,D179:D180)</f>
        <v>0</v>
      </c>
      <c r="E178" s="13">
        <f t="shared" si="49"/>
        <v>0</v>
      </c>
      <c r="F178" s="13">
        <f t="shared" si="49"/>
        <v>0</v>
      </c>
      <c r="G178" s="13">
        <f t="shared" si="49"/>
        <v>0</v>
      </c>
      <c r="H178" s="13">
        <f t="shared" si="49"/>
        <v>0</v>
      </c>
      <c r="I178" s="13">
        <f t="shared" si="49"/>
        <v>0</v>
      </c>
      <c r="J178" s="13">
        <f t="shared" si="49"/>
        <v>0</v>
      </c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s="8" customFormat="1">
      <c r="A179" s="9" t="s">
        <v>300</v>
      </c>
      <c r="B179" s="43" t="s">
        <v>705</v>
      </c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</row>
    <row r="180" spans="1:56" s="8" customFormat="1">
      <c r="A180" s="9" t="s">
        <v>301</v>
      </c>
      <c r="B180" s="43" t="s">
        <v>703</v>
      </c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</row>
    <row r="181" spans="1:56" s="8" customFormat="1">
      <c r="A181" s="9" t="s">
        <v>303</v>
      </c>
      <c r="B181" s="42" t="s">
        <v>259</v>
      </c>
      <c r="C181" s="13">
        <f>SUBTOTAL(9,C182:C183)</f>
        <v>0</v>
      </c>
      <c r="D181" s="13">
        <f t="shared" ref="D181:J181" si="50">SUBTOTAL(9,D182:D183)</f>
        <v>0</v>
      </c>
      <c r="E181" s="13">
        <f t="shared" si="50"/>
        <v>0</v>
      </c>
      <c r="F181" s="13">
        <f t="shared" si="50"/>
        <v>0</v>
      </c>
      <c r="G181" s="13">
        <f t="shared" si="50"/>
        <v>0</v>
      </c>
      <c r="H181" s="13">
        <f t="shared" si="50"/>
        <v>0</v>
      </c>
      <c r="I181" s="13">
        <f t="shared" si="50"/>
        <v>0</v>
      </c>
      <c r="J181" s="13">
        <f t="shared" si="50"/>
        <v>0</v>
      </c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s="8" customFormat="1">
      <c r="A182" s="9" t="s">
        <v>304</v>
      </c>
      <c r="B182" s="46" t="s">
        <v>705</v>
      </c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</row>
    <row r="183" spans="1:56" s="8" customFormat="1">
      <c r="A183" s="9" t="s">
        <v>305</v>
      </c>
      <c r="B183" s="47" t="s">
        <v>703</v>
      </c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</row>
    <row r="184" spans="1:56" s="8" customFormat="1">
      <c r="A184" s="9" t="s">
        <v>307</v>
      </c>
      <c r="B184" s="41" t="s">
        <v>308</v>
      </c>
      <c r="C184" s="11">
        <f>SUBTOTAL(9,C185:C196)</f>
        <v>0</v>
      </c>
      <c r="D184" s="11">
        <f t="shared" ref="D184:J184" si="51">SUBTOTAL(9,D185:D196)</f>
        <v>0</v>
      </c>
      <c r="E184" s="11">
        <f t="shared" si="51"/>
        <v>0</v>
      </c>
      <c r="F184" s="11">
        <f t="shared" si="51"/>
        <v>0</v>
      </c>
      <c r="G184" s="11">
        <f t="shared" si="51"/>
        <v>0</v>
      </c>
      <c r="H184" s="11">
        <f t="shared" si="51"/>
        <v>0</v>
      </c>
      <c r="I184" s="11">
        <f t="shared" si="51"/>
        <v>0</v>
      </c>
      <c r="J184" s="11">
        <f t="shared" si="51"/>
        <v>0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</row>
    <row r="185" spans="1:56" s="8" customFormat="1">
      <c r="A185" s="9" t="s">
        <v>309</v>
      </c>
      <c r="B185" s="42" t="s">
        <v>289</v>
      </c>
      <c r="C185" s="13">
        <f>SUBTOTAL(9,C186:C187)</f>
        <v>0</v>
      </c>
      <c r="D185" s="13">
        <f t="shared" ref="D185:J185" si="52">SUBTOTAL(9,D186:D187)</f>
        <v>0</v>
      </c>
      <c r="E185" s="13">
        <f t="shared" si="52"/>
        <v>0</v>
      </c>
      <c r="F185" s="13">
        <f t="shared" si="52"/>
        <v>0</v>
      </c>
      <c r="G185" s="13">
        <f t="shared" si="52"/>
        <v>0</v>
      </c>
      <c r="H185" s="13">
        <f t="shared" si="52"/>
        <v>0</v>
      </c>
      <c r="I185" s="13">
        <f t="shared" si="52"/>
        <v>0</v>
      </c>
      <c r="J185" s="13">
        <f t="shared" si="52"/>
        <v>0</v>
      </c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s="8" customFormat="1">
      <c r="A186" s="9" t="s">
        <v>310</v>
      </c>
      <c r="B186" s="46" t="s">
        <v>705</v>
      </c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</row>
    <row r="187" spans="1:56" s="8" customFormat="1">
      <c r="A187" s="9" t="s">
        <v>311</v>
      </c>
      <c r="B187" s="47" t="s">
        <v>703</v>
      </c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</row>
    <row r="188" spans="1:56" s="8" customFormat="1">
      <c r="A188" s="9" t="s">
        <v>313</v>
      </c>
      <c r="B188" s="42" t="s">
        <v>295</v>
      </c>
      <c r="C188" s="13">
        <f>SUBTOTAL(9,C189:C190)</f>
        <v>0</v>
      </c>
      <c r="D188" s="13">
        <f t="shared" ref="D188:J188" si="53">SUBTOTAL(9,D189:D190)</f>
        <v>0</v>
      </c>
      <c r="E188" s="13">
        <f t="shared" si="53"/>
        <v>0</v>
      </c>
      <c r="F188" s="13">
        <f t="shared" si="53"/>
        <v>0</v>
      </c>
      <c r="G188" s="13">
        <f t="shared" si="53"/>
        <v>0</v>
      </c>
      <c r="H188" s="13">
        <f t="shared" si="53"/>
        <v>0</v>
      </c>
      <c r="I188" s="13">
        <f t="shared" si="53"/>
        <v>0</v>
      </c>
      <c r="J188" s="13">
        <f t="shared" si="53"/>
        <v>0</v>
      </c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s="8" customFormat="1">
      <c r="A189" s="9" t="s">
        <v>314</v>
      </c>
      <c r="B189" s="46" t="s">
        <v>705</v>
      </c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</row>
    <row r="190" spans="1:56" s="8" customFormat="1">
      <c r="A190" s="9" t="s">
        <v>315</v>
      </c>
      <c r="B190" s="47" t="s">
        <v>703</v>
      </c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</row>
    <row r="191" spans="1:56" s="8" customFormat="1">
      <c r="A191" s="9" t="s">
        <v>317</v>
      </c>
      <c r="B191" s="42" t="s">
        <v>251</v>
      </c>
      <c r="C191" s="13">
        <f>SUBTOTAL(9,C192:C193)</f>
        <v>0</v>
      </c>
      <c r="D191" s="13">
        <f t="shared" ref="D191:J191" si="54">SUBTOTAL(9,D192:D193)</f>
        <v>0</v>
      </c>
      <c r="E191" s="13">
        <f t="shared" si="54"/>
        <v>0</v>
      </c>
      <c r="F191" s="13">
        <f t="shared" si="54"/>
        <v>0</v>
      </c>
      <c r="G191" s="13">
        <f t="shared" si="54"/>
        <v>0</v>
      </c>
      <c r="H191" s="13">
        <f t="shared" si="54"/>
        <v>0</v>
      </c>
      <c r="I191" s="13">
        <f t="shared" si="54"/>
        <v>0</v>
      </c>
      <c r="J191" s="13">
        <f t="shared" si="54"/>
        <v>0</v>
      </c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s="8" customFormat="1">
      <c r="A192" s="9" t="s">
        <v>318</v>
      </c>
      <c r="B192" s="46" t="s">
        <v>705</v>
      </c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</row>
    <row r="193" spans="1:56" s="8" customFormat="1">
      <c r="A193" s="9" t="s">
        <v>319</v>
      </c>
      <c r="B193" s="47" t="s">
        <v>703</v>
      </c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</row>
    <row r="194" spans="1:56" s="8" customFormat="1">
      <c r="A194" s="9" t="s">
        <v>321</v>
      </c>
      <c r="B194" s="42" t="s">
        <v>259</v>
      </c>
      <c r="C194" s="13">
        <f>SUBTOTAL(9,C195:C196)</f>
        <v>0</v>
      </c>
      <c r="D194" s="13">
        <f t="shared" ref="D194:J194" si="55">SUBTOTAL(9,D195:D196)</f>
        <v>0</v>
      </c>
      <c r="E194" s="13">
        <f t="shared" si="55"/>
        <v>0</v>
      </c>
      <c r="F194" s="13">
        <f t="shared" si="55"/>
        <v>0</v>
      </c>
      <c r="G194" s="13">
        <f t="shared" si="55"/>
        <v>0</v>
      </c>
      <c r="H194" s="13">
        <f t="shared" si="55"/>
        <v>0</v>
      </c>
      <c r="I194" s="13">
        <f t="shared" si="55"/>
        <v>0</v>
      </c>
      <c r="J194" s="13">
        <f t="shared" si="55"/>
        <v>0</v>
      </c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s="8" customFormat="1">
      <c r="A195" s="9" t="s">
        <v>322</v>
      </c>
      <c r="B195" s="46" t="s">
        <v>705</v>
      </c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</row>
    <row r="196" spans="1:56" s="8" customFormat="1">
      <c r="A196" s="9" t="s">
        <v>323</v>
      </c>
      <c r="B196" s="47" t="s">
        <v>703</v>
      </c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</row>
    <row r="197" spans="1:56" s="8" customFormat="1">
      <c r="A197" s="9" t="s">
        <v>325</v>
      </c>
      <c r="B197" s="41" t="s">
        <v>326</v>
      </c>
      <c r="C197" s="11">
        <f>SUBTOTAL(9,C198:C209)</f>
        <v>0</v>
      </c>
      <c r="D197" s="11">
        <f t="shared" ref="D197:J197" si="56">SUBTOTAL(9,D198:D209)</f>
        <v>0</v>
      </c>
      <c r="E197" s="11">
        <f t="shared" si="56"/>
        <v>0</v>
      </c>
      <c r="F197" s="11">
        <f t="shared" si="56"/>
        <v>0</v>
      </c>
      <c r="G197" s="11">
        <f t="shared" si="56"/>
        <v>0</v>
      </c>
      <c r="H197" s="11">
        <f t="shared" si="56"/>
        <v>0</v>
      </c>
      <c r="I197" s="11">
        <f t="shared" si="56"/>
        <v>0</v>
      </c>
      <c r="J197" s="11">
        <f t="shared" si="56"/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</row>
    <row r="198" spans="1:56" s="8" customFormat="1">
      <c r="A198" s="9" t="s">
        <v>309</v>
      </c>
      <c r="B198" s="42" t="s">
        <v>289</v>
      </c>
      <c r="C198" s="13">
        <f>SUBTOTAL(9,C199:C200)</f>
        <v>0</v>
      </c>
      <c r="D198" s="13">
        <f t="shared" ref="D198:J198" si="57">SUBTOTAL(9,D199:D200)</f>
        <v>0</v>
      </c>
      <c r="E198" s="13">
        <f t="shared" si="57"/>
        <v>0</v>
      </c>
      <c r="F198" s="13">
        <f t="shared" si="57"/>
        <v>0</v>
      </c>
      <c r="G198" s="13">
        <f t="shared" si="57"/>
        <v>0</v>
      </c>
      <c r="H198" s="13">
        <f t="shared" si="57"/>
        <v>0</v>
      </c>
      <c r="I198" s="13">
        <f t="shared" si="57"/>
        <v>0</v>
      </c>
      <c r="J198" s="13">
        <f t="shared" si="57"/>
        <v>0</v>
      </c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s="8" customFormat="1">
      <c r="A199" s="9" t="s">
        <v>310</v>
      </c>
      <c r="B199" s="46" t="s">
        <v>705</v>
      </c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</row>
    <row r="200" spans="1:56" s="8" customFormat="1">
      <c r="A200" s="9" t="s">
        <v>311</v>
      </c>
      <c r="B200" s="47" t="s">
        <v>703</v>
      </c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</row>
    <row r="201" spans="1:56" s="8" customFormat="1">
      <c r="A201" s="9" t="s">
        <v>313</v>
      </c>
      <c r="B201" s="42" t="s">
        <v>295</v>
      </c>
      <c r="C201" s="13">
        <f>SUBTOTAL(9,C202:C203)</f>
        <v>0</v>
      </c>
      <c r="D201" s="13">
        <f t="shared" ref="D201:J201" si="58">SUBTOTAL(9,D202:D203)</f>
        <v>0</v>
      </c>
      <c r="E201" s="13">
        <f t="shared" si="58"/>
        <v>0</v>
      </c>
      <c r="F201" s="13">
        <f t="shared" si="58"/>
        <v>0</v>
      </c>
      <c r="G201" s="13">
        <f t="shared" si="58"/>
        <v>0</v>
      </c>
      <c r="H201" s="13">
        <f t="shared" si="58"/>
        <v>0</v>
      </c>
      <c r="I201" s="13">
        <f t="shared" si="58"/>
        <v>0</v>
      </c>
      <c r="J201" s="13">
        <f t="shared" si="58"/>
        <v>0</v>
      </c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s="8" customFormat="1">
      <c r="A202" s="9" t="s">
        <v>314</v>
      </c>
      <c r="B202" s="46" t="s">
        <v>705</v>
      </c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</row>
    <row r="203" spans="1:56" s="8" customFormat="1">
      <c r="A203" s="9" t="s">
        <v>315</v>
      </c>
      <c r="B203" s="47" t="s">
        <v>703</v>
      </c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</row>
    <row r="204" spans="1:56" s="8" customFormat="1">
      <c r="A204" s="9" t="s">
        <v>317</v>
      </c>
      <c r="B204" s="42" t="s">
        <v>251</v>
      </c>
      <c r="C204" s="13">
        <f>SUBTOTAL(9,C205:C206)</f>
        <v>0</v>
      </c>
      <c r="D204" s="13">
        <f t="shared" ref="D204:J204" si="59">SUBTOTAL(9,D205:D206)</f>
        <v>0</v>
      </c>
      <c r="E204" s="13">
        <f t="shared" si="59"/>
        <v>0</v>
      </c>
      <c r="F204" s="13">
        <f t="shared" si="59"/>
        <v>0</v>
      </c>
      <c r="G204" s="13">
        <f t="shared" si="59"/>
        <v>0</v>
      </c>
      <c r="H204" s="13">
        <f t="shared" si="59"/>
        <v>0</v>
      </c>
      <c r="I204" s="13">
        <f t="shared" si="59"/>
        <v>0</v>
      </c>
      <c r="J204" s="13">
        <f t="shared" si="59"/>
        <v>0</v>
      </c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s="8" customFormat="1">
      <c r="A205" s="9" t="s">
        <v>318</v>
      </c>
      <c r="B205" s="46" t="s">
        <v>705</v>
      </c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</row>
    <row r="206" spans="1:56" s="8" customFormat="1">
      <c r="A206" s="9" t="s">
        <v>319</v>
      </c>
      <c r="B206" s="47" t="s">
        <v>703</v>
      </c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</row>
    <row r="207" spans="1:56" s="8" customFormat="1">
      <c r="A207" s="9" t="s">
        <v>321</v>
      </c>
      <c r="B207" s="42" t="s">
        <v>259</v>
      </c>
      <c r="C207" s="13">
        <f>SUBTOTAL(9,C208:C209)</f>
        <v>0</v>
      </c>
      <c r="D207" s="13">
        <f t="shared" ref="D207:J207" si="60">SUBTOTAL(9,D208:D209)</f>
        <v>0</v>
      </c>
      <c r="E207" s="13">
        <f t="shared" si="60"/>
        <v>0</v>
      </c>
      <c r="F207" s="13">
        <f t="shared" si="60"/>
        <v>0</v>
      </c>
      <c r="G207" s="13">
        <f t="shared" si="60"/>
        <v>0</v>
      </c>
      <c r="H207" s="13">
        <f t="shared" si="60"/>
        <v>0</v>
      </c>
      <c r="I207" s="13">
        <f t="shared" si="60"/>
        <v>0</v>
      </c>
      <c r="J207" s="13">
        <f t="shared" si="60"/>
        <v>0</v>
      </c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s="8" customFormat="1">
      <c r="A208" s="9" t="s">
        <v>322</v>
      </c>
      <c r="B208" s="46" t="s">
        <v>705</v>
      </c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</row>
    <row r="209" spans="1:56" s="8" customFormat="1">
      <c r="A209" s="9" t="s">
        <v>323</v>
      </c>
      <c r="B209" s="47" t="s">
        <v>703</v>
      </c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</row>
    <row r="210" spans="1:56" s="8" customFormat="1">
      <c r="A210" s="9" t="s">
        <v>327</v>
      </c>
      <c r="B210" s="41" t="s">
        <v>328</v>
      </c>
      <c r="C210" s="11">
        <f>SUBTOTAL(9,C211:C228)</f>
        <v>0</v>
      </c>
      <c r="D210" s="11">
        <f t="shared" ref="D210:J210" si="61">SUBTOTAL(9,D211:D228)</f>
        <v>500000</v>
      </c>
      <c r="E210" s="11">
        <f t="shared" si="61"/>
        <v>499520.54794520547</v>
      </c>
      <c r="F210" s="11">
        <f t="shared" si="61"/>
        <v>499520.54794520547</v>
      </c>
      <c r="G210" s="11">
        <f t="shared" si="61"/>
        <v>499520.54794520547</v>
      </c>
      <c r="H210" s="11">
        <f t="shared" si="61"/>
        <v>499520.54794520547</v>
      </c>
      <c r="I210" s="11">
        <f t="shared" si="61"/>
        <v>499520.54794520547</v>
      </c>
      <c r="J210" s="11">
        <f t="shared" si="61"/>
        <v>499520.54794520547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</row>
    <row r="211" spans="1:56" s="8" customFormat="1">
      <c r="A211" s="9" t="s">
        <v>329</v>
      </c>
      <c r="B211" s="42" t="s">
        <v>330</v>
      </c>
      <c r="C211" s="13">
        <f>SUBTOTAL(9,C212:C213)</f>
        <v>0</v>
      </c>
      <c r="D211" s="13">
        <f t="shared" ref="D211:J211" si="62">SUBTOTAL(9,D212:D213)</f>
        <v>500000</v>
      </c>
      <c r="E211" s="13">
        <f t="shared" si="62"/>
        <v>499520.54794520547</v>
      </c>
      <c r="F211" s="13">
        <f t="shared" si="62"/>
        <v>499520.54794520547</v>
      </c>
      <c r="G211" s="13">
        <f t="shared" si="62"/>
        <v>499520.54794520547</v>
      </c>
      <c r="H211" s="13">
        <f t="shared" si="62"/>
        <v>499520.54794520547</v>
      </c>
      <c r="I211" s="13">
        <f t="shared" si="62"/>
        <v>499520.54794520547</v>
      </c>
      <c r="J211" s="13">
        <f t="shared" si="62"/>
        <v>499520.54794520547</v>
      </c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s="8" customFormat="1">
      <c r="A212" s="9" t="s">
        <v>331</v>
      </c>
      <c r="B212" s="43" t="s">
        <v>710</v>
      </c>
      <c r="C212" s="14"/>
      <c r="D212" s="14">
        <f>CF_дог!R4</f>
        <v>500000</v>
      </c>
      <c r="E212" s="14">
        <f>CF_дог!P5</f>
        <v>500000</v>
      </c>
      <c r="F212" s="14">
        <f t="shared" ref="F212:J213" si="63">E212</f>
        <v>500000</v>
      </c>
      <c r="G212" s="14">
        <f t="shared" si="63"/>
        <v>500000</v>
      </c>
      <c r="H212" s="14">
        <f t="shared" si="63"/>
        <v>500000</v>
      </c>
      <c r="I212" s="14">
        <f t="shared" si="63"/>
        <v>500000</v>
      </c>
      <c r="J212" s="14">
        <f t="shared" si="63"/>
        <v>500000</v>
      </c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</row>
    <row r="213" spans="1:56" s="8" customFormat="1">
      <c r="A213" s="9" t="s">
        <v>333</v>
      </c>
      <c r="B213" s="43" t="s">
        <v>711</v>
      </c>
      <c r="C213" s="14"/>
      <c r="D213" s="14"/>
      <c r="E213" s="14">
        <f>CF_дог!S5</f>
        <v>-479.45205479452056</v>
      </c>
      <c r="F213" s="14">
        <f t="shared" si="63"/>
        <v>-479.45205479452056</v>
      </c>
      <c r="G213" s="14">
        <f t="shared" si="63"/>
        <v>-479.45205479452056</v>
      </c>
      <c r="H213" s="14">
        <f t="shared" si="63"/>
        <v>-479.45205479452056</v>
      </c>
      <c r="I213" s="14">
        <f t="shared" si="63"/>
        <v>-479.45205479452056</v>
      </c>
      <c r="J213" s="14">
        <f t="shared" si="63"/>
        <v>-479.45205479452056</v>
      </c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</row>
    <row r="214" spans="1:56" s="8" customFormat="1">
      <c r="A214" s="9" t="s">
        <v>335</v>
      </c>
      <c r="B214" s="42" t="s">
        <v>336</v>
      </c>
      <c r="C214" s="13">
        <f>SUBTOTAL(9,C215:C216)</f>
        <v>0</v>
      </c>
      <c r="D214" s="13">
        <f t="shared" ref="D214:J214" si="64">SUBTOTAL(9,D215:D216)</f>
        <v>0</v>
      </c>
      <c r="E214" s="13">
        <f t="shared" si="64"/>
        <v>0</v>
      </c>
      <c r="F214" s="13">
        <f t="shared" si="64"/>
        <v>0</v>
      </c>
      <c r="G214" s="13">
        <f t="shared" si="64"/>
        <v>0</v>
      </c>
      <c r="H214" s="13">
        <f t="shared" si="64"/>
        <v>0</v>
      </c>
      <c r="I214" s="13">
        <f t="shared" si="64"/>
        <v>0</v>
      </c>
      <c r="J214" s="13">
        <f t="shared" si="64"/>
        <v>0</v>
      </c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s="8" customFormat="1">
      <c r="A215" s="9" t="s">
        <v>337</v>
      </c>
      <c r="B215" s="43" t="s">
        <v>710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</row>
    <row r="216" spans="1:56" s="8" customFormat="1">
      <c r="A216" s="9" t="s">
        <v>338</v>
      </c>
      <c r="B216" s="43" t="s">
        <v>711</v>
      </c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</row>
    <row r="217" spans="1:56" s="8" customFormat="1">
      <c r="A217" s="9" t="s">
        <v>339</v>
      </c>
      <c r="B217" s="42" t="s">
        <v>340</v>
      </c>
      <c r="C217" s="13">
        <f>SUBTOTAL(9,C218:C219)</f>
        <v>0</v>
      </c>
      <c r="D217" s="13">
        <f t="shared" ref="D217:J217" si="65">SUBTOTAL(9,D218:D219)</f>
        <v>0</v>
      </c>
      <c r="E217" s="13">
        <f t="shared" si="65"/>
        <v>0</v>
      </c>
      <c r="F217" s="13">
        <f t="shared" si="65"/>
        <v>0</v>
      </c>
      <c r="G217" s="13">
        <f t="shared" si="65"/>
        <v>0</v>
      </c>
      <c r="H217" s="13">
        <f t="shared" si="65"/>
        <v>0</v>
      </c>
      <c r="I217" s="13">
        <f t="shared" si="65"/>
        <v>0</v>
      </c>
      <c r="J217" s="13">
        <f t="shared" si="65"/>
        <v>0</v>
      </c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s="8" customFormat="1">
      <c r="A218" s="9" t="s">
        <v>341</v>
      </c>
      <c r="B218" s="43" t="s">
        <v>710</v>
      </c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</row>
    <row r="219" spans="1:56" s="8" customFormat="1">
      <c r="A219" s="9" t="s">
        <v>342</v>
      </c>
      <c r="B219" s="43" t="s">
        <v>711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</row>
    <row r="220" spans="1:56" s="8" customFormat="1">
      <c r="A220" s="9" t="s">
        <v>343</v>
      </c>
      <c r="B220" s="42" t="s">
        <v>344</v>
      </c>
      <c r="C220" s="13">
        <f>SUBTOTAL(9,C221:C222)</f>
        <v>0</v>
      </c>
      <c r="D220" s="13">
        <f t="shared" ref="D220:J220" si="66">SUBTOTAL(9,D221:D222)</f>
        <v>0</v>
      </c>
      <c r="E220" s="13">
        <f t="shared" si="66"/>
        <v>0</v>
      </c>
      <c r="F220" s="13">
        <f t="shared" si="66"/>
        <v>0</v>
      </c>
      <c r="G220" s="13">
        <f t="shared" si="66"/>
        <v>0</v>
      </c>
      <c r="H220" s="13">
        <f t="shared" si="66"/>
        <v>0</v>
      </c>
      <c r="I220" s="13">
        <f t="shared" si="66"/>
        <v>0</v>
      </c>
      <c r="J220" s="13">
        <f t="shared" si="66"/>
        <v>0</v>
      </c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s="8" customFormat="1">
      <c r="A221" s="9" t="s">
        <v>345</v>
      </c>
      <c r="B221" s="43" t="s">
        <v>710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</row>
    <row r="222" spans="1:56" s="8" customFormat="1">
      <c r="A222" s="9" t="s">
        <v>346</v>
      </c>
      <c r="B222" s="43" t="s">
        <v>711</v>
      </c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</row>
    <row r="223" spans="1:56" s="8" customFormat="1">
      <c r="A223" s="9" t="s">
        <v>347</v>
      </c>
      <c r="B223" s="42" t="s">
        <v>348</v>
      </c>
      <c r="C223" s="13">
        <f>SUBTOTAL(9,C224:C225)</f>
        <v>0</v>
      </c>
      <c r="D223" s="13">
        <f t="shared" ref="D223:J223" si="67">SUBTOTAL(9,D224:D225)</f>
        <v>0</v>
      </c>
      <c r="E223" s="13">
        <f t="shared" si="67"/>
        <v>0</v>
      </c>
      <c r="F223" s="13">
        <f t="shared" si="67"/>
        <v>0</v>
      </c>
      <c r="G223" s="13">
        <f t="shared" si="67"/>
        <v>0</v>
      </c>
      <c r="H223" s="13">
        <f t="shared" si="67"/>
        <v>0</v>
      </c>
      <c r="I223" s="13">
        <f t="shared" si="67"/>
        <v>0</v>
      </c>
      <c r="J223" s="13">
        <f t="shared" si="67"/>
        <v>0</v>
      </c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s="8" customFormat="1">
      <c r="A224" s="9" t="s">
        <v>349</v>
      </c>
      <c r="B224" s="43" t="s">
        <v>710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</row>
    <row r="225" spans="1:56" s="8" customFormat="1">
      <c r="A225" s="9" t="s">
        <v>350</v>
      </c>
      <c r="B225" s="43" t="s">
        <v>711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</row>
    <row r="226" spans="1:56" s="8" customFormat="1">
      <c r="A226" s="9" t="s">
        <v>351</v>
      </c>
      <c r="B226" s="44" t="s">
        <v>352</v>
      </c>
      <c r="C226" s="13">
        <f>SUBTOTAL(9,C227:C228)</f>
        <v>0</v>
      </c>
      <c r="D226" s="13">
        <f t="shared" ref="D226:J226" si="68">SUBTOTAL(9,D227:D228)</f>
        <v>0</v>
      </c>
      <c r="E226" s="13">
        <f t="shared" si="68"/>
        <v>0</v>
      </c>
      <c r="F226" s="13">
        <f t="shared" si="68"/>
        <v>0</v>
      </c>
      <c r="G226" s="13">
        <f t="shared" si="68"/>
        <v>0</v>
      </c>
      <c r="H226" s="13">
        <f t="shared" si="68"/>
        <v>0</v>
      </c>
      <c r="I226" s="13">
        <f t="shared" si="68"/>
        <v>0</v>
      </c>
      <c r="J226" s="13">
        <f t="shared" si="68"/>
        <v>0</v>
      </c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s="8" customFormat="1">
      <c r="A227" s="9" t="s">
        <v>353</v>
      </c>
      <c r="B227" s="43" t="s">
        <v>710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</row>
    <row r="228" spans="1:56" s="8" customFormat="1">
      <c r="A228" s="9" t="s">
        <v>354</v>
      </c>
      <c r="B228" s="43" t="s">
        <v>711</v>
      </c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</row>
    <row r="229" spans="1:56" s="8" customFormat="1">
      <c r="A229" s="9" t="s">
        <v>355</v>
      </c>
      <c r="B229" s="41" t="s">
        <v>356</v>
      </c>
      <c r="C229" s="11">
        <f>SUBTOTAL(9,C230:C253)</f>
        <v>0</v>
      </c>
      <c r="D229" s="11">
        <f t="shared" ref="D229:J229" si="69">SUBTOTAL(9,D230:D253)</f>
        <v>0</v>
      </c>
      <c r="E229" s="11">
        <f t="shared" si="69"/>
        <v>0</v>
      </c>
      <c r="F229" s="11">
        <f t="shared" si="69"/>
        <v>0</v>
      </c>
      <c r="G229" s="11">
        <f t="shared" si="69"/>
        <v>0</v>
      </c>
      <c r="H229" s="11">
        <f t="shared" si="69"/>
        <v>0</v>
      </c>
      <c r="I229" s="11">
        <f t="shared" si="69"/>
        <v>0</v>
      </c>
      <c r="J229" s="11">
        <f t="shared" si="69"/>
        <v>0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</row>
    <row r="230" spans="1:56" s="8" customFormat="1">
      <c r="A230" s="9" t="s">
        <v>357</v>
      </c>
      <c r="B230" s="42" t="s">
        <v>358</v>
      </c>
      <c r="C230" s="13">
        <f>SUBTOTAL(9,C231:C232)</f>
        <v>0</v>
      </c>
      <c r="D230" s="13">
        <f t="shared" ref="D230:J230" si="70">SUBTOTAL(9,D231:D232)</f>
        <v>0</v>
      </c>
      <c r="E230" s="13">
        <f t="shared" si="70"/>
        <v>0</v>
      </c>
      <c r="F230" s="13">
        <f t="shared" si="70"/>
        <v>0</v>
      </c>
      <c r="G230" s="13">
        <f t="shared" si="70"/>
        <v>0</v>
      </c>
      <c r="H230" s="13">
        <f t="shared" si="70"/>
        <v>0</v>
      </c>
      <c r="I230" s="13">
        <f t="shared" si="70"/>
        <v>0</v>
      </c>
      <c r="J230" s="13">
        <f t="shared" si="70"/>
        <v>0</v>
      </c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s="8" customFormat="1">
      <c r="A231" s="9" t="s">
        <v>359</v>
      </c>
      <c r="B231" s="46" t="s">
        <v>701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</row>
    <row r="232" spans="1:56" s="8" customFormat="1">
      <c r="A232" s="9" t="s">
        <v>360</v>
      </c>
      <c r="B232" s="47" t="s">
        <v>703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</row>
    <row r="233" spans="1:56" s="8" customFormat="1">
      <c r="A233" s="9" t="s">
        <v>361</v>
      </c>
      <c r="B233" s="42" t="s">
        <v>362</v>
      </c>
      <c r="C233" s="13">
        <f>SUBTOTAL(9,C234:C235)</f>
        <v>0</v>
      </c>
      <c r="D233" s="13">
        <f t="shared" ref="D233:J233" si="71">SUBTOTAL(9,D234:D235)</f>
        <v>0</v>
      </c>
      <c r="E233" s="13">
        <f t="shared" si="71"/>
        <v>0</v>
      </c>
      <c r="F233" s="13">
        <f t="shared" si="71"/>
        <v>0</v>
      </c>
      <c r="G233" s="13">
        <f t="shared" si="71"/>
        <v>0</v>
      </c>
      <c r="H233" s="13">
        <f t="shared" si="71"/>
        <v>0</v>
      </c>
      <c r="I233" s="13">
        <f t="shared" si="71"/>
        <v>0</v>
      </c>
      <c r="J233" s="13">
        <f t="shared" si="71"/>
        <v>0</v>
      </c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s="8" customFormat="1">
      <c r="A234" s="9" t="s">
        <v>363</v>
      </c>
      <c r="B234" s="46" t="s">
        <v>701</v>
      </c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</row>
    <row r="235" spans="1:56" s="8" customFormat="1">
      <c r="A235" s="9" t="s">
        <v>364</v>
      </c>
      <c r="B235" s="47" t="s">
        <v>703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</row>
    <row r="236" spans="1:56" s="8" customFormat="1">
      <c r="A236" s="9" t="s">
        <v>365</v>
      </c>
      <c r="B236" s="42" t="s">
        <v>366</v>
      </c>
      <c r="C236" s="13">
        <f>SUBTOTAL(9,C237:C238)</f>
        <v>0</v>
      </c>
      <c r="D236" s="13">
        <f t="shared" ref="D236:J236" si="72">SUBTOTAL(9,D237:D238)</f>
        <v>0</v>
      </c>
      <c r="E236" s="13">
        <f t="shared" si="72"/>
        <v>0</v>
      </c>
      <c r="F236" s="13">
        <f t="shared" si="72"/>
        <v>0</v>
      </c>
      <c r="G236" s="13">
        <f t="shared" si="72"/>
        <v>0</v>
      </c>
      <c r="H236" s="13">
        <f t="shared" si="72"/>
        <v>0</v>
      </c>
      <c r="I236" s="13">
        <f t="shared" si="72"/>
        <v>0</v>
      </c>
      <c r="J236" s="13">
        <f t="shared" si="72"/>
        <v>0</v>
      </c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s="8" customFormat="1">
      <c r="A237" s="9" t="s">
        <v>367</v>
      </c>
      <c r="B237" s="46" t="s">
        <v>701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</row>
    <row r="238" spans="1:56" s="8" customFormat="1">
      <c r="A238" s="9" t="s">
        <v>368</v>
      </c>
      <c r="B238" s="47" t="s">
        <v>703</v>
      </c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</row>
    <row r="239" spans="1:56" s="8" customFormat="1">
      <c r="A239" s="9" t="s">
        <v>369</v>
      </c>
      <c r="B239" s="42" t="s">
        <v>289</v>
      </c>
      <c r="C239" s="13">
        <f>SUBTOTAL(9,C240:C241)</f>
        <v>0</v>
      </c>
      <c r="D239" s="13">
        <f t="shared" ref="D239:J239" si="73">SUBTOTAL(9,D240:D241)</f>
        <v>0</v>
      </c>
      <c r="E239" s="13">
        <f t="shared" si="73"/>
        <v>0</v>
      </c>
      <c r="F239" s="13">
        <f t="shared" si="73"/>
        <v>0</v>
      </c>
      <c r="G239" s="13">
        <f t="shared" si="73"/>
        <v>0</v>
      </c>
      <c r="H239" s="13">
        <f t="shared" si="73"/>
        <v>0</v>
      </c>
      <c r="I239" s="13">
        <f t="shared" si="73"/>
        <v>0</v>
      </c>
      <c r="J239" s="13">
        <f t="shared" si="73"/>
        <v>0</v>
      </c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s="8" customFormat="1">
      <c r="A240" s="9" t="s">
        <v>370</v>
      </c>
      <c r="B240" s="46" t="s">
        <v>701</v>
      </c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</row>
    <row r="241" spans="1:56" s="8" customFormat="1">
      <c r="A241" s="9" t="s">
        <v>371</v>
      </c>
      <c r="B241" s="47" t="s">
        <v>703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</row>
    <row r="242" spans="1:56" s="8" customFormat="1">
      <c r="A242" s="9" t="s">
        <v>372</v>
      </c>
      <c r="B242" s="42" t="s">
        <v>295</v>
      </c>
      <c r="C242" s="13">
        <f>SUBTOTAL(9,C243:C244)</f>
        <v>0</v>
      </c>
      <c r="D242" s="13">
        <f t="shared" ref="D242:J242" si="74">SUBTOTAL(9,D243:D244)</f>
        <v>0</v>
      </c>
      <c r="E242" s="13">
        <f t="shared" si="74"/>
        <v>0</v>
      </c>
      <c r="F242" s="13">
        <f t="shared" si="74"/>
        <v>0</v>
      </c>
      <c r="G242" s="13">
        <f t="shared" si="74"/>
        <v>0</v>
      </c>
      <c r="H242" s="13">
        <f t="shared" si="74"/>
        <v>0</v>
      </c>
      <c r="I242" s="13">
        <f t="shared" si="74"/>
        <v>0</v>
      </c>
      <c r="J242" s="13">
        <f t="shared" si="74"/>
        <v>0</v>
      </c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s="8" customFormat="1">
      <c r="A243" s="9" t="s">
        <v>373</v>
      </c>
      <c r="B243" s="46" t="s">
        <v>701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</row>
    <row r="244" spans="1:56" s="8" customFormat="1">
      <c r="A244" s="9" t="s">
        <v>374</v>
      </c>
      <c r="B244" s="47" t="s">
        <v>703</v>
      </c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</row>
    <row r="245" spans="1:56" s="8" customFormat="1">
      <c r="A245" s="9" t="s">
        <v>375</v>
      </c>
      <c r="B245" s="42" t="s">
        <v>251</v>
      </c>
      <c r="C245" s="13">
        <f>SUBTOTAL(9,C246:C247)</f>
        <v>0</v>
      </c>
      <c r="D245" s="13">
        <f t="shared" ref="D245:J245" si="75">SUBTOTAL(9,D246:D247)</f>
        <v>0</v>
      </c>
      <c r="E245" s="13">
        <f t="shared" si="75"/>
        <v>0</v>
      </c>
      <c r="F245" s="13">
        <f t="shared" si="75"/>
        <v>0</v>
      </c>
      <c r="G245" s="13">
        <f t="shared" si="75"/>
        <v>0</v>
      </c>
      <c r="H245" s="13">
        <f t="shared" si="75"/>
        <v>0</v>
      </c>
      <c r="I245" s="13">
        <f t="shared" si="75"/>
        <v>0</v>
      </c>
      <c r="J245" s="13">
        <f t="shared" si="75"/>
        <v>0</v>
      </c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</row>
    <row r="246" spans="1:56" s="8" customFormat="1">
      <c r="A246" s="9" t="s">
        <v>376</v>
      </c>
      <c r="B246" s="46" t="s">
        <v>701</v>
      </c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</row>
    <row r="247" spans="1:56" s="8" customFormat="1">
      <c r="A247" s="9" t="s">
        <v>377</v>
      </c>
      <c r="B247" s="47" t="s">
        <v>703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</row>
    <row r="248" spans="1:56" s="8" customFormat="1">
      <c r="A248" s="9" t="s">
        <v>378</v>
      </c>
      <c r="B248" s="42" t="s">
        <v>259</v>
      </c>
      <c r="C248" s="13">
        <f>SUBTOTAL(9,C249:C250)</f>
        <v>0</v>
      </c>
      <c r="D248" s="13">
        <f t="shared" ref="D248:J248" si="76">SUBTOTAL(9,D249:D250)</f>
        <v>0</v>
      </c>
      <c r="E248" s="13">
        <f t="shared" si="76"/>
        <v>0</v>
      </c>
      <c r="F248" s="13">
        <f t="shared" si="76"/>
        <v>0</v>
      </c>
      <c r="G248" s="13">
        <f t="shared" si="76"/>
        <v>0</v>
      </c>
      <c r="H248" s="13">
        <f t="shared" si="76"/>
        <v>0</v>
      </c>
      <c r="I248" s="13">
        <f t="shared" si="76"/>
        <v>0</v>
      </c>
      <c r="J248" s="13">
        <f t="shared" si="76"/>
        <v>0</v>
      </c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</row>
    <row r="249" spans="1:56" s="8" customFormat="1">
      <c r="A249" s="9" t="s">
        <v>379</v>
      </c>
      <c r="B249" s="46" t="s">
        <v>701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</row>
    <row r="250" spans="1:56" s="8" customFormat="1">
      <c r="A250" s="9" t="s">
        <v>379</v>
      </c>
      <c r="B250" s="47" t="s">
        <v>703</v>
      </c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</row>
    <row r="251" spans="1:56" s="8" customFormat="1">
      <c r="A251" s="9" t="s">
        <v>380</v>
      </c>
      <c r="B251" s="42" t="s">
        <v>280</v>
      </c>
      <c r="C251" s="13">
        <f>SUBTOTAL(9,C252:C253)</f>
        <v>0</v>
      </c>
      <c r="D251" s="13">
        <f t="shared" ref="D251:J251" si="77">SUBTOTAL(9,D252:D253)</f>
        <v>0</v>
      </c>
      <c r="E251" s="13">
        <f t="shared" si="77"/>
        <v>0</v>
      </c>
      <c r="F251" s="13">
        <f t="shared" si="77"/>
        <v>0</v>
      </c>
      <c r="G251" s="13">
        <f t="shared" si="77"/>
        <v>0</v>
      </c>
      <c r="H251" s="13">
        <f t="shared" si="77"/>
        <v>0</v>
      </c>
      <c r="I251" s="13">
        <f t="shared" si="77"/>
        <v>0</v>
      </c>
      <c r="J251" s="13">
        <f t="shared" si="77"/>
        <v>0</v>
      </c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</row>
    <row r="252" spans="1:56" s="8" customFormat="1">
      <c r="A252" s="9" t="s">
        <v>381</v>
      </c>
      <c r="B252" s="46" t="s">
        <v>701</v>
      </c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</row>
    <row r="253" spans="1:56" s="8" customFormat="1">
      <c r="A253" s="9" t="s">
        <v>382</v>
      </c>
      <c r="B253" s="47" t="s">
        <v>703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</row>
    <row r="254" spans="1:56" s="8" customFormat="1">
      <c r="A254" s="9" t="s">
        <v>383</v>
      </c>
      <c r="B254" s="41" t="s">
        <v>384</v>
      </c>
      <c r="C254" s="11">
        <f>SUBTOTAL(9,C255:C314)</f>
        <v>0</v>
      </c>
      <c r="D254" s="11">
        <f t="shared" ref="D254:J254" si="78">SUBTOTAL(9,D255:D314)</f>
        <v>0</v>
      </c>
      <c r="E254" s="11">
        <f t="shared" si="78"/>
        <v>0</v>
      </c>
      <c r="F254" s="11">
        <f t="shared" si="78"/>
        <v>0</v>
      </c>
      <c r="G254" s="11">
        <f t="shared" si="78"/>
        <v>0</v>
      </c>
      <c r="H254" s="11">
        <f t="shared" si="78"/>
        <v>0</v>
      </c>
      <c r="I254" s="11">
        <f t="shared" si="78"/>
        <v>0</v>
      </c>
      <c r="J254" s="11">
        <f t="shared" si="78"/>
        <v>0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</row>
    <row r="255" spans="1:56" s="8" customFormat="1">
      <c r="A255" s="9" t="s">
        <v>385</v>
      </c>
      <c r="B255" s="42" t="s">
        <v>358</v>
      </c>
      <c r="C255" s="13">
        <f>SUBTOTAL(9,C256:C260)</f>
        <v>0</v>
      </c>
      <c r="D255" s="13">
        <f t="shared" ref="D255:J255" si="79">SUBTOTAL(9,D256:D260)</f>
        <v>0</v>
      </c>
      <c r="E255" s="13">
        <f t="shared" si="79"/>
        <v>0</v>
      </c>
      <c r="F255" s="13">
        <f t="shared" si="79"/>
        <v>0</v>
      </c>
      <c r="G255" s="13">
        <f t="shared" si="79"/>
        <v>0</v>
      </c>
      <c r="H255" s="13">
        <f t="shared" si="79"/>
        <v>0</v>
      </c>
      <c r="I255" s="13">
        <f t="shared" si="79"/>
        <v>0</v>
      </c>
      <c r="J255" s="13">
        <f t="shared" si="79"/>
        <v>0</v>
      </c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</row>
    <row r="256" spans="1:56" s="8" customFormat="1" ht="26.4">
      <c r="A256" s="9" t="s">
        <v>386</v>
      </c>
      <c r="B256" s="43" t="s">
        <v>712</v>
      </c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</row>
    <row r="257" spans="1:56" s="8" customFormat="1">
      <c r="A257" s="9" t="s">
        <v>387</v>
      </c>
      <c r="B257" s="43" t="s">
        <v>706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</row>
    <row r="258" spans="1:56" s="8" customFormat="1">
      <c r="A258" s="9" t="s">
        <v>388</v>
      </c>
      <c r="B258" s="43" t="s">
        <v>707</v>
      </c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</row>
    <row r="259" spans="1:56" s="8" customFormat="1">
      <c r="A259" s="9" t="s">
        <v>389</v>
      </c>
      <c r="B259" s="43" t="s">
        <v>708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</row>
    <row r="260" spans="1:56" s="8" customFormat="1">
      <c r="A260" s="9" t="s">
        <v>390</v>
      </c>
      <c r="B260" s="43" t="s">
        <v>703</v>
      </c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</row>
    <row r="261" spans="1:56" s="8" customFormat="1">
      <c r="A261" s="9" t="s">
        <v>391</v>
      </c>
      <c r="B261" s="42" t="s">
        <v>362</v>
      </c>
      <c r="C261" s="13">
        <f>SUBTOTAL(9,C262:C266)</f>
        <v>0</v>
      </c>
      <c r="D261" s="13">
        <f t="shared" ref="D261:J261" si="80">SUBTOTAL(9,D262:D266)</f>
        <v>0</v>
      </c>
      <c r="E261" s="13">
        <f t="shared" si="80"/>
        <v>0</v>
      </c>
      <c r="F261" s="13">
        <f t="shared" si="80"/>
        <v>0</v>
      </c>
      <c r="G261" s="13">
        <f t="shared" si="80"/>
        <v>0</v>
      </c>
      <c r="H261" s="13">
        <f t="shared" si="80"/>
        <v>0</v>
      </c>
      <c r="I261" s="13">
        <f t="shared" si="80"/>
        <v>0</v>
      </c>
      <c r="J261" s="13">
        <f t="shared" si="80"/>
        <v>0</v>
      </c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</row>
    <row r="262" spans="1:56" s="8" customFormat="1" ht="26.4">
      <c r="A262" s="9" t="s">
        <v>392</v>
      </c>
      <c r="B262" s="43" t="s">
        <v>712</v>
      </c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</row>
    <row r="263" spans="1:56" s="8" customFormat="1">
      <c r="A263" s="9" t="s">
        <v>393</v>
      </c>
      <c r="B263" s="43" t="s">
        <v>706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</row>
    <row r="264" spans="1:56" s="8" customFormat="1">
      <c r="A264" s="9" t="s">
        <v>394</v>
      </c>
      <c r="B264" s="43" t="s">
        <v>707</v>
      </c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</row>
    <row r="265" spans="1:56" s="8" customFormat="1">
      <c r="A265" s="9" t="s">
        <v>395</v>
      </c>
      <c r="B265" s="43" t="s">
        <v>708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</row>
    <row r="266" spans="1:56" s="8" customFormat="1">
      <c r="A266" s="9" t="s">
        <v>396</v>
      </c>
      <c r="B266" s="43" t="s">
        <v>703</v>
      </c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</row>
    <row r="267" spans="1:56" s="8" customFormat="1">
      <c r="A267" s="9" t="s">
        <v>397</v>
      </c>
      <c r="B267" s="42" t="s">
        <v>366</v>
      </c>
      <c r="C267" s="13">
        <f>SUBTOTAL(9,C268:C272)</f>
        <v>0</v>
      </c>
      <c r="D267" s="13">
        <f t="shared" ref="D267:J267" si="81">SUBTOTAL(9,D268:D272)</f>
        <v>0</v>
      </c>
      <c r="E267" s="13">
        <f t="shared" si="81"/>
        <v>0</v>
      </c>
      <c r="F267" s="13">
        <f t="shared" si="81"/>
        <v>0</v>
      </c>
      <c r="G267" s="13">
        <f t="shared" si="81"/>
        <v>0</v>
      </c>
      <c r="H267" s="13">
        <f t="shared" si="81"/>
        <v>0</v>
      </c>
      <c r="I267" s="13">
        <f t="shared" si="81"/>
        <v>0</v>
      </c>
      <c r="J267" s="13">
        <f t="shared" si="81"/>
        <v>0</v>
      </c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</row>
    <row r="268" spans="1:56" s="8" customFormat="1" ht="26.4">
      <c r="A268" s="9" t="s">
        <v>398</v>
      </c>
      <c r="B268" s="43" t="s">
        <v>712</v>
      </c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</row>
    <row r="269" spans="1:56" s="8" customFormat="1">
      <c r="A269" s="9" t="s">
        <v>399</v>
      </c>
      <c r="B269" s="43" t="s">
        <v>706</v>
      </c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</row>
    <row r="270" spans="1:56" s="8" customFormat="1">
      <c r="A270" s="9" t="s">
        <v>400</v>
      </c>
      <c r="B270" s="43" t="s">
        <v>707</v>
      </c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</row>
    <row r="271" spans="1:56" s="8" customFormat="1">
      <c r="A271" s="9" t="s">
        <v>401</v>
      </c>
      <c r="B271" s="43" t="s">
        <v>708</v>
      </c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</row>
    <row r="272" spans="1:56" s="8" customFormat="1">
      <c r="A272" s="9" t="s">
        <v>402</v>
      </c>
      <c r="B272" s="43" t="s">
        <v>703</v>
      </c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</row>
    <row r="273" spans="1:56" s="8" customFormat="1">
      <c r="A273" s="9" t="s">
        <v>403</v>
      </c>
      <c r="B273" s="42" t="s">
        <v>289</v>
      </c>
      <c r="C273" s="13">
        <f>SUBTOTAL(9,C274:C278)</f>
        <v>0</v>
      </c>
      <c r="D273" s="13">
        <f t="shared" ref="D273:J273" si="82">SUBTOTAL(9,D274:D278)</f>
        <v>0</v>
      </c>
      <c r="E273" s="13">
        <f t="shared" si="82"/>
        <v>0</v>
      </c>
      <c r="F273" s="13">
        <f t="shared" si="82"/>
        <v>0</v>
      </c>
      <c r="G273" s="13">
        <f t="shared" si="82"/>
        <v>0</v>
      </c>
      <c r="H273" s="13">
        <f t="shared" si="82"/>
        <v>0</v>
      </c>
      <c r="I273" s="13">
        <f t="shared" si="82"/>
        <v>0</v>
      </c>
      <c r="J273" s="13">
        <f t="shared" si="82"/>
        <v>0</v>
      </c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</row>
    <row r="274" spans="1:56" s="8" customFormat="1" ht="26.4">
      <c r="A274" s="9" t="s">
        <v>404</v>
      </c>
      <c r="B274" s="43" t="s">
        <v>712</v>
      </c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</row>
    <row r="275" spans="1:56" s="8" customFormat="1">
      <c r="A275" s="9" t="s">
        <v>405</v>
      </c>
      <c r="B275" s="43" t="s">
        <v>706</v>
      </c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</row>
    <row r="276" spans="1:56" s="8" customFormat="1">
      <c r="A276" s="9" t="s">
        <v>406</v>
      </c>
      <c r="B276" s="43" t="s">
        <v>707</v>
      </c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</row>
    <row r="277" spans="1:56" s="8" customFormat="1">
      <c r="A277" s="9" t="s">
        <v>407</v>
      </c>
      <c r="B277" s="43" t="s">
        <v>708</v>
      </c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</row>
    <row r="278" spans="1:56" s="8" customFormat="1">
      <c r="A278" s="9" t="s">
        <v>408</v>
      </c>
      <c r="B278" s="43" t="s">
        <v>703</v>
      </c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</row>
    <row r="279" spans="1:56" s="8" customFormat="1">
      <c r="A279" s="9" t="s">
        <v>409</v>
      </c>
      <c r="B279" s="42" t="s">
        <v>295</v>
      </c>
      <c r="C279" s="13">
        <f>SUBTOTAL(9,C280:C284)</f>
        <v>0</v>
      </c>
      <c r="D279" s="13">
        <f t="shared" ref="D279:J279" si="83">SUBTOTAL(9,D280:D284)</f>
        <v>0</v>
      </c>
      <c r="E279" s="13">
        <f t="shared" si="83"/>
        <v>0</v>
      </c>
      <c r="F279" s="13">
        <f t="shared" si="83"/>
        <v>0</v>
      </c>
      <c r="G279" s="13">
        <f t="shared" si="83"/>
        <v>0</v>
      </c>
      <c r="H279" s="13">
        <f t="shared" si="83"/>
        <v>0</v>
      </c>
      <c r="I279" s="13">
        <f t="shared" si="83"/>
        <v>0</v>
      </c>
      <c r="J279" s="13">
        <f t="shared" si="83"/>
        <v>0</v>
      </c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</row>
    <row r="280" spans="1:56" s="8" customFormat="1" ht="26.4">
      <c r="A280" s="9" t="s">
        <v>410</v>
      </c>
      <c r="B280" s="43" t="s">
        <v>712</v>
      </c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</row>
    <row r="281" spans="1:56" s="8" customFormat="1">
      <c r="A281" s="9" t="s">
        <v>411</v>
      </c>
      <c r="B281" s="43" t="s">
        <v>706</v>
      </c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</row>
    <row r="282" spans="1:56" s="8" customFormat="1">
      <c r="A282" s="9" t="s">
        <v>412</v>
      </c>
      <c r="B282" s="43" t="s">
        <v>707</v>
      </c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</row>
    <row r="283" spans="1:56" s="8" customFormat="1">
      <c r="A283" s="9" t="s">
        <v>413</v>
      </c>
      <c r="B283" s="43" t="s">
        <v>708</v>
      </c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</row>
    <row r="284" spans="1:56" s="8" customFormat="1">
      <c r="A284" s="9" t="s">
        <v>414</v>
      </c>
      <c r="B284" s="43" t="s">
        <v>703</v>
      </c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</row>
    <row r="285" spans="1:56" s="8" customFormat="1">
      <c r="A285" s="9" t="s">
        <v>415</v>
      </c>
      <c r="B285" s="42" t="s">
        <v>251</v>
      </c>
      <c r="C285" s="13">
        <f>SUBTOTAL(9,C286:C290)</f>
        <v>0</v>
      </c>
      <c r="D285" s="13">
        <f t="shared" ref="D285:J285" si="84">SUBTOTAL(9,D286:D290)</f>
        <v>0</v>
      </c>
      <c r="E285" s="13">
        <f t="shared" si="84"/>
        <v>0</v>
      </c>
      <c r="F285" s="13">
        <f t="shared" si="84"/>
        <v>0</v>
      </c>
      <c r="G285" s="13">
        <f t="shared" si="84"/>
        <v>0</v>
      </c>
      <c r="H285" s="13">
        <f t="shared" si="84"/>
        <v>0</v>
      </c>
      <c r="I285" s="13">
        <f t="shared" si="84"/>
        <v>0</v>
      </c>
      <c r="J285" s="13">
        <f t="shared" si="84"/>
        <v>0</v>
      </c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</row>
    <row r="286" spans="1:56" s="8" customFormat="1" ht="26.4">
      <c r="A286" s="9" t="s">
        <v>416</v>
      </c>
      <c r="B286" s="43" t="s">
        <v>712</v>
      </c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</row>
    <row r="287" spans="1:56" s="8" customFormat="1">
      <c r="A287" s="9" t="s">
        <v>417</v>
      </c>
      <c r="B287" s="43" t="s">
        <v>706</v>
      </c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</row>
    <row r="288" spans="1:56" s="8" customFormat="1">
      <c r="A288" s="9" t="s">
        <v>418</v>
      </c>
      <c r="B288" s="43" t="s">
        <v>707</v>
      </c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</row>
    <row r="289" spans="1:56" s="8" customFormat="1">
      <c r="A289" s="9" t="s">
        <v>419</v>
      </c>
      <c r="B289" s="43" t="s">
        <v>708</v>
      </c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</row>
    <row r="290" spans="1:56" s="8" customFormat="1">
      <c r="A290" s="9" t="s">
        <v>420</v>
      </c>
      <c r="B290" s="43" t="s">
        <v>703</v>
      </c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</row>
    <row r="291" spans="1:56" s="8" customFormat="1">
      <c r="A291" s="9" t="s">
        <v>421</v>
      </c>
      <c r="B291" s="42" t="s">
        <v>259</v>
      </c>
      <c r="C291" s="13">
        <f>SUBTOTAL(9,C292:C296)</f>
        <v>0</v>
      </c>
      <c r="D291" s="13">
        <f t="shared" ref="D291:J291" si="85">SUBTOTAL(9,D292:D296)</f>
        <v>0</v>
      </c>
      <c r="E291" s="13">
        <f t="shared" si="85"/>
        <v>0</v>
      </c>
      <c r="F291" s="13">
        <f t="shared" si="85"/>
        <v>0</v>
      </c>
      <c r="G291" s="13">
        <f t="shared" si="85"/>
        <v>0</v>
      </c>
      <c r="H291" s="13">
        <f t="shared" si="85"/>
        <v>0</v>
      </c>
      <c r="I291" s="13">
        <f t="shared" si="85"/>
        <v>0</v>
      </c>
      <c r="J291" s="13">
        <f t="shared" si="85"/>
        <v>0</v>
      </c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</row>
    <row r="292" spans="1:56" s="8" customFormat="1" ht="26.4">
      <c r="A292" s="9" t="s">
        <v>422</v>
      </c>
      <c r="B292" s="43" t="s">
        <v>712</v>
      </c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</row>
    <row r="293" spans="1:56" s="8" customFormat="1">
      <c r="A293" s="9" t="s">
        <v>423</v>
      </c>
      <c r="B293" s="43" t="s">
        <v>706</v>
      </c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</row>
    <row r="294" spans="1:56" s="8" customFormat="1">
      <c r="A294" s="9" t="s">
        <v>424</v>
      </c>
      <c r="B294" s="43" t="s">
        <v>707</v>
      </c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</row>
    <row r="295" spans="1:56" s="8" customFormat="1">
      <c r="A295" s="9" t="s">
        <v>425</v>
      </c>
      <c r="B295" s="43" t="s">
        <v>708</v>
      </c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</row>
    <row r="296" spans="1:56" s="8" customFormat="1">
      <c r="A296" s="9" t="s">
        <v>426</v>
      </c>
      <c r="B296" s="43" t="s">
        <v>703</v>
      </c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</row>
    <row r="297" spans="1:56" s="8" customFormat="1">
      <c r="A297" s="9" t="s">
        <v>427</v>
      </c>
      <c r="B297" s="42" t="s">
        <v>266</v>
      </c>
      <c r="C297" s="13">
        <f>SUBTOTAL(9,C298:C302)</f>
        <v>0</v>
      </c>
      <c r="D297" s="13">
        <f t="shared" ref="D297:J297" si="86">SUBTOTAL(9,D298:D302)</f>
        <v>0</v>
      </c>
      <c r="E297" s="13">
        <f t="shared" si="86"/>
        <v>0</v>
      </c>
      <c r="F297" s="13">
        <f t="shared" si="86"/>
        <v>0</v>
      </c>
      <c r="G297" s="13">
        <f t="shared" si="86"/>
        <v>0</v>
      </c>
      <c r="H297" s="13">
        <f t="shared" si="86"/>
        <v>0</v>
      </c>
      <c r="I297" s="13">
        <f t="shared" si="86"/>
        <v>0</v>
      </c>
      <c r="J297" s="13">
        <f t="shared" si="86"/>
        <v>0</v>
      </c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</row>
    <row r="298" spans="1:56" s="8" customFormat="1" ht="26.4">
      <c r="A298" s="9" t="s">
        <v>428</v>
      </c>
      <c r="B298" s="43" t="s">
        <v>712</v>
      </c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</row>
    <row r="299" spans="1:56" s="8" customFormat="1">
      <c r="A299" s="9" t="s">
        <v>429</v>
      </c>
      <c r="B299" s="43" t="s">
        <v>706</v>
      </c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</row>
    <row r="300" spans="1:56" s="8" customFormat="1">
      <c r="A300" s="9" t="s">
        <v>430</v>
      </c>
      <c r="B300" s="43" t="s">
        <v>707</v>
      </c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</row>
    <row r="301" spans="1:56" s="8" customFormat="1">
      <c r="A301" s="9" t="s">
        <v>431</v>
      </c>
      <c r="B301" s="43" t="s">
        <v>708</v>
      </c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</row>
    <row r="302" spans="1:56" s="8" customFormat="1">
      <c r="A302" s="9" t="s">
        <v>432</v>
      </c>
      <c r="B302" s="43" t="s">
        <v>703</v>
      </c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</row>
    <row r="303" spans="1:56" s="8" customFormat="1">
      <c r="A303" s="9" t="s">
        <v>713</v>
      </c>
      <c r="B303" s="44" t="s">
        <v>273</v>
      </c>
      <c r="C303" s="13">
        <f>SUBTOTAL(9,C304:C308)</f>
        <v>0</v>
      </c>
      <c r="D303" s="13">
        <f t="shared" ref="D303:J303" si="87">SUBTOTAL(9,D304:D308)</f>
        <v>0</v>
      </c>
      <c r="E303" s="13">
        <f t="shared" si="87"/>
        <v>0</v>
      </c>
      <c r="F303" s="13">
        <f t="shared" si="87"/>
        <v>0</v>
      </c>
      <c r="G303" s="13">
        <f t="shared" si="87"/>
        <v>0</v>
      </c>
      <c r="H303" s="13">
        <f t="shared" si="87"/>
        <v>0</v>
      </c>
      <c r="I303" s="13">
        <f t="shared" si="87"/>
        <v>0</v>
      </c>
      <c r="J303" s="13">
        <f t="shared" si="87"/>
        <v>0</v>
      </c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</row>
    <row r="304" spans="1:56" s="8" customFormat="1" ht="26.4">
      <c r="A304" s="9" t="s">
        <v>714</v>
      </c>
      <c r="B304" s="43" t="s">
        <v>712</v>
      </c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</row>
    <row r="305" spans="1:56" s="8" customFormat="1">
      <c r="A305" s="9" t="s">
        <v>715</v>
      </c>
      <c r="B305" s="43" t="s">
        <v>706</v>
      </c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</row>
    <row r="306" spans="1:56" s="8" customFormat="1">
      <c r="A306" s="9" t="s">
        <v>716</v>
      </c>
      <c r="B306" s="43" t="s">
        <v>707</v>
      </c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</row>
    <row r="307" spans="1:56" s="8" customFormat="1">
      <c r="A307" s="9" t="s">
        <v>717</v>
      </c>
      <c r="B307" s="43" t="s">
        <v>708</v>
      </c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</row>
    <row r="308" spans="1:56" s="8" customFormat="1">
      <c r="A308" s="9" t="s">
        <v>718</v>
      </c>
      <c r="B308" s="43" t="s">
        <v>703</v>
      </c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</row>
    <row r="309" spans="1:56" s="8" customFormat="1">
      <c r="A309" s="9" t="s">
        <v>719</v>
      </c>
      <c r="B309" s="42" t="s">
        <v>280</v>
      </c>
      <c r="C309" s="13">
        <f>SUBTOTAL(9,C310:C314)</f>
        <v>0</v>
      </c>
      <c r="D309" s="13">
        <f t="shared" ref="D309:J309" si="88">SUBTOTAL(9,D310:D314)</f>
        <v>0</v>
      </c>
      <c r="E309" s="13">
        <f t="shared" si="88"/>
        <v>0</v>
      </c>
      <c r="F309" s="13">
        <f t="shared" si="88"/>
        <v>0</v>
      </c>
      <c r="G309" s="13">
        <f t="shared" si="88"/>
        <v>0</v>
      </c>
      <c r="H309" s="13">
        <f t="shared" si="88"/>
        <v>0</v>
      </c>
      <c r="I309" s="13">
        <f t="shared" si="88"/>
        <v>0</v>
      </c>
      <c r="J309" s="13">
        <f t="shared" si="88"/>
        <v>0</v>
      </c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</row>
    <row r="310" spans="1:56" s="8" customFormat="1" ht="26.4">
      <c r="A310" s="9" t="s">
        <v>720</v>
      </c>
      <c r="B310" s="43" t="s">
        <v>712</v>
      </c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</row>
    <row r="311" spans="1:56" s="8" customFormat="1">
      <c r="A311" s="9" t="s">
        <v>721</v>
      </c>
      <c r="B311" s="43" t="s">
        <v>706</v>
      </c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</row>
    <row r="312" spans="1:56" s="8" customFormat="1">
      <c r="A312" s="9" t="s">
        <v>722</v>
      </c>
      <c r="B312" s="43" t="s">
        <v>707</v>
      </c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</row>
    <row r="313" spans="1:56" s="8" customFormat="1">
      <c r="A313" s="9" t="s">
        <v>723</v>
      </c>
      <c r="B313" s="43" t="s">
        <v>708</v>
      </c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</row>
    <row r="314" spans="1:56" s="8" customFormat="1">
      <c r="A314" s="9" t="s">
        <v>724</v>
      </c>
      <c r="B314" s="43" t="s">
        <v>703</v>
      </c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</row>
    <row r="315" spans="1:56" s="8" customFormat="1">
      <c r="A315" s="17"/>
      <c r="B315" s="40" t="s">
        <v>433</v>
      </c>
      <c r="C315" s="7">
        <f>SUBTOTAL(9,C316:C413)</f>
        <v>0</v>
      </c>
      <c r="D315" s="7">
        <f t="shared" ref="D315:J315" si="89">SUBTOTAL(9,D316:D413)</f>
        <v>-1170000</v>
      </c>
      <c r="E315" s="7">
        <f t="shared" si="89"/>
        <v>-171000</v>
      </c>
      <c r="F315" s="7">
        <f t="shared" si="89"/>
        <v>-171000</v>
      </c>
      <c r="G315" s="7">
        <f t="shared" si="89"/>
        <v>-274000</v>
      </c>
      <c r="H315" s="7">
        <f t="shared" si="89"/>
        <v>-6208378.25</v>
      </c>
      <c r="I315" s="7">
        <f t="shared" si="89"/>
        <v>-6379235.9945205478</v>
      </c>
      <c r="J315" s="7">
        <f t="shared" si="89"/>
        <v>-6862256.6890410958</v>
      </c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pans="1:56" s="8" customFormat="1" ht="26.4">
      <c r="A316" s="9" t="s">
        <v>434</v>
      </c>
      <c r="B316" s="41" t="s">
        <v>435</v>
      </c>
      <c r="C316" s="11">
        <f>SUBTOTAL(9,C317:C322)</f>
        <v>0</v>
      </c>
      <c r="D316" s="11">
        <f t="shared" ref="D316:J316" si="90">SUBTOTAL(9,D317:D322)</f>
        <v>0</v>
      </c>
      <c r="E316" s="11">
        <f t="shared" si="90"/>
        <v>0</v>
      </c>
      <c r="F316" s="11">
        <f t="shared" si="90"/>
        <v>0</v>
      </c>
      <c r="G316" s="11">
        <f t="shared" si="90"/>
        <v>-100000</v>
      </c>
      <c r="H316" s="11">
        <f t="shared" si="90"/>
        <v>0</v>
      </c>
      <c r="I316" s="11">
        <f t="shared" si="90"/>
        <v>0</v>
      </c>
      <c r="J316" s="11">
        <f t="shared" si="90"/>
        <v>-300000</v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</row>
    <row r="317" spans="1:56" s="8" customFormat="1">
      <c r="A317" s="9" t="s">
        <v>436</v>
      </c>
      <c r="B317" s="42" t="s">
        <v>289</v>
      </c>
      <c r="C317" s="13">
        <f>SUBTOTAL(9,C318:C319)</f>
        <v>0</v>
      </c>
      <c r="D317" s="13">
        <f t="shared" ref="D317:J317" si="91">SUBTOTAL(9,D318:D319)</f>
        <v>0</v>
      </c>
      <c r="E317" s="13">
        <f t="shared" si="91"/>
        <v>0</v>
      </c>
      <c r="F317" s="13">
        <f t="shared" si="91"/>
        <v>0</v>
      </c>
      <c r="G317" s="13">
        <f t="shared" si="91"/>
        <v>-100000</v>
      </c>
      <c r="H317" s="13">
        <f t="shared" si="91"/>
        <v>0</v>
      </c>
      <c r="I317" s="13">
        <f t="shared" si="91"/>
        <v>0</v>
      </c>
      <c r="J317" s="13">
        <f t="shared" si="91"/>
        <v>-300000</v>
      </c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</row>
    <row r="318" spans="1:56" s="8" customFormat="1">
      <c r="A318" s="9" t="s">
        <v>437</v>
      </c>
      <c r="B318" s="43" t="s">
        <v>725</v>
      </c>
      <c r="C318" s="14"/>
      <c r="D318" s="14"/>
      <c r="E318" s="14"/>
      <c r="F318" s="14"/>
      <c r="G318" s="14">
        <f>CF_дог!R35</f>
        <v>-100000</v>
      </c>
      <c r="H318" s="14">
        <f>CF_дог!R36</f>
        <v>0</v>
      </c>
      <c r="I318" s="14"/>
      <c r="J318" s="14">
        <f>CF_дог!R37</f>
        <v>-300000</v>
      </c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D318" s="14"/>
    </row>
    <row r="319" spans="1:56" s="8" customFormat="1">
      <c r="A319" s="9" t="s">
        <v>438</v>
      </c>
      <c r="B319" s="43" t="s">
        <v>726</v>
      </c>
      <c r="C319" s="14"/>
      <c r="D319" s="14"/>
      <c r="E319" s="14"/>
      <c r="F319" s="14"/>
      <c r="G319" s="14">
        <f>CF_дог!T35</f>
        <v>0</v>
      </c>
      <c r="H319" s="14">
        <f>CF_дог!T36</f>
        <v>0</v>
      </c>
      <c r="I319" s="14"/>
      <c r="J319" s="14">
        <f>CF_дог!T37</f>
        <v>0</v>
      </c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</row>
    <row r="320" spans="1:56" s="8" customFormat="1">
      <c r="A320" s="9" t="s">
        <v>443</v>
      </c>
      <c r="B320" s="42" t="s">
        <v>295</v>
      </c>
      <c r="C320" s="13">
        <f>SUBTOTAL(9,C321:C322)</f>
        <v>0</v>
      </c>
      <c r="D320" s="13">
        <f t="shared" ref="D320:J320" si="92">SUBTOTAL(9,D321:D322)</f>
        <v>0</v>
      </c>
      <c r="E320" s="13">
        <f t="shared" si="92"/>
        <v>0</v>
      </c>
      <c r="F320" s="13">
        <f t="shared" si="92"/>
        <v>0</v>
      </c>
      <c r="G320" s="13">
        <f t="shared" si="92"/>
        <v>0</v>
      </c>
      <c r="H320" s="13">
        <f t="shared" si="92"/>
        <v>0</v>
      </c>
      <c r="I320" s="13">
        <f t="shared" si="92"/>
        <v>0</v>
      </c>
      <c r="J320" s="13">
        <f t="shared" si="92"/>
        <v>0</v>
      </c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</row>
    <row r="321" spans="1:56" s="8" customFormat="1">
      <c r="A321" s="9" t="s">
        <v>444</v>
      </c>
      <c r="B321" s="43" t="s">
        <v>725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</row>
    <row r="322" spans="1:56" s="8" customFormat="1">
      <c r="A322" s="9" t="s">
        <v>445</v>
      </c>
      <c r="B322" s="43" t="s">
        <v>726</v>
      </c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</row>
    <row r="323" spans="1:56" s="8" customFormat="1">
      <c r="A323" s="9" t="s">
        <v>449</v>
      </c>
      <c r="B323" s="41" t="s">
        <v>450</v>
      </c>
      <c r="C323" s="11">
        <f>SUBTOTAL(9,C324:C338)</f>
        <v>0</v>
      </c>
      <c r="D323" s="11">
        <f t="shared" ref="D323:J323" si="93">SUBTOTAL(9,D324:D338)</f>
        <v>-1170000</v>
      </c>
      <c r="E323" s="11">
        <f t="shared" si="93"/>
        <v>-171000</v>
      </c>
      <c r="F323" s="11">
        <f t="shared" si="93"/>
        <v>-171000</v>
      </c>
      <c r="G323" s="11">
        <f t="shared" si="93"/>
        <v>-174000</v>
      </c>
      <c r="H323" s="11">
        <f t="shared" si="93"/>
        <v>-208378.25</v>
      </c>
      <c r="I323" s="11">
        <f t="shared" si="93"/>
        <v>-311181.19999999995</v>
      </c>
      <c r="J323" s="11">
        <f t="shared" si="93"/>
        <v>-426147.1</v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</row>
    <row r="324" spans="1:56" s="8" customFormat="1">
      <c r="A324" s="9" t="s">
        <v>451</v>
      </c>
      <c r="B324" s="42" t="s">
        <v>251</v>
      </c>
      <c r="C324" s="13">
        <f>SUBTOTAL(9,C325:C326)</f>
        <v>0</v>
      </c>
      <c r="D324" s="13">
        <f t="shared" ref="D324:J324" si="94">SUBTOTAL(9,D325:D326)</f>
        <v>-1170000</v>
      </c>
      <c r="E324" s="13">
        <f t="shared" si="94"/>
        <v>-171000</v>
      </c>
      <c r="F324" s="13">
        <f t="shared" si="94"/>
        <v>-171000</v>
      </c>
      <c r="G324" s="13">
        <f t="shared" si="94"/>
        <v>-174000</v>
      </c>
      <c r="H324" s="13">
        <f t="shared" si="94"/>
        <v>-208378.25</v>
      </c>
      <c r="I324" s="13">
        <f t="shared" si="94"/>
        <v>-311181.19999999995</v>
      </c>
      <c r="J324" s="13">
        <f t="shared" si="94"/>
        <v>-426147.1</v>
      </c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</row>
    <row r="325" spans="1:56" s="8" customFormat="1">
      <c r="A325" s="9" t="s">
        <v>452</v>
      </c>
      <c r="B325" s="43" t="s">
        <v>725</v>
      </c>
      <c r="C325" s="14"/>
      <c r="D325" s="14">
        <f>CF_дог!R53</f>
        <v>-1170000</v>
      </c>
      <c r="E325" s="14">
        <f>CF_дог!R54+CF_дог!R416</f>
        <v>-171000</v>
      </c>
      <c r="F325" s="14">
        <f>E325</f>
        <v>-171000</v>
      </c>
      <c r="G325" s="14">
        <f>CF_дог!R54+CF_дог!R419</f>
        <v>-174000</v>
      </c>
      <c r="H325" s="14">
        <f>CF_дог!R54+CF_дог!R422+CF_дог!R664</f>
        <v>-208378.25</v>
      </c>
      <c r="I325" s="14">
        <f>CF_дог!R54+CF_дог!R425+CF_дог!R667</f>
        <v>-311181.19999999995</v>
      </c>
      <c r="J325" s="14">
        <f>CF_дог!R54+CF_дог!R428+CF_дог!R670</f>
        <v>-426147.1</v>
      </c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</row>
    <row r="326" spans="1:56" s="8" customFormat="1">
      <c r="A326" s="9" t="s">
        <v>453</v>
      </c>
      <c r="B326" s="43" t="s">
        <v>726</v>
      </c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</row>
    <row r="327" spans="1:56" s="8" customFormat="1">
      <c r="A327" s="9" t="s">
        <v>457</v>
      </c>
      <c r="B327" s="42" t="s">
        <v>259</v>
      </c>
      <c r="C327" s="13">
        <f>SUBTOTAL(9,C328:C329)</f>
        <v>0</v>
      </c>
      <c r="D327" s="13">
        <f t="shared" ref="D327:J327" si="95">SUBTOTAL(9,D328:D329)</f>
        <v>0</v>
      </c>
      <c r="E327" s="13">
        <f t="shared" si="95"/>
        <v>0</v>
      </c>
      <c r="F327" s="13">
        <f t="shared" si="95"/>
        <v>0</v>
      </c>
      <c r="G327" s="13">
        <f t="shared" si="95"/>
        <v>0</v>
      </c>
      <c r="H327" s="13">
        <f t="shared" si="95"/>
        <v>0</v>
      </c>
      <c r="I327" s="13">
        <f t="shared" si="95"/>
        <v>0</v>
      </c>
      <c r="J327" s="13">
        <f t="shared" si="95"/>
        <v>0</v>
      </c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</row>
    <row r="328" spans="1:56" s="8" customFormat="1">
      <c r="A328" s="9" t="s">
        <v>458</v>
      </c>
      <c r="B328" s="43" t="s">
        <v>725</v>
      </c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</row>
    <row r="329" spans="1:56" s="8" customFormat="1">
      <c r="A329" s="9" t="s">
        <v>459</v>
      </c>
      <c r="B329" s="43" t="s">
        <v>726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</row>
    <row r="330" spans="1:56" s="8" customFormat="1">
      <c r="A330" s="9" t="s">
        <v>463</v>
      </c>
      <c r="B330" s="42" t="s">
        <v>266</v>
      </c>
      <c r="C330" s="13">
        <f>SUBTOTAL(9,C331:C332)</f>
        <v>0</v>
      </c>
      <c r="D330" s="13">
        <f t="shared" ref="D330:J330" si="96">SUBTOTAL(9,D331:D332)</f>
        <v>0</v>
      </c>
      <c r="E330" s="13">
        <f t="shared" si="96"/>
        <v>0</v>
      </c>
      <c r="F330" s="13">
        <f t="shared" si="96"/>
        <v>0</v>
      </c>
      <c r="G330" s="13">
        <f t="shared" si="96"/>
        <v>0</v>
      </c>
      <c r="H330" s="13">
        <f t="shared" si="96"/>
        <v>0</v>
      </c>
      <c r="I330" s="13">
        <f t="shared" si="96"/>
        <v>0</v>
      </c>
      <c r="J330" s="13">
        <f t="shared" si="96"/>
        <v>0</v>
      </c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</row>
    <row r="331" spans="1:56" s="8" customFormat="1">
      <c r="A331" s="9" t="s">
        <v>464</v>
      </c>
      <c r="B331" s="43" t="s">
        <v>725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</row>
    <row r="332" spans="1:56" s="8" customFormat="1">
      <c r="A332" s="9" t="s">
        <v>465</v>
      </c>
      <c r="B332" s="43" t="s">
        <v>726</v>
      </c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</row>
    <row r="333" spans="1:56" s="8" customFormat="1">
      <c r="A333" s="9" t="s">
        <v>469</v>
      </c>
      <c r="B333" s="42" t="s">
        <v>273</v>
      </c>
      <c r="C333" s="13">
        <f>SUBTOTAL(9,C334:C335)</f>
        <v>0</v>
      </c>
      <c r="D333" s="13">
        <f t="shared" ref="D333:J333" si="97">SUBTOTAL(9,D334:D335)</f>
        <v>0</v>
      </c>
      <c r="E333" s="13">
        <f t="shared" si="97"/>
        <v>0</v>
      </c>
      <c r="F333" s="13">
        <f t="shared" si="97"/>
        <v>0</v>
      </c>
      <c r="G333" s="13">
        <f t="shared" si="97"/>
        <v>0</v>
      </c>
      <c r="H333" s="13">
        <f t="shared" si="97"/>
        <v>0</v>
      </c>
      <c r="I333" s="13">
        <f t="shared" si="97"/>
        <v>0</v>
      </c>
      <c r="J333" s="13">
        <f t="shared" si="97"/>
        <v>0</v>
      </c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</row>
    <row r="334" spans="1:56" s="8" customFormat="1">
      <c r="A334" s="9" t="s">
        <v>470</v>
      </c>
      <c r="B334" s="43" t="s">
        <v>725</v>
      </c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</row>
    <row r="335" spans="1:56" s="8" customFormat="1">
      <c r="A335" s="9" t="s">
        <v>471</v>
      </c>
      <c r="B335" s="43" t="s">
        <v>726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</row>
    <row r="336" spans="1:56" s="8" customFormat="1">
      <c r="A336" s="9" t="s">
        <v>475</v>
      </c>
      <c r="B336" s="42" t="s">
        <v>280</v>
      </c>
      <c r="C336" s="13">
        <f>SUBTOTAL(9,C337:C338)</f>
        <v>0</v>
      </c>
      <c r="D336" s="13">
        <f t="shared" ref="D336:J336" si="98">SUBTOTAL(9,D337:D338)</f>
        <v>0</v>
      </c>
      <c r="E336" s="13">
        <f t="shared" si="98"/>
        <v>0</v>
      </c>
      <c r="F336" s="13">
        <f t="shared" si="98"/>
        <v>0</v>
      </c>
      <c r="G336" s="13">
        <f t="shared" si="98"/>
        <v>0</v>
      </c>
      <c r="H336" s="13">
        <f t="shared" si="98"/>
        <v>0</v>
      </c>
      <c r="I336" s="13">
        <f t="shared" si="98"/>
        <v>0</v>
      </c>
      <c r="J336" s="13">
        <f t="shared" si="98"/>
        <v>0</v>
      </c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</row>
    <row r="337" spans="1:56" s="8" customFormat="1">
      <c r="A337" s="9" t="s">
        <v>476</v>
      </c>
      <c r="B337" s="43" t="s">
        <v>725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</row>
    <row r="338" spans="1:56" s="8" customFormat="1">
      <c r="A338" s="9" t="s">
        <v>477</v>
      </c>
      <c r="B338" s="43" t="s">
        <v>726</v>
      </c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</row>
    <row r="339" spans="1:56" s="8" customFormat="1">
      <c r="A339" s="9" t="s">
        <v>481</v>
      </c>
      <c r="B339" s="45" t="s">
        <v>482</v>
      </c>
      <c r="C339" s="11">
        <f>SUBTOTAL(9,C340:C354)</f>
        <v>0</v>
      </c>
      <c r="D339" s="11">
        <f t="shared" ref="D339:J339" si="99">SUBTOTAL(9,D340:D354)</f>
        <v>0</v>
      </c>
      <c r="E339" s="11">
        <f t="shared" si="99"/>
        <v>0</v>
      </c>
      <c r="F339" s="11">
        <f t="shared" si="99"/>
        <v>0</v>
      </c>
      <c r="G339" s="11">
        <f t="shared" si="99"/>
        <v>0</v>
      </c>
      <c r="H339" s="11">
        <f t="shared" si="99"/>
        <v>0</v>
      </c>
      <c r="I339" s="11">
        <f t="shared" si="99"/>
        <v>0</v>
      </c>
      <c r="J339" s="11">
        <f t="shared" si="99"/>
        <v>0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</row>
    <row r="340" spans="1:56" s="8" customFormat="1">
      <c r="A340" s="9" t="s">
        <v>483</v>
      </c>
      <c r="B340" s="42" t="s">
        <v>251</v>
      </c>
      <c r="C340" s="13">
        <f>SUBTOTAL(9,C341:C342)</f>
        <v>0</v>
      </c>
      <c r="D340" s="13">
        <f t="shared" ref="D340:J340" si="100">SUBTOTAL(9,D341:D342)</f>
        <v>0</v>
      </c>
      <c r="E340" s="13">
        <f t="shared" si="100"/>
        <v>0</v>
      </c>
      <c r="F340" s="13">
        <f t="shared" si="100"/>
        <v>0</v>
      </c>
      <c r="G340" s="13">
        <f t="shared" si="100"/>
        <v>0</v>
      </c>
      <c r="H340" s="13">
        <f t="shared" si="100"/>
        <v>0</v>
      </c>
      <c r="I340" s="13">
        <f t="shared" si="100"/>
        <v>0</v>
      </c>
      <c r="J340" s="13">
        <f t="shared" si="100"/>
        <v>0</v>
      </c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</row>
    <row r="341" spans="1:56" s="8" customFormat="1">
      <c r="A341" s="9" t="s">
        <v>484</v>
      </c>
      <c r="B341" s="43" t="s">
        <v>725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</row>
    <row r="342" spans="1:56" s="8" customFormat="1">
      <c r="A342" s="9" t="s">
        <v>485</v>
      </c>
      <c r="B342" s="43" t="s">
        <v>726</v>
      </c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</row>
    <row r="343" spans="1:56" s="8" customFormat="1">
      <c r="A343" s="9" t="s">
        <v>489</v>
      </c>
      <c r="B343" s="42" t="s">
        <v>259</v>
      </c>
      <c r="C343" s="13">
        <f>SUBTOTAL(9,C344:C345)</f>
        <v>0</v>
      </c>
      <c r="D343" s="13">
        <f t="shared" ref="D343:J343" si="101">SUBTOTAL(9,D344:D345)</f>
        <v>0</v>
      </c>
      <c r="E343" s="13">
        <f t="shared" si="101"/>
        <v>0</v>
      </c>
      <c r="F343" s="13">
        <f t="shared" si="101"/>
        <v>0</v>
      </c>
      <c r="G343" s="13">
        <f t="shared" si="101"/>
        <v>0</v>
      </c>
      <c r="H343" s="13">
        <f t="shared" si="101"/>
        <v>0</v>
      </c>
      <c r="I343" s="13">
        <f t="shared" si="101"/>
        <v>0</v>
      </c>
      <c r="J343" s="13">
        <f t="shared" si="101"/>
        <v>0</v>
      </c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</row>
    <row r="344" spans="1:56" s="8" customFormat="1">
      <c r="A344" s="9" t="s">
        <v>490</v>
      </c>
      <c r="B344" s="43" t="s">
        <v>725</v>
      </c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</row>
    <row r="345" spans="1:56" s="8" customFormat="1">
      <c r="A345" s="9" t="s">
        <v>491</v>
      </c>
      <c r="B345" s="43" t="s">
        <v>726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</row>
    <row r="346" spans="1:56" s="8" customFormat="1">
      <c r="A346" s="9" t="s">
        <v>495</v>
      </c>
      <c r="B346" s="42" t="s">
        <v>266</v>
      </c>
      <c r="C346" s="13">
        <f>SUBTOTAL(9,C347:C348)</f>
        <v>0</v>
      </c>
      <c r="D346" s="13">
        <f t="shared" ref="D346:J346" si="102">SUBTOTAL(9,D347:D348)</f>
        <v>0</v>
      </c>
      <c r="E346" s="13">
        <f t="shared" si="102"/>
        <v>0</v>
      </c>
      <c r="F346" s="13">
        <f t="shared" si="102"/>
        <v>0</v>
      </c>
      <c r="G346" s="13">
        <f t="shared" si="102"/>
        <v>0</v>
      </c>
      <c r="H346" s="13">
        <f t="shared" si="102"/>
        <v>0</v>
      </c>
      <c r="I346" s="13">
        <f t="shared" si="102"/>
        <v>0</v>
      </c>
      <c r="J346" s="13">
        <f t="shared" si="102"/>
        <v>0</v>
      </c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</row>
    <row r="347" spans="1:56" s="8" customFormat="1">
      <c r="A347" s="9" t="s">
        <v>496</v>
      </c>
      <c r="B347" s="43" t="s">
        <v>725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</row>
    <row r="348" spans="1:56" s="8" customFormat="1">
      <c r="A348" s="9" t="s">
        <v>497</v>
      </c>
      <c r="B348" s="43" t="s">
        <v>726</v>
      </c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</row>
    <row r="349" spans="1:56" s="8" customFormat="1">
      <c r="A349" s="9" t="s">
        <v>501</v>
      </c>
      <c r="B349" s="42" t="s">
        <v>273</v>
      </c>
      <c r="C349" s="13">
        <f>SUBTOTAL(9,C350:C351)</f>
        <v>0</v>
      </c>
      <c r="D349" s="13">
        <f t="shared" ref="D349:J349" si="103">SUBTOTAL(9,D350:D351)</f>
        <v>0</v>
      </c>
      <c r="E349" s="13">
        <f t="shared" si="103"/>
        <v>0</v>
      </c>
      <c r="F349" s="13">
        <f t="shared" si="103"/>
        <v>0</v>
      </c>
      <c r="G349" s="13">
        <f t="shared" si="103"/>
        <v>0</v>
      </c>
      <c r="H349" s="13">
        <f t="shared" si="103"/>
        <v>0</v>
      </c>
      <c r="I349" s="13">
        <f t="shared" si="103"/>
        <v>0</v>
      </c>
      <c r="J349" s="13">
        <f t="shared" si="103"/>
        <v>0</v>
      </c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</row>
    <row r="350" spans="1:56" s="8" customFormat="1">
      <c r="A350" s="9" t="s">
        <v>502</v>
      </c>
      <c r="B350" s="43" t="s">
        <v>725</v>
      </c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</row>
    <row r="351" spans="1:56" s="8" customFormat="1">
      <c r="A351" s="9" t="s">
        <v>503</v>
      </c>
      <c r="B351" s="43" t="s">
        <v>726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</row>
    <row r="352" spans="1:56" s="8" customFormat="1">
      <c r="A352" s="9" t="s">
        <v>507</v>
      </c>
      <c r="B352" s="42" t="s">
        <v>280</v>
      </c>
      <c r="C352" s="13">
        <f>SUBTOTAL(9,C353:C354)</f>
        <v>0</v>
      </c>
      <c r="D352" s="13">
        <f t="shared" ref="D352:J352" si="104">SUBTOTAL(9,D353:D354)</f>
        <v>0</v>
      </c>
      <c r="E352" s="13">
        <f t="shared" si="104"/>
        <v>0</v>
      </c>
      <c r="F352" s="13">
        <f t="shared" si="104"/>
        <v>0</v>
      </c>
      <c r="G352" s="13">
        <f t="shared" si="104"/>
        <v>0</v>
      </c>
      <c r="H352" s="13">
        <f t="shared" si="104"/>
        <v>0</v>
      </c>
      <c r="I352" s="13">
        <f t="shared" si="104"/>
        <v>0</v>
      </c>
      <c r="J352" s="13">
        <f t="shared" si="104"/>
        <v>0</v>
      </c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</row>
    <row r="353" spans="1:56" s="8" customFormat="1">
      <c r="A353" s="9" t="s">
        <v>508</v>
      </c>
      <c r="B353" s="43" t="s">
        <v>725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</row>
    <row r="354" spans="1:56" s="8" customFormat="1">
      <c r="A354" s="9" t="s">
        <v>509</v>
      </c>
      <c r="B354" s="43" t="s">
        <v>726</v>
      </c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</row>
    <row r="355" spans="1:56" s="8" customFormat="1">
      <c r="A355" s="9" t="s">
        <v>513</v>
      </c>
      <c r="B355" s="45" t="s">
        <v>514</v>
      </c>
      <c r="C355" s="11">
        <f>SUBTOTAL(9,C356:C358)</f>
        <v>0</v>
      </c>
      <c r="D355" s="11">
        <f t="shared" ref="D355:J355" si="105">SUBTOTAL(9,D356:D358)</f>
        <v>0</v>
      </c>
      <c r="E355" s="11">
        <f t="shared" si="105"/>
        <v>0</v>
      </c>
      <c r="F355" s="11">
        <f t="shared" si="105"/>
        <v>0</v>
      </c>
      <c r="G355" s="11">
        <f t="shared" si="105"/>
        <v>0</v>
      </c>
      <c r="H355" s="11">
        <f t="shared" si="105"/>
        <v>0</v>
      </c>
      <c r="I355" s="11">
        <f t="shared" si="105"/>
        <v>0</v>
      </c>
      <c r="J355" s="11">
        <f t="shared" si="105"/>
        <v>0</v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</row>
    <row r="356" spans="1:56" s="8" customFormat="1">
      <c r="A356" s="9" t="s">
        <v>515</v>
      </c>
      <c r="B356" s="42" t="s">
        <v>516</v>
      </c>
      <c r="C356" s="13">
        <f>SUBTOTAL(9,C357:C358)</f>
        <v>0</v>
      </c>
      <c r="D356" s="13">
        <f t="shared" ref="D356:J356" si="106">SUBTOTAL(9,D357:D358)</f>
        <v>0</v>
      </c>
      <c r="E356" s="13">
        <f t="shared" si="106"/>
        <v>0</v>
      </c>
      <c r="F356" s="13">
        <f t="shared" si="106"/>
        <v>0</v>
      </c>
      <c r="G356" s="13">
        <f t="shared" si="106"/>
        <v>0</v>
      </c>
      <c r="H356" s="13">
        <f t="shared" si="106"/>
        <v>0</v>
      </c>
      <c r="I356" s="13">
        <f t="shared" si="106"/>
        <v>0</v>
      </c>
      <c r="J356" s="13">
        <f t="shared" si="106"/>
        <v>0</v>
      </c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</row>
    <row r="357" spans="1:56" s="8" customFormat="1">
      <c r="A357" s="9" t="s">
        <v>517</v>
      </c>
      <c r="B357" s="43" t="s">
        <v>725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</row>
    <row r="358" spans="1:56" s="8" customFormat="1">
      <c r="A358" s="9" t="s">
        <v>518</v>
      </c>
      <c r="B358" s="43" t="s">
        <v>727</v>
      </c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</row>
    <row r="359" spans="1:56" s="8" customFormat="1">
      <c r="A359" s="9" t="s">
        <v>523</v>
      </c>
      <c r="B359" s="45" t="s">
        <v>524</v>
      </c>
      <c r="C359" s="11">
        <f>SUBTOTAL(9,C360:C362)</f>
        <v>0</v>
      </c>
      <c r="D359" s="11">
        <f t="shared" ref="D359:J359" si="107">SUBTOTAL(9,D360:D362)</f>
        <v>0</v>
      </c>
      <c r="E359" s="11">
        <f t="shared" si="107"/>
        <v>0</v>
      </c>
      <c r="F359" s="11">
        <f t="shared" si="107"/>
        <v>0</v>
      </c>
      <c r="G359" s="11">
        <f t="shared" si="107"/>
        <v>0</v>
      </c>
      <c r="H359" s="11">
        <f t="shared" si="107"/>
        <v>0</v>
      </c>
      <c r="I359" s="11">
        <f t="shared" si="107"/>
        <v>0</v>
      </c>
      <c r="J359" s="11">
        <f t="shared" si="107"/>
        <v>0</v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</row>
    <row r="360" spans="1:56" s="8" customFormat="1">
      <c r="A360" s="9" t="s">
        <v>525</v>
      </c>
      <c r="B360" s="42" t="s">
        <v>516</v>
      </c>
      <c r="C360" s="13">
        <f>SUBTOTAL(9,C361:C362)</f>
        <v>0</v>
      </c>
      <c r="D360" s="13">
        <f t="shared" ref="D360:J360" si="108">SUBTOTAL(9,D361:D362)</f>
        <v>0</v>
      </c>
      <c r="E360" s="13">
        <f t="shared" si="108"/>
        <v>0</v>
      </c>
      <c r="F360" s="13">
        <f t="shared" si="108"/>
        <v>0</v>
      </c>
      <c r="G360" s="13">
        <f t="shared" si="108"/>
        <v>0</v>
      </c>
      <c r="H360" s="13">
        <f t="shared" si="108"/>
        <v>0</v>
      </c>
      <c r="I360" s="13">
        <f t="shared" si="108"/>
        <v>0</v>
      </c>
      <c r="J360" s="13">
        <f t="shared" si="108"/>
        <v>0</v>
      </c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</row>
    <row r="361" spans="1:56" s="8" customFormat="1">
      <c r="A361" s="9" t="s">
        <v>526</v>
      </c>
      <c r="B361" s="43" t="s">
        <v>725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</row>
    <row r="362" spans="1:56" s="8" customFormat="1">
      <c r="A362" s="9" t="s">
        <v>527</v>
      </c>
      <c r="B362" s="43" t="s">
        <v>727</v>
      </c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</row>
    <row r="363" spans="1:56" s="8" customFormat="1">
      <c r="A363" s="9" t="s">
        <v>531</v>
      </c>
      <c r="B363" s="41" t="s">
        <v>532</v>
      </c>
      <c r="C363" s="11">
        <f>SUBTOTAL(9,C364:C366)</f>
        <v>0</v>
      </c>
      <c r="D363" s="11">
        <f t="shared" ref="D363:J363" si="109">SUBTOTAL(9,D364:D366)</f>
        <v>0</v>
      </c>
      <c r="E363" s="11">
        <f t="shared" si="109"/>
        <v>0</v>
      </c>
      <c r="F363" s="11">
        <f t="shared" si="109"/>
        <v>0</v>
      </c>
      <c r="G363" s="11">
        <f t="shared" si="109"/>
        <v>0</v>
      </c>
      <c r="H363" s="11">
        <f t="shared" si="109"/>
        <v>0</v>
      </c>
      <c r="I363" s="11">
        <f t="shared" si="109"/>
        <v>0</v>
      </c>
      <c r="J363" s="11">
        <f t="shared" si="109"/>
        <v>0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</row>
    <row r="364" spans="1:56" s="8" customFormat="1">
      <c r="A364" s="9" t="s">
        <v>533</v>
      </c>
      <c r="B364" s="42" t="s">
        <v>516</v>
      </c>
      <c r="C364" s="13">
        <f>SUBTOTAL(9,C365:C366)</f>
        <v>0</v>
      </c>
      <c r="D364" s="13">
        <f t="shared" ref="D364:J364" si="110">SUBTOTAL(9,D365:D366)</f>
        <v>0</v>
      </c>
      <c r="E364" s="13">
        <f t="shared" si="110"/>
        <v>0</v>
      </c>
      <c r="F364" s="13">
        <f t="shared" si="110"/>
        <v>0</v>
      </c>
      <c r="G364" s="13">
        <f t="shared" si="110"/>
        <v>0</v>
      </c>
      <c r="H364" s="13">
        <f t="shared" si="110"/>
        <v>0</v>
      </c>
      <c r="I364" s="13">
        <f t="shared" si="110"/>
        <v>0</v>
      </c>
      <c r="J364" s="13">
        <f t="shared" si="110"/>
        <v>0</v>
      </c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</row>
    <row r="365" spans="1:56" s="8" customFormat="1">
      <c r="A365" s="9" t="s">
        <v>534</v>
      </c>
      <c r="B365" s="43" t="s">
        <v>725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</row>
    <row r="366" spans="1:56" s="8" customFormat="1">
      <c r="A366" s="9" t="s">
        <v>535</v>
      </c>
      <c r="B366" s="43" t="s">
        <v>727</v>
      </c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</row>
    <row r="367" spans="1:56" s="8" customFormat="1">
      <c r="A367" s="9" t="s">
        <v>539</v>
      </c>
      <c r="B367" s="41" t="s">
        <v>540</v>
      </c>
      <c r="C367" s="11">
        <f>SUBTOTAL(9,C368:C370)</f>
        <v>0</v>
      </c>
      <c r="D367" s="11">
        <f t="shared" ref="D367:J367" si="111">SUBTOTAL(9,D368:D370)</f>
        <v>0</v>
      </c>
      <c r="E367" s="11">
        <f t="shared" si="111"/>
        <v>0</v>
      </c>
      <c r="F367" s="11">
        <f t="shared" si="111"/>
        <v>0</v>
      </c>
      <c r="G367" s="11">
        <f t="shared" si="111"/>
        <v>0</v>
      </c>
      <c r="H367" s="11">
        <f t="shared" si="111"/>
        <v>0</v>
      </c>
      <c r="I367" s="11">
        <f t="shared" si="111"/>
        <v>0</v>
      </c>
      <c r="J367" s="11">
        <f t="shared" si="111"/>
        <v>0</v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</row>
    <row r="368" spans="1:56" s="8" customFormat="1">
      <c r="A368" s="9" t="s">
        <v>541</v>
      </c>
      <c r="B368" s="42" t="s">
        <v>516</v>
      </c>
      <c r="C368" s="13">
        <f>SUBTOTAL(9,C369:C370)</f>
        <v>0</v>
      </c>
      <c r="D368" s="13">
        <f t="shared" ref="D368:J368" si="112">SUBTOTAL(9,D369:D370)</f>
        <v>0</v>
      </c>
      <c r="E368" s="13">
        <f t="shared" si="112"/>
        <v>0</v>
      </c>
      <c r="F368" s="13">
        <f t="shared" si="112"/>
        <v>0</v>
      </c>
      <c r="G368" s="13">
        <f t="shared" si="112"/>
        <v>0</v>
      </c>
      <c r="H368" s="13">
        <f t="shared" si="112"/>
        <v>0</v>
      </c>
      <c r="I368" s="13">
        <f t="shared" si="112"/>
        <v>0</v>
      </c>
      <c r="J368" s="13">
        <f t="shared" si="112"/>
        <v>0</v>
      </c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</row>
    <row r="369" spans="1:56" s="8" customFormat="1">
      <c r="A369" s="9" t="s">
        <v>542</v>
      </c>
      <c r="B369" s="43" t="s">
        <v>725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</row>
    <row r="370" spans="1:56" s="8" customFormat="1">
      <c r="A370" s="9" t="s">
        <v>543</v>
      </c>
      <c r="B370" s="43" t="s">
        <v>727</v>
      </c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</row>
    <row r="371" spans="1:56" s="8" customFormat="1">
      <c r="A371" s="9" t="s">
        <v>547</v>
      </c>
      <c r="B371" s="45" t="s">
        <v>548</v>
      </c>
      <c r="C371" s="11">
        <f>SUBTOTAL(9,C372:C392)</f>
        <v>0</v>
      </c>
      <c r="D371" s="11">
        <f t="shared" ref="D371:J371" si="113">SUBTOTAL(9,D372:D392)</f>
        <v>0</v>
      </c>
      <c r="E371" s="11">
        <f t="shared" si="113"/>
        <v>0</v>
      </c>
      <c r="F371" s="11">
        <f t="shared" si="113"/>
        <v>0</v>
      </c>
      <c r="G371" s="11">
        <f t="shared" si="113"/>
        <v>0</v>
      </c>
      <c r="H371" s="11">
        <f t="shared" si="113"/>
        <v>-6000000</v>
      </c>
      <c r="I371" s="11">
        <f t="shared" si="113"/>
        <v>-6068054.7945205476</v>
      </c>
      <c r="J371" s="11">
        <f t="shared" si="113"/>
        <v>-6136109.5890410962</v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</row>
    <row r="372" spans="1:56" s="8" customFormat="1">
      <c r="A372" s="9" t="s">
        <v>549</v>
      </c>
      <c r="B372" s="42" t="s">
        <v>289</v>
      </c>
      <c r="C372" s="13">
        <f>SUBTOTAL(9,C373:C374)</f>
        <v>0</v>
      </c>
      <c r="D372" s="13">
        <f t="shared" ref="D372:J372" si="114">SUBTOTAL(9,D373:D374)</f>
        <v>0</v>
      </c>
      <c r="E372" s="13">
        <f t="shared" si="114"/>
        <v>0</v>
      </c>
      <c r="F372" s="13">
        <f t="shared" si="114"/>
        <v>0</v>
      </c>
      <c r="G372" s="13">
        <f t="shared" si="114"/>
        <v>0</v>
      </c>
      <c r="H372" s="13">
        <f t="shared" si="114"/>
        <v>-6000000</v>
      </c>
      <c r="I372" s="13">
        <f t="shared" si="114"/>
        <v>-6068054.7945205476</v>
      </c>
      <c r="J372" s="13">
        <f t="shared" si="114"/>
        <v>-6136109.5890410962</v>
      </c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</row>
    <row r="373" spans="1:56" s="8" customFormat="1">
      <c r="A373" s="9" t="s">
        <v>550</v>
      </c>
      <c r="B373" s="43" t="s">
        <v>725</v>
      </c>
      <c r="C373" s="14"/>
      <c r="D373" s="14"/>
      <c r="E373" s="14"/>
      <c r="F373" s="14"/>
      <c r="G373" s="14"/>
      <c r="H373" s="14">
        <f>CF_дог!R18</f>
        <v>-6000000</v>
      </c>
      <c r="I373" s="14">
        <f>CF_дог!R19</f>
        <v>-6000000</v>
      </c>
      <c r="J373" s="14">
        <f>CF_дог!R20</f>
        <v>-6000000</v>
      </c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</row>
    <row r="374" spans="1:56" s="8" customFormat="1">
      <c r="A374" s="9" t="s">
        <v>551</v>
      </c>
      <c r="B374" s="43" t="s">
        <v>727</v>
      </c>
      <c r="C374" s="14"/>
      <c r="D374" s="14"/>
      <c r="E374" s="14"/>
      <c r="F374" s="14"/>
      <c r="G374" s="14"/>
      <c r="H374" s="14">
        <f>CF_дог!T18</f>
        <v>0</v>
      </c>
      <c r="I374" s="14">
        <f>CF_дог!T19</f>
        <v>-68054.794520547948</v>
      </c>
      <c r="J374" s="14">
        <f>CF_дог!T20</f>
        <v>-136109.5890410959</v>
      </c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</row>
    <row r="375" spans="1:56" s="8" customFormat="1">
      <c r="A375" s="9" t="s">
        <v>555</v>
      </c>
      <c r="B375" s="42" t="s">
        <v>295</v>
      </c>
      <c r="C375" s="13">
        <f>SUBTOTAL(9,C376:C377)</f>
        <v>0</v>
      </c>
      <c r="D375" s="13">
        <f t="shared" ref="D375:J375" si="115">SUBTOTAL(9,D376:D377)</f>
        <v>0</v>
      </c>
      <c r="E375" s="13">
        <f t="shared" si="115"/>
        <v>0</v>
      </c>
      <c r="F375" s="13">
        <f t="shared" si="115"/>
        <v>0</v>
      </c>
      <c r="G375" s="13">
        <f t="shared" si="115"/>
        <v>0</v>
      </c>
      <c r="H375" s="13">
        <f t="shared" si="115"/>
        <v>0</v>
      </c>
      <c r="I375" s="13">
        <f t="shared" si="115"/>
        <v>0</v>
      </c>
      <c r="J375" s="13">
        <f t="shared" si="115"/>
        <v>0</v>
      </c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</row>
    <row r="376" spans="1:56" s="8" customFormat="1">
      <c r="A376" s="9" t="s">
        <v>556</v>
      </c>
      <c r="B376" s="43" t="s">
        <v>725</v>
      </c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</row>
    <row r="377" spans="1:56" s="8" customFormat="1">
      <c r="A377" s="9" t="s">
        <v>557</v>
      </c>
      <c r="B377" s="43" t="s">
        <v>727</v>
      </c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</row>
    <row r="378" spans="1:56" s="8" customFormat="1">
      <c r="A378" s="9" t="s">
        <v>561</v>
      </c>
      <c r="B378" s="42" t="s">
        <v>251</v>
      </c>
      <c r="C378" s="13">
        <f>SUBTOTAL(9,C379:C380)</f>
        <v>0</v>
      </c>
      <c r="D378" s="13">
        <f t="shared" ref="D378:J378" si="116">SUBTOTAL(9,D379:D380)</f>
        <v>0</v>
      </c>
      <c r="E378" s="13">
        <f t="shared" si="116"/>
        <v>0</v>
      </c>
      <c r="F378" s="13">
        <f t="shared" si="116"/>
        <v>0</v>
      </c>
      <c r="G378" s="13">
        <f t="shared" si="116"/>
        <v>0</v>
      </c>
      <c r="H378" s="13">
        <f t="shared" si="116"/>
        <v>0</v>
      </c>
      <c r="I378" s="13">
        <f t="shared" si="116"/>
        <v>0</v>
      </c>
      <c r="J378" s="13">
        <f t="shared" si="116"/>
        <v>0</v>
      </c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</row>
    <row r="379" spans="1:56" s="8" customFormat="1">
      <c r="A379" s="9" t="s">
        <v>562</v>
      </c>
      <c r="B379" s="43" t="s">
        <v>725</v>
      </c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</row>
    <row r="380" spans="1:56" s="8" customFormat="1">
      <c r="A380" s="9" t="s">
        <v>563</v>
      </c>
      <c r="B380" s="43" t="s">
        <v>727</v>
      </c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</row>
    <row r="381" spans="1:56" s="8" customFormat="1">
      <c r="A381" s="9" t="s">
        <v>567</v>
      </c>
      <c r="B381" s="42" t="s">
        <v>259</v>
      </c>
      <c r="C381" s="13">
        <f>SUBTOTAL(9,C382:C383)</f>
        <v>0</v>
      </c>
      <c r="D381" s="13">
        <f t="shared" ref="D381:J381" si="117">SUBTOTAL(9,D382:D383)</f>
        <v>0</v>
      </c>
      <c r="E381" s="13">
        <f t="shared" si="117"/>
        <v>0</v>
      </c>
      <c r="F381" s="13">
        <f t="shared" si="117"/>
        <v>0</v>
      </c>
      <c r="G381" s="13">
        <f t="shared" si="117"/>
        <v>0</v>
      </c>
      <c r="H381" s="13">
        <f t="shared" si="117"/>
        <v>0</v>
      </c>
      <c r="I381" s="13">
        <f t="shared" si="117"/>
        <v>0</v>
      </c>
      <c r="J381" s="13">
        <f t="shared" si="117"/>
        <v>0</v>
      </c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</row>
    <row r="382" spans="1:56" s="8" customFormat="1">
      <c r="A382" s="9" t="s">
        <v>568</v>
      </c>
      <c r="B382" s="43" t="s">
        <v>725</v>
      </c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</row>
    <row r="383" spans="1:56" s="8" customFormat="1">
      <c r="A383" s="9" t="s">
        <v>569</v>
      </c>
      <c r="B383" s="43" t="s">
        <v>727</v>
      </c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</row>
    <row r="384" spans="1:56" s="8" customFormat="1">
      <c r="A384" s="9" t="s">
        <v>573</v>
      </c>
      <c r="B384" s="42" t="s">
        <v>266</v>
      </c>
      <c r="C384" s="13">
        <f>SUBTOTAL(9,C385:C386)</f>
        <v>0</v>
      </c>
      <c r="D384" s="13">
        <f t="shared" ref="D384:J384" si="118">SUBTOTAL(9,D385:D386)</f>
        <v>0</v>
      </c>
      <c r="E384" s="13">
        <f t="shared" si="118"/>
        <v>0</v>
      </c>
      <c r="F384" s="13">
        <f t="shared" si="118"/>
        <v>0</v>
      </c>
      <c r="G384" s="13">
        <f t="shared" si="118"/>
        <v>0</v>
      </c>
      <c r="H384" s="13">
        <f t="shared" si="118"/>
        <v>0</v>
      </c>
      <c r="I384" s="13">
        <f t="shared" si="118"/>
        <v>0</v>
      </c>
      <c r="J384" s="13">
        <f t="shared" si="118"/>
        <v>0</v>
      </c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</row>
    <row r="385" spans="1:56" s="8" customFormat="1">
      <c r="A385" s="9" t="s">
        <v>574</v>
      </c>
      <c r="B385" s="43" t="s">
        <v>725</v>
      </c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</row>
    <row r="386" spans="1:56" s="8" customFormat="1">
      <c r="A386" s="9" t="s">
        <v>575</v>
      </c>
      <c r="B386" s="43" t="s">
        <v>727</v>
      </c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</row>
    <row r="387" spans="1:56" s="8" customFormat="1">
      <c r="A387" s="9" t="s">
        <v>579</v>
      </c>
      <c r="B387" s="42" t="s">
        <v>273</v>
      </c>
      <c r="C387" s="13">
        <f>SUBTOTAL(9,C388:C389)</f>
        <v>0</v>
      </c>
      <c r="D387" s="13">
        <f t="shared" ref="D387:J387" si="119">SUBTOTAL(9,D388:D389)</f>
        <v>0</v>
      </c>
      <c r="E387" s="13">
        <f t="shared" si="119"/>
        <v>0</v>
      </c>
      <c r="F387" s="13">
        <f t="shared" si="119"/>
        <v>0</v>
      </c>
      <c r="G387" s="13">
        <f t="shared" si="119"/>
        <v>0</v>
      </c>
      <c r="H387" s="13">
        <f t="shared" si="119"/>
        <v>0</v>
      </c>
      <c r="I387" s="13">
        <f t="shared" si="119"/>
        <v>0</v>
      </c>
      <c r="J387" s="13">
        <f t="shared" si="119"/>
        <v>0</v>
      </c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</row>
    <row r="388" spans="1:56" s="8" customFormat="1">
      <c r="A388" s="9" t="s">
        <v>580</v>
      </c>
      <c r="B388" s="43" t="s">
        <v>725</v>
      </c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</row>
    <row r="389" spans="1:56" s="8" customFormat="1">
      <c r="A389" s="9" t="s">
        <v>581</v>
      </c>
      <c r="B389" s="43" t="s">
        <v>727</v>
      </c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</row>
    <row r="390" spans="1:56" s="8" customFormat="1">
      <c r="A390" s="9" t="s">
        <v>585</v>
      </c>
      <c r="B390" s="42" t="s">
        <v>280</v>
      </c>
      <c r="C390" s="13">
        <f>SUBTOTAL(9,C391:C392)</f>
        <v>0</v>
      </c>
      <c r="D390" s="13">
        <f t="shared" ref="D390:J390" si="120">SUBTOTAL(9,D391:D392)</f>
        <v>0</v>
      </c>
      <c r="E390" s="13">
        <f t="shared" si="120"/>
        <v>0</v>
      </c>
      <c r="F390" s="13">
        <f t="shared" si="120"/>
        <v>0</v>
      </c>
      <c r="G390" s="13">
        <f t="shared" si="120"/>
        <v>0</v>
      </c>
      <c r="H390" s="13">
        <f t="shared" si="120"/>
        <v>0</v>
      </c>
      <c r="I390" s="13">
        <f t="shared" si="120"/>
        <v>0</v>
      </c>
      <c r="J390" s="13">
        <f t="shared" si="120"/>
        <v>0</v>
      </c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</row>
    <row r="391" spans="1:56" s="8" customFormat="1">
      <c r="A391" s="9" t="s">
        <v>586</v>
      </c>
      <c r="B391" s="43" t="s">
        <v>725</v>
      </c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</row>
    <row r="392" spans="1:56" s="8" customFormat="1">
      <c r="A392" s="9" t="s">
        <v>587</v>
      </c>
      <c r="B392" s="43" t="s">
        <v>727</v>
      </c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</row>
    <row r="393" spans="1:56" s="8" customFormat="1">
      <c r="A393" s="9" t="s">
        <v>591</v>
      </c>
      <c r="B393" s="45" t="s">
        <v>592</v>
      </c>
      <c r="C393" s="11">
        <f>SUBTOTAL(9,C395:C413)</f>
        <v>0</v>
      </c>
      <c r="D393" s="11">
        <f t="shared" ref="D393:J393" si="121">SUBTOTAL(9,D395:D413)</f>
        <v>0</v>
      </c>
      <c r="E393" s="11">
        <f t="shared" si="121"/>
        <v>0</v>
      </c>
      <c r="F393" s="11">
        <f t="shared" si="121"/>
        <v>0</v>
      </c>
      <c r="G393" s="11">
        <f t="shared" si="121"/>
        <v>0</v>
      </c>
      <c r="H393" s="11">
        <f t="shared" si="121"/>
        <v>0</v>
      </c>
      <c r="I393" s="11">
        <f t="shared" si="121"/>
        <v>0</v>
      </c>
      <c r="J393" s="11">
        <f t="shared" si="121"/>
        <v>0</v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</row>
    <row r="394" spans="1:56" s="8" customFormat="1">
      <c r="A394" s="9" t="s">
        <v>593</v>
      </c>
      <c r="B394" s="42" t="s">
        <v>358</v>
      </c>
      <c r="C394" s="13">
        <f>SUBTOTAL(9,C395:C395)</f>
        <v>0</v>
      </c>
      <c r="D394" s="13">
        <f t="shared" ref="D394:J394" si="122">SUBTOTAL(9,D395:D395)</f>
        <v>0</v>
      </c>
      <c r="E394" s="13">
        <f t="shared" si="122"/>
        <v>0</v>
      </c>
      <c r="F394" s="13">
        <f t="shared" si="122"/>
        <v>0</v>
      </c>
      <c r="G394" s="13">
        <f t="shared" si="122"/>
        <v>0</v>
      </c>
      <c r="H394" s="13">
        <f t="shared" si="122"/>
        <v>0</v>
      </c>
      <c r="I394" s="13">
        <f t="shared" si="122"/>
        <v>0</v>
      </c>
      <c r="J394" s="13">
        <f t="shared" si="122"/>
        <v>0</v>
      </c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</row>
    <row r="395" spans="1:56" s="8" customFormat="1">
      <c r="A395" s="9" t="s">
        <v>594</v>
      </c>
      <c r="B395" s="43" t="s">
        <v>725</v>
      </c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</row>
    <row r="396" spans="1:56" s="8" customFormat="1">
      <c r="A396" s="9" t="s">
        <v>596</v>
      </c>
      <c r="B396" s="42" t="s">
        <v>362</v>
      </c>
      <c r="C396" s="13">
        <f>SUBTOTAL(9,C397:C397)</f>
        <v>0</v>
      </c>
      <c r="D396" s="13">
        <f t="shared" ref="D396:J396" si="123">SUBTOTAL(9,D397:D397)</f>
        <v>0</v>
      </c>
      <c r="E396" s="13">
        <f t="shared" si="123"/>
        <v>0</v>
      </c>
      <c r="F396" s="13">
        <f t="shared" si="123"/>
        <v>0</v>
      </c>
      <c r="G396" s="13">
        <f t="shared" si="123"/>
        <v>0</v>
      </c>
      <c r="H396" s="13">
        <f t="shared" si="123"/>
        <v>0</v>
      </c>
      <c r="I396" s="13">
        <f t="shared" si="123"/>
        <v>0</v>
      </c>
      <c r="J396" s="13">
        <f t="shared" si="123"/>
        <v>0</v>
      </c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</row>
    <row r="397" spans="1:56" s="8" customFormat="1">
      <c r="A397" s="9" t="s">
        <v>597</v>
      </c>
      <c r="B397" s="43" t="s">
        <v>725</v>
      </c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</row>
    <row r="398" spans="1:56" s="8" customFormat="1">
      <c r="A398" s="9" t="s">
        <v>599</v>
      </c>
      <c r="B398" s="42" t="s">
        <v>366</v>
      </c>
      <c r="C398" s="13">
        <f>SUBTOTAL(9,C399:C399)</f>
        <v>0</v>
      </c>
      <c r="D398" s="13">
        <f t="shared" ref="D398:J398" si="124">SUBTOTAL(9,D399:D399)</f>
        <v>0</v>
      </c>
      <c r="E398" s="13">
        <f t="shared" si="124"/>
        <v>0</v>
      </c>
      <c r="F398" s="13">
        <f t="shared" si="124"/>
        <v>0</v>
      </c>
      <c r="G398" s="13">
        <f t="shared" si="124"/>
        <v>0</v>
      </c>
      <c r="H398" s="13">
        <f t="shared" si="124"/>
        <v>0</v>
      </c>
      <c r="I398" s="13">
        <f t="shared" si="124"/>
        <v>0</v>
      </c>
      <c r="J398" s="13">
        <f t="shared" si="124"/>
        <v>0</v>
      </c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</row>
    <row r="399" spans="1:56" s="8" customFormat="1">
      <c r="A399" s="9" t="s">
        <v>600</v>
      </c>
      <c r="B399" s="43" t="s">
        <v>725</v>
      </c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</row>
    <row r="400" spans="1:56" s="8" customFormat="1">
      <c r="A400" s="9" t="s">
        <v>602</v>
      </c>
      <c r="B400" s="42" t="s">
        <v>289</v>
      </c>
      <c r="C400" s="13">
        <f>SUBTOTAL(9,C401:C401)</f>
        <v>0</v>
      </c>
      <c r="D400" s="13">
        <f t="shared" ref="D400:J400" si="125">SUBTOTAL(9,D401:D401)</f>
        <v>0</v>
      </c>
      <c r="E400" s="13">
        <f t="shared" si="125"/>
        <v>0</v>
      </c>
      <c r="F400" s="13">
        <f t="shared" si="125"/>
        <v>0</v>
      </c>
      <c r="G400" s="13">
        <f t="shared" si="125"/>
        <v>0</v>
      </c>
      <c r="H400" s="13">
        <f t="shared" si="125"/>
        <v>0</v>
      </c>
      <c r="I400" s="13">
        <f t="shared" si="125"/>
        <v>0</v>
      </c>
      <c r="J400" s="13">
        <f t="shared" si="125"/>
        <v>0</v>
      </c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</row>
    <row r="401" spans="1:56" s="8" customFormat="1">
      <c r="A401" s="9" t="s">
        <v>603</v>
      </c>
      <c r="B401" s="43" t="s">
        <v>725</v>
      </c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</row>
    <row r="402" spans="1:56" s="8" customFormat="1">
      <c r="A402" s="9" t="s">
        <v>605</v>
      </c>
      <c r="B402" s="42" t="s">
        <v>295</v>
      </c>
      <c r="C402" s="13">
        <f>SUBTOTAL(9,C403:C403)</f>
        <v>0</v>
      </c>
      <c r="D402" s="13">
        <f t="shared" ref="D402:J402" si="126">SUBTOTAL(9,D403:D403)</f>
        <v>0</v>
      </c>
      <c r="E402" s="13">
        <f t="shared" si="126"/>
        <v>0</v>
      </c>
      <c r="F402" s="13">
        <f t="shared" si="126"/>
        <v>0</v>
      </c>
      <c r="G402" s="13">
        <f t="shared" si="126"/>
        <v>0</v>
      </c>
      <c r="H402" s="13">
        <f t="shared" si="126"/>
        <v>0</v>
      </c>
      <c r="I402" s="13">
        <f t="shared" si="126"/>
        <v>0</v>
      </c>
      <c r="J402" s="13">
        <f t="shared" si="126"/>
        <v>0</v>
      </c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</row>
    <row r="403" spans="1:56" s="8" customFormat="1">
      <c r="A403" s="9" t="s">
        <v>606</v>
      </c>
      <c r="B403" s="43" t="s">
        <v>725</v>
      </c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</row>
    <row r="404" spans="1:56" s="8" customFormat="1">
      <c r="A404" s="9" t="s">
        <v>608</v>
      </c>
      <c r="B404" s="42" t="s">
        <v>251</v>
      </c>
      <c r="C404" s="13">
        <f>SUBTOTAL(9,C405:C405)</f>
        <v>0</v>
      </c>
      <c r="D404" s="13">
        <f t="shared" ref="D404:J404" si="127">SUBTOTAL(9,D405:D405)</f>
        <v>0</v>
      </c>
      <c r="E404" s="13">
        <f t="shared" si="127"/>
        <v>0</v>
      </c>
      <c r="F404" s="13">
        <f t="shared" si="127"/>
        <v>0</v>
      </c>
      <c r="G404" s="13">
        <f t="shared" si="127"/>
        <v>0</v>
      </c>
      <c r="H404" s="13">
        <f t="shared" si="127"/>
        <v>0</v>
      </c>
      <c r="I404" s="13">
        <f t="shared" si="127"/>
        <v>0</v>
      </c>
      <c r="J404" s="13">
        <f t="shared" si="127"/>
        <v>0</v>
      </c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</row>
    <row r="405" spans="1:56" s="8" customFormat="1">
      <c r="A405" s="9" t="s">
        <v>609</v>
      </c>
      <c r="B405" s="43" t="s">
        <v>725</v>
      </c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</row>
    <row r="406" spans="1:56" s="8" customFormat="1">
      <c r="A406" s="9" t="s">
        <v>611</v>
      </c>
      <c r="B406" s="42" t="s">
        <v>259</v>
      </c>
      <c r="C406" s="13">
        <f>SUBTOTAL(9,C407:C407)</f>
        <v>0</v>
      </c>
      <c r="D406" s="13">
        <f t="shared" ref="D406:J406" si="128">SUBTOTAL(9,D407:D407)</f>
        <v>0</v>
      </c>
      <c r="E406" s="13">
        <f t="shared" si="128"/>
        <v>0</v>
      </c>
      <c r="F406" s="13">
        <f t="shared" si="128"/>
        <v>0</v>
      </c>
      <c r="G406" s="13">
        <f t="shared" si="128"/>
        <v>0</v>
      </c>
      <c r="H406" s="13">
        <f t="shared" si="128"/>
        <v>0</v>
      </c>
      <c r="I406" s="13">
        <f t="shared" si="128"/>
        <v>0</v>
      </c>
      <c r="J406" s="13">
        <f t="shared" si="128"/>
        <v>0</v>
      </c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</row>
    <row r="407" spans="1:56" s="8" customFormat="1">
      <c r="A407" s="9" t="s">
        <v>612</v>
      </c>
      <c r="B407" s="43" t="s">
        <v>725</v>
      </c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</row>
    <row r="408" spans="1:56" s="8" customFormat="1">
      <c r="A408" s="9" t="s">
        <v>614</v>
      </c>
      <c r="B408" s="42" t="s">
        <v>266</v>
      </c>
      <c r="C408" s="13">
        <f>SUBTOTAL(9,C409:C409)</f>
        <v>0</v>
      </c>
      <c r="D408" s="13">
        <f t="shared" ref="D408:J408" si="129">SUBTOTAL(9,D409:D409)</f>
        <v>0</v>
      </c>
      <c r="E408" s="13">
        <f t="shared" si="129"/>
        <v>0</v>
      </c>
      <c r="F408" s="13">
        <f t="shared" si="129"/>
        <v>0</v>
      </c>
      <c r="G408" s="13">
        <f t="shared" si="129"/>
        <v>0</v>
      </c>
      <c r="H408" s="13">
        <f t="shared" si="129"/>
        <v>0</v>
      </c>
      <c r="I408" s="13">
        <f t="shared" si="129"/>
        <v>0</v>
      </c>
      <c r="J408" s="13">
        <f t="shared" si="129"/>
        <v>0</v>
      </c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</row>
    <row r="409" spans="1:56" s="8" customFormat="1">
      <c r="A409" s="9" t="s">
        <v>615</v>
      </c>
      <c r="B409" s="43" t="s">
        <v>725</v>
      </c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</row>
    <row r="410" spans="1:56" s="8" customFormat="1">
      <c r="A410" s="9" t="s">
        <v>617</v>
      </c>
      <c r="B410" s="42" t="s">
        <v>273</v>
      </c>
      <c r="C410" s="13">
        <f>SUBTOTAL(9,C411:C411)</f>
        <v>0</v>
      </c>
      <c r="D410" s="13">
        <f t="shared" ref="D410:J410" si="130">SUBTOTAL(9,D411:D411)</f>
        <v>0</v>
      </c>
      <c r="E410" s="13">
        <f t="shared" si="130"/>
        <v>0</v>
      </c>
      <c r="F410" s="13">
        <f t="shared" si="130"/>
        <v>0</v>
      </c>
      <c r="G410" s="13">
        <f t="shared" si="130"/>
        <v>0</v>
      </c>
      <c r="H410" s="13">
        <f t="shared" si="130"/>
        <v>0</v>
      </c>
      <c r="I410" s="13">
        <f t="shared" si="130"/>
        <v>0</v>
      </c>
      <c r="J410" s="13">
        <f t="shared" si="130"/>
        <v>0</v>
      </c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</row>
    <row r="411" spans="1:56" s="8" customFormat="1">
      <c r="A411" s="9" t="s">
        <v>618</v>
      </c>
      <c r="B411" s="43" t="s">
        <v>725</v>
      </c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</row>
    <row r="412" spans="1:56" s="8" customFormat="1">
      <c r="A412" s="9" t="s">
        <v>620</v>
      </c>
      <c r="B412" s="42" t="s">
        <v>280</v>
      </c>
      <c r="C412" s="13">
        <f>SUBTOTAL(9,C413:C413)</f>
        <v>0</v>
      </c>
      <c r="D412" s="13">
        <f t="shared" ref="D412:J412" si="131">SUBTOTAL(9,D413:D413)</f>
        <v>0</v>
      </c>
      <c r="E412" s="13">
        <f t="shared" si="131"/>
        <v>0</v>
      </c>
      <c r="F412" s="13">
        <f t="shared" si="131"/>
        <v>0</v>
      </c>
      <c r="G412" s="13">
        <f t="shared" si="131"/>
        <v>0</v>
      </c>
      <c r="H412" s="13">
        <f t="shared" si="131"/>
        <v>0</v>
      </c>
      <c r="I412" s="13">
        <f t="shared" si="131"/>
        <v>0</v>
      </c>
      <c r="J412" s="13">
        <f t="shared" si="131"/>
        <v>0</v>
      </c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</row>
    <row r="413" spans="1:56" s="8" customFormat="1">
      <c r="A413" s="9" t="s">
        <v>621</v>
      </c>
      <c r="B413" s="43" t="s">
        <v>725</v>
      </c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</row>
    <row r="414" spans="1:56" s="8" customFormat="1">
      <c r="A414" s="17"/>
      <c r="B414" s="48" t="s">
        <v>623</v>
      </c>
      <c r="C414" s="7">
        <f>SUBTOTAL(9,C415:C447)</f>
        <v>-2000000</v>
      </c>
      <c r="D414" s="7">
        <f t="shared" ref="D414:J414" si="132">SUBTOTAL(9,D415:D447)</f>
        <v>-2000000</v>
      </c>
      <c r="E414" s="7">
        <f t="shared" si="132"/>
        <v>-1987276.0273972603</v>
      </c>
      <c r="F414" s="7">
        <f t="shared" si="132"/>
        <v>-2000625.3041095892</v>
      </c>
      <c r="G414" s="7">
        <f t="shared" si="132"/>
        <v>-2025620.0438356164</v>
      </c>
      <c r="H414" s="7">
        <f t="shared" si="132"/>
        <v>-1959298.3284657535</v>
      </c>
      <c r="I414" s="7">
        <f t="shared" si="132"/>
        <v>-2061936.265356055</v>
      </c>
      <c r="J414" s="7">
        <f t="shared" si="132"/>
        <v>-1964600.1265286573</v>
      </c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pans="1:56" s="8" customFormat="1">
      <c r="A415" s="9" t="s">
        <v>624</v>
      </c>
      <c r="B415" s="41" t="s">
        <v>728</v>
      </c>
      <c r="C415" s="11">
        <f>SUBTOTAL(9,C416:C421)</f>
        <v>-2000000</v>
      </c>
      <c r="D415" s="11">
        <f t="shared" ref="D415:J415" si="133">SUBTOTAL(9,D416:D421)</f>
        <v>-2000000</v>
      </c>
      <c r="E415" s="11">
        <f t="shared" si="133"/>
        <v>-2000000</v>
      </c>
      <c r="F415" s="11">
        <f t="shared" si="133"/>
        <v>-1987276.0273972603</v>
      </c>
      <c r="G415" s="11">
        <f t="shared" si="133"/>
        <v>-1986912.1808219177</v>
      </c>
      <c r="H415" s="11">
        <f t="shared" si="133"/>
        <v>-1986912.1808219177</v>
      </c>
      <c r="I415" s="11">
        <f t="shared" si="133"/>
        <v>-1986912.1808219177</v>
      </c>
      <c r="J415" s="11">
        <f t="shared" si="133"/>
        <v>-1986912.1808219177</v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</row>
    <row r="416" spans="1:56" s="8" customFormat="1">
      <c r="A416" s="9" t="s">
        <v>626</v>
      </c>
      <c r="B416" s="42" t="s">
        <v>516</v>
      </c>
      <c r="C416" s="13">
        <f>SUBTOTAL(9,C417:C421)</f>
        <v>-2000000</v>
      </c>
      <c r="D416" s="13">
        <f t="shared" ref="D416:J416" si="134">SUBTOTAL(9,D417:D421)</f>
        <v>-2000000</v>
      </c>
      <c r="E416" s="13">
        <f t="shared" si="134"/>
        <v>-2000000</v>
      </c>
      <c r="F416" s="13">
        <f t="shared" si="134"/>
        <v>-1987276.0273972603</v>
      </c>
      <c r="G416" s="13">
        <f t="shared" si="134"/>
        <v>-1986912.1808219177</v>
      </c>
      <c r="H416" s="13">
        <f t="shared" si="134"/>
        <v>-1986912.1808219177</v>
      </c>
      <c r="I416" s="13">
        <f t="shared" si="134"/>
        <v>-1986912.1808219177</v>
      </c>
      <c r="J416" s="13">
        <f t="shared" si="134"/>
        <v>-1986912.1808219177</v>
      </c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</row>
    <row r="417" spans="1:56" s="8" customFormat="1">
      <c r="A417" s="9" t="s">
        <v>627</v>
      </c>
      <c r="B417" s="43" t="s">
        <v>729</v>
      </c>
      <c r="C417" s="14">
        <f>CF_дог!R3</f>
        <v>-2000000</v>
      </c>
      <c r="D417" s="14">
        <f t="shared" ref="D417:J417" si="135">C417</f>
        <v>-2000000</v>
      </c>
      <c r="E417" s="14">
        <f t="shared" si="135"/>
        <v>-2000000</v>
      </c>
      <c r="F417" s="14">
        <f t="shared" si="135"/>
        <v>-2000000</v>
      </c>
      <c r="G417" s="14">
        <f t="shared" si="135"/>
        <v>-2000000</v>
      </c>
      <c r="H417" s="14">
        <f t="shared" si="135"/>
        <v>-2000000</v>
      </c>
      <c r="I417" s="14">
        <f t="shared" si="135"/>
        <v>-2000000</v>
      </c>
      <c r="J417" s="14">
        <f t="shared" si="135"/>
        <v>-2000000</v>
      </c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</row>
    <row r="418" spans="1:56" s="8" customFormat="1">
      <c r="A418" s="9" t="s">
        <v>628</v>
      </c>
      <c r="B418" s="43" t="s">
        <v>730</v>
      </c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</row>
    <row r="419" spans="1:56" s="8" customFormat="1">
      <c r="A419" s="9" t="s">
        <v>629</v>
      </c>
      <c r="B419" s="43" t="s">
        <v>731</v>
      </c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</row>
    <row r="420" spans="1:56" s="8" customFormat="1">
      <c r="A420" s="9" t="s">
        <v>732</v>
      </c>
      <c r="B420" s="43" t="s">
        <v>733</v>
      </c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</row>
    <row r="421" spans="1:56" s="8" customFormat="1">
      <c r="A421" s="9" t="s">
        <v>734</v>
      </c>
      <c r="B421" s="43" t="s">
        <v>735</v>
      </c>
      <c r="C421" s="14"/>
      <c r="D421" s="14"/>
      <c r="E421" s="14"/>
      <c r="F421" s="14">
        <f>E432</f>
        <v>12723.972602739714</v>
      </c>
      <c r="G421" s="14">
        <f>F421+F424</f>
        <v>13087.81917808218</v>
      </c>
      <c r="H421" s="14">
        <f>G421</f>
        <v>13087.81917808218</v>
      </c>
      <c r="I421" s="14">
        <f>H421</f>
        <v>13087.81917808218</v>
      </c>
      <c r="J421" s="14">
        <f>I421</f>
        <v>13087.81917808218</v>
      </c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</row>
    <row r="422" spans="1:56" s="8" customFormat="1">
      <c r="A422" s="9" t="s">
        <v>630</v>
      </c>
      <c r="B422" s="45" t="s">
        <v>631</v>
      </c>
      <c r="C422" s="11">
        <f t="shared" ref="C422:J422" si="136">SUBTOTAL(9,C423:C431)</f>
        <v>0</v>
      </c>
      <c r="D422" s="11">
        <f t="shared" si="136"/>
        <v>0</v>
      </c>
      <c r="E422" s="11">
        <f t="shared" si="136"/>
        <v>0</v>
      </c>
      <c r="F422" s="11">
        <f t="shared" si="136"/>
        <v>1737.8465753424675</v>
      </c>
      <c r="G422" s="11">
        <f t="shared" si="136"/>
        <v>0</v>
      </c>
      <c r="H422" s="11">
        <f t="shared" si="136"/>
        <v>0</v>
      </c>
      <c r="I422" s="11">
        <f t="shared" si="136"/>
        <v>0</v>
      </c>
      <c r="J422" s="11">
        <f t="shared" si="136"/>
        <v>0</v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</row>
    <row r="423" spans="1:56" s="8" customFormat="1" ht="26.4">
      <c r="A423" s="9" t="s">
        <v>632</v>
      </c>
      <c r="B423" s="44" t="s">
        <v>736</v>
      </c>
      <c r="C423" s="13">
        <f t="shared" ref="C423:J423" si="137">SUBTOTAL(9,C424:C425)</f>
        <v>0</v>
      </c>
      <c r="D423" s="13">
        <f t="shared" si="137"/>
        <v>0</v>
      </c>
      <c r="E423" s="13">
        <f t="shared" si="137"/>
        <v>0</v>
      </c>
      <c r="F423" s="13">
        <f t="shared" si="137"/>
        <v>363.84657534246571</v>
      </c>
      <c r="G423" s="13">
        <f t="shared" si="137"/>
        <v>0</v>
      </c>
      <c r="H423" s="13">
        <f t="shared" si="137"/>
        <v>0</v>
      </c>
      <c r="I423" s="13">
        <f t="shared" si="137"/>
        <v>0</v>
      </c>
      <c r="J423" s="13">
        <f t="shared" si="137"/>
        <v>0</v>
      </c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</row>
    <row r="424" spans="1:56" s="8" customFormat="1">
      <c r="A424" s="9" t="s">
        <v>634</v>
      </c>
      <c r="B424" s="43" t="s">
        <v>737</v>
      </c>
      <c r="C424" s="14"/>
      <c r="D424" s="14"/>
      <c r="E424" s="14"/>
      <c r="F424" s="14">
        <f>-(E434+E447)*(24%)</f>
        <v>363.84657534246571</v>
      </c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</row>
    <row r="425" spans="1:56" s="8" customFormat="1">
      <c r="A425" s="9"/>
      <c r="B425" s="43" t="s">
        <v>738</v>
      </c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</row>
    <row r="426" spans="1:56" s="8" customFormat="1" ht="26.4">
      <c r="A426" s="9" t="s">
        <v>636</v>
      </c>
      <c r="B426" s="44" t="s">
        <v>739</v>
      </c>
      <c r="C426" s="13">
        <f>SUBTOTAL(9,C427:C428)</f>
        <v>0</v>
      </c>
      <c r="D426" s="13">
        <f t="shared" ref="D426:J426" si="138">SUBTOTAL(9,D427:D428)</f>
        <v>0</v>
      </c>
      <c r="E426" s="13">
        <f t="shared" si="138"/>
        <v>0</v>
      </c>
      <c r="F426" s="13">
        <f t="shared" si="138"/>
        <v>1374.0000000000018</v>
      </c>
      <c r="G426" s="13">
        <f t="shared" si="138"/>
        <v>0</v>
      </c>
      <c r="H426" s="13">
        <f t="shared" si="138"/>
        <v>0</v>
      </c>
      <c r="I426" s="13">
        <f t="shared" si="138"/>
        <v>0</v>
      </c>
      <c r="J426" s="13">
        <f t="shared" si="138"/>
        <v>0</v>
      </c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</row>
    <row r="427" spans="1:56" s="8" customFormat="1">
      <c r="A427" s="9" t="s">
        <v>638</v>
      </c>
      <c r="B427" s="43" t="s">
        <v>740</v>
      </c>
      <c r="C427" s="14"/>
      <c r="D427" s="14"/>
      <c r="E427" s="14"/>
      <c r="F427" s="14">
        <f>-E438*15%</f>
        <v>1374.0000000000018</v>
      </c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</row>
    <row r="428" spans="1:56" s="8" customFormat="1">
      <c r="A428" s="9"/>
      <c r="B428" s="43" t="s">
        <v>738</v>
      </c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</row>
    <row r="429" spans="1:56" s="8" customFormat="1">
      <c r="A429" s="9" t="s">
        <v>640</v>
      </c>
      <c r="B429" s="44" t="s">
        <v>741</v>
      </c>
      <c r="C429" s="13">
        <f>SUBTOTAL(9,C430:C431)</f>
        <v>0</v>
      </c>
      <c r="D429" s="13">
        <f t="shared" ref="D429:J429" si="139">SUBTOTAL(9,D430:D431)</f>
        <v>0</v>
      </c>
      <c r="E429" s="13">
        <f t="shared" si="139"/>
        <v>0</v>
      </c>
      <c r="F429" s="13">
        <f t="shared" si="139"/>
        <v>0</v>
      </c>
      <c r="G429" s="13">
        <f t="shared" si="139"/>
        <v>0</v>
      </c>
      <c r="H429" s="13">
        <f t="shared" si="139"/>
        <v>0</v>
      </c>
      <c r="I429" s="13">
        <f t="shared" si="139"/>
        <v>0</v>
      </c>
      <c r="J429" s="13">
        <f t="shared" si="139"/>
        <v>0</v>
      </c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</row>
    <row r="430" spans="1:56" s="8" customFormat="1">
      <c r="A430" s="9" t="s">
        <v>642</v>
      </c>
      <c r="B430" s="43" t="s">
        <v>742</v>
      </c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</row>
    <row r="431" spans="1:56" s="8" customFormat="1">
      <c r="A431" s="9"/>
      <c r="B431" s="43" t="s">
        <v>743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</row>
    <row r="432" spans="1:56" s="8" customFormat="1">
      <c r="A432" s="9" t="s">
        <v>644</v>
      </c>
      <c r="B432" s="41" t="s">
        <v>744</v>
      </c>
      <c r="C432" s="11">
        <f>SUBTOTAL(9,C433:C447)</f>
        <v>0</v>
      </c>
      <c r="D432" s="11">
        <f t="shared" ref="D432:J432" si="140">SUBTOTAL(9,D433:D447)</f>
        <v>0</v>
      </c>
      <c r="E432" s="11">
        <f t="shared" si="140"/>
        <v>12723.972602739714</v>
      </c>
      <c r="F432" s="11">
        <f t="shared" si="140"/>
        <v>-15087.123287671251</v>
      </c>
      <c r="G432" s="11">
        <f t="shared" si="140"/>
        <v>-38707.863013698647</v>
      </c>
      <c r="H432" s="11">
        <f t="shared" si="140"/>
        <v>27613.852356164374</v>
      </c>
      <c r="I432" s="11">
        <f t="shared" si="140"/>
        <v>-75024.084534137015</v>
      </c>
      <c r="J432" s="11">
        <f t="shared" si="140"/>
        <v>22312.054293260295</v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</row>
    <row r="433" spans="1:56" s="8" customFormat="1">
      <c r="A433" s="9" t="s">
        <v>646</v>
      </c>
      <c r="B433" s="44" t="s">
        <v>745</v>
      </c>
      <c r="C433" s="13">
        <f>SUBTOTAL(9,C434:C436)</f>
        <v>0</v>
      </c>
      <c r="D433" s="13">
        <f t="shared" ref="D433:J433" si="141">SUBTOTAL(9,D434:D436)</f>
        <v>0</v>
      </c>
      <c r="E433" s="13">
        <f t="shared" si="141"/>
        <v>21404.520547945205</v>
      </c>
      <c r="F433" s="13">
        <f t="shared" si="141"/>
        <v>-727.1232876712329</v>
      </c>
      <c r="G433" s="13">
        <f t="shared" si="141"/>
        <v>-27147.863013698628</v>
      </c>
      <c r="H433" s="13">
        <f t="shared" si="141"/>
        <v>37973.852356164389</v>
      </c>
      <c r="I433" s="13">
        <f t="shared" si="141"/>
        <v>-59864.084534137</v>
      </c>
      <c r="J433" s="13">
        <f t="shared" si="141"/>
        <v>8292.054293260313</v>
      </c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</row>
    <row r="434" spans="1:56" s="8" customFormat="1">
      <c r="A434" s="9" t="s">
        <v>648</v>
      </c>
      <c r="B434" s="43" t="s">
        <v>746</v>
      </c>
      <c r="C434" s="14"/>
      <c r="D434" s="14"/>
      <c r="E434" s="14">
        <f>-CF_дог!T8-CF_дог!V8-CF_дог!T44-CF_дог!V44</f>
        <v>-1995.4794520547944</v>
      </c>
      <c r="F434" s="14">
        <f>-CF_дог!T9-CF_дог!V9</f>
        <v>-767.1232876712329</v>
      </c>
      <c r="G434" s="14">
        <f>-(CF_дог!T10+CF_дог!V10+CF_дог!T45+CF_дог!V45+CF_дог!T222+CF_дог!V222+CF_дог!T320+CF_дог!V320)</f>
        <v>-30267.863013698628</v>
      </c>
      <c r="H434" s="14">
        <f>-(CF_дог!T11+CF_дог!V11+CF_дог!T46+CF_дог!V46+CF_дог!T224+CF_дог!V224+CF_дог!T238+CF_дог!V238+CF_дог!T323+CF_дог!V323+CF_дог!T515+CF_дог!V515+CF_дог!T157+CF_дог!V157)</f>
        <v>-57775.900383561646</v>
      </c>
      <c r="I434" s="14">
        <f>-(CF_дог!T12+CF_дог!V12+CF_дог!T47+CF_дог!V47+CF_дог!T226+CF_дог!V226+CF_дог!T241+CF_дог!V241+CF_дог!T326+CF_дог!V326+CF_дог!T518+CF_дог!V518+CF_дог!T158+CF_дог!V158+CF_дог!T180+CF_дог!V180+CF_дог!T40+CF_дог!V40)</f>
        <v>-131081.38905468493</v>
      </c>
      <c r="J434" s="14">
        <f>-(CF_дог!T13+CF_дог!V13+CF_дог!T49+CF_дог!V49+CF_дог!T228+CF_дог!V228+CF_дог!T244+CF_дог!V244+CF_дог!T329+CF_дог!V329+CF_дог!T521+CF_дог!V521+CF_дог!T159+CF_дог!V159+CF_дог!T186+CF_дог!V186+CF_дог!T205+CF_дог!V205+CF_дог!T210+CF_дог!V210+CF_дог!T42+CF_дог!V42)</f>
        <v>-132130.5347478356</v>
      </c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</row>
    <row r="435" spans="1:56" s="8" customFormat="1">
      <c r="A435" s="9" t="s">
        <v>747</v>
      </c>
      <c r="B435" s="43" t="s">
        <v>748</v>
      </c>
      <c r="C435" s="14"/>
      <c r="D435" s="14"/>
      <c r="E435" s="14"/>
      <c r="F435" s="14"/>
      <c r="G435" s="14"/>
      <c r="H435" s="14">
        <f>-(CF_дог!T14+CF_дог!V14+CF_дог!T36+CF_дог!V36)</f>
        <v>872.60273972602749</v>
      </c>
      <c r="I435" s="14">
        <f>-CF_дог!T15-CF_дог!V15</f>
        <v>68054.794520547948</v>
      </c>
      <c r="J435" s="14">
        <f>-(CF_дог!T16+CF_дог!V16+CF_дог!T37+CF_дог!V37)</f>
        <v>136109.5890410959</v>
      </c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</row>
    <row r="436" spans="1:56" s="8" customFormat="1">
      <c r="A436" s="9" t="s">
        <v>865</v>
      </c>
      <c r="B436" s="43" t="s">
        <v>866</v>
      </c>
      <c r="C436" s="14"/>
      <c r="D436" s="14"/>
      <c r="E436" s="14">
        <f>-CF_дог!AF44</f>
        <v>23400</v>
      </c>
      <c r="F436" s="14">
        <f>-F32-F44-E436</f>
        <v>40</v>
      </c>
      <c r="G436" s="14">
        <f>-G32-G44-SUM($E436:F436)</f>
        <v>3120</v>
      </c>
      <c r="H436" s="14">
        <f>-H32-H40-H44-SUM($E436:G436)</f>
        <v>94877.150000000009</v>
      </c>
      <c r="I436" s="14">
        <f>-I32-I40-I44-SUM($E436:H436)</f>
        <v>3162.5099999999802</v>
      </c>
      <c r="J436" s="14">
        <f>-J32-J40-J44-SUM($E436:I436)</f>
        <v>4313.0000000000146</v>
      </c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</row>
    <row r="437" spans="1:56" s="8" customFormat="1">
      <c r="A437" s="9" t="s">
        <v>649</v>
      </c>
      <c r="B437" s="44" t="s">
        <v>749</v>
      </c>
      <c r="C437" s="13">
        <f>SUBTOTAL(9,C438:C439)</f>
        <v>0</v>
      </c>
      <c r="D437" s="13">
        <f t="shared" ref="D437:J437" si="142">SUBTOTAL(9,D438:D439)</f>
        <v>0</v>
      </c>
      <c r="E437" s="13">
        <f t="shared" si="142"/>
        <v>-9160.0000000000127</v>
      </c>
      <c r="F437" s="13">
        <f t="shared" si="142"/>
        <v>-14360.000000000018</v>
      </c>
      <c r="G437" s="13">
        <f t="shared" si="142"/>
        <v>-11560.000000000016</v>
      </c>
      <c r="H437" s="13">
        <f t="shared" si="142"/>
        <v>-10360.000000000015</v>
      </c>
      <c r="I437" s="13">
        <f t="shared" si="142"/>
        <v>-15160.000000000018</v>
      </c>
      <c r="J437" s="13">
        <f t="shared" si="142"/>
        <v>-10980.000000000018</v>
      </c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</row>
    <row r="438" spans="1:56" s="8" customFormat="1">
      <c r="A438" s="9" t="s">
        <v>651</v>
      </c>
      <c r="B438" s="43" t="s">
        <v>750</v>
      </c>
      <c r="C438" s="14"/>
      <c r="D438" s="14"/>
      <c r="E438" s="14">
        <f>-CF_дог!AH8</f>
        <v>-9160.0000000000127</v>
      </c>
      <c r="F438" s="14">
        <f>-CF_дог!AG9</f>
        <v>-14360.000000000018</v>
      </c>
      <c r="G438" s="14">
        <f>-CF_дог!AG10</f>
        <v>-14360.000000000018</v>
      </c>
      <c r="H438" s="14">
        <f>-CF_дог!AG11</f>
        <v>-14360.000000000018</v>
      </c>
      <c r="I438" s="14">
        <f>-CF_дог!AG12</f>
        <v>-19160.000000000022</v>
      </c>
      <c r="J438" s="14">
        <f>-CF_дог!AG13</f>
        <v>-14980.000000000022</v>
      </c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</row>
    <row r="439" spans="1:56" s="8" customFormat="1">
      <c r="A439" s="9" t="s">
        <v>751</v>
      </c>
      <c r="B439" s="43" t="s">
        <v>752</v>
      </c>
      <c r="C439" s="14"/>
      <c r="D439" s="14"/>
      <c r="E439" s="14">
        <f>-CF_дог!AJ8</f>
        <v>0</v>
      </c>
      <c r="F439" s="14">
        <f>-CF_дог!AJ9</f>
        <v>0</v>
      </c>
      <c r="G439" s="14">
        <f>-CF_дог!AJ10</f>
        <v>2800.0000000000023</v>
      </c>
      <c r="H439" s="14">
        <f>-CF_дог!AJ11</f>
        <v>4000.0000000000036</v>
      </c>
      <c r="I439" s="14">
        <f>-CF_дог!AJ12</f>
        <v>4000.0000000000036</v>
      </c>
      <c r="J439" s="14">
        <f>-CF_дог!AJ13</f>
        <v>4000.0000000000036</v>
      </c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</row>
    <row r="440" spans="1:56" s="8" customFormat="1">
      <c r="A440" s="9" t="s">
        <v>652</v>
      </c>
      <c r="B440" s="44" t="s">
        <v>753</v>
      </c>
      <c r="C440" s="13">
        <f>SUBTOTAL(9,C441:C442)</f>
        <v>0</v>
      </c>
      <c r="D440" s="13">
        <f t="shared" ref="D440:J440" si="143">SUBTOTAL(9,D441:D442)</f>
        <v>0</v>
      </c>
      <c r="E440" s="13">
        <f t="shared" si="143"/>
        <v>0</v>
      </c>
      <c r="F440" s="13">
        <f t="shared" si="143"/>
        <v>0</v>
      </c>
      <c r="G440" s="13">
        <f t="shared" si="143"/>
        <v>0</v>
      </c>
      <c r="H440" s="13">
        <f t="shared" si="143"/>
        <v>0</v>
      </c>
      <c r="I440" s="13">
        <f t="shared" si="143"/>
        <v>0</v>
      </c>
      <c r="J440" s="13">
        <f t="shared" si="143"/>
        <v>0</v>
      </c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</row>
    <row r="441" spans="1:56" s="8" customFormat="1">
      <c r="A441" s="9" t="s">
        <v>654</v>
      </c>
      <c r="B441" s="43" t="s">
        <v>754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</row>
    <row r="442" spans="1:56" s="8" customFormat="1">
      <c r="A442" s="9" t="s">
        <v>755</v>
      </c>
      <c r="B442" s="43" t="s">
        <v>756</v>
      </c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</row>
    <row r="443" spans="1:56" s="8" customFormat="1">
      <c r="A443" s="9" t="s">
        <v>655</v>
      </c>
      <c r="B443" s="44" t="s">
        <v>757</v>
      </c>
      <c r="C443" s="13">
        <f>SUBTOTAL(9,C444:C445)</f>
        <v>0</v>
      </c>
      <c r="D443" s="13">
        <f t="shared" ref="D443:J443" si="144">SUBTOTAL(9,D444:D445)</f>
        <v>0</v>
      </c>
      <c r="E443" s="13">
        <f t="shared" si="144"/>
        <v>0</v>
      </c>
      <c r="F443" s="13">
        <f t="shared" si="144"/>
        <v>0</v>
      </c>
      <c r="G443" s="13">
        <f t="shared" si="144"/>
        <v>0</v>
      </c>
      <c r="H443" s="13">
        <f t="shared" si="144"/>
        <v>0</v>
      </c>
      <c r="I443" s="13">
        <f t="shared" si="144"/>
        <v>0</v>
      </c>
      <c r="J443" s="13">
        <f t="shared" si="144"/>
        <v>0</v>
      </c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</row>
    <row r="444" spans="1:56" s="8" customFormat="1">
      <c r="A444" s="9" t="s">
        <v>657</v>
      </c>
      <c r="B444" s="43" t="s">
        <v>758</v>
      </c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</row>
    <row r="445" spans="1:56" s="8" customFormat="1">
      <c r="A445" s="9" t="s">
        <v>759</v>
      </c>
      <c r="B445" s="43" t="s">
        <v>760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</row>
    <row r="446" spans="1:56" s="8" customFormat="1">
      <c r="A446" s="9" t="s">
        <v>658</v>
      </c>
      <c r="B446" s="44" t="s">
        <v>761</v>
      </c>
      <c r="C446" s="13">
        <f>SUBTOTAL(9,C447:C447)</f>
        <v>0</v>
      </c>
      <c r="D446" s="13">
        <f t="shared" ref="D446:J446" si="145">SUBTOTAL(9,D447:D447)</f>
        <v>0</v>
      </c>
      <c r="E446" s="13">
        <f t="shared" si="145"/>
        <v>479.45205479452056</v>
      </c>
      <c r="F446" s="13">
        <f t="shared" si="145"/>
        <v>0</v>
      </c>
      <c r="G446" s="13">
        <f t="shared" si="145"/>
        <v>0</v>
      </c>
      <c r="H446" s="13">
        <f t="shared" si="145"/>
        <v>0</v>
      </c>
      <c r="I446" s="13">
        <f t="shared" si="145"/>
        <v>0</v>
      </c>
      <c r="J446" s="13">
        <f t="shared" si="145"/>
        <v>25000</v>
      </c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</row>
    <row r="447" spans="1:56" s="8" customFormat="1">
      <c r="A447" s="9" t="s">
        <v>660</v>
      </c>
      <c r="B447" s="43" t="s">
        <v>761</v>
      </c>
      <c r="C447" s="14"/>
      <c r="D447" s="14"/>
      <c r="E447" s="14">
        <f>-CF_дог!T5</f>
        <v>479.45205479452056</v>
      </c>
      <c r="F447" s="14"/>
      <c r="G447" s="14"/>
      <c r="H447" s="14"/>
      <c r="I447" s="14"/>
      <c r="J447" s="14">
        <f>-CF_дог!T6</f>
        <v>25000</v>
      </c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</row>
    <row r="448" spans="1:56" s="8" customFormat="1">
      <c r="A448" s="17"/>
      <c r="B448" s="49"/>
    </row>
    <row r="449" spans="1:2" s="8" customFormat="1">
      <c r="A449" s="17"/>
      <c r="B449" s="49"/>
    </row>
    <row r="450" spans="1:2" s="8" customFormat="1">
      <c r="A450" s="17"/>
      <c r="B450" s="49"/>
    </row>
    <row r="451" spans="1:2" s="8" customFormat="1">
      <c r="A451" s="17"/>
      <c r="B451" s="49"/>
    </row>
    <row r="452" spans="1:2" s="8" customFormat="1">
      <c r="A452" s="17"/>
      <c r="B452" s="49"/>
    </row>
    <row r="453" spans="1:2" s="8" customFormat="1">
      <c r="A453" s="17"/>
      <c r="B453" s="49"/>
    </row>
    <row r="454" spans="1:2" s="8" customFormat="1">
      <c r="A454" s="17"/>
      <c r="B454" s="49"/>
    </row>
    <row r="455" spans="1:2" s="8" customFormat="1">
      <c r="A455" s="17"/>
      <c r="B455" s="49"/>
    </row>
    <row r="456" spans="1:2" s="8" customFormat="1">
      <c r="A456" s="17"/>
      <c r="B456" s="49"/>
    </row>
    <row r="457" spans="1:2" s="8" customFormat="1">
      <c r="A457" s="17"/>
      <c r="B457" s="49"/>
    </row>
    <row r="458" spans="1:2" s="8" customFormat="1">
      <c r="A458" s="17"/>
      <c r="B458" s="49"/>
    </row>
    <row r="459" spans="1:2" s="8" customFormat="1">
      <c r="A459" s="17"/>
      <c r="B459" s="49"/>
    </row>
    <row r="460" spans="1:2" s="8" customFormat="1">
      <c r="A460" s="17"/>
      <c r="B460" s="49"/>
    </row>
    <row r="461" spans="1:2" s="8" customFormat="1">
      <c r="A461" s="17"/>
      <c r="B461" s="49"/>
    </row>
    <row r="462" spans="1:2" s="8" customFormat="1">
      <c r="A462" s="17"/>
      <c r="B462" s="49"/>
    </row>
    <row r="463" spans="1:2" s="8" customFormat="1">
      <c r="A463" s="17"/>
      <c r="B463" s="49"/>
    </row>
    <row r="464" spans="1:2" s="8" customFormat="1">
      <c r="A464" s="17"/>
      <c r="B464" s="49"/>
    </row>
    <row r="465" spans="1:2" s="8" customFormat="1">
      <c r="A465" s="17"/>
      <c r="B465" s="49"/>
    </row>
    <row r="466" spans="1:2" s="8" customFormat="1">
      <c r="A466" s="17"/>
      <c r="B466" s="49"/>
    </row>
    <row r="467" spans="1:2" s="8" customFormat="1">
      <c r="A467" s="17"/>
      <c r="B467" s="49"/>
    </row>
    <row r="468" spans="1:2" s="8" customFormat="1">
      <c r="A468" s="17"/>
      <c r="B468" s="49"/>
    </row>
    <row r="469" spans="1:2" s="8" customFormat="1">
      <c r="A469" s="17"/>
      <c r="B469" s="49"/>
    </row>
    <row r="470" spans="1:2" s="8" customFormat="1">
      <c r="A470" s="17"/>
      <c r="B470" s="49"/>
    </row>
    <row r="471" spans="1:2" s="8" customFormat="1">
      <c r="A471" s="17"/>
      <c r="B471" s="49"/>
    </row>
    <row r="472" spans="1:2" s="8" customFormat="1">
      <c r="A472" s="17"/>
      <c r="B472" s="49"/>
    </row>
    <row r="473" spans="1:2" s="8" customFormat="1">
      <c r="A473" s="17"/>
      <c r="B473" s="49"/>
    </row>
    <row r="474" spans="1:2" s="8" customFormat="1">
      <c r="A474" s="17"/>
      <c r="B474" s="49"/>
    </row>
    <row r="475" spans="1:2" s="8" customFormat="1">
      <c r="A475" s="17"/>
      <c r="B475" s="49"/>
    </row>
    <row r="476" spans="1:2" s="8" customFormat="1">
      <c r="A476" s="17"/>
      <c r="B476" s="49"/>
    </row>
    <row r="477" spans="1:2" s="8" customFormat="1">
      <c r="A477" s="17"/>
      <c r="B477" s="49"/>
    </row>
    <row r="478" spans="1:2" s="8" customFormat="1">
      <c r="A478" s="17"/>
      <c r="B478" s="49"/>
    </row>
    <row r="479" spans="1:2" s="8" customFormat="1">
      <c r="A479" s="17"/>
      <c r="B479" s="49"/>
    </row>
    <row r="480" spans="1:2" s="8" customFormat="1">
      <c r="A480" s="17"/>
      <c r="B480" s="49"/>
    </row>
    <row r="481" spans="1:2" s="8" customFormat="1">
      <c r="A481" s="17"/>
      <c r="B481" s="49"/>
    </row>
    <row r="482" spans="1:2" s="8" customFormat="1">
      <c r="A482" s="17"/>
      <c r="B482" s="49"/>
    </row>
    <row r="483" spans="1:2" s="8" customFormat="1">
      <c r="A483" s="17"/>
      <c r="B483" s="49"/>
    </row>
    <row r="484" spans="1:2" s="8" customFormat="1">
      <c r="A484" s="17"/>
      <c r="B484" s="49"/>
    </row>
    <row r="485" spans="1:2" s="8" customFormat="1">
      <c r="A485" s="17"/>
      <c r="B485" s="49"/>
    </row>
    <row r="486" spans="1:2" s="8" customFormat="1">
      <c r="A486" s="17"/>
      <c r="B486" s="49"/>
    </row>
    <row r="487" spans="1:2" s="8" customFormat="1">
      <c r="A487" s="17"/>
      <c r="B487" s="49"/>
    </row>
    <row r="488" spans="1:2" s="8" customFormat="1">
      <c r="A488" s="17"/>
      <c r="B488" s="49"/>
    </row>
    <row r="489" spans="1:2" s="8" customFormat="1">
      <c r="A489" s="17"/>
      <c r="B489" s="49"/>
    </row>
    <row r="490" spans="1:2" s="8" customFormat="1">
      <c r="A490" s="17"/>
      <c r="B490" s="49"/>
    </row>
    <row r="491" spans="1:2" s="8" customFormat="1">
      <c r="A491" s="17"/>
      <c r="B491" s="49"/>
    </row>
    <row r="492" spans="1:2" s="8" customFormat="1">
      <c r="A492" s="17"/>
      <c r="B492" s="49"/>
    </row>
    <row r="493" spans="1:2" s="8" customFormat="1">
      <c r="A493" s="17"/>
      <c r="B493" s="49"/>
    </row>
    <row r="494" spans="1:2" s="8" customFormat="1">
      <c r="A494" s="17"/>
      <c r="B494" s="49"/>
    </row>
    <row r="495" spans="1:2" s="8" customFormat="1">
      <c r="A495" s="17"/>
      <c r="B495" s="49"/>
    </row>
    <row r="496" spans="1:2" s="8" customFormat="1">
      <c r="A496" s="17"/>
      <c r="B496" s="49"/>
    </row>
    <row r="497" spans="1:2" s="8" customFormat="1">
      <c r="A497" s="17"/>
      <c r="B497" s="49"/>
    </row>
    <row r="498" spans="1:2" s="8" customFormat="1">
      <c r="A498" s="17"/>
      <c r="B498" s="49"/>
    </row>
    <row r="499" spans="1:2" s="8" customFormat="1">
      <c r="A499" s="17"/>
      <c r="B499" s="49"/>
    </row>
    <row r="500" spans="1:2" s="8" customFormat="1">
      <c r="A500" s="17"/>
      <c r="B500" s="49"/>
    </row>
    <row r="501" spans="1:2" s="8" customFormat="1">
      <c r="A501" s="17"/>
      <c r="B501" s="49"/>
    </row>
    <row r="502" spans="1:2" s="8" customFormat="1">
      <c r="A502" s="17"/>
      <c r="B502" s="49"/>
    </row>
    <row r="503" spans="1:2" s="8" customFormat="1">
      <c r="A503" s="17"/>
      <c r="B503" s="49"/>
    </row>
    <row r="504" spans="1:2" s="8" customFormat="1">
      <c r="A504" s="17"/>
      <c r="B504" s="49"/>
    </row>
    <row r="505" spans="1:2" s="8" customFormat="1">
      <c r="A505" s="17"/>
      <c r="B505" s="49"/>
    </row>
    <row r="506" spans="1:2" s="8" customFormat="1">
      <c r="A506" s="17"/>
      <c r="B506" s="49"/>
    </row>
    <row r="507" spans="1:2" s="8" customFormat="1">
      <c r="A507" s="17"/>
      <c r="B507" s="49"/>
    </row>
    <row r="508" spans="1:2" s="8" customFormat="1">
      <c r="A508" s="17"/>
      <c r="B508" s="49"/>
    </row>
    <row r="509" spans="1:2" s="8" customFormat="1">
      <c r="A509" s="17"/>
      <c r="B509" s="49"/>
    </row>
    <row r="510" spans="1:2" s="8" customFormat="1">
      <c r="A510" s="17"/>
      <c r="B510" s="49"/>
    </row>
    <row r="511" spans="1:2" s="8" customFormat="1">
      <c r="A511" s="17"/>
      <c r="B511" s="49"/>
    </row>
    <row r="512" spans="1:2" s="8" customFormat="1">
      <c r="A512" s="17"/>
      <c r="B512" s="49"/>
    </row>
    <row r="513" spans="1:2" s="8" customFormat="1">
      <c r="A513" s="17"/>
      <c r="B513" s="49"/>
    </row>
    <row r="514" spans="1:2" s="8" customFormat="1">
      <c r="A514" s="17"/>
      <c r="B514" s="49"/>
    </row>
    <row r="515" spans="1:2" s="8" customFormat="1">
      <c r="A515" s="17"/>
      <c r="B515" s="49"/>
    </row>
    <row r="516" spans="1:2" s="8" customFormat="1">
      <c r="A516" s="17"/>
      <c r="B516" s="49"/>
    </row>
    <row r="517" spans="1:2" s="8" customFormat="1">
      <c r="A517" s="17"/>
      <c r="B517" s="49"/>
    </row>
    <row r="518" spans="1:2" s="8" customFormat="1">
      <c r="A518" s="17"/>
      <c r="B518" s="49"/>
    </row>
    <row r="519" spans="1:2" s="8" customFormat="1">
      <c r="A519" s="17"/>
      <c r="B519" s="49"/>
    </row>
    <row r="520" spans="1:2" s="8" customFormat="1">
      <c r="A520" s="17"/>
      <c r="B520" s="49"/>
    </row>
    <row r="521" spans="1:2" s="8" customFormat="1">
      <c r="A521" s="17"/>
      <c r="B521" s="49"/>
    </row>
    <row r="522" spans="1:2" s="8" customFormat="1">
      <c r="A522" s="17"/>
      <c r="B522" s="49"/>
    </row>
    <row r="523" spans="1:2" s="8" customFormat="1">
      <c r="A523" s="17"/>
      <c r="B523" s="49"/>
    </row>
    <row r="524" spans="1:2" s="8" customFormat="1">
      <c r="A524" s="17"/>
      <c r="B524" s="49"/>
    </row>
    <row r="525" spans="1:2" s="8" customFormat="1">
      <c r="A525" s="17"/>
      <c r="B525" s="49"/>
    </row>
    <row r="526" spans="1:2" s="8" customFormat="1">
      <c r="A526" s="17"/>
      <c r="B526" s="49"/>
    </row>
    <row r="527" spans="1:2" s="8" customFormat="1">
      <c r="A527" s="17"/>
      <c r="B527" s="49"/>
    </row>
    <row r="528" spans="1:2" s="8" customFormat="1">
      <c r="A528" s="17"/>
      <c r="B528" s="49"/>
    </row>
    <row r="529" spans="1:2" s="8" customFormat="1">
      <c r="A529" s="17"/>
      <c r="B529" s="49"/>
    </row>
    <row r="530" spans="1:2" s="8" customFormat="1">
      <c r="A530" s="17"/>
      <c r="B530" s="49"/>
    </row>
    <row r="531" spans="1:2" s="8" customFormat="1">
      <c r="A531" s="17"/>
      <c r="B531" s="49"/>
    </row>
    <row r="532" spans="1:2" s="8" customFormat="1">
      <c r="A532" s="17"/>
      <c r="B532" s="49"/>
    </row>
    <row r="533" spans="1:2" s="8" customFormat="1">
      <c r="A533" s="17"/>
      <c r="B533" s="49"/>
    </row>
    <row r="534" spans="1:2" s="8" customFormat="1">
      <c r="A534" s="17"/>
      <c r="B534" s="49"/>
    </row>
    <row r="535" spans="1:2" s="8" customFormat="1">
      <c r="A535" s="17"/>
      <c r="B535" s="49"/>
    </row>
    <row r="536" spans="1:2" s="8" customFormat="1">
      <c r="A536" s="17"/>
      <c r="B536" s="49"/>
    </row>
    <row r="537" spans="1:2" s="8" customFormat="1">
      <c r="A537" s="17"/>
      <c r="B537" s="49"/>
    </row>
    <row r="538" spans="1:2" s="8" customFormat="1">
      <c r="A538" s="17"/>
      <c r="B538" s="49"/>
    </row>
    <row r="539" spans="1:2" s="8" customFormat="1">
      <c r="A539" s="17"/>
      <c r="B539" s="49"/>
    </row>
    <row r="540" spans="1:2" s="8" customFormat="1">
      <c r="A540" s="17"/>
      <c r="B540" s="49"/>
    </row>
    <row r="541" spans="1:2" s="8" customFormat="1">
      <c r="A541" s="17"/>
      <c r="B541" s="49"/>
    </row>
    <row r="542" spans="1:2" s="8" customFormat="1">
      <c r="A542" s="17"/>
      <c r="B542" s="49"/>
    </row>
    <row r="543" spans="1:2" s="8" customFormat="1">
      <c r="A543" s="17"/>
      <c r="B543" s="49"/>
    </row>
    <row r="544" spans="1:2" s="8" customFormat="1">
      <c r="A544" s="17"/>
      <c r="B544" s="49"/>
    </row>
    <row r="545" spans="1:2" s="8" customFormat="1">
      <c r="A545" s="17"/>
      <c r="B545" s="49"/>
    </row>
    <row r="546" spans="1:2" s="8" customFormat="1">
      <c r="A546" s="17"/>
      <c r="B546" s="49"/>
    </row>
    <row r="547" spans="1:2" s="8" customFormat="1">
      <c r="A547" s="17"/>
      <c r="B547" s="49"/>
    </row>
    <row r="548" spans="1:2" s="8" customFormat="1">
      <c r="A548" s="17"/>
      <c r="B548" s="49"/>
    </row>
    <row r="549" spans="1:2" s="8" customFormat="1">
      <c r="A549" s="17"/>
      <c r="B549" s="49"/>
    </row>
    <row r="550" spans="1:2" s="8" customFormat="1">
      <c r="A550" s="17"/>
      <c r="B550" s="49"/>
    </row>
    <row r="551" spans="1:2" s="8" customFormat="1">
      <c r="A551" s="17"/>
      <c r="B551" s="49"/>
    </row>
    <row r="552" spans="1:2" s="8" customFormat="1">
      <c r="A552" s="17"/>
      <c r="B552" s="49"/>
    </row>
    <row r="553" spans="1:2" s="8" customFormat="1">
      <c r="A553" s="17"/>
      <c r="B553" s="49"/>
    </row>
    <row r="554" spans="1:2" s="8" customFormat="1">
      <c r="A554" s="17"/>
      <c r="B554" s="49"/>
    </row>
    <row r="555" spans="1:2" s="8" customFormat="1">
      <c r="A555" s="17"/>
      <c r="B555" s="49"/>
    </row>
    <row r="556" spans="1:2" s="8" customFormat="1">
      <c r="A556" s="17"/>
      <c r="B556" s="49"/>
    </row>
    <row r="557" spans="1:2" s="8" customFormat="1">
      <c r="A557" s="17"/>
      <c r="B557" s="49"/>
    </row>
    <row r="558" spans="1:2" s="8" customFormat="1">
      <c r="A558" s="17"/>
      <c r="B558" s="49"/>
    </row>
    <row r="559" spans="1:2" s="8" customFormat="1">
      <c r="A559" s="17"/>
      <c r="B559" s="49"/>
    </row>
    <row r="560" spans="1:2" s="8" customFormat="1">
      <c r="A560" s="17"/>
      <c r="B560" s="49"/>
    </row>
    <row r="561" spans="1:2" s="8" customFormat="1">
      <c r="A561" s="17"/>
      <c r="B561" s="49"/>
    </row>
    <row r="562" spans="1:2" s="8" customFormat="1">
      <c r="A562" s="17"/>
      <c r="B562" s="49"/>
    </row>
    <row r="563" spans="1:2" s="8" customFormat="1">
      <c r="A563" s="17"/>
      <c r="B563" s="49"/>
    </row>
    <row r="564" spans="1:2" s="8" customFormat="1">
      <c r="A564" s="17"/>
      <c r="B564" s="49"/>
    </row>
    <row r="565" spans="1:2" s="8" customFormat="1">
      <c r="A565" s="17"/>
      <c r="B565" s="49"/>
    </row>
    <row r="566" spans="1:2" s="8" customFormat="1">
      <c r="A566" s="17"/>
      <c r="B566" s="49"/>
    </row>
    <row r="567" spans="1:2" s="8" customFormat="1">
      <c r="A567" s="17"/>
      <c r="B567" s="49"/>
    </row>
    <row r="568" spans="1:2" s="8" customFormat="1">
      <c r="A568" s="17"/>
      <c r="B568" s="49"/>
    </row>
    <row r="569" spans="1:2" s="8" customFormat="1">
      <c r="A569" s="17"/>
      <c r="B569" s="49"/>
    </row>
    <row r="570" spans="1:2" s="8" customFormat="1">
      <c r="A570" s="17"/>
      <c r="B570" s="49"/>
    </row>
    <row r="571" spans="1:2" s="8" customFormat="1">
      <c r="A571" s="17"/>
      <c r="B571" s="49"/>
    </row>
    <row r="572" spans="1:2" s="8" customFormat="1">
      <c r="A572" s="17"/>
      <c r="B572" s="49"/>
    </row>
    <row r="573" spans="1:2" s="8" customFormat="1">
      <c r="A573" s="17"/>
      <c r="B573" s="49"/>
    </row>
    <row r="574" spans="1:2" s="8" customFormat="1">
      <c r="A574" s="17"/>
      <c r="B574" s="49"/>
    </row>
    <row r="575" spans="1:2" s="8" customFormat="1">
      <c r="A575" s="17"/>
      <c r="B575" s="49"/>
    </row>
    <row r="576" spans="1:2" s="8" customFormat="1">
      <c r="A576" s="17"/>
      <c r="B576" s="49"/>
    </row>
    <row r="577" spans="1:2" s="8" customFormat="1">
      <c r="A577" s="17"/>
      <c r="B577" s="49"/>
    </row>
    <row r="578" spans="1:2" s="8" customFormat="1">
      <c r="A578" s="17"/>
      <c r="B578" s="49"/>
    </row>
    <row r="579" spans="1:2" s="8" customFormat="1">
      <c r="A579" s="17"/>
      <c r="B579" s="49"/>
    </row>
    <row r="580" spans="1:2" s="8" customFormat="1">
      <c r="A580" s="17"/>
      <c r="B580" s="49"/>
    </row>
    <row r="581" spans="1:2" s="8" customFormat="1">
      <c r="A581" s="17"/>
      <c r="B581" s="49"/>
    </row>
    <row r="582" spans="1:2" s="8" customFormat="1">
      <c r="A582" s="17"/>
      <c r="B582" s="49"/>
    </row>
    <row r="583" spans="1:2" s="8" customFormat="1">
      <c r="A583" s="17"/>
      <c r="B583" s="49"/>
    </row>
    <row r="584" spans="1:2" s="8" customFormat="1">
      <c r="A584" s="17"/>
      <c r="B584" s="49"/>
    </row>
    <row r="585" spans="1:2" s="8" customFormat="1">
      <c r="A585" s="17"/>
      <c r="B585" s="49"/>
    </row>
    <row r="586" spans="1:2" s="8" customFormat="1">
      <c r="A586" s="17"/>
      <c r="B586" s="49"/>
    </row>
    <row r="587" spans="1:2" s="8" customFormat="1">
      <c r="A587" s="17"/>
      <c r="B587" s="49"/>
    </row>
    <row r="588" spans="1:2" s="8" customFormat="1">
      <c r="A588" s="17"/>
      <c r="B588" s="49"/>
    </row>
    <row r="589" spans="1:2" s="8" customFormat="1">
      <c r="A589" s="17"/>
      <c r="B589" s="49"/>
    </row>
    <row r="590" spans="1:2" s="8" customFormat="1">
      <c r="A590" s="17"/>
      <c r="B590" s="49"/>
    </row>
    <row r="591" spans="1:2" s="8" customFormat="1">
      <c r="A591" s="17"/>
      <c r="B591" s="49"/>
    </row>
    <row r="592" spans="1:2" s="8" customFormat="1">
      <c r="A592" s="17"/>
      <c r="B592" s="49"/>
    </row>
    <row r="593" spans="1:2" s="8" customFormat="1">
      <c r="A593" s="17"/>
      <c r="B593" s="49"/>
    </row>
    <row r="594" spans="1:2" s="8" customFormat="1">
      <c r="A594" s="17"/>
      <c r="B594" s="49"/>
    </row>
    <row r="595" spans="1:2" s="8" customFormat="1">
      <c r="A595" s="17"/>
      <c r="B595" s="49"/>
    </row>
    <row r="596" spans="1:2" s="8" customFormat="1">
      <c r="A596" s="17"/>
      <c r="B596" s="49"/>
    </row>
    <row r="597" spans="1:2" s="8" customFormat="1">
      <c r="A597" s="17"/>
      <c r="B597" s="49"/>
    </row>
    <row r="598" spans="1:2" s="8" customFormat="1">
      <c r="A598" s="17"/>
      <c r="B598" s="49"/>
    </row>
    <row r="599" spans="1:2" s="8" customFormat="1">
      <c r="A599" s="17"/>
      <c r="B599" s="49"/>
    </row>
    <row r="600" spans="1:2" s="8" customFormat="1">
      <c r="A600" s="17"/>
      <c r="B600" s="49"/>
    </row>
    <row r="601" spans="1:2" s="8" customFormat="1">
      <c r="A601" s="17"/>
      <c r="B601" s="49"/>
    </row>
    <row r="602" spans="1:2" s="8" customFormat="1">
      <c r="A602" s="17"/>
      <c r="B602" s="49"/>
    </row>
    <row r="603" spans="1:2" s="8" customFormat="1">
      <c r="A603" s="17"/>
      <c r="B603" s="49"/>
    </row>
    <row r="604" spans="1:2" s="8" customFormat="1">
      <c r="A604" s="17"/>
      <c r="B604" s="49"/>
    </row>
    <row r="605" spans="1:2" s="8" customFormat="1">
      <c r="A605" s="17"/>
      <c r="B605" s="49"/>
    </row>
    <row r="606" spans="1:2" s="8" customFormat="1">
      <c r="A606" s="17"/>
      <c r="B606" s="49"/>
    </row>
    <row r="607" spans="1:2" s="8" customFormat="1">
      <c r="A607" s="17"/>
      <c r="B607" s="49"/>
    </row>
    <row r="608" spans="1:2" s="8" customFormat="1">
      <c r="A608" s="17"/>
      <c r="B608" s="49"/>
    </row>
    <row r="609" spans="1:2" s="8" customFormat="1">
      <c r="A609" s="17"/>
      <c r="B609" s="49"/>
    </row>
    <row r="610" spans="1:2" s="8" customFormat="1">
      <c r="A610" s="17"/>
      <c r="B610" s="49"/>
    </row>
    <row r="611" spans="1:2" s="8" customFormat="1">
      <c r="A611" s="17"/>
      <c r="B611" s="49"/>
    </row>
    <row r="612" spans="1:2" s="8" customFormat="1">
      <c r="A612" s="17"/>
      <c r="B612" s="49"/>
    </row>
    <row r="613" spans="1:2" s="8" customFormat="1">
      <c r="A613" s="17"/>
      <c r="B613" s="49"/>
    </row>
    <row r="614" spans="1:2" s="8" customFormat="1">
      <c r="A614" s="17"/>
      <c r="B614" s="49"/>
    </row>
    <row r="615" spans="1:2" s="8" customFormat="1">
      <c r="A615" s="17"/>
      <c r="B615" s="49"/>
    </row>
    <row r="616" spans="1:2" s="8" customFormat="1">
      <c r="A616" s="17"/>
      <c r="B616" s="49"/>
    </row>
    <row r="617" spans="1:2" s="8" customFormat="1">
      <c r="A617" s="17"/>
      <c r="B617" s="49"/>
    </row>
    <row r="618" spans="1:2" s="8" customFormat="1">
      <c r="A618" s="17"/>
      <c r="B618" s="49"/>
    </row>
    <row r="619" spans="1:2" s="8" customFormat="1">
      <c r="A619" s="17"/>
      <c r="B619" s="49"/>
    </row>
    <row r="620" spans="1:2" s="8" customFormat="1">
      <c r="A620" s="17"/>
      <c r="B620" s="49"/>
    </row>
    <row r="621" spans="1:2" s="8" customFormat="1">
      <c r="A621" s="17"/>
      <c r="B621" s="49"/>
    </row>
    <row r="622" spans="1:2" s="8" customFormat="1">
      <c r="A622" s="17"/>
      <c r="B622" s="49"/>
    </row>
    <row r="623" spans="1:2" s="8" customFormat="1">
      <c r="A623" s="17"/>
      <c r="B623" s="49"/>
    </row>
    <row r="624" spans="1:2" s="8" customFormat="1">
      <c r="A624" s="17"/>
      <c r="B624" s="49"/>
    </row>
    <row r="625" spans="1:2" s="8" customFormat="1">
      <c r="A625" s="17"/>
      <c r="B625" s="49"/>
    </row>
    <row r="626" spans="1:2" s="8" customFormat="1">
      <c r="A626" s="17"/>
      <c r="B626" s="49"/>
    </row>
    <row r="627" spans="1:2" s="8" customFormat="1">
      <c r="A627" s="17"/>
      <c r="B627" s="49"/>
    </row>
    <row r="628" spans="1:2" s="8" customFormat="1">
      <c r="A628" s="17"/>
      <c r="B628" s="49"/>
    </row>
    <row r="629" spans="1:2" s="8" customFormat="1">
      <c r="A629" s="17"/>
      <c r="B629" s="49"/>
    </row>
    <row r="630" spans="1:2" s="8" customFormat="1">
      <c r="A630" s="17"/>
      <c r="B630" s="49"/>
    </row>
    <row r="631" spans="1:2" s="8" customFormat="1">
      <c r="A631" s="17"/>
      <c r="B631" s="49"/>
    </row>
    <row r="632" spans="1:2" s="8" customFormat="1">
      <c r="A632" s="17"/>
      <c r="B632" s="49"/>
    </row>
    <row r="633" spans="1:2" s="8" customFormat="1">
      <c r="A633" s="17"/>
      <c r="B633" s="49"/>
    </row>
    <row r="634" spans="1:2" s="8" customFormat="1">
      <c r="A634" s="17"/>
      <c r="B634" s="49"/>
    </row>
    <row r="635" spans="1:2" s="8" customFormat="1">
      <c r="A635" s="17"/>
      <c r="B635" s="49"/>
    </row>
    <row r="636" spans="1:2" s="8" customFormat="1">
      <c r="A636" s="17"/>
      <c r="B636" s="49"/>
    </row>
    <row r="637" spans="1:2" s="8" customFormat="1">
      <c r="A637" s="17"/>
      <c r="B637" s="49"/>
    </row>
    <row r="638" spans="1:2" s="8" customFormat="1">
      <c r="A638" s="17"/>
      <c r="B638" s="49"/>
    </row>
    <row r="639" spans="1:2" s="8" customFormat="1">
      <c r="A639" s="17"/>
      <c r="B639" s="49"/>
    </row>
    <row r="640" spans="1:2" s="8" customFormat="1">
      <c r="A640" s="17"/>
      <c r="B640" s="49"/>
    </row>
    <row r="641" spans="1:2" s="8" customFormat="1">
      <c r="A641" s="17"/>
      <c r="B641" s="49"/>
    </row>
    <row r="642" spans="1:2" s="8" customFormat="1">
      <c r="A642" s="17"/>
      <c r="B642" s="49"/>
    </row>
    <row r="643" spans="1:2" s="8" customFormat="1">
      <c r="A643" s="17"/>
      <c r="B643" s="49"/>
    </row>
    <row r="644" spans="1:2" s="8" customFormat="1">
      <c r="A644" s="17"/>
      <c r="B644" s="49"/>
    </row>
    <row r="645" spans="1:2" s="8" customFormat="1">
      <c r="A645" s="17"/>
      <c r="B645" s="49"/>
    </row>
    <row r="646" spans="1:2" s="8" customFormat="1">
      <c r="A646" s="17"/>
      <c r="B646" s="49"/>
    </row>
    <row r="647" spans="1:2" s="8" customFormat="1">
      <c r="A647" s="17"/>
      <c r="B647" s="49"/>
    </row>
    <row r="648" spans="1:2" s="8" customFormat="1">
      <c r="A648" s="17"/>
      <c r="B648" s="49"/>
    </row>
    <row r="649" spans="1:2" s="8" customFormat="1">
      <c r="A649" s="17"/>
      <c r="B649" s="49"/>
    </row>
    <row r="650" spans="1:2" s="8" customFormat="1">
      <c r="A650" s="17"/>
      <c r="B650" s="49"/>
    </row>
    <row r="651" spans="1:2" s="8" customFormat="1">
      <c r="A651" s="17"/>
      <c r="B651" s="49"/>
    </row>
    <row r="652" spans="1:2" s="8" customFormat="1">
      <c r="A652" s="17"/>
      <c r="B652" s="49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D720"/>
  <sheetViews>
    <sheetView workbookViewId="0">
      <selection activeCell="B237" sqref="B237"/>
    </sheetView>
  </sheetViews>
  <sheetFormatPr defaultColWidth="10.6640625" defaultRowHeight="13.2"/>
  <cols>
    <col min="1" max="1" width="10.6640625" style="17"/>
    <col min="2" max="2" width="49.88671875" style="19" customWidth="1"/>
    <col min="3" max="4" width="15" style="19" customWidth="1"/>
    <col min="5" max="7" width="15" style="19" bestFit="1" customWidth="1"/>
    <col min="8" max="9" width="14.33203125" style="19" bestFit="1" customWidth="1"/>
    <col min="10" max="50" width="15" style="19" bestFit="1" customWidth="1"/>
    <col min="51" max="51" width="14.33203125" style="19" bestFit="1" customWidth="1"/>
    <col min="52" max="55" width="15" style="19" bestFit="1" customWidth="1"/>
    <col min="56" max="56" width="13.88671875" style="19" bestFit="1" customWidth="1"/>
    <col min="57" max="16384" width="10.6640625" style="19"/>
  </cols>
  <sheetData>
    <row r="1" spans="1:56" ht="12" customHeight="1"/>
    <row r="2" spans="1:56" s="8" customFormat="1" ht="12.75" customHeight="1">
      <c r="A2" s="5"/>
      <c r="B2" s="6" t="s">
        <v>780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s="33" customFormat="1" ht="12.75" customHeight="1">
      <c r="A3" s="5"/>
      <c r="B3" s="30" t="s">
        <v>774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</row>
    <row r="4" spans="1:56" s="36" customFormat="1" ht="12.75" customHeight="1">
      <c r="A4" s="5"/>
      <c r="B4" s="34" t="s">
        <v>808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1:56" s="8" customFormat="1" ht="12.75" customHeight="1">
      <c r="A5" s="9"/>
      <c r="B5" s="10" t="s">
        <v>775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</row>
    <row r="6" spans="1:56" s="8" customFormat="1" ht="12.75" customHeight="1">
      <c r="A6" s="9"/>
      <c r="B6" s="12" t="s">
        <v>62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</row>
    <row r="7" spans="1:56" s="8" customFormat="1" ht="12.75" customHeight="1">
      <c r="A7" s="9"/>
      <c r="B7" s="38" t="s">
        <v>809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s="8" customFormat="1" ht="12.75" customHeight="1">
      <c r="A8" s="9"/>
      <c r="B8" s="38" t="s">
        <v>810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s="8" customFormat="1" ht="12.75" customHeight="1">
      <c r="A9" s="9"/>
      <c r="B9" s="12" t="s">
        <v>74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</row>
    <row r="10" spans="1:56" s="8" customFormat="1" ht="12.75" customHeight="1">
      <c r="A10" s="9"/>
      <c r="B10" s="38" t="s">
        <v>809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s="8" customFormat="1" ht="12.75" customHeight="1">
      <c r="A11" s="9"/>
      <c r="B11" s="38" t="s">
        <v>810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s="8" customFormat="1" ht="12.75" customHeight="1">
      <c r="A12" s="9"/>
      <c r="B12" s="10" t="s">
        <v>776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</row>
    <row r="13" spans="1:56" s="8" customFormat="1" ht="12.75" customHeight="1">
      <c r="A13" s="9"/>
      <c r="B13" s="12" t="s">
        <v>83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</row>
    <row r="14" spans="1:56" s="8" customFormat="1" ht="12.75" customHeight="1">
      <c r="A14" s="9"/>
      <c r="B14" s="38" t="s">
        <v>809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s="8" customFormat="1" ht="12.75" customHeight="1">
      <c r="A15" s="9"/>
      <c r="B15" s="38" t="s">
        <v>810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s="8" customFormat="1" ht="12.75" customHeight="1">
      <c r="A16" s="9"/>
      <c r="B16" s="12" t="s">
        <v>90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</row>
    <row r="17" spans="1:56" s="8" customFormat="1" ht="12.75" customHeight="1">
      <c r="A17" s="9"/>
      <c r="B17" s="38" t="s">
        <v>809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s="8" customFormat="1" ht="12.75" customHeight="1">
      <c r="A18" s="9"/>
      <c r="B18" s="38" t="s">
        <v>810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s="8" customFormat="1" ht="12.75" customHeight="1">
      <c r="A19" s="9"/>
      <c r="B19" s="12" t="s">
        <v>97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</row>
    <row r="20" spans="1:56" s="8" customFormat="1" ht="12.75" customHeight="1">
      <c r="A20" s="9"/>
      <c r="B20" s="38" t="s">
        <v>809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s="8" customFormat="1" ht="12.75" customHeight="1">
      <c r="A21" s="9"/>
      <c r="B21" s="38" t="s">
        <v>810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s="8" customFormat="1" ht="12.75" customHeight="1">
      <c r="A22" s="9"/>
      <c r="B22" s="12" t="s">
        <v>104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</row>
    <row r="23" spans="1:56" s="8" customFormat="1" ht="12.75" customHeight="1">
      <c r="A23" s="9"/>
      <c r="B23" s="38" t="s">
        <v>809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s="8" customFormat="1" ht="12.75" customHeight="1">
      <c r="A24" s="9"/>
      <c r="B24" s="38" t="s">
        <v>810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s="8" customFormat="1" ht="12.75" customHeight="1">
      <c r="A25" s="9"/>
      <c r="B25" s="12" t="s">
        <v>111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</row>
    <row r="26" spans="1:56" s="8" customFormat="1" ht="12.75" customHeight="1">
      <c r="A26" s="9"/>
      <c r="B26" s="38" t="s">
        <v>809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s="8" customFormat="1" ht="12.75" customHeight="1">
      <c r="A27" s="9"/>
      <c r="B27" s="38" t="s">
        <v>810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s="8" customFormat="1" ht="12.75" customHeight="1">
      <c r="A28" s="9"/>
      <c r="B28" s="12" t="s">
        <v>118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</row>
    <row r="29" spans="1:56" s="8" customFormat="1" ht="12.75" customHeight="1">
      <c r="A29" s="9"/>
      <c r="B29" s="38" t="s">
        <v>809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s="8" customFormat="1" ht="12.75" customHeight="1">
      <c r="A30" s="9"/>
      <c r="B30" s="38" t="s">
        <v>810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s="8" customFormat="1" ht="12.75" customHeight="1">
      <c r="A31" s="9"/>
      <c r="B31" s="12" t="s">
        <v>125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</row>
    <row r="32" spans="1:56" s="8" customFormat="1" ht="12.75" customHeight="1">
      <c r="A32" s="9"/>
      <c r="B32" s="38" t="s">
        <v>809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s="8" customFormat="1" ht="12.75" customHeight="1">
      <c r="A33" s="9"/>
      <c r="B33" s="38" t="s">
        <v>810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s="8" customFormat="1" ht="12.75" customHeight="1">
      <c r="A34" s="9"/>
      <c r="B34" s="10" t="s">
        <v>777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</row>
    <row r="35" spans="1:56" s="8" customFormat="1" ht="12.75" customHeight="1">
      <c r="A35" s="9"/>
      <c r="B35" s="12" t="s">
        <v>134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</row>
    <row r="36" spans="1:56" s="8" customFormat="1" ht="12.75" customHeight="1">
      <c r="A36" s="9"/>
      <c r="B36" s="12" t="s">
        <v>141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</row>
    <row r="37" spans="1:56" s="8" customFormat="1" ht="12.75" customHeight="1">
      <c r="A37" s="9"/>
      <c r="B37" s="12" t="s">
        <v>147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</row>
    <row r="38" spans="1:56" s="8" customFormat="1" ht="12.75" customHeight="1">
      <c r="A38" s="9"/>
      <c r="B38" s="12" t="s">
        <v>153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</row>
    <row r="39" spans="1:56" s="8" customFormat="1" ht="12.75" customHeight="1">
      <c r="A39" s="9"/>
      <c r="B39" s="12" t="s">
        <v>159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</row>
    <row r="40" spans="1:56" s="8" customFormat="1" ht="12.75" customHeight="1">
      <c r="A40" s="9"/>
      <c r="B40" s="12" t="s">
        <v>97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</row>
    <row r="41" spans="1:56" s="8" customFormat="1" ht="12.75" customHeight="1">
      <c r="A41" s="9"/>
      <c r="B41" s="12" t="s">
        <v>104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</row>
    <row r="42" spans="1:56" s="8" customFormat="1" ht="12.75" customHeight="1">
      <c r="A42" s="9"/>
      <c r="B42" s="10" t="s">
        <v>778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</row>
    <row r="43" spans="1:56" s="8" customFormat="1" ht="12.75" customHeight="1">
      <c r="A43" s="9"/>
      <c r="B43" s="12" t="s">
        <v>134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</row>
    <row r="44" spans="1:56" s="8" customFormat="1" ht="12.75" customHeight="1">
      <c r="A44" s="9"/>
      <c r="B44" s="12" t="s">
        <v>141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</row>
    <row r="45" spans="1:56" s="8" customFormat="1" ht="12.75" customHeight="1">
      <c r="A45" s="9"/>
      <c r="B45" s="12" t="s">
        <v>147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</row>
    <row r="46" spans="1:56" s="8" customFormat="1" ht="12.75" customHeight="1">
      <c r="A46" s="9"/>
      <c r="B46" s="12" t="s">
        <v>153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</row>
    <row r="47" spans="1:56" s="8" customFormat="1" ht="12.75" customHeight="1">
      <c r="A47" s="9"/>
      <c r="B47" s="12" t="s">
        <v>159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</row>
    <row r="48" spans="1:56" s="8" customFormat="1" ht="12.75" customHeight="1">
      <c r="A48" s="9"/>
      <c r="B48" s="12" t="s">
        <v>97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</row>
    <row r="49" spans="1:56" s="8" customFormat="1" ht="12.75" customHeight="1">
      <c r="A49" s="9"/>
      <c r="B49" s="12" t="s">
        <v>104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</row>
    <row r="50" spans="1:56" s="8" customFormat="1" ht="12.75" customHeight="1">
      <c r="A50" s="9"/>
      <c r="B50" s="10" t="s">
        <v>779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</row>
    <row r="51" spans="1:56" s="8" customFormat="1" ht="12.75" customHeight="1">
      <c r="A51" s="9"/>
      <c r="B51" s="12" t="s">
        <v>134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</row>
    <row r="52" spans="1:56" s="8" customFormat="1" ht="12.75" customHeight="1">
      <c r="A52" s="9"/>
      <c r="B52" s="12" t="s">
        <v>141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</row>
    <row r="53" spans="1:56" s="8" customFormat="1" ht="12.75" customHeight="1">
      <c r="A53" s="9"/>
      <c r="B53" s="12" t="s">
        <v>147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</row>
    <row r="54" spans="1:56" s="8" customFormat="1" ht="12.75" customHeight="1">
      <c r="A54" s="16"/>
      <c r="B54" s="12" t="s">
        <v>153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</row>
    <row r="55" spans="1:56" s="8" customFormat="1" ht="12.75" customHeight="1">
      <c r="A55" s="16"/>
      <c r="B55" s="12" t="s">
        <v>159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</row>
    <row r="56" spans="1:56" s="8" customFormat="1" ht="12.75" customHeight="1">
      <c r="A56" s="16"/>
      <c r="B56" s="12" t="s">
        <v>97</v>
      </c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</row>
    <row r="57" spans="1:56" s="8" customFormat="1" ht="12.75" customHeight="1">
      <c r="A57" s="16"/>
      <c r="B57" s="12" t="s">
        <v>104</v>
      </c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</row>
    <row r="58" spans="1:56" s="8" customFormat="1" ht="12.75" customHeight="1">
      <c r="A58" s="9"/>
      <c r="B58" s="10" t="s">
        <v>384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</row>
    <row r="59" spans="1:56" s="8" customFormat="1" ht="12.75" customHeight="1">
      <c r="A59" s="9"/>
      <c r="B59" s="13" t="s">
        <v>358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</row>
    <row r="60" spans="1:56" s="8" customFormat="1" ht="12.75" customHeight="1">
      <c r="A60" s="9"/>
      <c r="B60" s="38" t="s">
        <v>809</v>
      </c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</row>
    <row r="61" spans="1:56" s="8" customFormat="1" ht="12.75" customHeight="1">
      <c r="A61" s="9"/>
      <c r="B61" s="38" t="s">
        <v>810</v>
      </c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</row>
    <row r="62" spans="1:56" s="8" customFormat="1" ht="12.75" customHeight="1">
      <c r="A62" s="9"/>
      <c r="B62" s="13" t="s">
        <v>362</v>
      </c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</row>
    <row r="63" spans="1:56" s="8" customFormat="1" ht="12.75" customHeight="1">
      <c r="A63" s="9"/>
      <c r="B63" s="38" t="s">
        <v>809</v>
      </c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</row>
    <row r="64" spans="1:56" s="8" customFormat="1" ht="12.75" customHeight="1">
      <c r="A64" s="9"/>
      <c r="B64" s="38" t="s">
        <v>810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</row>
    <row r="65" spans="1:56" s="8" customFormat="1" ht="12.75" customHeight="1">
      <c r="A65" s="9"/>
      <c r="B65" s="13" t="s">
        <v>366</v>
      </c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</row>
    <row r="66" spans="1:56" s="8" customFormat="1" ht="12.75" customHeight="1">
      <c r="A66" s="9"/>
      <c r="B66" s="38" t="s">
        <v>809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</row>
    <row r="67" spans="1:56" s="8" customFormat="1" ht="12.75" customHeight="1">
      <c r="A67" s="9"/>
      <c r="B67" s="38" t="s">
        <v>810</v>
      </c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</row>
    <row r="68" spans="1:56" s="8" customFormat="1" ht="12.75" customHeight="1">
      <c r="A68" s="9"/>
      <c r="B68" s="13" t="s">
        <v>289</v>
      </c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</row>
    <row r="69" spans="1:56" s="8" customFormat="1" ht="12.75" customHeight="1">
      <c r="A69" s="9"/>
      <c r="B69" s="38" t="s">
        <v>809</v>
      </c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</row>
    <row r="70" spans="1:56" s="8" customFormat="1" ht="12.75" customHeight="1">
      <c r="A70" s="9"/>
      <c r="B70" s="38" t="s">
        <v>810</v>
      </c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</row>
    <row r="71" spans="1:56" s="8" customFormat="1" ht="12.75" customHeight="1">
      <c r="A71" s="9"/>
      <c r="B71" s="13" t="s">
        <v>295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</row>
    <row r="72" spans="1:56" s="8" customFormat="1" ht="12.75" customHeight="1">
      <c r="A72" s="9"/>
      <c r="B72" s="38" t="s">
        <v>809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</row>
    <row r="73" spans="1:56" s="8" customFormat="1" ht="12.75" customHeight="1">
      <c r="A73" s="9"/>
      <c r="B73" s="38" t="s">
        <v>810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</row>
    <row r="74" spans="1:56" s="8" customFormat="1" ht="12.75" customHeight="1">
      <c r="A74" s="9"/>
      <c r="B74" s="13" t="s">
        <v>266</v>
      </c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</row>
    <row r="75" spans="1:56" s="8" customFormat="1" ht="12.75" customHeight="1">
      <c r="A75" s="9"/>
      <c r="B75" s="38" t="s">
        <v>809</v>
      </c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</row>
    <row r="76" spans="1:56" s="8" customFormat="1" ht="12.75" customHeight="1">
      <c r="A76" s="9"/>
      <c r="B76" s="38" t="s">
        <v>810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</row>
    <row r="77" spans="1:56" s="8" customFormat="1" ht="12.75" customHeight="1">
      <c r="A77" s="9"/>
      <c r="B77" s="12" t="s">
        <v>118</v>
      </c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</row>
    <row r="78" spans="1:56" s="8" customFormat="1" ht="12.75" customHeight="1">
      <c r="A78" s="9"/>
      <c r="B78" s="38" t="s">
        <v>809</v>
      </c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</row>
    <row r="79" spans="1:56" s="8" customFormat="1" ht="12.75" customHeight="1">
      <c r="A79" s="9"/>
      <c r="B79" s="38" t="s">
        <v>810</v>
      </c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</row>
    <row r="80" spans="1:56" s="8" customFormat="1" ht="12.75" customHeight="1">
      <c r="A80" s="9"/>
      <c r="B80" s="12" t="s">
        <v>125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</row>
    <row r="81" spans="1:56" s="8" customFormat="1" ht="12.75" customHeight="1">
      <c r="A81" s="9"/>
      <c r="B81" s="38" t="s">
        <v>809</v>
      </c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</row>
    <row r="82" spans="1:56" s="8" customFormat="1" ht="12.75" customHeight="1">
      <c r="A82" s="9"/>
      <c r="B82" s="38" t="s">
        <v>810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</row>
    <row r="83" spans="1:56" s="36" customFormat="1" ht="12.75" customHeight="1">
      <c r="A83" s="5"/>
      <c r="B83" s="34" t="s">
        <v>790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</row>
    <row r="84" spans="1:56" s="8" customFormat="1" ht="12.75" customHeight="1">
      <c r="A84" s="9"/>
      <c r="B84" s="10" t="s">
        <v>775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</row>
    <row r="85" spans="1:56" s="8" customFormat="1" ht="12.75" customHeight="1">
      <c r="A85" s="9"/>
      <c r="B85" s="12" t="s">
        <v>62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</row>
    <row r="86" spans="1:56" s="8" customFormat="1" ht="12.75" customHeight="1">
      <c r="A86" s="9"/>
      <c r="B86" s="12" t="s">
        <v>74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</row>
    <row r="87" spans="1:56" s="8" customFormat="1" ht="12.75" customHeight="1">
      <c r="A87" s="9"/>
      <c r="B87" s="10" t="s">
        <v>776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</row>
    <row r="88" spans="1:56" s="8" customFormat="1" ht="12.75" customHeight="1">
      <c r="A88" s="9"/>
      <c r="B88" s="12" t="s">
        <v>83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</row>
    <row r="89" spans="1:56" s="8" customFormat="1" ht="12.75" customHeight="1">
      <c r="A89" s="9"/>
      <c r="B89" s="12" t="s">
        <v>90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</row>
    <row r="90" spans="1:56" s="8" customFormat="1" ht="12.75" customHeight="1">
      <c r="A90" s="9"/>
      <c r="B90" s="12" t="s">
        <v>97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</row>
    <row r="91" spans="1:56" s="8" customFormat="1" ht="12.75" customHeight="1">
      <c r="A91" s="9"/>
      <c r="B91" s="12" t="s">
        <v>104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</row>
    <row r="92" spans="1:56" s="8" customFormat="1" ht="12.75" customHeight="1">
      <c r="A92" s="9"/>
      <c r="B92" s="12" t="s">
        <v>111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</row>
    <row r="93" spans="1:56" s="8" customFormat="1" ht="12.75" customHeight="1">
      <c r="A93" s="9"/>
      <c r="B93" s="12" t="s">
        <v>118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</row>
    <row r="94" spans="1:56" s="8" customFormat="1" ht="12.75" customHeight="1">
      <c r="A94" s="9"/>
      <c r="B94" s="12" t="s">
        <v>125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</row>
    <row r="95" spans="1:56" s="8" customFormat="1" ht="12.75" customHeight="1">
      <c r="A95" s="9"/>
      <c r="B95" s="37" t="s">
        <v>792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</row>
    <row r="96" spans="1:56" s="8" customFormat="1" ht="12.75" customHeight="1">
      <c r="A96" s="9"/>
      <c r="B96" s="12" t="s">
        <v>134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</row>
    <row r="97" spans="1:56" s="8" customFormat="1" ht="12.75" customHeight="1">
      <c r="A97" s="9"/>
      <c r="B97" s="12" t="s">
        <v>141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</row>
    <row r="98" spans="1:56" s="8" customFormat="1" ht="12.75" customHeight="1">
      <c r="A98" s="9"/>
      <c r="B98" s="12" t="s">
        <v>147</v>
      </c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</row>
    <row r="99" spans="1:56" s="8" customFormat="1" ht="12.75" customHeight="1">
      <c r="A99" s="9"/>
      <c r="B99" s="12" t="s">
        <v>153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</row>
    <row r="100" spans="1:56" s="8" customFormat="1" ht="12.75" customHeight="1">
      <c r="A100" s="9"/>
      <c r="B100" s="12" t="s">
        <v>159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</row>
    <row r="101" spans="1:56" s="8" customFormat="1" ht="12.75" customHeight="1">
      <c r="A101" s="9"/>
      <c r="B101" s="12" t="s">
        <v>97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</row>
    <row r="102" spans="1:56" s="8" customFormat="1" ht="12.75" customHeight="1">
      <c r="A102" s="9"/>
      <c r="B102" s="12" t="s">
        <v>104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</row>
    <row r="103" spans="1:56" s="8" customFormat="1" ht="12.75" customHeight="1">
      <c r="A103" s="9"/>
      <c r="B103" s="10" t="s">
        <v>779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</row>
    <row r="104" spans="1:56" s="8" customFormat="1" ht="12.75" customHeight="1">
      <c r="A104" s="9"/>
      <c r="B104" s="12" t="s">
        <v>134</v>
      </c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</row>
    <row r="105" spans="1:56" s="8" customFormat="1" ht="12.75" customHeight="1">
      <c r="A105" s="9"/>
      <c r="B105" s="12" t="s">
        <v>141</v>
      </c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</row>
    <row r="106" spans="1:56" s="8" customFormat="1" ht="12.75" customHeight="1">
      <c r="A106" s="9"/>
      <c r="B106" s="12" t="s">
        <v>147</v>
      </c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</row>
    <row r="107" spans="1:56" s="8" customFormat="1" ht="12.75" customHeight="1">
      <c r="A107" s="16"/>
      <c r="B107" s="12" t="s">
        <v>153</v>
      </c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</row>
    <row r="108" spans="1:56" s="8" customFormat="1" ht="12.75" customHeight="1">
      <c r="A108" s="16"/>
      <c r="B108" s="12" t="s">
        <v>159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</row>
    <row r="109" spans="1:56" s="8" customFormat="1" ht="12.75" customHeight="1">
      <c r="A109" s="16"/>
      <c r="B109" s="12" t="s">
        <v>97</v>
      </c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</row>
    <row r="110" spans="1:56" s="8" customFormat="1" ht="12.75" customHeight="1">
      <c r="A110" s="16"/>
      <c r="B110" s="12" t="s">
        <v>104</v>
      </c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</row>
    <row r="111" spans="1:56" s="8" customFormat="1" ht="12.75" customHeight="1">
      <c r="A111" s="9"/>
      <c r="B111" s="10" t="s">
        <v>791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</row>
    <row r="112" spans="1:56" s="8" customFormat="1" ht="12.75" customHeight="1">
      <c r="A112" s="9"/>
      <c r="B112" s="13" t="s">
        <v>358</v>
      </c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</row>
    <row r="113" spans="1:56" s="8" customFormat="1" ht="12.75" customHeight="1">
      <c r="A113" s="9"/>
      <c r="B113" s="13" t="s">
        <v>362</v>
      </c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</row>
    <row r="114" spans="1:56" s="8" customFormat="1" ht="12.75" customHeight="1">
      <c r="A114" s="9"/>
      <c r="B114" s="13" t="s">
        <v>366</v>
      </c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</row>
    <row r="115" spans="1:56" s="8" customFormat="1" ht="12.75" customHeight="1">
      <c r="A115" s="9"/>
      <c r="B115" s="13" t="s">
        <v>289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</row>
    <row r="116" spans="1:56" s="8" customFormat="1" ht="12.75" customHeight="1">
      <c r="A116" s="9"/>
      <c r="B116" s="13" t="s">
        <v>295</v>
      </c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</row>
    <row r="117" spans="1:56" s="8" customFormat="1" ht="12.75" customHeight="1">
      <c r="A117" s="9"/>
      <c r="B117" s="13" t="s">
        <v>251</v>
      </c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</row>
    <row r="118" spans="1:56" s="8" customFormat="1" ht="12.75" customHeight="1">
      <c r="A118" s="9"/>
      <c r="B118" s="13" t="s">
        <v>259</v>
      </c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</row>
    <row r="119" spans="1:56" s="8" customFormat="1" ht="12.75" customHeight="1">
      <c r="A119" s="9"/>
      <c r="B119" s="13" t="s">
        <v>266</v>
      </c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</row>
    <row r="120" spans="1:56" s="8" customFormat="1" ht="12.75" customHeight="1">
      <c r="A120" s="9"/>
      <c r="B120" s="12" t="s">
        <v>273</v>
      </c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</row>
    <row r="121" spans="1:56" s="8" customFormat="1" ht="12.75" customHeight="1">
      <c r="A121" s="9"/>
      <c r="B121" s="13" t="s">
        <v>280</v>
      </c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</row>
    <row r="122" spans="1:56" s="36" customFormat="1" ht="12.75" customHeight="1">
      <c r="A122" s="5"/>
      <c r="B122" s="34" t="s">
        <v>785</v>
      </c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</row>
    <row r="123" spans="1:56" s="8" customFormat="1" ht="12.75" customHeight="1">
      <c r="A123" s="9"/>
      <c r="B123" s="10" t="s">
        <v>781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</row>
    <row r="124" spans="1:56" s="8" customFormat="1" ht="12.75" customHeight="1">
      <c r="A124" s="9"/>
      <c r="B124" s="13" t="s">
        <v>289</v>
      </c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</row>
    <row r="125" spans="1:56" s="8" customFormat="1" ht="12.9" customHeight="1">
      <c r="A125" s="9"/>
      <c r="B125" s="13" t="s">
        <v>295</v>
      </c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</row>
    <row r="126" spans="1:56" s="8" customFormat="1" ht="12.75" customHeight="1">
      <c r="A126" s="9"/>
      <c r="B126" s="10" t="s">
        <v>782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</row>
    <row r="127" spans="1:56" s="8" customFormat="1" ht="12.75" customHeight="1">
      <c r="A127" s="9"/>
      <c r="B127" s="13" t="s">
        <v>251</v>
      </c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</row>
    <row r="128" spans="1:56" s="8" customFormat="1" ht="12.75" customHeight="1">
      <c r="A128" s="9"/>
      <c r="B128" s="13" t="s">
        <v>259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</row>
    <row r="129" spans="1:56" s="8" customFormat="1" ht="12.75" customHeight="1">
      <c r="A129" s="9"/>
      <c r="B129" s="13" t="s">
        <v>266</v>
      </c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</row>
    <row r="130" spans="1:56" s="8" customFormat="1" ht="12.75" customHeight="1">
      <c r="A130" s="9"/>
      <c r="B130" s="13" t="s">
        <v>273</v>
      </c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</row>
    <row r="131" spans="1:56" s="8" customFormat="1" ht="12.75" customHeight="1">
      <c r="A131" s="9"/>
      <c r="B131" s="13" t="s">
        <v>280</v>
      </c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</row>
    <row r="132" spans="1:56" s="8" customFormat="1" ht="12.75" customHeight="1">
      <c r="A132" s="9"/>
      <c r="B132" s="11" t="s">
        <v>783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</row>
    <row r="133" spans="1:56" s="8" customFormat="1" ht="12.75" customHeight="1">
      <c r="A133" s="9"/>
      <c r="B133" s="13" t="s">
        <v>251</v>
      </c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</row>
    <row r="134" spans="1:56" s="8" customFormat="1" ht="12.75" customHeight="1">
      <c r="A134" s="9"/>
      <c r="B134" s="13" t="s">
        <v>259</v>
      </c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</row>
    <row r="135" spans="1:56" s="8" customFormat="1" ht="12.75" customHeight="1">
      <c r="A135" s="9"/>
      <c r="B135" s="13" t="s">
        <v>266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</row>
    <row r="136" spans="1:56" s="8" customFormat="1" ht="12.75" customHeight="1">
      <c r="A136" s="9"/>
      <c r="B136" s="13" t="s">
        <v>273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</row>
    <row r="137" spans="1:56" s="8" customFormat="1" ht="12.75" customHeight="1">
      <c r="A137" s="9"/>
      <c r="B137" s="13" t="s">
        <v>280</v>
      </c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</row>
    <row r="138" spans="1:56" s="8" customFormat="1" ht="12.75" customHeight="1">
      <c r="A138" s="9"/>
      <c r="B138" s="11" t="s">
        <v>784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</row>
    <row r="139" spans="1:56" s="8" customFormat="1" ht="12.75" customHeight="1">
      <c r="A139" s="9"/>
      <c r="B139" s="13" t="s">
        <v>516</v>
      </c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</row>
    <row r="140" spans="1:56" s="8" customFormat="1" ht="12.75" customHeight="1">
      <c r="A140" s="9"/>
      <c r="B140" s="11" t="s">
        <v>786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</row>
    <row r="141" spans="1:56" s="8" customFormat="1" ht="12.75" customHeight="1">
      <c r="A141" s="9"/>
      <c r="B141" s="13" t="s">
        <v>516</v>
      </c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</row>
    <row r="142" spans="1:56" s="8" customFormat="1" ht="12.75" customHeight="1">
      <c r="A142" s="9"/>
      <c r="B142" s="10" t="s">
        <v>787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</row>
    <row r="143" spans="1:56" s="8" customFormat="1" ht="12.75" customHeight="1">
      <c r="A143" s="9"/>
      <c r="B143" s="13" t="s">
        <v>516</v>
      </c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</row>
    <row r="144" spans="1:56" s="8" customFormat="1" ht="12.75" customHeight="1">
      <c r="A144" s="9"/>
      <c r="B144" s="10" t="s">
        <v>788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</row>
    <row r="145" spans="1:56" s="8" customFormat="1" ht="12.75" customHeight="1">
      <c r="A145" s="9"/>
      <c r="B145" s="13" t="s">
        <v>516</v>
      </c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</row>
    <row r="146" spans="1:56" s="8" customFormat="1" ht="12.75" customHeight="1">
      <c r="A146" s="9"/>
      <c r="B146" s="11" t="s">
        <v>789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</row>
    <row r="147" spans="1:56" s="8" customFormat="1" ht="12.75" customHeight="1">
      <c r="A147" s="9"/>
      <c r="B147" s="13" t="s">
        <v>289</v>
      </c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</row>
    <row r="148" spans="1:56" s="8" customFormat="1" ht="12.75" customHeight="1">
      <c r="A148" s="9"/>
      <c r="B148" s="13" t="s">
        <v>295</v>
      </c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</row>
    <row r="149" spans="1:56" s="8" customFormat="1" ht="12.75" customHeight="1">
      <c r="A149" s="9"/>
      <c r="B149" s="13" t="s">
        <v>251</v>
      </c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</row>
    <row r="150" spans="1:56" s="8" customFormat="1" ht="12.75" customHeight="1">
      <c r="A150" s="9"/>
      <c r="B150" s="13" t="s">
        <v>259</v>
      </c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</row>
    <row r="151" spans="1:56" s="8" customFormat="1" ht="12.75" customHeight="1">
      <c r="A151" s="9"/>
      <c r="B151" s="13" t="s">
        <v>266</v>
      </c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56" s="8" customFormat="1" ht="12.75" customHeight="1">
      <c r="A152" s="9"/>
      <c r="B152" s="13" t="s">
        <v>273</v>
      </c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56" s="8" customFormat="1" ht="12.75" customHeight="1">
      <c r="A153" s="9"/>
      <c r="B153" s="13" t="s">
        <v>280</v>
      </c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56" s="33" customFormat="1" ht="12.75" customHeight="1">
      <c r="A154" s="31"/>
      <c r="B154" s="30" t="s">
        <v>793</v>
      </c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s="36" customFormat="1" ht="12.75" customHeight="1">
      <c r="A155" s="5"/>
      <c r="B155" s="34" t="s">
        <v>794</v>
      </c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</row>
    <row r="156" spans="1:56" s="8" customFormat="1" ht="12.75" customHeight="1">
      <c r="A156" s="9"/>
      <c r="B156" s="10" t="s">
        <v>132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</row>
    <row r="157" spans="1:56" s="8" customFormat="1" ht="12.75" customHeight="1">
      <c r="A157" s="9"/>
      <c r="B157" s="12" t="s">
        <v>134</v>
      </c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56" s="8" customFormat="1" ht="12.75" customHeight="1">
      <c r="A158" s="5"/>
      <c r="B158" s="38" t="s">
        <v>798</v>
      </c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</row>
    <row r="159" spans="1:56" s="8" customFormat="1" ht="12.75" customHeight="1">
      <c r="A159" s="5"/>
      <c r="B159" s="38" t="s">
        <v>799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</row>
    <row r="160" spans="1:56" s="8" customFormat="1" ht="12.75" customHeight="1">
      <c r="A160" s="9"/>
      <c r="B160" s="12" t="s">
        <v>141</v>
      </c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s="8" customFormat="1" ht="12.75" customHeight="1">
      <c r="A161" s="5"/>
      <c r="B161" s="38" t="s">
        <v>798</v>
      </c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</row>
    <row r="162" spans="1:56" s="8" customFormat="1" ht="12.75" customHeight="1">
      <c r="A162" s="5"/>
      <c r="B162" s="38" t="s">
        <v>799</v>
      </c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</row>
    <row r="163" spans="1:56" s="8" customFormat="1" ht="12.75" customHeight="1">
      <c r="A163" s="9"/>
      <c r="B163" s="12" t="s">
        <v>147</v>
      </c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s="8" customFormat="1" ht="12.75" customHeight="1">
      <c r="A164" s="5"/>
      <c r="B164" s="38" t="s">
        <v>798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</row>
    <row r="165" spans="1:56" s="8" customFormat="1" ht="12.75" customHeight="1">
      <c r="A165" s="5"/>
      <c r="B165" s="38" t="s">
        <v>799</v>
      </c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</row>
    <row r="166" spans="1:56" s="8" customFormat="1" ht="12.75" customHeight="1">
      <c r="A166" s="9"/>
      <c r="B166" s="12" t="s">
        <v>153</v>
      </c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s="8" customFormat="1" ht="12.75" customHeight="1">
      <c r="A167" s="5"/>
      <c r="B167" s="38" t="s">
        <v>798</v>
      </c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</row>
    <row r="168" spans="1:56" s="8" customFormat="1" ht="12.75" customHeight="1">
      <c r="A168" s="5"/>
      <c r="B168" s="38" t="s">
        <v>799</v>
      </c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</row>
    <row r="169" spans="1:56" s="8" customFormat="1" ht="12.75" customHeight="1">
      <c r="A169" s="9"/>
      <c r="B169" s="12" t="s">
        <v>159</v>
      </c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s="8" customFormat="1" ht="12.75" customHeight="1">
      <c r="A170" s="5"/>
      <c r="B170" s="38" t="s">
        <v>798</v>
      </c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</row>
    <row r="171" spans="1:56" s="8" customFormat="1" ht="12.75" customHeight="1">
      <c r="A171" s="5"/>
      <c r="B171" s="38" t="s">
        <v>799</v>
      </c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</row>
    <row r="172" spans="1:56" s="8" customFormat="1" ht="12.75" customHeight="1">
      <c r="A172" s="9"/>
      <c r="B172" s="12" t="s">
        <v>97</v>
      </c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s="8" customFormat="1" ht="12.75" customHeight="1">
      <c r="A173" s="5"/>
      <c r="B173" s="38" t="s">
        <v>798</v>
      </c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</row>
    <row r="174" spans="1:56" s="8" customFormat="1" ht="12.75" customHeight="1">
      <c r="A174" s="5"/>
      <c r="B174" s="38" t="s">
        <v>799</v>
      </c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</row>
    <row r="175" spans="1:56" s="8" customFormat="1" ht="12.75" customHeight="1">
      <c r="A175" s="9"/>
      <c r="B175" s="12" t="s">
        <v>104</v>
      </c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s="8" customFormat="1" ht="12.75" customHeight="1">
      <c r="A176" s="5"/>
      <c r="B176" s="38" t="s">
        <v>798</v>
      </c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</row>
    <row r="177" spans="1:56" s="8" customFormat="1" ht="12.75" customHeight="1">
      <c r="A177" s="5"/>
      <c r="B177" s="38" t="s">
        <v>799</v>
      </c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</row>
    <row r="178" spans="1:56" s="8" customFormat="1" ht="12.75" customHeight="1">
      <c r="A178" s="9"/>
      <c r="B178" s="10" t="s">
        <v>175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</row>
    <row r="179" spans="1:56" s="8" customFormat="1" ht="12.75" customHeight="1">
      <c r="A179" s="9"/>
      <c r="B179" s="12" t="s">
        <v>134</v>
      </c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s="8" customFormat="1" ht="12.75" customHeight="1">
      <c r="A180" s="5"/>
      <c r="B180" s="38" t="s">
        <v>798</v>
      </c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</row>
    <row r="181" spans="1:56" s="8" customFormat="1" ht="12.75" customHeight="1">
      <c r="A181" s="5"/>
      <c r="B181" s="38" t="s">
        <v>799</v>
      </c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</row>
    <row r="182" spans="1:56" s="8" customFormat="1" ht="12.75" customHeight="1">
      <c r="A182" s="9"/>
      <c r="B182" s="12" t="s">
        <v>141</v>
      </c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s="8" customFormat="1" ht="12.75" customHeight="1">
      <c r="A183" s="5"/>
      <c r="B183" s="38" t="s">
        <v>798</v>
      </c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</row>
    <row r="184" spans="1:56" s="8" customFormat="1" ht="12.75" customHeight="1">
      <c r="A184" s="5"/>
      <c r="B184" s="38" t="s">
        <v>799</v>
      </c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</row>
    <row r="185" spans="1:56" s="8" customFormat="1" ht="12.75" customHeight="1">
      <c r="A185" s="9"/>
      <c r="B185" s="12" t="s">
        <v>147</v>
      </c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s="8" customFormat="1" ht="12.75" customHeight="1">
      <c r="A186" s="5"/>
      <c r="B186" s="38" t="s">
        <v>798</v>
      </c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</row>
    <row r="187" spans="1:56" s="8" customFormat="1" ht="12.75" customHeight="1">
      <c r="A187" s="5"/>
      <c r="B187" s="38" t="s">
        <v>799</v>
      </c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</row>
    <row r="188" spans="1:56" s="8" customFormat="1" ht="12.75" customHeight="1">
      <c r="A188" s="9"/>
      <c r="B188" s="12" t="s">
        <v>153</v>
      </c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s="8" customFormat="1" ht="12.75" customHeight="1">
      <c r="A189" s="5"/>
      <c r="B189" s="38" t="s">
        <v>798</v>
      </c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</row>
    <row r="190" spans="1:56" s="8" customFormat="1" ht="12.75" customHeight="1">
      <c r="A190" s="5"/>
      <c r="B190" s="38" t="s">
        <v>799</v>
      </c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</row>
    <row r="191" spans="1:56" s="8" customFormat="1" ht="12.75" customHeight="1">
      <c r="A191" s="9"/>
      <c r="B191" s="12" t="s">
        <v>159</v>
      </c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s="8" customFormat="1" ht="12.75" customHeight="1">
      <c r="A192" s="5"/>
      <c r="B192" s="38" t="s">
        <v>798</v>
      </c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</row>
    <row r="193" spans="1:56" s="8" customFormat="1" ht="12.75" customHeight="1">
      <c r="A193" s="5"/>
      <c r="B193" s="38" t="s">
        <v>799</v>
      </c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</row>
    <row r="194" spans="1:56" s="8" customFormat="1" ht="12.75" customHeight="1">
      <c r="A194" s="9"/>
      <c r="B194" s="12" t="s">
        <v>97</v>
      </c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s="8" customFormat="1" ht="12.75" customHeight="1">
      <c r="A195" s="5"/>
      <c r="B195" s="38" t="s">
        <v>798</v>
      </c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</row>
    <row r="196" spans="1:56" s="8" customFormat="1" ht="12.75" customHeight="1">
      <c r="A196" s="5"/>
      <c r="B196" s="38" t="s">
        <v>799</v>
      </c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</row>
    <row r="197" spans="1:56" s="8" customFormat="1" ht="12.75" customHeight="1">
      <c r="A197" s="9"/>
      <c r="B197" s="12" t="s">
        <v>104</v>
      </c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s="8" customFormat="1" ht="12.75" customHeight="1">
      <c r="A198" s="5"/>
      <c r="B198" s="38" t="s">
        <v>798</v>
      </c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</row>
    <row r="199" spans="1:56" s="8" customFormat="1" ht="12.75" customHeight="1">
      <c r="A199" s="5"/>
      <c r="B199" s="38" t="s">
        <v>799</v>
      </c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</row>
    <row r="200" spans="1:56" s="36" customFormat="1" ht="12.75" customHeight="1">
      <c r="A200" s="5"/>
      <c r="B200" s="34" t="s">
        <v>795</v>
      </c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</row>
    <row r="201" spans="1:56" s="8" customFormat="1" ht="12.75" customHeight="1">
      <c r="A201" s="9"/>
      <c r="B201" s="10" t="s">
        <v>132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</row>
    <row r="202" spans="1:56" s="8" customFormat="1" ht="12.75" customHeight="1">
      <c r="A202" s="9"/>
      <c r="B202" s="12" t="s">
        <v>134</v>
      </c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s="8" customFormat="1" ht="12.75" customHeight="1">
      <c r="A203" s="5"/>
      <c r="B203" s="38" t="s">
        <v>798</v>
      </c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</row>
    <row r="204" spans="1:56" s="8" customFormat="1" ht="12.75" customHeight="1">
      <c r="A204" s="5"/>
      <c r="B204" s="38" t="s">
        <v>799</v>
      </c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</row>
    <row r="205" spans="1:56" s="8" customFormat="1" ht="12.75" customHeight="1">
      <c r="A205" s="9"/>
      <c r="B205" s="12" t="s">
        <v>141</v>
      </c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s="8" customFormat="1" ht="12.75" customHeight="1">
      <c r="A206" s="5"/>
      <c r="B206" s="38" t="s">
        <v>798</v>
      </c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</row>
    <row r="207" spans="1:56" s="8" customFormat="1" ht="12.75" customHeight="1">
      <c r="A207" s="5"/>
      <c r="B207" s="38" t="s">
        <v>799</v>
      </c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</row>
    <row r="208" spans="1:56" s="8" customFormat="1" ht="12.75" customHeight="1">
      <c r="A208" s="9"/>
      <c r="B208" s="12" t="s">
        <v>147</v>
      </c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s="8" customFormat="1" ht="12.75" customHeight="1">
      <c r="A209" s="5"/>
      <c r="B209" s="38" t="s">
        <v>798</v>
      </c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</row>
    <row r="210" spans="1:56" s="8" customFormat="1" ht="12.75" customHeight="1">
      <c r="A210" s="5"/>
      <c r="B210" s="38" t="s">
        <v>799</v>
      </c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</row>
    <row r="211" spans="1:56" s="8" customFormat="1" ht="12.75" customHeight="1">
      <c r="A211" s="9"/>
      <c r="B211" s="12" t="s">
        <v>153</v>
      </c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s="8" customFormat="1" ht="12.75" customHeight="1">
      <c r="A212" s="5"/>
      <c r="B212" s="38" t="s">
        <v>798</v>
      </c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</row>
    <row r="213" spans="1:56" s="8" customFormat="1" ht="12.75" customHeight="1">
      <c r="A213" s="5"/>
      <c r="B213" s="38" t="s">
        <v>799</v>
      </c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</row>
    <row r="214" spans="1:56" s="8" customFormat="1" ht="12.75" customHeight="1">
      <c r="A214" s="9"/>
      <c r="B214" s="12" t="s">
        <v>159</v>
      </c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s="8" customFormat="1" ht="12.75" customHeight="1">
      <c r="A215" s="5"/>
      <c r="B215" s="38" t="s">
        <v>798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</row>
    <row r="216" spans="1:56" s="8" customFormat="1" ht="12.75" customHeight="1">
      <c r="A216" s="5"/>
      <c r="B216" s="38" t="s">
        <v>799</v>
      </c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</row>
    <row r="217" spans="1:56" s="8" customFormat="1" ht="12.75" customHeight="1">
      <c r="A217" s="9"/>
      <c r="B217" s="12" t="s">
        <v>97</v>
      </c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s="8" customFormat="1" ht="12.75" customHeight="1">
      <c r="A218" s="5"/>
      <c r="B218" s="38" t="s">
        <v>798</v>
      </c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</row>
    <row r="219" spans="1:56" s="8" customFormat="1" ht="12.75" customHeight="1">
      <c r="A219" s="5"/>
      <c r="B219" s="38" t="s">
        <v>799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</row>
    <row r="220" spans="1:56" s="8" customFormat="1" ht="12.75" customHeight="1">
      <c r="A220" s="9"/>
      <c r="B220" s="12" t="s">
        <v>104</v>
      </c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s="8" customFormat="1" ht="12.75" customHeight="1">
      <c r="A221" s="5"/>
      <c r="B221" s="38" t="s">
        <v>798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</row>
    <row r="222" spans="1:56" s="8" customFormat="1" ht="12.75" customHeight="1">
      <c r="A222" s="5"/>
      <c r="B222" s="38" t="s">
        <v>799</v>
      </c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</row>
    <row r="223" spans="1:56" s="8" customFormat="1" ht="12.75" customHeight="1">
      <c r="A223" s="9"/>
      <c r="B223" s="10" t="s">
        <v>175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</row>
    <row r="224" spans="1:56" s="8" customFormat="1" ht="12.75" customHeight="1">
      <c r="A224" s="9"/>
      <c r="B224" s="12" t="s">
        <v>134</v>
      </c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s="8" customFormat="1" ht="12.75" customHeight="1">
      <c r="A225" s="5"/>
      <c r="B225" s="38" t="s">
        <v>798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</row>
    <row r="226" spans="1:56" s="8" customFormat="1" ht="12.75" customHeight="1">
      <c r="A226" s="5"/>
      <c r="B226" s="38" t="s">
        <v>799</v>
      </c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</row>
    <row r="227" spans="1:56" s="8" customFormat="1" ht="12.75" customHeight="1">
      <c r="A227" s="9"/>
      <c r="B227" s="12" t="s">
        <v>141</v>
      </c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s="8" customFormat="1" ht="12.75" customHeight="1">
      <c r="A228" s="5"/>
      <c r="B228" s="38" t="s">
        <v>798</v>
      </c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</row>
    <row r="229" spans="1:56" s="8" customFormat="1" ht="12.75" customHeight="1">
      <c r="A229" s="5"/>
      <c r="B229" s="38" t="s">
        <v>799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</row>
    <row r="230" spans="1:56" s="8" customFormat="1" ht="12.75" customHeight="1">
      <c r="A230" s="9"/>
      <c r="B230" s="12" t="s">
        <v>147</v>
      </c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s="8" customFormat="1" ht="12.75" customHeight="1">
      <c r="A231" s="5"/>
      <c r="B231" s="38" t="s">
        <v>798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</row>
    <row r="232" spans="1:56" s="8" customFormat="1" ht="12.75" customHeight="1">
      <c r="A232" s="5"/>
      <c r="B232" s="38" t="s">
        <v>799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</row>
    <row r="233" spans="1:56" s="8" customFormat="1" ht="12.75" customHeight="1">
      <c r="A233" s="9"/>
      <c r="B233" s="12" t="s">
        <v>153</v>
      </c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s="8" customFormat="1" ht="12.75" customHeight="1">
      <c r="A234" s="5"/>
      <c r="B234" s="38" t="s">
        <v>798</v>
      </c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</row>
    <row r="235" spans="1:56" s="8" customFormat="1" ht="12.75" customHeight="1">
      <c r="A235" s="5"/>
      <c r="B235" s="38" t="s">
        <v>799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</row>
    <row r="236" spans="1:56" s="8" customFormat="1" ht="12.75" customHeight="1">
      <c r="A236" s="9"/>
      <c r="B236" s="12" t="s">
        <v>159</v>
      </c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s="8" customFormat="1" ht="12.75" customHeight="1">
      <c r="A237" s="5"/>
      <c r="B237" s="38" t="s">
        <v>798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</row>
    <row r="238" spans="1:56" s="8" customFormat="1" ht="12.75" customHeight="1">
      <c r="A238" s="5"/>
      <c r="B238" s="38" t="s">
        <v>799</v>
      </c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</row>
    <row r="239" spans="1:56" s="8" customFormat="1" ht="12.75" customHeight="1">
      <c r="A239" s="9"/>
      <c r="B239" s="12" t="s">
        <v>97</v>
      </c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s="8" customFormat="1" ht="12.75" customHeight="1">
      <c r="A240" s="5"/>
      <c r="B240" s="38" t="s">
        <v>798</v>
      </c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</row>
    <row r="241" spans="1:56" s="8" customFormat="1" ht="12.75" customHeight="1">
      <c r="A241" s="5"/>
      <c r="B241" s="38" t="s">
        <v>799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</row>
    <row r="242" spans="1:56" s="8" customFormat="1" ht="12.75" customHeight="1">
      <c r="A242" s="9"/>
      <c r="B242" s="12" t="s">
        <v>104</v>
      </c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s="8" customFormat="1" ht="12.75" customHeight="1">
      <c r="A243" s="5"/>
      <c r="B243" s="38" t="s">
        <v>798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</row>
    <row r="244" spans="1:56" s="8" customFormat="1" ht="12.75" customHeight="1">
      <c r="A244" s="5"/>
      <c r="B244" s="38" t="s">
        <v>799</v>
      </c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</row>
    <row r="245" spans="1:56" s="36" customFormat="1" ht="12.75" customHeight="1">
      <c r="A245" s="5"/>
      <c r="B245" s="34" t="s">
        <v>796</v>
      </c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</row>
    <row r="246" spans="1:56" s="8" customFormat="1" ht="12.75" customHeight="1">
      <c r="A246" s="9"/>
      <c r="B246" s="37" t="s">
        <v>800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</row>
    <row r="247" spans="1:56" s="8" customFormat="1" ht="12.75" customHeight="1">
      <c r="A247" s="9"/>
      <c r="B247" s="13" t="s">
        <v>516</v>
      </c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</row>
    <row r="248" spans="1:56" s="8" customFormat="1" ht="12.75" customHeight="1">
      <c r="A248" s="5"/>
      <c r="B248" s="38" t="s">
        <v>798</v>
      </c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</row>
    <row r="249" spans="1:56" s="8" customFormat="1" ht="12.75" customHeight="1">
      <c r="A249" s="5"/>
      <c r="B249" s="38" t="s">
        <v>799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</row>
    <row r="250" spans="1:56" s="36" customFormat="1" ht="12.75" customHeight="1">
      <c r="A250" s="5"/>
      <c r="B250" s="34" t="s">
        <v>797</v>
      </c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</row>
    <row r="251" spans="1:56" s="8" customFormat="1" ht="12.75" customHeight="1">
      <c r="A251" s="9"/>
      <c r="B251" s="37" t="s">
        <v>800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</row>
    <row r="252" spans="1:56" s="8" customFormat="1" ht="12.75" customHeight="1">
      <c r="A252" s="9"/>
      <c r="B252" s="13" t="s">
        <v>516</v>
      </c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</row>
    <row r="253" spans="1:56" s="8" customFormat="1" ht="12.75" customHeight="1">
      <c r="A253" s="5"/>
      <c r="B253" s="38" t="s">
        <v>798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</row>
    <row r="254" spans="1:56" s="8" customFormat="1" ht="12.75" customHeight="1">
      <c r="A254" s="5"/>
      <c r="B254" s="38" t="s">
        <v>799</v>
      </c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</row>
    <row r="255" spans="1:56" s="36" customFormat="1" ht="12.75" customHeight="1">
      <c r="A255" s="5"/>
      <c r="B255" s="34" t="s">
        <v>801</v>
      </c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</row>
    <row r="256" spans="1:56" s="8" customFormat="1" ht="12.75" customHeight="1">
      <c r="A256" s="9"/>
      <c r="B256" s="37" t="s">
        <v>800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</row>
    <row r="257" spans="1:56" s="8" customFormat="1" ht="12.75" customHeight="1">
      <c r="A257" s="9"/>
      <c r="B257" s="13" t="s">
        <v>516</v>
      </c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</row>
    <row r="258" spans="1:56" s="8" customFormat="1" ht="12.75" customHeight="1">
      <c r="A258" s="5"/>
      <c r="B258" s="38" t="s">
        <v>798</v>
      </c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</row>
    <row r="259" spans="1:56" s="8" customFormat="1" ht="12.75" customHeight="1">
      <c r="A259" s="5"/>
      <c r="B259" s="38" t="s">
        <v>799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</row>
    <row r="260" spans="1:56" s="36" customFormat="1" ht="12.75" customHeight="1">
      <c r="A260" s="5"/>
      <c r="B260" s="34" t="s">
        <v>802</v>
      </c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</row>
    <row r="261" spans="1:56" s="8" customFormat="1" ht="12.75" customHeight="1">
      <c r="A261" s="9"/>
      <c r="B261" s="37" t="s">
        <v>800</v>
      </c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</row>
    <row r="262" spans="1:56" s="8" customFormat="1" ht="12.75" customHeight="1">
      <c r="A262" s="9"/>
      <c r="B262" s="13" t="s">
        <v>516</v>
      </c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</row>
    <row r="263" spans="1:56" s="8" customFormat="1" ht="12.75" customHeight="1">
      <c r="A263" s="5"/>
      <c r="B263" s="38" t="s">
        <v>798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</row>
    <row r="264" spans="1:56" s="8" customFormat="1" ht="12.75" customHeight="1">
      <c r="A264" s="5"/>
      <c r="B264" s="38" t="s">
        <v>799</v>
      </c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</row>
    <row r="265" spans="1:56" s="36" customFormat="1" ht="12.75" customHeight="1">
      <c r="A265" s="5"/>
      <c r="B265" s="34" t="s">
        <v>803</v>
      </c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</row>
    <row r="266" spans="1:56" s="8" customFormat="1" ht="12.75" customHeight="1">
      <c r="A266" s="9"/>
      <c r="B266" s="37" t="s">
        <v>805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</row>
    <row r="267" spans="1:56" s="8" customFormat="1" ht="12.75" customHeight="1">
      <c r="A267" s="9"/>
      <c r="B267" s="13" t="s">
        <v>516</v>
      </c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</row>
    <row r="268" spans="1:56" s="8" customFormat="1" ht="12.75" customHeight="1">
      <c r="A268" s="5"/>
      <c r="B268" s="38" t="s">
        <v>798</v>
      </c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</row>
    <row r="269" spans="1:56" s="8" customFormat="1" ht="12.75" customHeight="1">
      <c r="A269" s="5"/>
      <c r="B269" s="38" t="s">
        <v>799</v>
      </c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</row>
    <row r="270" spans="1:56" s="8" customFormat="1" ht="12.75" customHeight="1">
      <c r="A270" s="9"/>
      <c r="B270" s="37" t="s">
        <v>806</v>
      </c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</row>
    <row r="271" spans="1:56" s="8" customFormat="1" ht="12.75" customHeight="1">
      <c r="A271" s="9"/>
      <c r="B271" s="13" t="s">
        <v>516</v>
      </c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</row>
    <row r="272" spans="1:56" s="8" customFormat="1" ht="12.75" customHeight="1">
      <c r="A272" s="5"/>
      <c r="B272" s="38" t="s">
        <v>798</v>
      </c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</row>
    <row r="273" spans="1:56" s="8" customFormat="1" ht="12.75" customHeight="1">
      <c r="A273" s="5"/>
      <c r="B273" s="38" t="s">
        <v>799</v>
      </c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</row>
    <row r="274" spans="1:56" s="36" customFormat="1" ht="12.75" customHeight="1">
      <c r="A274" s="5"/>
      <c r="B274" s="34" t="s">
        <v>804</v>
      </c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</row>
    <row r="275" spans="1:56" s="8" customFormat="1" ht="12.75" customHeight="1">
      <c r="A275" s="9"/>
      <c r="B275" s="37" t="s">
        <v>805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</row>
    <row r="276" spans="1:56" s="8" customFormat="1" ht="12.75" customHeight="1">
      <c r="A276" s="9"/>
      <c r="B276" s="13" t="s">
        <v>516</v>
      </c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</row>
    <row r="277" spans="1:56" s="8" customFormat="1" ht="12.75" customHeight="1">
      <c r="A277" s="5"/>
      <c r="B277" s="38" t="s">
        <v>798</v>
      </c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</row>
    <row r="278" spans="1:56" s="8" customFormat="1" ht="12.75" customHeight="1">
      <c r="A278" s="5"/>
      <c r="B278" s="38" t="s">
        <v>799</v>
      </c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</row>
    <row r="279" spans="1:56" s="8" customFormat="1" ht="12.75" customHeight="1">
      <c r="A279" s="9"/>
      <c r="B279" s="37" t="s">
        <v>806</v>
      </c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</row>
    <row r="280" spans="1:56" s="8" customFormat="1" ht="12.75" customHeight="1">
      <c r="A280" s="9"/>
      <c r="B280" s="13" t="s">
        <v>516</v>
      </c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</row>
    <row r="281" spans="1:56" s="8" customFormat="1" ht="12.75" customHeight="1">
      <c r="A281" s="5"/>
      <c r="B281" s="38" t="s">
        <v>798</v>
      </c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</row>
    <row r="282" spans="1:56" s="8" customFormat="1" ht="12.75" customHeight="1">
      <c r="A282" s="5"/>
      <c r="B282" s="38" t="s">
        <v>799</v>
      </c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</row>
    <row r="283" spans="1:56" s="33" customFormat="1" ht="12.75" customHeight="1">
      <c r="A283" s="31"/>
      <c r="B283" s="30" t="s">
        <v>807</v>
      </c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</row>
    <row r="284" spans="1:56" s="36" customFormat="1" ht="12.75" customHeight="1">
      <c r="A284" s="5"/>
      <c r="B284" s="34" t="s">
        <v>824</v>
      </c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</row>
    <row r="285" spans="1:56" s="8" customFormat="1" ht="12.75" customHeight="1">
      <c r="A285" s="9"/>
      <c r="B285" s="10" t="s">
        <v>822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</row>
    <row r="286" spans="1:56" s="8" customFormat="1" ht="12.75" customHeight="1">
      <c r="A286" s="9"/>
      <c r="B286" s="13" t="s">
        <v>289</v>
      </c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</row>
    <row r="287" spans="1:56" s="8" customFormat="1" ht="12.9" customHeight="1">
      <c r="A287" s="9"/>
      <c r="B287" s="13" t="s">
        <v>295</v>
      </c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</row>
    <row r="288" spans="1:56" s="8" customFormat="1" ht="12.75" customHeight="1">
      <c r="A288" s="9"/>
      <c r="B288" s="10" t="s">
        <v>823</v>
      </c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</row>
    <row r="289" spans="1:56" s="8" customFormat="1" ht="12.75" customHeight="1">
      <c r="A289" s="9"/>
      <c r="B289" s="13" t="s">
        <v>251</v>
      </c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</row>
    <row r="290" spans="1:56" s="8" customFormat="1" ht="12.75" customHeight="1">
      <c r="A290" s="9"/>
      <c r="B290" s="13" t="s">
        <v>259</v>
      </c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</row>
    <row r="291" spans="1:56" s="8" customFormat="1" ht="12.75" customHeight="1">
      <c r="A291" s="9"/>
      <c r="B291" s="13" t="s">
        <v>266</v>
      </c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</row>
    <row r="292" spans="1:56" s="36" customFormat="1" ht="12.75" customHeight="1">
      <c r="A292" s="5"/>
      <c r="B292" s="34" t="s">
        <v>825</v>
      </c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</row>
    <row r="293" spans="1:56" s="8" customFormat="1" ht="12.75" customHeight="1">
      <c r="A293" s="9"/>
      <c r="B293" s="10" t="s">
        <v>826</v>
      </c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</row>
    <row r="294" spans="1:56" s="8" customFormat="1" ht="12.75" customHeight="1">
      <c r="A294" s="9"/>
      <c r="B294" s="13" t="s">
        <v>251</v>
      </c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</row>
    <row r="295" spans="1:56" s="8" customFormat="1" ht="12.75" customHeight="1">
      <c r="A295" s="9"/>
      <c r="B295" s="13" t="s">
        <v>259</v>
      </c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</row>
    <row r="296" spans="1:56" s="8" customFormat="1" ht="12.75" customHeight="1">
      <c r="A296" s="9"/>
      <c r="B296" s="13" t="s">
        <v>266</v>
      </c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</row>
    <row r="297" spans="1:56" s="8" customFormat="1" ht="12.75" customHeight="1">
      <c r="A297" s="9"/>
      <c r="B297" s="13" t="s">
        <v>273</v>
      </c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</row>
    <row r="298" spans="1:56" s="8" customFormat="1" ht="12.75" customHeight="1">
      <c r="A298" s="9"/>
      <c r="B298" s="13" t="s">
        <v>280</v>
      </c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</row>
    <row r="299" spans="1:56" s="36" customFormat="1" ht="12.75" customHeight="1">
      <c r="A299" s="5"/>
      <c r="B299" s="34" t="s">
        <v>814</v>
      </c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</row>
    <row r="300" spans="1:56" s="8" customFormat="1" ht="12.75" customHeight="1">
      <c r="A300" s="9"/>
      <c r="B300" s="10" t="s">
        <v>781</v>
      </c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</row>
    <row r="301" spans="1:56" s="8" customFormat="1" ht="12.75" customHeight="1">
      <c r="A301" s="9"/>
      <c r="B301" s="13" t="s">
        <v>289</v>
      </c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</row>
    <row r="302" spans="1:56" s="8" customFormat="1" ht="12.9" customHeight="1">
      <c r="A302" s="9"/>
      <c r="B302" s="13" t="s">
        <v>295</v>
      </c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</row>
    <row r="303" spans="1:56" s="8" customFormat="1" ht="12.75" customHeight="1">
      <c r="A303" s="9"/>
      <c r="B303" s="10" t="s">
        <v>782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</row>
    <row r="304" spans="1:56" s="8" customFormat="1" ht="12.75" customHeight="1">
      <c r="A304" s="9"/>
      <c r="B304" s="13" t="s">
        <v>251</v>
      </c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</row>
    <row r="305" spans="1:56" s="8" customFormat="1" ht="12.75" customHeight="1">
      <c r="A305" s="9"/>
      <c r="B305" s="13" t="s">
        <v>259</v>
      </c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</row>
    <row r="306" spans="1:56" s="8" customFormat="1" ht="12.75" customHeight="1">
      <c r="A306" s="9"/>
      <c r="B306" s="13" t="s">
        <v>266</v>
      </c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</row>
    <row r="307" spans="1:56" s="8" customFormat="1" ht="12.75" customHeight="1">
      <c r="A307" s="9"/>
      <c r="B307" s="13" t="s">
        <v>273</v>
      </c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</row>
    <row r="308" spans="1:56" s="8" customFormat="1" ht="12.75" customHeight="1">
      <c r="A308" s="9"/>
      <c r="B308" s="13" t="s">
        <v>280</v>
      </c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</row>
    <row r="309" spans="1:56" s="8" customFormat="1" ht="12.75" customHeight="1">
      <c r="A309" s="9"/>
      <c r="B309" s="11" t="s">
        <v>783</v>
      </c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</row>
    <row r="310" spans="1:56" s="8" customFormat="1" ht="12.75" customHeight="1">
      <c r="A310" s="9"/>
      <c r="B310" s="13" t="s">
        <v>251</v>
      </c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</row>
    <row r="311" spans="1:56" s="8" customFormat="1" ht="12.75" customHeight="1">
      <c r="A311" s="9"/>
      <c r="B311" s="13" t="s">
        <v>259</v>
      </c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</row>
    <row r="312" spans="1:56" s="8" customFormat="1" ht="12.75" customHeight="1">
      <c r="A312" s="9"/>
      <c r="B312" s="13" t="s">
        <v>266</v>
      </c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</row>
    <row r="313" spans="1:56" s="8" customFormat="1" ht="12.75" customHeight="1">
      <c r="A313" s="9"/>
      <c r="B313" s="13" t="s">
        <v>273</v>
      </c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</row>
    <row r="314" spans="1:56" s="8" customFormat="1" ht="12.75" customHeight="1">
      <c r="A314" s="9"/>
      <c r="B314" s="13" t="s">
        <v>280</v>
      </c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</row>
    <row r="315" spans="1:56" s="36" customFormat="1" ht="12.75" customHeight="1">
      <c r="A315" s="5"/>
      <c r="B315" s="34" t="s">
        <v>811</v>
      </c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</row>
    <row r="316" spans="1:56" s="8" customFormat="1" ht="12.75" customHeight="1">
      <c r="A316" s="9"/>
      <c r="B316" s="11" t="s">
        <v>815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</row>
    <row r="317" spans="1:56" s="8" customFormat="1" ht="12.75" customHeight="1">
      <c r="A317" s="9"/>
      <c r="B317" s="13" t="s">
        <v>516</v>
      </c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</row>
    <row r="318" spans="1:56" s="8" customFormat="1" ht="12.75" customHeight="1">
      <c r="A318" s="9"/>
      <c r="B318" s="11" t="s">
        <v>816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</row>
    <row r="319" spans="1:56" s="8" customFormat="1" ht="12.75" customHeight="1">
      <c r="A319" s="9"/>
      <c r="B319" s="13" t="s">
        <v>516</v>
      </c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</row>
    <row r="320" spans="1:56" s="8" customFormat="1" ht="12.75" customHeight="1">
      <c r="A320" s="9"/>
      <c r="B320" s="10" t="s">
        <v>787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</row>
    <row r="321" spans="1:56" s="8" customFormat="1" ht="12.75" customHeight="1">
      <c r="A321" s="9"/>
      <c r="B321" s="13" t="s">
        <v>516</v>
      </c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</row>
    <row r="322" spans="1:56" s="8" customFormat="1" ht="12.75" customHeight="1">
      <c r="A322" s="9"/>
      <c r="B322" s="10" t="s">
        <v>788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</row>
    <row r="323" spans="1:56" s="8" customFormat="1" ht="12.75" customHeight="1">
      <c r="A323" s="9"/>
      <c r="B323" s="13" t="s">
        <v>516</v>
      </c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</row>
    <row r="324" spans="1:56" s="36" customFormat="1" ht="12.75" customHeight="1">
      <c r="A324" s="5"/>
      <c r="B324" s="34" t="s">
        <v>812</v>
      </c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</row>
    <row r="325" spans="1:56" s="8" customFormat="1" ht="12.75" customHeight="1">
      <c r="A325" s="9"/>
      <c r="B325" s="11" t="s">
        <v>817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</row>
    <row r="326" spans="1:56" s="8" customFormat="1" ht="12.75" customHeight="1">
      <c r="A326" s="9"/>
      <c r="B326" s="13" t="s">
        <v>516</v>
      </c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</row>
    <row r="327" spans="1:56" s="8" customFormat="1" ht="12.75" customHeight="1">
      <c r="A327" s="9"/>
      <c r="B327" s="11" t="s">
        <v>813</v>
      </c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</row>
    <row r="328" spans="1:56" s="8" customFormat="1" ht="12.75" customHeight="1">
      <c r="A328" s="9"/>
      <c r="B328" s="13" t="s">
        <v>516</v>
      </c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</row>
    <row r="329" spans="1:56" s="8" customFormat="1" ht="12.75" customHeight="1">
      <c r="A329" s="9"/>
      <c r="B329" s="11" t="s">
        <v>818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</row>
    <row r="330" spans="1:56" s="8" customFormat="1" ht="12.75" customHeight="1">
      <c r="A330" s="9"/>
      <c r="B330" s="13" t="s">
        <v>516</v>
      </c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</row>
    <row r="331" spans="1:56" s="8" customFormat="1" ht="12.75" customHeight="1">
      <c r="A331" s="9"/>
      <c r="B331" s="11" t="s">
        <v>819</v>
      </c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</row>
    <row r="332" spans="1:56" s="8" customFormat="1" ht="12.75" customHeight="1">
      <c r="A332" s="9"/>
      <c r="B332" s="13" t="s">
        <v>516</v>
      </c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</row>
    <row r="333" spans="1:56" s="8" customFormat="1" ht="12.75" customHeight="1">
      <c r="A333" s="9"/>
      <c r="B333" s="11" t="s">
        <v>820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</row>
    <row r="334" spans="1:56" s="8" customFormat="1" ht="12.75" customHeight="1">
      <c r="A334" s="9"/>
      <c r="B334" s="13" t="s">
        <v>516</v>
      </c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</row>
    <row r="335" spans="1:56" s="8" customFormat="1" ht="12.75" customHeight="1">
      <c r="A335" s="9"/>
      <c r="B335" s="10" t="s">
        <v>821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</row>
    <row r="336" spans="1:56" s="8" customFormat="1" ht="12.75" customHeight="1">
      <c r="A336" s="9"/>
      <c r="B336" s="13" t="s">
        <v>516</v>
      </c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</row>
    <row r="337" spans="1:56" s="8" customFormat="1" ht="12.75" customHeight="1">
      <c r="A337" s="9"/>
      <c r="B337" s="10" t="s">
        <v>827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</row>
    <row r="338" spans="1:56" s="8" customFormat="1" ht="12.75" customHeight="1">
      <c r="A338" s="9"/>
      <c r="B338" s="13" t="s">
        <v>516</v>
      </c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</row>
    <row r="339" spans="1:56" s="8" customFormat="1" ht="12.75" customHeight="1">
      <c r="A339" s="9"/>
      <c r="B339" s="10" t="s">
        <v>828</v>
      </c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</row>
    <row r="340" spans="1:56" s="8" customFormat="1" ht="12.75" customHeight="1">
      <c r="A340" s="9"/>
      <c r="B340" s="13" t="s">
        <v>516</v>
      </c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</row>
    <row r="341" spans="1:56" s="36" customFormat="1" ht="12.75" customHeight="1">
      <c r="A341" s="5"/>
      <c r="B341" s="34" t="s">
        <v>831</v>
      </c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  <c r="BD341" s="35"/>
    </row>
    <row r="342" spans="1:56" s="8" customFormat="1" ht="12.75" customHeight="1">
      <c r="A342" s="9"/>
      <c r="B342" s="10" t="s">
        <v>777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</row>
    <row r="343" spans="1:56" s="8" customFormat="1" ht="12.75" customHeight="1">
      <c r="A343" s="9"/>
      <c r="B343" s="12" t="s">
        <v>134</v>
      </c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</row>
    <row r="344" spans="1:56" s="8" customFormat="1" ht="12.75" customHeight="1">
      <c r="A344" s="9"/>
      <c r="B344" s="12" t="s">
        <v>141</v>
      </c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</row>
    <row r="345" spans="1:56" s="8" customFormat="1" ht="12.75" customHeight="1">
      <c r="A345" s="9"/>
      <c r="B345" s="12" t="s">
        <v>147</v>
      </c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</row>
    <row r="346" spans="1:56" s="8" customFormat="1" ht="12.75" customHeight="1">
      <c r="A346" s="9"/>
      <c r="B346" s="12" t="s">
        <v>153</v>
      </c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</row>
    <row r="347" spans="1:56" s="8" customFormat="1" ht="12.75" customHeight="1">
      <c r="A347" s="9"/>
      <c r="B347" s="12" t="s">
        <v>159</v>
      </c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</row>
    <row r="348" spans="1:56" s="8" customFormat="1" ht="12.75" customHeight="1">
      <c r="A348" s="9"/>
      <c r="B348" s="12" t="s">
        <v>97</v>
      </c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</row>
    <row r="349" spans="1:56" s="8" customFormat="1" ht="12.75" customHeight="1">
      <c r="A349" s="9"/>
      <c r="B349" s="12" t="s">
        <v>104</v>
      </c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</row>
    <row r="350" spans="1:56" s="8" customFormat="1" ht="12.75" customHeight="1">
      <c r="A350" s="9"/>
      <c r="B350" s="10" t="s">
        <v>778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</row>
    <row r="351" spans="1:56" s="8" customFormat="1" ht="12.75" customHeight="1">
      <c r="A351" s="9"/>
      <c r="B351" s="12" t="s">
        <v>134</v>
      </c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</row>
    <row r="352" spans="1:56" s="8" customFormat="1" ht="12.75" customHeight="1">
      <c r="A352" s="9"/>
      <c r="B352" s="12" t="s">
        <v>141</v>
      </c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</row>
    <row r="353" spans="1:56" s="8" customFormat="1" ht="12.75" customHeight="1">
      <c r="A353" s="9"/>
      <c r="B353" s="12" t="s">
        <v>147</v>
      </c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</row>
    <row r="354" spans="1:56" s="8" customFormat="1" ht="12.75" customHeight="1">
      <c r="A354" s="9"/>
      <c r="B354" s="12" t="s">
        <v>153</v>
      </c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</row>
    <row r="355" spans="1:56" s="8" customFormat="1" ht="12.75" customHeight="1">
      <c r="A355" s="9"/>
      <c r="B355" s="12" t="s">
        <v>159</v>
      </c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</row>
    <row r="356" spans="1:56" s="8" customFormat="1" ht="12.75" customHeight="1">
      <c r="A356" s="9"/>
      <c r="B356" s="12" t="s">
        <v>97</v>
      </c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</row>
    <row r="357" spans="1:56" s="8" customFormat="1" ht="12.75" customHeight="1">
      <c r="A357" s="9"/>
      <c r="B357" s="12" t="s">
        <v>104</v>
      </c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</row>
    <row r="358" spans="1:56" s="8" customFormat="1" ht="12.75" customHeight="1">
      <c r="A358" s="9"/>
      <c r="B358" s="10" t="s">
        <v>779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</row>
    <row r="359" spans="1:56" s="8" customFormat="1" ht="12.75" customHeight="1">
      <c r="A359" s="9"/>
      <c r="B359" s="12" t="s">
        <v>134</v>
      </c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</row>
    <row r="360" spans="1:56" s="8" customFormat="1" ht="12.75" customHeight="1">
      <c r="A360" s="9"/>
      <c r="B360" s="12" t="s">
        <v>141</v>
      </c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</row>
    <row r="361" spans="1:56" s="8" customFormat="1" ht="12.75" customHeight="1">
      <c r="A361" s="9"/>
      <c r="B361" s="12" t="s">
        <v>147</v>
      </c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</row>
    <row r="362" spans="1:56" s="8" customFormat="1" ht="12.75" customHeight="1">
      <c r="A362" s="16"/>
      <c r="B362" s="12" t="s">
        <v>153</v>
      </c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</row>
    <row r="363" spans="1:56" s="8" customFormat="1" ht="12.75" customHeight="1">
      <c r="A363" s="16"/>
      <c r="B363" s="12" t="s">
        <v>159</v>
      </c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</row>
    <row r="364" spans="1:56" s="8" customFormat="1" ht="12.75" customHeight="1">
      <c r="A364" s="16"/>
      <c r="B364" s="12" t="s">
        <v>97</v>
      </c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</row>
    <row r="365" spans="1:56" s="8" customFormat="1" ht="12.75" customHeight="1">
      <c r="A365" s="16"/>
      <c r="B365" s="12" t="s">
        <v>104</v>
      </c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</row>
    <row r="366" spans="1:56" s="36" customFormat="1" ht="12.75" customHeight="1">
      <c r="A366" s="5"/>
      <c r="B366" s="34" t="s">
        <v>830</v>
      </c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</row>
    <row r="367" spans="1:56" s="8" customFormat="1" ht="12.75" customHeight="1">
      <c r="A367" s="9"/>
      <c r="B367" s="10" t="s">
        <v>781</v>
      </c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</row>
    <row r="368" spans="1:56" s="8" customFormat="1" ht="12.75" customHeight="1">
      <c r="A368" s="9"/>
      <c r="B368" s="13" t="s">
        <v>289</v>
      </c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</row>
    <row r="369" spans="1:56" s="8" customFormat="1" ht="12.9" customHeight="1">
      <c r="A369" s="9"/>
      <c r="B369" s="13" t="s">
        <v>295</v>
      </c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</row>
    <row r="370" spans="1:56" s="8" customFormat="1" ht="12.75" customHeight="1">
      <c r="A370" s="9"/>
      <c r="B370" s="10" t="s">
        <v>782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</row>
    <row r="371" spans="1:56" s="8" customFormat="1" ht="12.75" customHeight="1">
      <c r="A371" s="9"/>
      <c r="B371" s="13" t="s">
        <v>251</v>
      </c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</row>
    <row r="372" spans="1:56" s="8" customFormat="1" ht="12.75" customHeight="1">
      <c r="A372" s="9"/>
      <c r="B372" s="13" t="s">
        <v>259</v>
      </c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</row>
    <row r="373" spans="1:56" s="8" customFormat="1" ht="12.75" customHeight="1">
      <c r="A373" s="9"/>
      <c r="B373" s="13" t="s">
        <v>266</v>
      </c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</row>
    <row r="374" spans="1:56" s="8" customFormat="1" ht="12.75" customHeight="1">
      <c r="A374" s="9"/>
      <c r="B374" s="13" t="s">
        <v>273</v>
      </c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</row>
    <row r="375" spans="1:56" s="8" customFormat="1" ht="12.75" customHeight="1">
      <c r="A375" s="9"/>
      <c r="B375" s="13" t="s">
        <v>280</v>
      </c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</row>
    <row r="376" spans="1:56" s="8" customFormat="1" ht="12.75" customHeight="1">
      <c r="A376" s="9"/>
      <c r="B376" s="11" t="s">
        <v>783</v>
      </c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</row>
    <row r="377" spans="1:56" s="8" customFormat="1" ht="12.75" customHeight="1">
      <c r="A377" s="9"/>
      <c r="B377" s="13" t="s">
        <v>251</v>
      </c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</row>
    <row r="378" spans="1:56" s="8" customFormat="1" ht="12.75" customHeight="1">
      <c r="A378" s="9"/>
      <c r="B378" s="13" t="s">
        <v>259</v>
      </c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</row>
    <row r="379" spans="1:56" s="8" customFormat="1" ht="12.75" customHeight="1">
      <c r="A379" s="9"/>
      <c r="B379" s="13" t="s">
        <v>266</v>
      </c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</row>
    <row r="380" spans="1:56" s="8" customFormat="1" ht="12.75" customHeight="1">
      <c r="A380" s="9"/>
      <c r="B380" s="13" t="s">
        <v>273</v>
      </c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</row>
    <row r="381" spans="1:56" s="8" customFormat="1" ht="12.75" customHeight="1">
      <c r="A381" s="9"/>
      <c r="B381" s="13" t="s">
        <v>280</v>
      </c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</row>
    <row r="382" spans="1:56" s="36" customFormat="1" ht="12.75" customHeight="1">
      <c r="A382" s="5"/>
      <c r="B382" s="34" t="s">
        <v>829</v>
      </c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</row>
    <row r="383" spans="1:56" s="8" customFormat="1" ht="12.75" customHeight="1">
      <c r="A383" s="9"/>
      <c r="B383" s="11" t="s">
        <v>817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</row>
    <row r="384" spans="1:56" s="8" customFormat="1" ht="12.75" customHeight="1">
      <c r="A384" s="9"/>
      <c r="B384" s="13" t="s">
        <v>516</v>
      </c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</row>
    <row r="385" spans="1:56" s="8" customFormat="1" ht="12.75" customHeight="1">
      <c r="A385" s="9"/>
      <c r="B385" s="11" t="s">
        <v>813</v>
      </c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</row>
    <row r="386" spans="1:56" s="8" customFormat="1" ht="12.75" customHeight="1">
      <c r="A386" s="9"/>
      <c r="B386" s="13" t="s">
        <v>516</v>
      </c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</row>
    <row r="387" spans="1:56" s="8" customFormat="1" ht="12.75" customHeight="1">
      <c r="A387" s="9"/>
      <c r="B387" s="11" t="s">
        <v>818</v>
      </c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</row>
    <row r="388" spans="1:56" s="8" customFormat="1" ht="12.75" customHeight="1">
      <c r="A388" s="9"/>
      <c r="B388" s="13" t="s">
        <v>516</v>
      </c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</row>
    <row r="389" spans="1:56" s="8" customFormat="1" ht="12.75" customHeight="1">
      <c r="A389" s="9"/>
      <c r="B389" s="11" t="s">
        <v>819</v>
      </c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</row>
    <row r="390" spans="1:56" s="8" customFormat="1" ht="12.75" customHeight="1">
      <c r="A390" s="9"/>
      <c r="B390" s="13" t="s">
        <v>516</v>
      </c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</row>
    <row r="391" spans="1:56" s="8" customFormat="1" ht="12.75" customHeight="1">
      <c r="A391" s="9"/>
      <c r="B391" s="11" t="s">
        <v>820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</row>
    <row r="392" spans="1:56" s="8" customFormat="1" ht="12.75" customHeight="1">
      <c r="A392" s="9"/>
      <c r="B392" s="13" t="s">
        <v>516</v>
      </c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</row>
    <row r="393" spans="1:56" s="8" customFormat="1" ht="12.75" customHeight="1">
      <c r="A393" s="9"/>
      <c r="B393" s="10" t="s">
        <v>821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</row>
    <row r="394" spans="1:56" s="8" customFormat="1" ht="12.75" customHeight="1">
      <c r="A394" s="9"/>
      <c r="B394" s="13" t="s">
        <v>516</v>
      </c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</row>
    <row r="395" spans="1:56" s="8" customFormat="1" ht="12.75" customHeight="1">
      <c r="A395" s="9"/>
      <c r="B395" s="10" t="s">
        <v>827</v>
      </c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</row>
    <row r="396" spans="1:56" s="8" customFormat="1" ht="12.75" customHeight="1">
      <c r="A396" s="9"/>
      <c r="B396" s="13" t="s">
        <v>516</v>
      </c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</row>
    <row r="397" spans="1:56" s="8" customFormat="1" ht="12.75" customHeight="1">
      <c r="A397" s="9"/>
      <c r="B397" s="10" t="s">
        <v>828</v>
      </c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</row>
    <row r="398" spans="1:56" s="8" customFormat="1" ht="12.75" customHeight="1">
      <c r="A398" s="9"/>
      <c r="B398" s="13" t="s">
        <v>516</v>
      </c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</row>
    <row r="399" spans="1:56" s="33" customFormat="1" ht="12.75" customHeight="1">
      <c r="A399" s="31"/>
      <c r="B399" s="30" t="s">
        <v>832</v>
      </c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</row>
    <row r="400" spans="1:56" s="36" customFormat="1" ht="12.75" customHeight="1">
      <c r="A400" s="5"/>
      <c r="B400" s="34" t="s">
        <v>833</v>
      </c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  <c r="BD400" s="35"/>
    </row>
    <row r="401" spans="1:56" s="8" customFormat="1" ht="12.75" customHeight="1">
      <c r="A401" s="9"/>
      <c r="B401" s="11" t="s">
        <v>838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</row>
    <row r="402" spans="1:56" s="8" customFormat="1" ht="12.75" customHeight="1">
      <c r="A402" s="9"/>
      <c r="B402" s="13" t="s">
        <v>251</v>
      </c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</row>
    <row r="403" spans="1:56" s="8" customFormat="1" ht="12.75" customHeight="1">
      <c r="A403" s="9"/>
      <c r="B403" s="13" t="s">
        <v>259</v>
      </c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</row>
    <row r="404" spans="1:56" s="8" customFormat="1" ht="12.75" customHeight="1">
      <c r="A404" s="9"/>
      <c r="B404" s="13" t="s">
        <v>266</v>
      </c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</row>
    <row r="405" spans="1:56" s="8" customFormat="1" ht="12.75" customHeight="1">
      <c r="A405" s="9"/>
      <c r="B405" s="13" t="s">
        <v>273</v>
      </c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</row>
    <row r="406" spans="1:56" s="8" customFormat="1" ht="12.75" customHeight="1">
      <c r="A406" s="9"/>
      <c r="B406" s="13" t="s">
        <v>280</v>
      </c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</row>
    <row r="407" spans="1:56" s="8" customFormat="1" ht="12.75" customHeight="1">
      <c r="A407" s="9"/>
      <c r="B407" s="11" t="s">
        <v>839</v>
      </c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</row>
    <row r="408" spans="1:56" s="8" customFormat="1" ht="12.75" customHeight="1">
      <c r="A408" s="9"/>
      <c r="B408" s="13" t="s">
        <v>289</v>
      </c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</row>
    <row r="409" spans="1:56" s="8" customFormat="1" ht="12.75" customHeight="1">
      <c r="A409" s="9"/>
      <c r="B409" s="13" t="s">
        <v>295</v>
      </c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</row>
    <row r="410" spans="1:56" s="8" customFormat="1" ht="12.75" customHeight="1">
      <c r="A410" s="9"/>
      <c r="B410" s="13" t="s">
        <v>251</v>
      </c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</row>
    <row r="411" spans="1:56" s="8" customFormat="1" ht="12.75" customHeight="1">
      <c r="A411" s="9"/>
      <c r="B411" s="13" t="s">
        <v>259</v>
      </c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</row>
    <row r="412" spans="1:56" s="8" customFormat="1" ht="12.75" customHeight="1">
      <c r="A412" s="9"/>
      <c r="B412" s="10" t="s">
        <v>840</v>
      </c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</row>
    <row r="413" spans="1:56" s="8" customFormat="1" ht="12.75" customHeight="1">
      <c r="A413" s="9"/>
      <c r="B413" s="13" t="s">
        <v>289</v>
      </c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</row>
    <row r="414" spans="1:56" s="8" customFormat="1" ht="12.75" customHeight="1">
      <c r="A414" s="9"/>
      <c r="B414" s="13" t="s">
        <v>295</v>
      </c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</row>
    <row r="415" spans="1:56" s="8" customFormat="1" ht="12.75" customHeight="1">
      <c r="A415" s="9"/>
      <c r="B415" s="13" t="s">
        <v>251</v>
      </c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</row>
    <row r="416" spans="1:56" s="8" customFormat="1" ht="12.75" customHeight="1">
      <c r="A416" s="9"/>
      <c r="B416" s="13" t="s">
        <v>259</v>
      </c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</row>
    <row r="417" spans="1:56" s="8" customFormat="1" ht="12.75" customHeight="1">
      <c r="A417" s="9"/>
      <c r="B417" s="13" t="s">
        <v>289</v>
      </c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</row>
    <row r="418" spans="1:56" s="8" customFormat="1" ht="12.75" customHeight="1">
      <c r="A418" s="9"/>
      <c r="B418" s="10" t="s">
        <v>841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</row>
    <row r="419" spans="1:56" s="8" customFormat="1" ht="12.75" customHeight="1">
      <c r="A419" s="9"/>
      <c r="B419" s="13" t="s">
        <v>289</v>
      </c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</row>
    <row r="420" spans="1:56" s="8" customFormat="1" ht="12.75" customHeight="1">
      <c r="A420" s="9"/>
      <c r="B420" s="13" t="s">
        <v>295</v>
      </c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</row>
    <row r="421" spans="1:56" s="8" customFormat="1" ht="12.75" customHeight="1">
      <c r="A421" s="9"/>
      <c r="B421" s="13" t="s">
        <v>251</v>
      </c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</row>
    <row r="422" spans="1:56" s="8" customFormat="1" ht="12.75" customHeight="1">
      <c r="A422" s="9"/>
      <c r="B422" s="13" t="s">
        <v>259</v>
      </c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</row>
    <row r="423" spans="1:56" s="8" customFormat="1" ht="12.75" customHeight="1">
      <c r="A423" s="9"/>
      <c r="B423" s="13" t="s">
        <v>289</v>
      </c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</row>
    <row r="424" spans="1:56" s="8" customFormat="1" ht="12.75" customHeight="1">
      <c r="A424" s="9"/>
      <c r="B424" s="10" t="s">
        <v>842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</row>
    <row r="425" spans="1:56" s="8" customFormat="1" ht="12.75" customHeight="1">
      <c r="A425" s="9"/>
      <c r="B425" s="13" t="s">
        <v>330</v>
      </c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</row>
    <row r="426" spans="1:56" s="8" customFormat="1" ht="12.75" customHeight="1">
      <c r="A426" s="9"/>
      <c r="B426" s="13" t="s">
        <v>336</v>
      </c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</row>
    <row r="427" spans="1:56" s="8" customFormat="1" ht="12.75" customHeight="1">
      <c r="A427" s="9"/>
      <c r="B427" s="13" t="s">
        <v>340</v>
      </c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</row>
    <row r="428" spans="1:56" s="8" customFormat="1" ht="12.75" customHeight="1">
      <c r="A428" s="9"/>
      <c r="B428" s="13" t="s">
        <v>344</v>
      </c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</row>
    <row r="429" spans="1:56" s="8" customFormat="1" ht="12.75" customHeight="1">
      <c r="A429" s="9"/>
      <c r="B429" s="13" t="s">
        <v>348</v>
      </c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</row>
    <row r="430" spans="1:56" s="8" customFormat="1" ht="12.75" customHeight="1">
      <c r="A430" s="9"/>
      <c r="B430" s="12" t="s">
        <v>352</v>
      </c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</row>
    <row r="431" spans="1:56" s="8" customFormat="1" ht="12.75" customHeight="1">
      <c r="A431" s="9"/>
      <c r="B431" s="11" t="s">
        <v>834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</row>
    <row r="432" spans="1:56" s="8" customFormat="1" ht="12.75" customHeight="1">
      <c r="A432" s="9"/>
      <c r="B432" s="13" t="s">
        <v>358</v>
      </c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</row>
    <row r="433" spans="1:56" s="8" customFormat="1" ht="12.75" customHeight="1">
      <c r="A433" s="9"/>
      <c r="B433" s="13" t="s">
        <v>362</v>
      </c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</row>
    <row r="434" spans="1:56" s="8" customFormat="1" ht="12.75" customHeight="1">
      <c r="A434" s="9"/>
      <c r="B434" s="13" t="s">
        <v>366</v>
      </c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</row>
    <row r="435" spans="1:56" s="8" customFormat="1" ht="12.75" customHeight="1">
      <c r="A435" s="9"/>
      <c r="B435" s="13" t="s">
        <v>289</v>
      </c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</row>
    <row r="436" spans="1:56" s="8" customFormat="1" ht="12.75" customHeight="1">
      <c r="A436" s="9"/>
      <c r="B436" s="13" t="s">
        <v>295</v>
      </c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</row>
    <row r="437" spans="1:56" s="8" customFormat="1" ht="12.75" customHeight="1">
      <c r="A437" s="9"/>
      <c r="B437" s="13" t="s">
        <v>251</v>
      </c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</row>
    <row r="438" spans="1:56" s="8" customFormat="1" ht="12.75" customHeight="1">
      <c r="A438" s="9"/>
      <c r="B438" s="13" t="s">
        <v>259</v>
      </c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</row>
    <row r="439" spans="1:56" s="8" customFormat="1" ht="12.75" customHeight="1">
      <c r="A439" s="9"/>
      <c r="B439" s="13" t="s">
        <v>280</v>
      </c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</row>
    <row r="440" spans="1:56" s="8" customFormat="1" ht="12.75" customHeight="1">
      <c r="A440" s="9"/>
      <c r="B440" s="13" t="s">
        <v>516</v>
      </c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</row>
    <row r="441" spans="1:56" s="36" customFormat="1" ht="12.75" customHeight="1">
      <c r="A441" s="5"/>
      <c r="B441" s="34" t="s">
        <v>835</v>
      </c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</row>
    <row r="442" spans="1:56" s="8" customFormat="1" ht="12.75" customHeight="1">
      <c r="A442" s="9"/>
      <c r="B442" s="11" t="s">
        <v>838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</row>
    <row r="443" spans="1:56" s="8" customFormat="1" ht="12.75" customHeight="1">
      <c r="A443" s="9"/>
      <c r="B443" s="13" t="s">
        <v>251</v>
      </c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</row>
    <row r="444" spans="1:56" s="8" customFormat="1" ht="12.75" customHeight="1">
      <c r="A444" s="9"/>
      <c r="B444" s="13" t="s">
        <v>259</v>
      </c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</row>
    <row r="445" spans="1:56" s="8" customFormat="1" ht="12.75" customHeight="1">
      <c r="A445" s="9"/>
      <c r="B445" s="13" t="s">
        <v>266</v>
      </c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</row>
    <row r="446" spans="1:56" s="8" customFormat="1" ht="12.75" customHeight="1">
      <c r="A446" s="9"/>
      <c r="B446" s="13" t="s">
        <v>273</v>
      </c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</row>
    <row r="447" spans="1:56" s="8" customFormat="1" ht="12.75" customHeight="1">
      <c r="A447" s="9"/>
      <c r="B447" s="13" t="s">
        <v>280</v>
      </c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</row>
    <row r="448" spans="1:56" s="8" customFormat="1" ht="12.75" customHeight="1">
      <c r="A448" s="9"/>
      <c r="B448" s="11" t="s">
        <v>839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</row>
    <row r="449" spans="1:56" s="8" customFormat="1" ht="12.75" customHeight="1">
      <c r="A449" s="9"/>
      <c r="B449" s="13" t="s">
        <v>289</v>
      </c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</row>
    <row r="450" spans="1:56" s="8" customFormat="1" ht="12.75" customHeight="1">
      <c r="A450" s="9"/>
      <c r="B450" s="13" t="s">
        <v>295</v>
      </c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</row>
    <row r="451" spans="1:56" s="8" customFormat="1" ht="12.75" customHeight="1">
      <c r="A451" s="9"/>
      <c r="B451" s="13" t="s">
        <v>251</v>
      </c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</row>
    <row r="452" spans="1:56" s="8" customFormat="1" ht="12.75" customHeight="1">
      <c r="A452" s="9"/>
      <c r="B452" s="13" t="s">
        <v>259</v>
      </c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</row>
    <row r="453" spans="1:56" s="8" customFormat="1" ht="12.75" customHeight="1">
      <c r="A453" s="9"/>
      <c r="B453" s="10" t="s">
        <v>840</v>
      </c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</row>
    <row r="454" spans="1:56" s="8" customFormat="1" ht="12.75" customHeight="1">
      <c r="A454" s="9"/>
      <c r="B454" s="13" t="s">
        <v>289</v>
      </c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</row>
    <row r="455" spans="1:56" s="8" customFormat="1" ht="12.75" customHeight="1">
      <c r="A455" s="9"/>
      <c r="B455" s="13" t="s">
        <v>295</v>
      </c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</row>
    <row r="456" spans="1:56" s="8" customFormat="1" ht="12.75" customHeight="1">
      <c r="A456" s="9"/>
      <c r="B456" s="13" t="s">
        <v>251</v>
      </c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</row>
    <row r="457" spans="1:56" s="8" customFormat="1" ht="12.75" customHeight="1">
      <c r="A457" s="9"/>
      <c r="B457" s="13" t="s">
        <v>259</v>
      </c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</row>
    <row r="458" spans="1:56" s="8" customFormat="1" ht="12.75" customHeight="1">
      <c r="A458" s="9"/>
      <c r="B458" s="13" t="s">
        <v>289</v>
      </c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</row>
    <row r="459" spans="1:56" s="8" customFormat="1" ht="12.75" customHeight="1">
      <c r="A459" s="9"/>
      <c r="B459" s="10" t="s">
        <v>841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</row>
    <row r="460" spans="1:56" s="8" customFormat="1" ht="12.75" customHeight="1">
      <c r="A460" s="9"/>
      <c r="B460" s="13" t="s">
        <v>289</v>
      </c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</row>
    <row r="461" spans="1:56" s="8" customFormat="1" ht="12.75" customHeight="1">
      <c r="A461" s="9"/>
      <c r="B461" s="13" t="s">
        <v>295</v>
      </c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</row>
    <row r="462" spans="1:56" s="8" customFormat="1" ht="12.75" customHeight="1">
      <c r="A462" s="9"/>
      <c r="B462" s="13" t="s">
        <v>251</v>
      </c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</row>
    <row r="463" spans="1:56" s="8" customFormat="1" ht="12.75" customHeight="1">
      <c r="A463" s="9"/>
      <c r="B463" s="13" t="s">
        <v>259</v>
      </c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</row>
    <row r="464" spans="1:56" s="8" customFormat="1" ht="12.75" customHeight="1">
      <c r="A464" s="9"/>
      <c r="B464" s="13" t="s">
        <v>289</v>
      </c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</row>
    <row r="465" spans="1:56" s="8" customFormat="1" ht="12.75" customHeight="1">
      <c r="A465" s="9"/>
      <c r="B465" s="10" t="s">
        <v>843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</row>
    <row r="466" spans="1:56" s="8" customFormat="1" ht="12.75" customHeight="1">
      <c r="A466" s="9"/>
      <c r="B466" s="13" t="s">
        <v>330</v>
      </c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</row>
    <row r="467" spans="1:56" s="8" customFormat="1" ht="12.75" customHeight="1">
      <c r="A467" s="9"/>
      <c r="B467" s="13" t="s">
        <v>336</v>
      </c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</row>
    <row r="468" spans="1:56" s="8" customFormat="1" ht="12.75" customHeight="1">
      <c r="A468" s="9"/>
      <c r="B468" s="13" t="s">
        <v>340</v>
      </c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</row>
    <row r="469" spans="1:56" s="8" customFormat="1" ht="12.75" customHeight="1">
      <c r="A469" s="9"/>
      <c r="B469" s="13" t="s">
        <v>344</v>
      </c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</row>
    <row r="470" spans="1:56" s="8" customFormat="1" ht="12.75" customHeight="1">
      <c r="A470" s="9"/>
      <c r="B470" s="13" t="s">
        <v>348</v>
      </c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</row>
    <row r="471" spans="1:56" s="8" customFormat="1" ht="12.75" customHeight="1">
      <c r="A471" s="9"/>
      <c r="B471" s="12" t="s">
        <v>352</v>
      </c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</row>
    <row r="472" spans="1:56" s="8" customFormat="1" ht="12.75" customHeight="1">
      <c r="A472" s="9"/>
      <c r="B472" s="11" t="s">
        <v>836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</row>
    <row r="473" spans="1:56" s="8" customFormat="1" ht="12.75" customHeight="1">
      <c r="A473" s="9"/>
      <c r="B473" s="13" t="s">
        <v>358</v>
      </c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</row>
    <row r="474" spans="1:56" s="8" customFormat="1" ht="12.75" customHeight="1">
      <c r="A474" s="9"/>
      <c r="B474" s="13" t="s">
        <v>362</v>
      </c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</row>
    <row r="475" spans="1:56" s="8" customFormat="1" ht="12.75" customHeight="1">
      <c r="A475" s="9"/>
      <c r="B475" s="13" t="s">
        <v>366</v>
      </c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</row>
    <row r="476" spans="1:56" s="8" customFormat="1" ht="12.75" customHeight="1">
      <c r="A476" s="9"/>
      <c r="B476" s="13" t="s">
        <v>289</v>
      </c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</row>
    <row r="477" spans="1:56" s="8" customFormat="1" ht="12.75" customHeight="1">
      <c r="A477" s="9"/>
      <c r="B477" s="13" t="s">
        <v>295</v>
      </c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</row>
    <row r="478" spans="1:56" s="8" customFormat="1" ht="12.75" customHeight="1">
      <c r="A478" s="9"/>
      <c r="B478" s="13" t="s">
        <v>251</v>
      </c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</row>
    <row r="479" spans="1:56" s="8" customFormat="1" ht="12.75" customHeight="1">
      <c r="A479" s="9"/>
      <c r="B479" s="13" t="s">
        <v>259</v>
      </c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</row>
    <row r="480" spans="1:56" s="8" customFormat="1" ht="12.75" customHeight="1">
      <c r="A480" s="9"/>
      <c r="B480" s="13" t="s">
        <v>280</v>
      </c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</row>
    <row r="481" spans="1:56" s="8" customFormat="1" ht="12.75" customHeight="1">
      <c r="A481" s="9"/>
      <c r="B481" s="13" t="s">
        <v>516</v>
      </c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</row>
    <row r="482" spans="1:56" s="8" customFormat="1" ht="12.75" customHeight="1">
      <c r="A482" s="5"/>
      <c r="B482" s="6" t="s">
        <v>837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pans="1:56" s="8" customFormat="1" ht="12.75" customHeight="1">
      <c r="A483" s="5"/>
      <c r="B483" s="38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</row>
    <row r="484" spans="1:56" s="8" customFormat="1" ht="12.75" customHeight="1">
      <c r="A484" s="9"/>
      <c r="B484" s="11" t="s">
        <v>761</v>
      </c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</row>
    <row r="485" spans="1:56" s="8" customFormat="1" ht="12.75" customHeight="1">
      <c r="A485" s="9"/>
      <c r="B485" s="13" t="s">
        <v>848</v>
      </c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</row>
    <row r="486" spans="1:56" s="8" customFormat="1" ht="12.75" customHeight="1">
      <c r="A486" s="9"/>
      <c r="B486" s="14" t="s">
        <v>848</v>
      </c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</row>
    <row r="487" spans="1:56" s="8" customFormat="1" ht="12.75" customHeight="1">
      <c r="A487" s="9"/>
      <c r="B487" s="13" t="s">
        <v>849</v>
      </c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</row>
    <row r="488" spans="1:56" s="8" customFormat="1" ht="12.75" customHeight="1">
      <c r="A488" s="9"/>
      <c r="B488" s="14" t="s">
        <v>849</v>
      </c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</row>
    <row r="489" spans="1:56" s="8" customFormat="1" ht="12.75" customHeight="1">
      <c r="A489" s="9"/>
      <c r="B489" s="13" t="s">
        <v>850</v>
      </c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</row>
    <row r="490" spans="1:56" s="8" customFormat="1" ht="12.75" customHeight="1">
      <c r="A490" s="9"/>
      <c r="B490" s="14" t="s">
        <v>850</v>
      </c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</row>
    <row r="491" spans="1:56" s="8" customFormat="1" ht="12.75" customHeight="1">
      <c r="A491" s="9"/>
      <c r="B491" s="13" t="s">
        <v>851</v>
      </c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</row>
    <row r="492" spans="1:56" s="8" customFormat="1" ht="12.75" customHeight="1">
      <c r="A492" s="9"/>
      <c r="B492" s="14" t="s">
        <v>851</v>
      </c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</row>
    <row r="493" spans="1:56" s="8" customFormat="1" ht="12.75" customHeight="1">
      <c r="A493" s="9"/>
      <c r="B493" s="13" t="s">
        <v>852</v>
      </c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</row>
    <row r="494" spans="1:56" s="8" customFormat="1" ht="12.75" customHeight="1">
      <c r="A494" s="9"/>
      <c r="B494" s="14" t="s">
        <v>852</v>
      </c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</row>
    <row r="495" spans="1:56" s="8" customFormat="1" ht="12.75" customHeight="1">
      <c r="A495" s="9"/>
      <c r="B495" s="13" t="s">
        <v>853</v>
      </c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</row>
    <row r="496" spans="1:56" s="8" customFormat="1" ht="12.75" customHeight="1">
      <c r="A496" s="9"/>
      <c r="B496" s="14" t="s">
        <v>853</v>
      </c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</row>
    <row r="497" spans="1:56" s="8" customFormat="1" ht="12.75" customHeight="1">
      <c r="A497" s="9"/>
      <c r="B497" s="13" t="s">
        <v>854</v>
      </c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</row>
    <row r="498" spans="1:56" s="8" customFormat="1" ht="12.75" customHeight="1">
      <c r="A498" s="9"/>
      <c r="B498" s="14" t="s">
        <v>854</v>
      </c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</row>
    <row r="499" spans="1:56" s="8" customFormat="1" ht="12.75" customHeight="1">
      <c r="A499" s="9"/>
      <c r="B499" s="13" t="s">
        <v>856</v>
      </c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</row>
    <row r="500" spans="1:56" s="8" customFormat="1" ht="12.75" customHeight="1">
      <c r="A500" s="9"/>
      <c r="B500" s="14" t="s">
        <v>856</v>
      </c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</row>
    <row r="501" spans="1:56" s="8" customFormat="1" ht="12.75" customHeight="1">
      <c r="A501" s="9"/>
      <c r="B501" s="13" t="s">
        <v>857</v>
      </c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</row>
    <row r="502" spans="1:56" s="8" customFormat="1" ht="12.75" customHeight="1">
      <c r="A502" s="9"/>
      <c r="B502" s="14" t="s">
        <v>858</v>
      </c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</row>
    <row r="503" spans="1:56" s="8" customFormat="1" ht="12.75" customHeight="1">
      <c r="A503" s="9"/>
      <c r="B503" s="13" t="s">
        <v>855</v>
      </c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</row>
    <row r="504" spans="1:56" s="8" customFormat="1" ht="12.75" customHeight="1">
      <c r="A504" s="9"/>
      <c r="B504" s="14" t="s">
        <v>855</v>
      </c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</row>
    <row r="505" spans="1:56" s="8" customFormat="1" ht="12.75" customHeight="1">
      <c r="A505" s="9"/>
      <c r="B505" s="13" t="s">
        <v>859</v>
      </c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</row>
    <row r="506" spans="1:56" s="8" customFormat="1" ht="12.75" customHeight="1">
      <c r="A506" s="9"/>
      <c r="B506" s="14" t="s">
        <v>859</v>
      </c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</row>
    <row r="507" spans="1:56" s="8" customFormat="1" ht="12.75" customHeight="1">
      <c r="A507" s="9"/>
      <c r="B507" s="13" t="s">
        <v>860</v>
      </c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</row>
    <row r="508" spans="1:56" s="8" customFormat="1" ht="12.75" customHeight="1">
      <c r="A508" s="9"/>
      <c r="B508" s="14" t="s">
        <v>860</v>
      </c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</row>
    <row r="509" spans="1:56" s="8" customFormat="1" ht="12.75" customHeight="1">
      <c r="A509" s="9"/>
      <c r="B509" s="13" t="s">
        <v>861</v>
      </c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</row>
    <row r="510" spans="1:56" s="8" customFormat="1" ht="12.75" customHeight="1">
      <c r="A510" s="9"/>
      <c r="B510" s="14" t="s">
        <v>862</v>
      </c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</row>
    <row r="511" spans="1:56" s="8" customFormat="1" ht="12.75" customHeight="1">
      <c r="A511" s="9"/>
      <c r="B511" s="13" t="s">
        <v>863</v>
      </c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</row>
    <row r="512" spans="1:56" s="8" customFormat="1" ht="12.75" customHeight="1">
      <c r="A512" s="9"/>
      <c r="B512" s="14" t="s">
        <v>863</v>
      </c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</row>
    <row r="513" spans="1:56" s="8" customFormat="1" ht="12.75" customHeight="1">
      <c r="A513" s="9"/>
      <c r="B513" s="13" t="s">
        <v>864</v>
      </c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</row>
    <row r="514" spans="1:56" s="8" customFormat="1" ht="12.75" customHeight="1">
      <c r="A514" s="9"/>
      <c r="B514" s="14" t="s">
        <v>864</v>
      </c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</row>
    <row r="515" spans="1:56" s="8" customFormat="1" ht="12.75" customHeight="1">
      <c r="A515" s="9"/>
      <c r="B515" s="11" t="s">
        <v>844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</row>
    <row r="516" spans="1:56" s="8" customFormat="1" ht="12.75" customHeight="1">
      <c r="A516" s="9"/>
      <c r="B516" s="12" t="s">
        <v>845</v>
      </c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</row>
    <row r="517" spans="1:56" s="8" customFormat="1" ht="12.75" customHeight="1">
      <c r="A517" s="9"/>
      <c r="B517" s="12" t="s">
        <v>846</v>
      </c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</row>
    <row r="518" spans="1:56" s="8" customFormat="1" ht="12.75" customHeight="1">
      <c r="A518" s="9"/>
      <c r="B518" s="12" t="s">
        <v>847</v>
      </c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</row>
    <row r="519" spans="1:56" s="8" customFormat="1" ht="12.75" customHeight="1">
      <c r="A519" s="17"/>
    </row>
    <row r="520" spans="1:56" s="8" customFormat="1" ht="12.75" customHeight="1">
      <c r="A520" s="17"/>
    </row>
    <row r="521" spans="1:56" s="8" customFormat="1" ht="12.75" customHeight="1">
      <c r="A521" s="17"/>
    </row>
    <row r="522" spans="1:56" s="8" customFormat="1" ht="12.75" customHeight="1">
      <c r="A522" s="17"/>
    </row>
    <row r="523" spans="1:56" s="8" customFormat="1" ht="12.75" customHeight="1">
      <c r="A523" s="17"/>
    </row>
    <row r="524" spans="1:56" s="8" customFormat="1" ht="12.75" customHeight="1">
      <c r="A524" s="17"/>
    </row>
    <row r="525" spans="1:56" s="8" customFormat="1" ht="12.75" customHeight="1">
      <c r="A525" s="17"/>
    </row>
    <row r="526" spans="1:56" s="8" customFormat="1" ht="12.75" customHeight="1">
      <c r="A526" s="17"/>
    </row>
    <row r="527" spans="1:56" s="8" customFormat="1" ht="12.75" customHeight="1">
      <c r="A527" s="17"/>
    </row>
    <row r="528" spans="1:56" s="8" customFormat="1" ht="12.75" customHeight="1">
      <c r="A528" s="17"/>
    </row>
    <row r="529" spans="1:1" s="8" customFormat="1" ht="12.75" customHeight="1">
      <c r="A529" s="17"/>
    </row>
    <row r="530" spans="1:1" s="8" customFormat="1">
      <c r="A530" s="17"/>
    </row>
    <row r="531" spans="1:1" s="8" customFormat="1">
      <c r="A531" s="17"/>
    </row>
    <row r="532" spans="1:1" s="8" customFormat="1">
      <c r="A532" s="17"/>
    </row>
    <row r="533" spans="1:1" s="8" customFormat="1">
      <c r="A533" s="17"/>
    </row>
    <row r="534" spans="1:1" s="8" customFormat="1">
      <c r="A534" s="17"/>
    </row>
    <row r="535" spans="1:1" s="8" customFormat="1">
      <c r="A535" s="17"/>
    </row>
    <row r="536" spans="1:1" s="8" customFormat="1">
      <c r="A536" s="17"/>
    </row>
    <row r="537" spans="1:1" s="8" customFormat="1">
      <c r="A537" s="17"/>
    </row>
    <row r="538" spans="1:1" s="8" customFormat="1">
      <c r="A538" s="17"/>
    </row>
    <row r="539" spans="1:1" s="8" customFormat="1">
      <c r="A539" s="17"/>
    </row>
    <row r="540" spans="1:1" s="8" customFormat="1">
      <c r="A540" s="17"/>
    </row>
    <row r="541" spans="1:1" s="8" customFormat="1">
      <c r="A541" s="17"/>
    </row>
    <row r="542" spans="1:1" s="8" customFormat="1">
      <c r="A542" s="17"/>
    </row>
    <row r="543" spans="1:1" s="8" customFormat="1">
      <c r="A543" s="17"/>
    </row>
    <row r="544" spans="1:1" s="8" customFormat="1">
      <c r="A544" s="17"/>
    </row>
    <row r="545" spans="1:1" s="8" customFormat="1">
      <c r="A545" s="17"/>
    </row>
    <row r="546" spans="1:1" s="8" customFormat="1">
      <c r="A546" s="17"/>
    </row>
    <row r="547" spans="1:1" s="8" customFormat="1">
      <c r="A547" s="17"/>
    </row>
    <row r="548" spans="1:1" s="8" customFormat="1">
      <c r="A548" s="17"/>
    </row>
    <row r="549" spans="1:1" s="8" customFormat="1">
      <c r="A549" s="17"/>
    </row>
    <row r="550" spans="1:1" s="8" customFormat="1">
      <c r="A550" s="17"/>
    </row>
    <row r="551" spans="1:1" s="8" customFormat="1">
      <c r="A551" s="17"/>
    </row>
    <row r="552" spans="1:1" s="8" customFormat="1">
      <c r="A552" s="17"/>
    </row>
    <row r="553" spans="1:1" s="8" customFormat="1">
      <c r="A553" s="17"/>
    </row>
    <row r="554" spans="1:1" s="8" customFormat="1">
      <c r="A554" s="17"/>
    </row>
    <row r="555" spans="1:1" s="8" customFormat="1">
      <c r="A555" s="17"/>
    </row>
    <row r="556" spans="1:1" s="8" customFormat="1">
      <c r="A556" s="17"/>
    </row>
    <row r="557" spans="1:1" s="8" customFormat="1">
      <c r="A557" s="17"/>
    </row>
    <row r="558" spans="1:1" s="8" customFormat="1">
      <c r="A558" s="17"/>
    </row>
    <row r="559" spans="1:1" s="8" customFormat="1">
      <c r="A559" s="17"/>
    </row>
    <row r="560" spans="1:1" s="8" customFormat="1">
      <c r="A560" s="17"/>
    </row>
    <row r="561" spans="1:1" s="8" customFormat="1">
      <c r="A561" s="17"/>
    </row>
    <row r="562" spans="1:1" s="8" customFormat="1">
      <c r="A562" s="17"/>
    </row>
    <row r="563" spans="1:1" s="8" customFormat="1">
      <c r="A563" s="17"/>
    </row>
    <row r="564" spans="1:1" s="8" customFormat="1">
      <c r="A564" s="17"/>
    </row>
    <row r="565" spans="1:1" s="8" customFormat="1">
      <c r="A565" s="17"/>
    </row>
    <row r="566" spans="1:1" s="8" customFormat="1">
      <c r="A566" s="17"/>
    </row>
    <row r="567" spans="1:1" s="8" customFormat="1">
      <c r="A567" s="17"/>
    </row>
    <row r="568" spans="1:1" s="8" customFormat="1">
      <c r="A568" s="17"/>
    </row>
    <row r="569" spans="1:1" s="8" customFormat="1">
      <c r="A569" s="17"/>
    </row>
    <row r="570" spans="1:1" s="8" customFormat="1">
      <c r="A570" s="17"/>
    </row>
    <row r="571" spans="1:1" s="8" customFormat="1">
      <c r="A571" s="17"/>
    </row>
    <row r="572" spans="1:1" s="8" customFormat="1">
      <c r="A572" s="17"/>
    </row>
    <row r="573" spans="1:1" s="8" customFormat="1">
      <c r="A573" s="17"/>
    </row>
    <row r="574" spans="1:1" s="8" customFormat="1">
      <c r="A574" s="17"/>
    </row>
    <row r="575" spans="1:1" s="8" customFormat="1">
      <c r="A575" s="17"/>
    </row>
    <row r="576" spans="1:1" s="8" customFormat="1">
      <c r="A576" s="17"/>
    </row>
    <row r="577" spans="1:1" s="8" customFormat="1">
      <c r="A577" s="17"/>
    </row>
    <row r="578" spans="1:1" s="8" customFormat="1">
      <c r="A578" s="17"/>
    </row>
    <row r="579" spans="1:1" s="8" customFormat="1">
      <c r="A579" s="17"/>
    </row>
    <row r="580" spans="1:1" s="8" customFormat="1">
      <c r="A580" s="17"/>
    </row>
    <row r="581" spans="1:1" s="8" customFormat="1">
      <c r="A581" s="17"/>
    </row>
    <row r="582" spans="1:1" s="8" customFormat="1">
      <c r="A582" s="17"/>
    </row>
    <row r="583" spans="1:1" s="8" customFormat="1">
      <c r="A583" s="17"/>
    </row>
    <row r="584" spans="1:1" s="8" customFormat="1">
      <c r="A584" s="17"/>
    </row>
    <row r="585" spans="1:1" s="8" customFormat="1">
      <c r="A585" s="17"/>
    </row>
    <row r="586" spans="1:1" s="8" customFormat="1">
      <c r="A586" s="17"/>
    </row>
    <row r="587" spans="1:1" s="8" customFormat="1">
      <c r="A587" s="17"/>
    </row>
    <row r="588" spans="1:1" s="8" customFormat="1">
      <c r="A588" s="17"/>
    </row>
    <row r="589" spans="1:1" s="8" customFormat="1">
      <c r="A589" s="17"/>
    </row>
    <row r="590" spans="1:1" s="8" customFormat="1">
      <c r="A590" s="17"/>
    </row>
    <row r="591" spans="1:1" s="8" customFormat="1">
      <c r="A591" s="17"/>
    </row>
    <row r="592" spans="1:1" s="8" customFormat="1">
      <c r="A592" s="17"/>
    </row>
    <row r="593" spans="1:1" s="8" customFormat="1">
      <c r="A593" s="17"/>
    </row>
    <row r="594" spans="1:1" s="8" customFormat="1">
      <c r="A594" s="17"/>
    </row>
    <row r="595" spans="1:1" s="8" customFormat="1">
      <c r="A595" s="17"/>
    </row>
    <row r="596" spans="1:1" s="8" customFormat="1">
      <c r="A596" s="17"/>
    </row>
    <row r="597" spans="1:1" s="8" customFormat="1">
      <c r="A597" s="17"/>
    </row>
    <row r="598" spans="1:1" s="8" customFormat="1">
      <c r="A598" s="17"/>
    </row>
    <row r="599" spans="1:1" s="8" customFormat="1">
      <c r="A599" s="17"/>
    </row>
    <row r="600" spans="1:1" s="8" customFormat="1">
      <c r="A600" s="17"/>
    </row>
    <row r="601" spans="1:1" s="8" customFormat="1">
      <c r="A601" s="17"/>
    </row>
    <row r="602" spans="1:1" s="8" customFormat="1">
      <c r="A602" s="17"/>
    </row>
    <row r="603" spans="1:1" s="8" customFormat="1">
      <c r="A603" s="17"/>
    </row>
    <row r="604" spans="1:1" s="8" customFormat="1">
      <c r="A604" s="17"/>
    </row>
    <row r="605" spans="1:1" s="8" customFormat="1">
      <c r="A605" s="17"/>
    </row>
    <row r="606" spans="1:1" s="8" customFormat="1">
      <c r="A606" s="17"/>
    </row>
    <row r="607" spans="1:1" s="8" customFormat="1">
      <c r="A607" s="17"/>
    </row>
    <row r="608" spans="1:1" s="8" customFormat="1">
      <c r="A608" s="17"/>
    </row>
    <row r="609" spans="1:1" s="8" customFormat="1">
      <c r="A609" s="17"/>
    </row>
    <row r="610" spans="1:1" s="8" customFormat="1">
      <c r="A610" s="17"/>
    </row>
    <row r="611" spans="1:1" s="8" customFormat="1">
      <c r="A611" s="17"/>
    </row>
    <row r="612" spans="1:1" s="8" customFormat="1">
      <c r="A612" s="17"/>
    </row>
    <row r="613" spans="1:1" s="8" customFormat="1">
      <c r="A613" s="17"/>
    </row>
    <row r="614" spans="1:1" s="8" customFormat="1">
      <c r="A614" s="17"/>
    </row>
    <row r="615" spans="1:1" s="8" customFormat="1">
      <c r="A615" s="17"/>
    </row>
    <row r="616" spans="1:1" s="8" customFormat="1">
      <c r="A616" s="17"/>
    </row>
    <row r="617" spans="1:1" s="8" customFormat="1">
      <c r="A617" s="17"/>
    </row>
    <row r="618" spans="1:1" s="8" customFormat="1">
      <c r="A618" s="17"/>
    </row>
    <row r="619" spans="1:1" s="8" customFormat="1">
      <c r="A619" s="17"/>
    </row>
    <row r="620" spans="1:1" s="8" customFormat="1">
      <c r="A620" s="17"/>
    </row>
    <row r="621" spans="1:1" s="8" customFormat="1">
      <c r="A621" s="17"/>
    </row>
    <row r="622" spans="1:1" s="8" customFormat="1">
      <c r="A622" s="17"/>
    </row>
    <row r="623" spans="1:1" s="8" customFormat="1">
      <c r="A623" s="17"/>
    </row>
    <row r="624" spans="1:1" s="8" customFormat="1">
      <c r="A624" s="17"/>
    </row>
    <row r="625" spans="1:1" s="8" customFormat="1">
      <c r="A625" s="17"/>
    </row>
    <row r="626" spans="1:1" s="8" customFormat="1">
      <c r="A626" s="17"/>
    </row>
    <row r="627" spans="1:1" s="8" customFormat="1">
      <c r="A627" s="17"/>
    </row>
    <row r="628" spans="1:1" s="8" customFormat="1">
      <c r="A628" s="17"/>
    </row>
    <row r="629" spans="1:1" s="8" customFormat="1">
      <c r="A629" s="17"/>
    </row>
    <row r="630" spans="1:1" s="8" customFormat="1">
      <c r="A630" s="17"/>
    </row>
    <row r="631" spans="1:1" s="8" customFormat="1">
      <c r="A631" s="17"/>
    </row>
    <row r="632" spans="1:1" s="8" customFormat="1">
      <c r="A632" s="17"/>
    </row>
    <row r="633" spans="1:1" s="8" customFormat="1">
      <c r="A633" s="17"/>
    </row>
    <row r="634" spans="1:1" s="8" customFormat="1">
      <c r="A634" s="17"/>
    </row>
    <row r="635" spans="1:1" s="8" customFormat="1">
      <c r="A635" s="17"/>
    </row>
    <row r="636" spans="1:1" s="8" customFormat="1">
      <c r="A636" s="17"/>
    </row>
    <row r="637" spans="1:1" s="8" customFormat="1">
      <c r="A637" s="17"/>
    </row>
    <row r="638" spans="1:1" s="8" customFormat="1">
      <c r="A638" s="17"/>
    </row>
    <row r="639" spans="1:1" s="8" customFormat="1">
      <c r="A639" s="17"/>
    </row>
    <row r="640" spans="1:1" s="8" customFormat="1">
      <c r="A640" s="17"/>
    </row>
    <row r="641" spans="1:1" s="8" customFormat="1">
      <c r="A641" s="17"/>
    </row>
    <row r="642" spans="1:1" s="8" customFormat="1">
      <c r="A642" s="17"/>
    </row>
    <row r="643" spans="1:1" s="8" customFormat="1">
      <c r="A643" s="17"/>
    </row>
    <row r="644" spans="1:1" s="8" customFormat="1">
      <c r="A644" s="17"/>
    </row>
    <row r="645" spans="1:1" s="8" customFormat="1">
      <c r="A645" s="17"/>
    </row>
    <row r="646" spans="1:1" s="8" customFormat="1">
      <c r="A646" s="17"/>
    </row>
    <row r="647" spans="1:1" s="8" customFormat="1">
      <c r="A647" s="17"/>
    </row>
    <row r="648" spans="1:1" s="8" customFormat="1">
      <c r="A648" s="17"/>
    </row>
    <row r="649" spans="1:1" s="8" customFormat="1">
      <c r="A649" s="17"/>
    </row>
    <row r="650" spans="1:1" s="8" customFormat="1">
      <c r="A650" s="17"/>
    </row>
    <row r="651" spans="1:1" s="8" customFormat="1">
      <c r="A651" s="17"/>
    </row>
    <row r="652" spans="1:1" s="8" customFormat="1">
      <c r="A652" s="17"/>
    </row>
    <row r="653" spans="1:1" s="8" customFormat="1">
      <c r="A653" s="17"/>
    </row>
    <row r="654" spans="1:1" s="8" customFormat="1">
      <c r="A654" s="17"/>
    </row>
    <row r="655" spans="1:1" s="8" customFormat="1">
      <c r="A655" s="17"/>
    </row>
    <row r="656" spans="1:1" s="8" customFormat="1">
      <c r="A656" s="17"/>
    </row>
    <row r="657" spans="1:1" s="8" customFormat="1">
      <c r="A657" s="17"/>
    </row>
    <row r="658" spans="1:1" s="8" customFormat="1">
      <c r="A658" s="17"/>
    </row>
    <row r="659" spans="1:1" s="8" customFormat="1">
      <c r="A659" s="17"/>
    </row>
    <row r="660" spans="1:1" s="8" customFormat="1">
      <c r="A660" s="17"/>
    </row>
    <row r="661" spans="1:1" s="8" customFormat="1">
      <c r="A661" s="17"/>
    </row>
    <row r="662" spans="1:1" s="8" customFormat="1">
      <c r="A662" s="17"/>
    </row>
    <row r="663" spans="1:1" s="8" customFormat="1">
      <c r="A663" s="17"/>
    </row>
    <row r="664" spans="1:1" s="8" customFormat="1">
      <c r="A664" s="17"/>
    </row>
    <row r="665" spans="1:1" s="8" customFormat="1">
      <c r="A665" s="17"/>
    </row>
    <row r="666" spans="1:1" s="8" customFormat="1">
      <c r="A666" s="17"/>
    </row>
    <row r="667" spans="1:1" s="8" customFormat="1">
      <c r="A667" s="17"/>
    </row>
    <row r="668" spans="1:1" s="8" customFormat="1">
      <c r="A668" s="17"/>
    </row>
    <row r="669" spans="1:1" s="8" customFormat="1">
      <c r="A669" s="17"/>
    </row>
    <row r="670" spans="1:1" s="8" customFormat="1">
      <c r="A670" s="17"/>
    </row>
    <row r="671" spans="1:1" s="8" customFormat="1">
      <c r="A671" s="17"/>
    </row>
    <row r="672" spans="1:1" s="8" customFormat="1">
      <c r="A672" s="17"/>
    </row>
    <row r="673" spans="1:1" s="8" customFormat="1">
      <c r="A673" s="17"/>
    </row>
    <row r="674" spans="1:1" s="8" customFormat="1">
      <c r="A674" s="17"/>
    </row>
    <row r="675" spans="1:1" s="8" customFormat="1">
      <c r="A675" s="17"/>
    </row>
    <row r="676" spans="1:1" s="8" customFormat="1">
      <c r="A676" s="17"/>
    </row>
    <row r="677" spans="1:1" s="8" customFormat="1">
      <c r="A677" s="17"/>
    </row>
    <row r="678" spans="1:1" s="8" customFormat="1">
      <c r="A678" s="17"/>
    </row>
    <row r="679" spans="1:1" s="8" customFormat="1">
      <c r="A679" s="17"/>
    </row>
    <row r="680" spans="1:1" s="8" customFormat="1">
      <c r="A680" s="17"/>
    </row>
    <row r="681" spans="1:1" s="8" customFormat="1">
      <c r="A681" s="17"/>
    </row>
    <row r="682" spans="1:1" s="8" customFormat="1">
      <c r="A682" s="17"/>
    </row>
    <row r="683" spans="1:1" s="8" customFormat="1">
      <c r="A683" s="17"/>
    </row>
    <row r="684" spans="1:1" s="8" customFormat="1">
      <c r="A684" s="17"/>
    </row>
    <row r="685" spans="1:1" s="8" customFormat="1">
      <c r="A685" s="17"/>
    </row>
    <row r="686" spans="1:1" s="8" customFormat="1">
      <c r="A686" s="17"/>
    </row>
    <row r="687" spans="1:1" s="8" customFormat="1">
      <c r="A687" s="17"/>
    </row>
    <row r="688" spans="1:1" s="8" customFormat="1">
      <c r="A688" s="17"/>
    </row>
    <row r="689" spans="1:1" s="8" customFormat="1">
      <c r="A689" s="17"/>
    </row>
    <row r="690" spans="1:1" s="8" customFormat="1">
      <c r="A690" s="17"/>
    </row>
    <row r="691" spans="1:1" s="8" customFormat="1">
      <c r="A691" s="17"/>
    </row>
    <row r="692" spans="1:1" s="8" customFormat="1">
      <c r="A692" s="17"/>
    </row>
    <row r="693" spans="1:1" s="8" customFormat="1">
      <c r="A693" s="17"/>
    </row>
    <row r="694" spans="1:1" s="8" customFormat="1">
      <c r="A694" s="17"/>
    </row>
    <row r="695" spans="1:1" s="8" customFormat="1">
      <c r="A695" s="17"/>
    </row>
    <row r="696" spans="1:1" s="8" customFormat="1">
      <c r="A696" s="17"/>
    </row>
    <row r="697" spans="1:1" s="8" customFormat="1">
      <c r="A697" s="17"/>
    </row>
    <row r="698" spans="1:1" s="8" customFormat="1">
      <c r="A698" s="17"/>
    </row>
    <row r="699" spans="1:1" s="8" customFormat="1">
      <c r="A699" s="17"/>
    </row>
    <row r="700" spans="1:1" s="8" customFormat="1">
      <c r="A700" s="17"/>
    </row>
    <row r="701" spans="1:1" s="8" customFormat="1">
      <c r="A701" s="17"/>
    </row>
    <row r="702" spans="1:1" s="8" customFormat="1">
      <c r="A702" s="17"/>
    </row>
    <row r="703" spans="1:1" s="8" customFormat="1">
      <c r="A703" s="17"/>
    </row>
    <row r="704" spans="1:1" s="8" customFormat="1">
      <c r="A704" s="17"/>
    </row>
    <row r="705" spans="1:1" s="8" customFormat="1">
      <c r="A705" s="17"/>
    </row>
    <row r="706" spans="1:1" s="8" customFormat="1">
      <c r="A706" s="17"/>
    </row>
    <row r="707" spans="1:1" s="8" customFormat="1">
      <c r="A707" s="17"/>
    </row>
    <row r="708" spans="1:1" s="8" customFormat="1">
      <c r="A708" s="17"/>
    </row>
    <row r="709" spans="1:1" s="8" customFormat="1">
      <c r="A709" s="17"/>
    </row>
    <row r="710" spans="1:1" s="8" customFormat="1">
      <c r="A710" s="17"/>
    </row>
    <row r="711" spans="1:1" s="8" customFormat="1">
      <c r="A711" s="17"/>
    </row>
    <row r="712" spans="1:1" s="8" customFormat="1">
      <c r="A712" s="17"/>
    </row>
    <row r="713" spans="1:1" s="8" customFormat="1">
      <c r="A713" s="17"/>
    </row>
    <row r="714" spans="1:1" s="8" customFormat="1">
      <c r="A714" s="17"/>
    </row>
    <row r="715" spans="1:1" s="8" customFormat="1">
      <c r="A715" s="17"/>
    </row>
    <row r="716" spans="1:1" s="8" customFormat="1">
      <c r="A716" s="17"/>
    </row>
    <row r="717" spans="1:1" s="8" customFormat="1">
      <c r="A717" s="17"/>
    </row>
    <row r="718" spans="1:1" s="8" customFormat="1">
      <c r="A718" s="17"/>
    </row>
    <row r="719" spans="1:1" s="8" customFormat="1">
      <c r="A719" s="17"/>
    </row>
    <row r="720" spans="1:1" s="8" customFormat="1">
      <c r="A720" s="17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52"/>
  <sheetViews>
    <sheetView workbookViewId="0">
      <selection activeCell="D33" sqref="D33"/>
    </sheetView>
  </sheetViews>
  <sheetFormatPr defaultColWidth="11.44140625" defaultRowHeight="13.2"/>
  <cols>
    <col min="1" max="1" width="15.109375" customWidth="1"/>
    <col min="2" max="2" width="17.44140625" customWidth="1"/>
    <col min="3" max="3" width="16.33203125" customWidth="1"/>
  </cols>
  <sheetData>
    <row r="1" spans="1:6">
      <c r="A1" s="222" t="s">
        <v>956</v>
      </c>
      <c r="B1" s="222" t="s">
        <v>958</v>
      </c>
      <c r="C1" s="222" t="s">
        <v>960</v>
      </c>
      <c r="D1" s="222" t="s">
        <v>961</v>
      </c>
      <c r="E1" s="222" t="s">
        <v>963</v>
      </c>
      <c r="F1" s="222" t="s">
        <v>965</v>
      </c>
    </row>
    <row r="2" spans="1:6">
      <c r="A2" s="222" t="s">
        <v>957</v>
      </c>
      <c r="B2" s="222" t="s">
        <v>959</v>
      </c>
      <c r="C2" s="222" t="s">
        <v>957</v>
      </c>
      <c r="D2" s="222" t="s">
        <v>962</v>
      </c>
      <c r="E2" s="222" t="s">
        <v>964</v>
      </c>
      <c r="F2" s="222" t="s">
        <v>966</v>
      </c>
    </row>
    <row r="3" spans="1:6" ht="13.8">
      <c r="A3" s="223" t="s">
        <v>967</v>
      </c>
      <c r="B3" s="224" t="s">
        <v>968</v>
      </c>
      <c r="C3" s="224" t="s">
        <v>969</v>
      </c>
      <c r="D3" s="225">
        <v>44118</v>
      </c>
      <c r="E3" s="225">
        <v>47919</v>
      </c>
      <c r="F3" s="224" t="s">
        <v>970</v>
      </c>
    </row>
    <row r="4" spans="1:6" ht="13.8">
      <c r="A4" s="223" t="s">
        <v>971</v>
      </c>
      <c r="B4" s="224" t="s">
        <v>972</v>
      </c>
      <c r="C4" s="224" t="s">
        <v>973</v>
      </c>
      <c r="D4" s="225">
        <v>44118</v>
      </c>
      <c r="E4" s="225">
        <v>48451</v>
      </c>
      <c r="F4" s="224" t="s">
        <v>974</v>
      </c>
    </row>
    <row r="5" spans="1:6" ht="13.8">
      <c r="A5" s="223" t="s">
        <v>975</v>
      </c>
      <c r="B5" s="224" t="s">
        <v>976</v>
      </c>
      <c r="C5" s="224" t="s">
        <v>973</v>
      </c>
      <c r="D5" s="225">
        <v>44097</v>
      </c>
      <c r="E5" s="225">
        <v>47044</v>
      </c>
      <c r="F5" s="224" t="s">
        <v>974</v>
      </c>
    </row>
    <row r="6" spans="1:6" ht="13.8">
      <c r="A6" s="223" t="s">
        <v>977</v>
      </c>
      <c r="B6" s="224" t="s">
        <v>978</v>
      </c>
      <c r="C6" s="224" t="s">
        <v>973</v>
      </c>
      <c r="D6" s="225">
        <v>44097</v>
      </c>
      <c r="E6" s="225">
        <v>46379</v>
      </c>
      <c r="F6" s="224" t="s">
        <v>974</v>
      </c>
    </row>
    <row r="7" spans="1:6" ht="13.8">
      <c r="A7" s="223" t="s">
        <v>979</v>
      </c>
      <c r="B7" s="224" t="s">
        <v>980</v>
      </c>
      <c r="C7" s="224" t="s">
        <v>969</v>
      </c>
      <c r="D7" s="225">
        <v>44055</v>
      </c>
      <c r="E7" s="225">
        <v>47681</v>
      </c>
      <c r="F7" s="224" t="s">
        <v>981</v>
      </c>
    </row>
    <row r="8" spans="1:6" ht="13.8">
      <c r="A8" s="223" t="s">
        <v>982</v>
      </c>
      <c r="B8" s="224" t="s">
        <v>983</v>
      </c>
      <c r="C8" s="224" t="s">
        <v>969</v>
      </c>
      <c r="D8" s="225">
        <v>44028</v>
      </c>
      <c r="E8" s="225">
        <v>45140</v>
      </c>
      <c r="F8" s="224" t="s">
        <v>984</v>
      </c>
    </row>
    <row r="9" spans="1:6" ht="13.8">
      <c r="A9" s="223" t="s">
        <v>985</v>
      </c>
      <c r="B9" s="224" t="s">
        <v>986</v>
      </c>
      <c r="C9" s="224" t="s">
        <v>973</v>
      </c>
      <c r="D9" s="225">
        <v>43985</v>
      </c>
      <c r="E9" s="225">
        <v>45854</v>
      </c>
      <c r="F9" s="224" t="s">
        <v>970</v>
      </c>
    </row>
    <row r="10" spans="1:6" ht="13.8">
      <c r="A10" s="223" t="s">
        <v>987</v>
      </c>
      <c r="B10" s="224" t="s">
        <v>988</v>
      </c>
      <c r="C10" s="224" t="s">
        <v>973</v>
      </c>
      <c r="D10" s="225">
        <v>43964</v>
      </c>
      <c r="E10" s="225">
        <v>46106</v>
      </c>
      <c r="F10" s="224" t="s">
        <v>974</v>
      </c>
    </row>
    <row r="11" spans="1:6" ht="13.8">
      <c r="A11" s="223" t="s">
        <v>989</v>
      </c>
      <c r="B11" s="224" t="s">
        <v>990</v>
      </c>
      <c r="C11" s="224" t="s">
        <v>973</v>
      </c>
      <c r="D11" s="225">
        <v>43929</v>
      </c>
      <c r="E11" s="225">
        <v>47744</v>
      </c>
      <c r="F11" s="224" t="s">
        <v>974</v>
      </c>
    </row>
    <row r="12" spans="1:6" ht="13.8">
      <c r="A12" s="223" t="s">
        <v>991</v>
      </c>
      <c r="B12" s="224" t="s">
        <v>992</v>
      </c>
      <c r="C12" s="224" t="s">
        <v>973</v>
      </c>
      <c r="D12" s="225">
        <v>43880</v>
      </c>
      <c r="E12" s="225">
        <v>45203</v>
      </c>
      <c r="F12" s="224" t="s">
        <v>993</v>
      </c>
    </row>
    <row r="13" spans="1:6" ht="13.8">
      <c r="A13" s="223" t="s">
        <v>994</v>
      </c>
      <c r="B13" s="224" t="s">
        <v>995</v>
      </c>
      <c r="C13" s="224" t="s">
        <v>973</v>
      </c>
      <c r="D13" s="225">
        <v>43880</v>
      </c>
      <c r="E13" s="225">
        <v>49508</v>
      </c>
      <c r="F13" s="224" t="s">
        <v>974</v>
      </c>
    </row>
    <row r="14" spans="1:6" ht="13.8">
      <c r="A14" s="223" t="s">
        <v>996</v>
      </c>
      <c r="B14" s="224" t="s">
        <v>997</v>
      </c>
      <c r="C14" s="224" t="s">
        <v>973</v>
      </c>
      <c r="D14" s="225">
        <v>43859</v>
      </c>
      <c r="E14" s="225">
        <v>45406</v>
      </c>
      <c r="F14" s="224" t="s">
        <v>998</v>
      </c>
    </row>
    <row r="15" spans="1:6" ht="13.8">
      <c r="A15" s="223" t="s">
        <v>999</v>
      </c>
      <c r="B15" s="224" t="s">
        <v>1000</v>
      </c>
      <c r="C15" s="224" t="s">
        <v>973</v>
      </c>
      <c r="D15" s="225">
        <v>43839</v>
      </c>
      <c r="E15" s="225">
        <v>44944</v>
      </c>
      <c r="F15" s="224" t="s">
        <v>984</v>
      </c>
    </row>
    <row r="16" spans="1:6" ht="13.8">
      <c r="A16" s="223" t="s">
        <v>1001</v>
      </c>
      <c r="B16" s="224" t="s">
        <v>1002</v>
      </c>
      <c r="C16" s="224" t="s">
        <v>973</v>
      </c>
      <c r="D16" s="225">
        <v>43803</v>
      </c>
      <c r="E16" s="225">
        <v>46666</v>
      </c>
      <c r="F16" s="224" t="s">
        <v>974</v>
      </c>
    </row>
    <row r="17" spans="1:6" ht="13.8">
      <c r="A17" s="223" t="s">
        <v>1003</v>
      </c>
      <c r="B17" s="224" t="s">
        <v>1004</v>
      </c>
      <c r="C17" s="224" t="s">
        <v>973</v>
      </c>
      <c r="D17" s="225">
        <v>43710</v>
      </c>
      <c r="E17" s="225">
        <v>44804</v>
      </c>
      <c r="F17" s="224" t="s">
        <v>984</v>
      </c>
    </row>
    <row r="18" spans="1:6" ht="13.8">
      <c r="A18" s="223" t="s">
        <v>1005</v>
      </c>
      <c r="B18" s="224" t="s">
        <v>1006</v>
      </c>
      <c r="C18" s="224" t="s">
        <v>973</v>
      </c>
      <c r="D18" s="225">
        <v>43698</v>
      </c>
      <c r="E18" s="225">
        <v>44769</v>
      </c>
      <c r="F18" s="224" t="s">
        <v>1007</v>
      </c>
    </row>
    <row r="19" spans="1:6" ht="13.8">
      <c r="A19" s="223" t="s">
        <v>1008</v>
      </c>
      <c r="B19" s="224" t="s">
        <v>1009</v>
      </c>
      <c r="C19" s="224" t="s">
        <v>973</v>
      </c>
      <c r="D19" s="225">
        <v>43672</v>
      </c>
      <c r="E19" s="225">
        <v>52798</v>
      </c>
      <c r="F19" s="224" t="s">
        <v>1010</v>
      </c>
    </row>
    <row r="20" spans="1:6" ht="13.8">
      <c r="A20" s="223" t="s">
        <v>1011</v>
      </c>
      <c r="B20" s="224" t="s">
        <v>1012</v>
      </c>
      <c r="C20" s="224" t="s">
        <v>973</v>
      </c>
      <c r="D20" s="225">
        <v>43621</v>
      </c>
      <c r="E20" s="225">
        <v>45973</v>
      </c>
      <c r="F20" s="224" t="s">
        <v>974</v>
      </c>
    </row>
    <row r="21" spans="1:6" ht="13.8">
      <c r="A21" s="223" t="s">
        <v>1013</v>
      </c>
      <c r="B21" s="224" t="s">
        <v>1014</v>
      </c>
      <c r="C21" s="224" t="s">
        <v>973</v>
      </c>
      <c r="D21" s="225">
        <v>43621</v>
      </c>
      <c r="E21" s="225">
        <v>50845</v>
      </c>
      <c r="F21" s="224" t="s">
        <v>998</v>
      </c>
    </row>
    <row r="22" spans="1:6" ht="13.8">
      <c r="A22" s="223" t="s">
        <v>1015</v>
      </c>
      <c r="B22" s="224" t="s">
        <v>1016</v>
      </c>
      <c r="C22" s="224" t="s">
        <v>973</v>
      </c>
      <c r="D22" s="225">
        <v>43579</v>
      </c>
      <c r="E22" s="225">
        <v>47583</v>
      </c>
      <c r="F22" s="224" t="s">
        <v>974</v>
      </c>
    </row>
    <row r="23" spans="1:6" ht="13.8">
      <c r="A23" s="223" t="s">
        <v>1017</v>
      </c>
      <c r="B23" s="224" t="s">
        <v>1018</v>
      </c>
      <c r="C23" s="224" t="s">
        <v>973</v>
      </c>
      <c r="D23" s="225">
        <v>43552</v>
      </c>
      <c r="E23" s="225">
        <v>49396</v>
      </c>
      <c r="F23" s="224" t="s">
        <v>1019</v>
      </c>
    </row>
    <row r="24" spans="1:6" ht="13.8">
      <c r="A24" s="223" t="s">
        <v>1020</v>
      </c>
      <c r="B24" s="224" t="s">
        <v>1021</v>
      </c>
      <c r="C24" s="224" t="s">
        <v>973</v>
      </c>
      <c r="D24" s="225">
        <v>43551</v>
      </c>
      <c r="E24" s="225">
        <v>45490</v>
      </c>
      <c r="F24" s="224" t="s">
        <v>993</v>
      </c>
    </row>
    <row r="25" spans="1:6" ht="13.8">
      <c r="A25" s="223" t="s">
        <v>1022</v>
      </c>
      <c r="B25" s="224" t="s">
        <v>1023</v>
      </c>
      <c r="C25" s="224" t="s">
        <v>973</v>
      </c>
      <c r="D25" s="225">
        <v>43453</v>
      </c>
      <c r="E25" s="225">
        <v>46302</v>
      </c>
      <c r="F25" s="224" t="s">
        <v>1024</v>
      </c>
    </row>
    <row r="26" spans="1:6" ht="13.8">
      <c r="A26" s="223" t="s">
        <v>1025</v>
      </c>
      <c r="B26" s="224" t="s">
        <v>1026</v>
      </c>
      <c r="C26" s="224" t="s">
        <v>973</v>
      </c>
      <c r="D26" s="225">
        <v>43431</v>
      </c>
      <c r="E26" s="225">
        <v>45995</v>
      </c>
      <c r="F26" s="224" t="s">
        <v>1027</v>
      </c>
    </row>
    <row r="27" spans="1:6" ht="13.8">
      <c r="A27" s="223" t="s">
        <v>1028</v>
      </c>
      <c r="B27" s="224" t="s">
        <v>1029</v>
      </c>
      <c r="C27" s="224" t="s">
        <v>973</v>
      </c>
      <c r="D27" s="225">
        <v>43180</v>
      </c>
      <c r="E27" s="225">
        <v>46785</v>
      </c>
      <c r="F27" s="224" t="s">
        <v>981</v>
      </c>
    </row>
    <row r="28" spans="1:6" ht="13.8">
      <c r="A28" s="223" t="s">
        <v>1030</v>
      </c>
      <c r="B28" s="224" t="s">
        <v>1031</v>
      </c>
      <c r="C28" s="224" t="s">
        <v>973</v>
      </c>
      <c r="D28" s="225">
        <v>43175</v>
      </c>
      <c r="E28" s="225">
        <v>47198</v>
      </c>
      <c r="F28" s="224" t="s">
        <v>1032</v>
      </c>
    </row>
    <row r="29" spans="1:6" ht="13.8">
      <c r="A29" s="223" t="s">
        <v>1033</v>
      </c>
      <c r="B29" s="224" t="s">
        <v>1034</v>
      </c>
      <c r="C29" s="224" t="s">
        <v>973</v>
      </c>
      <c r="D29" s="225">
        <v>43174</v>
      </c>
      <c r="E29" s="225">
        <v>44279</v>
      </c>
      <c r="F29" s="224" t="s">
        <v>1035</v>
      </c>
    </row>
    <row r="30" spans="1:6" ht="13.8">
      <c r="A30" s="223" t="s">
        <v>1036</v>
      </c>
      <c r="B30" s="224" t="s">
        <v>1037</v>
      </c>
      <c r="C30" s="224" t="s">
        <v>973</v>
      </c>
      <c r="D30" s="225">
        <v>43152</v>
      </c>
      <c r="E30" s="225">
        <v>45350</v>
      </c>
      <c r="F30" s="224" t="s">
        <v>1024</v>
      </c>
    </row>
    <row r="31" spans="1:6" ht="13.8">
      <c r="A31" s="223" t="s">
        <v>1038</v>
      </c>
      <c r="B31" s="224" t="s">
        <v>1039</v>
      </c>
      <c r="C31" s="224" t="s">
        <v>973</v>
      </c>
      <c r="D31" s="225">
        <v>43152</v>
      </c>
      <c r="E31" s="225">
        <v>47261</v>
      </c>
      <c r="F31" s="224" t="s">
        <v>1024</v>
      </c>
    </row>
    <row r="32" spans="1:6" ht="13.8">
      <c r="A32" s="223" t="s">
        <v>1040</v>
      </c>
      <c r="B32" s="224" t="s">
        <v>1041</v>
      </c>
      <c r="C32" s="224" t="s">
        <v>973</v>
      </c>
      <c r="D32" s="225">
        <v>43152</v>
      </c>
      <c r="E32" s="225">
        <v>49074</v>
      </c>
      <c r="F32" s="224" t="s">
        <v>1024</v>
      </c>
    </row>
    <row r="33" spans="1:6" ht="13.8">
      <c r="A33" s="223" t="s">
        <v>1042</v>
      </c>
      <c r="B33" s="224" t="s">
        <v>1043</v>
      </c>
      <c r="C33" s="224" t="s">
        <v>973</v>
      </c>
      <c r="D33" s="225">
        <v>43019</v>
      </c>
      <c r="E33" s="225">
        <v>44545</v>
      </c>
      <c r="F33" s="224" t="s">
        <v>1024</v>
      </c>
    </row>
    <row r="34" spans="1:6" ht="13.8">
      <c r="A34" s="223" t="s">
        <v>1044</v>
      </c>
      <c r="B34" s="224" t="s">
        <v>1045</v>
      </c>
      <c r="C34" s="224" t="s">
        <v>1046</v>
      </c>
      <c r="D34" s="225">
        <v>42991</v>
      </c>
      <c r="E34" s="225">
        <v>44090</v>
      </c>
      <c r="F34" s="224" t="s">
        <v>984</v>
      </c>
    </row>
    <row r="35" spans="1:6" ht="13.8">
      <c r="A35" s="223" t="s">
        <v>1047</v>
      </c>
      <c r="B35" s="224" t="s">
        <v>1048</v>
      </c>
      <c r="C35" s="224" t="s">
        <v>973</v>
      </c>
      <c r="D35" s="225">
        <v>42906</v>
      </c>
      <c r="E35" s="225">
        <v>46561</v>
      </c>
      <c r="F35" s="224" t="s">
        <v>1049</v>
      </c>
    </row>
    <row r="36" spans="1:6" ht="13.8">
      <c r="A36" s="223" t="s">
        <v>1050</v>
      </c>
      <c r="B36" s="224" t="s">
        <v>1051</v>
      </c>
      <c r="C36" s="224" t="s">
        <v>973</v>
      </c>
      <c r="D36" s="225">
        <v>42906</v>
      </c>
      <c r="E36" s="225">
        <v>53866</v>
      </c>
      <c r="F36" s="224" t="s">
        <v>1052</v>
      </c>
    </row>
    <row r="37" spans="1:6" ht="13.8">
      <c r="A37" s="223" t="s">
        <v>1053</v>
      </c>
      <c r="B37" s="224" t="s">
        <v>1054</v>
      </c>
      <c r="C37" s="224" t="s">
        <v>973</v>
      </c>
      <c r="D37" s="225">
        <v>42858</v>
      </c>
      <c r="E37" s="225">
        <v>45581</v>
      </c>
      <c r="F37" s="224" t="s">
        <v>1024</v>
      </c>
    </row>
    <row r="38" spans="1:6" ht="13.8">
      <c r="A38" s="223" t="s">
        <v>1055</v>
      </c>
      <c r="B38" s="224" t="s">
        <v>1056</v>
      </c>
      <c r="C38" s="224" t="s">
        <v>1046</v>
      </c>
      <c r="D38" s="225">
        <v>42851</v>
      </c>
      <c r="E38" s="225">
        <v>43950</v>
      </c>
      <c r="F38" s="224" t="s">
        <v>1057</v>
      </c>
    </row>
    <row r="39" spans="1:6" ht="13.8">
      <c r="A39" s="223" t="s">
        <v>1058</v>
      </c>
      <c r="B39" s="224" t="s">
        <v>1059</v>
      </c>
      <c r="C39" s="224" t="s">
        <v>973</v>
      </c>
      <c r="D39" s="225">
        <v>42781</v>
      </c>
      <c r="E39" s="225">
        <v>48661</v>
      </c>
      <c r="F39" s="224" t="s">
        <v>1024</v>
      </c>
    </row>
    <row r="40" spans="1:6" ht="13.8">
      <c r="A40" s="223" t="s">
        <v>1060</v>
      </c>
      <c r="B40" s="224" t="s">
        <v>1061</v>
      </c>
      <c r="C40" s="224" t="s">
        <v>973</v>
      </c>
      <c r="D40" s="225">
        <v>42767</v>
      </c>
      <c r="E40" s="225">
        <v>44902</v>
      </c>
      <c r="F40" s="224" t="s">
        <v>1024</v>
      </c>
    </row>
    <row r="41" spans="1:6" ht="13.8">
      <c r="A41" s="223" t="s">
        <v>1062</v>
      </c>
      <c r="B41" s="224" t="s">
        <v>1063</v>
      </c>
      <c r="C41" s="224" t="s">
        <v>1046</v>
      </c>
      <c r="D41" s="225">
        <v>42704</v>
      </c>
      <c r="E41" s="225">
        <v>43754</v>
      </c>
      <c r="F41" s="224" t="s">
        <v>1064</v>
      </c>
    </row>
    <row r="42" spans="1:6" ht="13.8">
      <c r="A42" s="223" t="s">
        <v>1065</v>
      </c>
      <c r="B42" s="224" t="s">
        <v>1066</v>
      </c>
      <c r="C42" s="224" t="s">
        <v>973</v>
      </c>
      <c r="D42" s="225">
        <v>42704</v>
      </c>
      <c r="E42" s="225">
        <v>44881</v>
      </c>
      <c r="F42" s="224" t="s">
        <v>981</v>
      </c>
    </row>
    <row r="43" spans="1:6" ht="13.8">
      <c r="A43" s="223" t="s">
        <v>1067</v>
      </c>
      <c r="B43" s="224" t="s">
        <v>1068</v>
      </c>
      <c r="C43" s="224" t="s">
        <v>973</v>
      </c>
      <c r="D43" s="225">
        <v>42550</v>
      </c>
      <c r="E43" s="225">
        <v>46281</v>
      </c>
      <c r="F43" s="224" t="s">
        <v>1024</v>
      </c>
    </row>
    <row r="44" spans="1:6" ht="13.8">
      <c r="A44" s="223" t="s">
        <v>1069</v>
      </c>
      <c r="B44" s="224" t="s">
        <v>1070</v>
      </c>
      <c r="C44" s="224" t="s">
        <v>973</v>
      </c>
      <c r="D44" s="225">
        <v>42514</v>
      </c>
      <c r="E44" s="225">
        <v>46169</v>
      </c>
      <c r="F44" s="224" t="s">
        <v>1032</v>
      </c>
    </row>
    <row r="45" spans="1:6" ht="13.8">
      <c r="A45" s="223" t="s">
        <v>1071</v>
      </c>
      <c r="B45" s="224" t="s">
        <v>1072</v>
      </c>
      <c r="C45" s="224" t="s">
        <v>1073</v>
      </c>
      <c r="D45" s="225">
        <v>42487</v>
      </c>
      <c r="E45" s="225">
        <v>44286</v>
      </c>
      <c r="F45" s="224" t="s">
        <v>1064</v>
      </c>
    </row>
    <row r="46" spans="1:6" ht="13.8">
      <c r="A46" s="223" t="s">
        <v>1074</v>
      </c>
      <c r="B46" s="224" t="s">
        <v>1075</v>
      </c>
      <c r="C46" s="224" t="s">
        <v>973</v>
      </c>
      <c r="D46" s="225">
        <v>42305</v>
      </c>
      <c r="E46" s="225">
        <v>44426</v>
      </c>
      <c r="F46" s="224" t="s">
        <v>1076</v>
      </c>
    </row>
    <row r="47" spans="1:6" ht="13.8">
      <c r="A47" s="223" t="s">
        <v>1077</v>
      </c>
      <c r="B47" s="224" t="s">
        <v>1078</v>
      </c>
      <c r="C47" s="224" t="s">
        <v>973</v>
      </c>
      <c r="D47" s="225">
        <v>42305</v>
      </c>
      <c r="E47" s="225">
        <v>48108</v>
      </c>
      <c r="F47" s="224" t="s">
        <v>981</v>
      </c>
    </row>
    <row r="48" spans="1:6" ht="13.8">
      <c r="A48" s="223" t="s">
        <v>1079</v>
      </c>
      <c r="B48" s="224" t="s">
        <v>1080</v>
      </c>
      <c r="C48" s="224" t="s">
        <v>973</v>
      </c>
      <c r="D48" s="225">
        <v>42202</v>
      </c>
      <c r="E48" s="225">
        <v>45154</v>
      </c>
      <c r="F48" s="224" t="s">
        <v>1064</v>
      </c>
    </row>
    <row r="49" spans="1:6" ht="13.8">
      <c r="A49" s="223" t="s">
        <v>1081</v>
      </c>
      <c r="B49" s="224" t="s">
        <v>1082</v>
      </c>
      <c r="C49" s="224" t="s">
        <v>1046</v>
      </c>
      <c r="D49" s="225">
        <v>42032</v>
      </c>
      <c r="E49" s="225">
        <v>43859</v>
      </c>
      <c r="F49" s="224" t="s">
        <v>981</v>
      </c>
    </row>
    <row r="50" spans="1:6" ht="13.8">
      <c r="A50" s="223" t="s">
        <v>1083</v>
      </c>
      <c r="B50" s="224"/>
      <c r="C50" s="224" t="s">
        <v>1046</v>
      </c>
      <c r="D50" s="225">
        <v>42032</v>
      </c>
      <c r="E50" s="225">
        <v>43096</v>
      </c>
      <c r="F50" s="224" t="s">
        <v>1064</v>
      </c>
    </row>
    <row r="51" spans="1:6" ht="13.8">
      <c r="A51" s="223" t="s">
        <v>1084</v>
      </c>
      <c r="B51" s="224" t="s">
        <v>1085</v>
      </c>
      <c r="C51" s="224" t="s">
        <v>1046</v>
      </c>
      <c r="D51" s="225">
        <v>42032</v>
      </c>
      <c r="E51" s="225">
        <v>43096</v>
      </c>
      <c r="F51" s="224" t="s">
        <v>1086</v>
      </c>
    </row>
    <row r="52" spans="1:6" ht="13.8">
      <c r="A52" s="223" t="s">
        <v>1087</v>
      </c>
      <c r="B52" s="224" t="s">
        <v>1088</v>
      </c>
      <c r="C52" s="224" t="s">
        <v>973</v>
      </c>
      <c r="D52" s="225">
        <v>42004</v>
      </c>
      <c r="E52" s="225">
        <v>45686</v>
      </c>
      <c r="F52" s="224" t="s">
        <v>993</v>
      </c>
    </row>
  </sheetData>
  <hyperlinks>
    <hyperlink ref="A3" r:id="rId1" xr:uid="{00000000-0004-0000-1300-000000000000}"/>
    <hyperlink ref="A4" r:id="rId2" xr:uid="{00000000-0004-0000-1300-000001000000}"/>
    <hyperlink ref="A5" r:id="rId3" xr:uid="{00000000-0004-0000-1300-000002000000}"/>
    <hyperlink ref="A6" r:id="rId4" xr:uid="{00000000-0004-0000-1300-000003000000}"/>
    <hyperlink ref="A7" r:id="rId5" xr:uid="{00000000-0004-0000-1300-000004000000}"/>
    <hyperlink ref="A8" r:id="rId6" xr:uid="{00000000-0004-0000-1300-000005000000}"/>
    <hyperlink ref="A9" r:id="rId7" xr:uid="{00000000-0004-0000-1300-000006000000}"/>
    <hyperlink ref="A10" r:id="rId8" xr:uid="{00000000-0004-0000-1300-000007000000}"/>
    <hyperlink ref="A11" r:id="rId9" xr:uid="{00000000-0004-0000-1300-000008000000}"/>
    <hyperlink ref="A12" r:id="rId10" xr:uid="{00000000-0004-0000-1300-000009000000}"/>
    <hyperlink ref="A13" r:id="rId11" xr:uid="{00000000-0004-0000-1300-00000A000000}"/>
    <hyperlink ref="A14" r:id="rId12" xr:uid="{00000000-0004-0000-1300-00000B000000}"/>
    <hyperlink ref="A15" r:id="rId13" xr:uid="{00000000-0004-0000-1300-00000C000000}"/>
    <hyperlink ref="A16" r:id="rId14" xr:uid="{00000000-0004-0000-1300-00000D000000}"/>
    <hyperlink ref="A17" r:id="rId15" xr:uid="{00000000-0004-0000-1300-00000E000000}"/>
    <hyperlink ref="A18" r:id="rId16" xr:uid="{00000000-0004-0000-1300-00000F000000}"/>
    <hyperlink ref="A19" r:id="rId17" xr:uid="{00000000-0004-0000-1300-000010000000}"/>
    <hyperlink ref="A20" r:id="rId18" xr:uid="{00000000-0004-0000-1300-000011000000}"/>
    <hyperlink ref="A21" r:id="rId19" xr:uid="{00000000-0004-0000-1300-000012000000}"/>
    <hyperlink ref="A22" r:id="rId20" xr:uid="{00000000-0004-0000-1300-000013000000}"/>
    <hyperlink ref="A23" r:id="rId21" xr:uid="{00000000-0004-0000-1300-000014000000}"/>
    <hyperlink ref="A24" r:id="rId22" xr:uid="{00000000-0004-0000-1300-000015000000}"/>
    <hyperlink ref="A25" r:id="rId23" xr:uid="{00000000-0004-0000-1300-000016000000}"/>
    <hyperlink ref="A26" r:id="rId24" xr:uid="{00000000-0004-0000-1300-000017000000}"/>
    <hyperlink ref="A27" r:id="rId25" xr:uid="{00000000-0004-0000-1300-000018000000}"/>
    <hyperlink ref="A28" r:id="rId26" xr:uid="{00000000-0004-0000-1300-000019000000}"/>
    <hyperlink ref="A29" r:id="rId27" xr:uid="{00000000-0004-0000-1300-00001A000000}"/>
    <hyperlink ref="A30" r:id="rId28" xr:uid="{00000000-0004-0000-1300-00001B000000}"/>
    <hyperlink ref="A31" r:id="rId29" xr:uid="{00000000-0004-0000-1300-00001C000000}"/>
    <hyperlink ref="A32" r:id="rId30" xr:uid="{00000000-0004-0000-1300-00001D000000}"/>
    <hyperlink ref="A33" r:id="rId31" xr:uid="{00000000-0004-0000-1300-00001E000000}"/>
    <hyperlink ref="A34" r:id="rId32" xr:uid="{00000000-0004-0000-1300-00001F000000}"/>
    <hyperlink ref="A35" r:id="rId33" xr:uid="{00000000-0004-0000-1300-000020000000}"/>
    <hyperlink ref="A36" r:id="rId34" xr:uid="{00000000-0004-0000-1300-000021000000}"/>
    <hyperlink ref="A37" r:id="rId35" xr:uid="{00000000-0004-0000-1300-000022000000}"/>
    <hyperlink ref="A38" r:id="rId36" xr:uid="{00000000-0004-0000-1300-000023000000}"/>
    <hyperlink ref="A39" r:id="rId37" xr:uid="{00000000-0004-0000-1300-000024000000}"/>
    <hyperlink ref="A40" r:id="rId38" xr:uid="{00000000-0004-0000-1300-000025000000}"/>
    <hyperlink ref="A41" r:id="rId39" xr:uid="{00000000-0004-0000-1300-000026000000}"/>
    <hyperlink ref="A42" r:id="rId40" xr:uid="{00000000-0004-0000-1300-000027000000}"/>
    <hyperlink ref="A43" r:id="rId41" xr:uid="{00000000-0004-0000-1300-000028000000}"/>
    <hyperlink ref="A44" r:id="rId42" xr:uid="{00000000-0004-0000-1300-000029000000}"/>
    <hyperlink ref="A45" r:id="rId43" xr:uid="{00000000-0004-0000-1300-00002A000000}"/>
    <hyperlink ref="A46" r:id="rId44" xr:uid="{00000000-0004-0000-1300-00002B000000}"/>
    <hyperlink ref="A47" r:id="rId45" xr:uid="{00000000-0004-0000-1300-00002C000000}"/>
    <hyperlink ref="A48" r:id="rId46" xr:uid="{00000000-0004-0000-1300-00002D000000}"/>
    <hyperlink ref="A49" r:id="rId47" xr:uid="{00000000-0004-0000-1300-00002E000000}"/>
    <hyperlink ref="A50" r:id="rId48" xr:uid="{00000000-0004-0000-1300-00002F000000}"/>
    <hyperlink ref="A51" r:id="rId49" xr:uid="{00000000-0004-0000-1300-000030000000}"/>
    <hyperlink ref="A52" r:id="rId50" xr:uid="{00000000-0004-0000-1300-000031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86"/>
  <sheetViews>
    <sheetView workbookViewId="0">
      <selection activeCell="O26" sqref="O26"/>
    </sheetView>
  </sheetViews>
  <sheetFormatPr defaultColWidth="11.44140625" defaultRowHeight="13.2"/>
  <sheetData>
    <row r="1" spans="1:14" ht="17.399999999999999">
      <c r="A1" s="581" t="s">
        <v>1090</v>
      </c>
      <c r="B1" s="582"/>
      <c r="C1" s="582"/>
      <c r="D1" s="582"/>
      <c r="E1" s="582"/>
      <c r="F1" s="582"/>
      <c r="G1" s="582"/>
      <c r="H1" s="582"/>
      <c r="I1" s="582"/>
      <c r="J1" s="583"/>
      <c r="K1" s="226"/>
      <c r="L1" s="226"/>
      <c r="M1" s="226"/>
      <c r="N1" s="226"/>
    </row>
    <row r="2" spans="1:14" ht="18.600000000000001" thickBot="1">
      <c r="A2" s="584" t="s">
        <v>1091</v>
      </c>
      <c r="B2" s="585"/>
      <c r="C2" s="585"/>
      <c r="D2" s="585"/>
      <c r="E2" s="585"/>
      <c r="F2" s="585"/>
      <c r="G2" s="585"/>
      <c r="H2" s="585"/>
      <c r="I2" s="585"/>
      <c r="J2" s="586"/>
      <c r="K2" s="226"/>
      <c r="L2" s="226"/>
      <c r="M2" s="226"/>
      <c r="N2" s="226"/>
    </row>
    <row r="3" spans="1:14">
      <c r="A3" s="587"/>
      <c r="B3" s="588"/>
      <c r="C3" s="588"/>
      <c r="D3" s="588"/>
      <c r="E3" s="588"/>
      <c r="F3" s="588"/>
      <c r="G3" s="588"/>
      <c r="H3" s="588"/>
      <c r="I3" s="588"/>
      <c r="J3" s="589"/>
      <c r="K3" s="226"/>
      <c r="L3" s="226"/>
      <c r="M3" s="226"/>
      <c r="N3" s="226"/>
    </row>
    <row r="4" spans="1:14" ht="13.8">
      <c r="A4" s="227" t="s">
        <v>1092</v>
      </c>
      <c r="B4" s="556" t="s">
        <v>1093</v>
      </c>
      <c r="C4" s="557"/>
      <c r="D4" s="557"/>
      <c r="E4" s="557"/>
      <c r="F4" s="557"/>
      <c r="G4" s="557"/>
      <c r="H4" s="557"/>
      <c r="I4" s="557"/>
      <c r="J4" s="560"/>
      <c r="K4" s="226"/>
      <c r="L4" s="226"/>
      <c r="M4" s="226"/>
      <c r="N4" s="226"/>
    </row>
    <row r="5" spans="1:14" ht="13.8">
      <c r="A5" s="228" t="s">
        <v>1094</v>
      </c>
      <c r="B5" s="556">
        <v>2</v>
      </c>
      <c r="C5" s="557"/>
      <c r="D5" s="557"/>
      <c r="E5" s="557"/>
      <c r="F5" s="557"/>
      <c r="G5" s="557"/>
      <c r="H5" s="557"/>
      <c r="I5" s="557"/>
      <c r="J5" s="560"/>
      <c r="K5" s="226"/>
      <c r="L5" s="226"/>
      <c r="M5" s="226"/>
      <c r="N5" s="226"/>
    </row>
    <row r="6" spans="1:14">
      <c r="A6" s="566"/>
      <c r="B6" s="567"/>
      <c r="C6" s="567"/>
      <c r="D6" s="567"/>
      <c r="E6" s="567"/>
      <c r="F6" s="567"/>
      <c r="G6" s="567"/>
      <c r="H6" s="567"/>
      <c r="I6" s="567"/>
      <c r="J6" s="568"/>
      <c r="K6" s="226"/>
      <c r="L6" s="226"/>
      <c r="M6" s="226"/>
      <c r="N6" s="226"/>
    </row>
    <row r="7" spans="1:14" ht="13.8">
      <c r="A7" s="227" t="s">
        <v>1092</v>
      </c>
      <c r="B7" s="537" t="s">
        <v>1095</v>
      </c>
      <c r="C7" s="534"/>
      <c r="D7" s="534"/>
      <c r="E7" s="534"/>
      <c r="F7" s="535"/>
      <c r="G7" s="559" t="s">
        <v>1096</v>
      </c>
      <c r="H7" s="557"/>
      <c r="I7" s="557"/>
      <c r="J7" s="560"/>
      <c r="K7" s="226"/>
      <c r="L7" s="226"/>
      <c r="M7" s="226"/>
      <c r="N7" s="226"/>
    </row>
    <row r="8" spans="1:14" ht="13.8">
      <c r="A8" s="228" t="s">
        <v>1097</v>
      </c>
      <c r="B8" s="556">
        <v>10</v>
      </c>
      <c r="C8" s="557"/>
      <c r="D8" s="557"/>
      <c r="E8" s="557"/>
      <c r="F8" s="558"/>
      <c r="G8" s="559">
        <v>5</v>
      </c>
      <c r="H8" s="557"/>
      <c r="I8" s="557"/>
      <c r="J8" s="560"/>
      <c r="K8" s="226"/>
      <c r="L8" s="226"/>
      <c r="M8" s="226"/>
      <c r="N8" s="226"/>
    </row>
    <row r="9" spans="1:14" ht="13.8">
      <c r="A9" s="228" t="s">
        <v>1098</v>
      </c>
      <c r="B9" s="556">
        <v>15</v>
      </c>
      <c r="C9" s="557"/>
      <c r="D9" s="557"/>
      <c r="E9" s="557"/>
      <c r="F9" s="558"/>
      <c r="G9" s="559">
        <v>10</v>
      </c>
      <c r="H9" s="557"/>
      <c r="I9" s="557"/>
      <c r="J9" s="560"/>
      <c r="K9" s="226"/>
      <c r="L9" s="226"/>
      <c r="M9" s="226"/>
      <c r="N9" s="226"/>
    </row>
    <row r="10" spans="1:14" ht="13.8">
      <c r="A10" s="228" t="s">
        <v>1099</v>
      </c>
      <c r="B10" s="556">
        <v>20</v>
      </c>
      <c r="C10" s="557"/>
      <c r="D10" s="557"/>
      <c r="E10" s="557"/>
      <c r="F10" s="558"/>
      <c r="G10" s="559">
        <v>15</v>
      </c>
      <c r="H10" s="557"/>
      <c r="I10" s="557"/>
      <c r="J10" s="560"/>
      <c r="K10" s="226"/>
      <c r="L10" s="226"/>
      <c r="M10" s="226"/>
      <c r="N10" s="226"/>
    </row>
    <row r="11" spans="1:14">
      <c r="A11" s="566"/>
      <c r="B11" s="567"/>
      <c r="C11" s="567"/>
      <c r="D11" s="567"/>
      <c r="E11" s="567"/>
      <c r="F11" s="567"/>
      <c r="G11" s="567"/>
      <c r="H11" s="567"/>
      <c r="I11" s="567"/>
      <c r="J11" s="568"/>
      <c r="K11" s="226"/>
      <c r="L11" s="226"/>
      <c r="M11" s="226"/>
      <c r="N11" s="226"/>
    </row>
    <row r="12" spans="1:14" ht="92.4">
      <c r="A12" s="227" t="s">
        <v>1092</v>
      </c>
      <c r="B12" s="229" t="s">
        <v>1100</v>
      </c>
      <c r="C12" s="537" t="s">
        <v>1101</v>
      </c>
      <c r="D12" s="535"/>
      <c r="E12" s="533" t="s">
        <v>1102</v>
      </c>
      <c r="F12" s="535"/>
      <c r="G12" s="533" t="s">
        <v>1103</v>
      </c>
      <c r="H12" s="535"/>
      <c r="I12" s="533" t="s">
        <v>1104</v>
      </c>
      <c r="J12" s="536"/>
      <c r="K12" s="226"/>
      <c r="L12" s="226"/>
      <c r="M12" s="226"/>
      <c r="N12" s="226"/>
    </row>
    <row r="13" spans="1:14" ht="13.8">
      <c r="A13" s="228" t="s">
        <v>1105</v>
      </c>
      <c r="B13" s="231">
        <v>22</v>
      </c>
      <c r="C13" s="556">
        <v>15</v>
      </c>
      <c r="D13" s="558"/>
      <c r="E13" s="559">
        <v>10</v>
      </c>
      <c r="F13" s="558"/>
      <c r="G13" s="559">
        <v>2</v>
      </c>
      <c r="H13" s="558"/>
      <c r="I13" s="572"/>
      <c r="J13" s="574"/>
      <c r="K13" s="226"/>
      <c r="L13" s="226"/>
      <c r="M13" s="226"/>
      <c r="N13" s="226"/>
    </row>
    <row r="14" spans="1:14" ht="13.8">
      <c r="A14" s="228" t="s">
        <v>1106</v>
      </c>
      <c r="B14" s="231">
        <v>20</v>
      </c>
      <c r="C14" s="556">
        <v>14</v>
      </c>
      <c r="D14" s="558"/>
      <c r="E14" s="559">
        <v>10</v>
      </c>
      <c r="F14" s="558"/>
      <c r="G14" s="559">
        <v>1.5</v>
      </c>
      <c r="H14" s="558"/>
      <c r="I14" s="572"/>
      <c r="J14" s="574"/>
      <c r="K14" s="226"/>
      <c r="L14" s="226"/>
      <c r="M14" s="226"/>
      <c r="N14" s="226"/>
    </row>
    <row r="15" spans="1:14" ht="13.8">
      <c r="A15" s="228" t="s">
        <v>1107</v>
      </c>
      <c r="B15" s="231">
        <v>18</v>
      </c>
      <c r="C15" s="556">
        <v>14</v>
      </c>
      <c r="D15" s="558"/>
      <c r="E15" s="559">
        <v>10</v>
      </c>
      <c r="F15" s="558"/>
      <c r="G15" s="559">
        <v>1.25</v>
      </c>
      <c r="H15" s="558"/>
      <c r="I15" s="572"/>
      <c r="J15" s="574"/>
      <c r="K15" s="226"/>
      <c r="L15" s="226"/>
      <c r="M15" s="226"/>
      <c r="N15" s="226"/>
    </row>
    <row r="16" spans="1:14" ht="13.8">
      <c r="A16" s="228" t="s">
        <v>1108</v>
      </c>
      <c r="B16" s="231">
        <v>20</v>
      </c>
      <c r="C16" s="556">
        <v>16</v>
      </c>
      <c r="D16" s="558"/>
      <c r="E16" s="559">
        <v>12</v>
      </c>
      <c r="F16" s="558"/>
      <c r="G16" s="559">
        <v>2.5</v>
      </c>
      <c r="H16" s="558"/>
      <c r="I16" s="572"/>
      <c r="J16" s="574"/>
      <c r="K16" s="226"/>
      <c r="L16" s="226"/>
      <c r="M16" s="226"/>
      <c r="N16" s="226"/>
    </row>
    <row r="17" spans="1:14" ht="13.8">
      <c r="A17" s="228" t="s">
        <v>1109</v>
      </c>
      <c r="B17" s="231">
        <v>18</v>
      </c>
      <c r="C17" s="556">
        <v>14</v>
      </c>
      <c r="D17" s="558"/>
      <c r="E17" s="559">
        <v>10</v>
      </c>
      <c r="F17" s="558"/>
      <c r="G17" s="559">
        <v>2.5</v>
      </c>
      <c r="H17" s="558"/>
      <c r="I17" s="572"/>
      <c r="J17" s="574"/>
      <c r="K17" s="226"/>
      <c r="L17" s="226"/>
      <c r="M17" s="226"/>
      <c r="N17" s="226"/>
    </row>
    <row r="18" spans="1:14" ht="13.8">
      <c r="A18" s="228" t="s">
        <v>1110</v>
      </c>
      <c r="B18" s="231">
        <v>16</v>
      </c>
      <c r="C18" s="556">
        <v>13</v>
      </c>
      <c r="D18" s="558"/>
      <c r="E18" s="559">
        <v>10</v>
      </c>
      <c r="F18" s="558"/>
      <c r="G18" s="559">
        <v>5</v>
      </c>
      <c r="H18" s="558"/>
      <c r="I18" s="559" t="s">
        <v>1111</v>
      </c>
      <c r="J18" s="560"/>
      <c r="K18" s="226"/>
      <c r="L18" s="226"/>
      <c r="M18" s="226"/>
      <c r="N18" s="226"/>
    </row>
    <row r="19" spans="1:14" ht="13.8">
      <c r="A19" s="228" t="s">
        <v>1112</v>
      </c>
      <c r="B19" s="231">
        <v>14</v>
      </c>
      <c r="C19" s="556">
        <v>11</v>
      </c>
      <c r="D19" s="558"/>
      <c r="E19" s="559">
        <v>8</v>
      </c>
      <c r="F19" s="558"/>
      <c r="G19" s="559">
        <v>6</v>
      </c>
      <c r="H19" s="558"/>
      <c r="I19" s="559">
        <v>9.5</v>
      </c>
      <c r="J19" s="560"/>
      <c r="K19" s="226"/>
      <c r="L19" s="226"/>
      <c r="M19" s="226"/>
      <c r="N19" s="226"/>
    </row>
    <row r="20" spans="1:14" ht="13.8">
      <c r="A20" s="228" t="s">
        <v>1113</v>
      </c>
      <c r="B20" s="231">
        <v>14</v>
      </c>
      <c r="C20" s="556">
        <v>11</v>
      </c>
      <c r="D20" s="558"/>
      <c r="E20" s="559">
        <v>8</v>
      </c>
      <c r="F20" s="558"/>
      <c r="G20" s="559">
        <v>9</v>
      </c>
      <c r="H20" s="558"/>
      <c r="I20" s="559">
        <v>9.5</v>
      </c>
      <c r="J20" s="560"/>
      <c r="K20" s="226"/>
      <c r="L20" s="226"/>
      <c r="M20" s="226"/>
      <c r="N20" s="226"/>
    </row>
    <row r="21" spans="1:14" ht="13.8">
      <c r="A21" s="228" t="s">
        <v>1114</v>
      </c>
      <c r="B21" s="231">
        <v>14</v>
      </c>
      <c r="C21" s="556">
        <v>11</v>
      </c>
      <c r="D21" s="558"/>
      <c r="E21" s="559">
        <v>8</v>
      </c>
      <c r="F21" s="558"/>
      <c r="G21" s="559">
        <v>9</v>
      </c>
      <c r="H21" s="558"/>
      <c r="I21" s="559">
        <v>8</v>
      </c>
      <c r="J21" s="560"/>
      <c r="K21" s="226"/>
      <c r="L21" s="226"/>
      <c r="M21" s="226"/>
      <c r="N21" s="226"/>
    </row>
    <row r="22" spans="1:14" ht="13.8">
      <c r="A22" s="228" t="s">
        <v>1115</v>
      </c>
      <c r="B22" s="556">
        <v>11</v>
      </c>
      <c r="C22" s="557"/>
      <c r="D22" s="557"/>
      <c r="E22" s="557"/>
      <c r="F22" s="557"/>
      <c r="G22" s="557"/>
      <c r="H22" s="558"/>
      <c r="I22" s="559">
        <v>8</v>
      </c>
      <c r="J22" s="560"/>
      <c r="K22" s="226"/>
      <c r="L22" s="226"/>
      <c r="M22" s="226"/>
      <c r="N22" s="226"/>
    </row>
    <row r="23" spans="1:14" ht="13.8">
      <c r="A23" s="228" t="s">
        <v>1116</v>
      </c>
      <c r="B23" s="556">
        <v>10</v>
      </c>
      <c r="C23" s="557"/>
      <c r="D23" s="557"/>
      <c r="E23" s="557"/>
      <c r="F23" s="557"/>
      <c r="G23" s="557"/>
      <c r="H23" s="558"/>
      <c r="I23" s="559">
        <v>7</v>
      </c>
      <c r="J23" s="560"/>
      <c r="K23" s="226"/>
      <c r="L23" s="226"/>
      <c r="M23" s="226"/>
      <c r="N23" s="226"/>
    </row>
    <row r="24" spans="1:14" ht="15.6">
      <c r="A24" s="578" t="s">
        <v>1117</v>
      </c>
      <c r="B24" s="579"/>
      <c r="C24" s="579"/>
      <c r="D24" s="579"/>
      <c r="E24" s="579"/>
      <c r="F24" s="579"/>
      <c r="G24" s="579"/>
      <c r="H24" s="579"/>
      <c r="I24" s="579"/>
      <c r="J24" s="580"/>
      <c r="K24" s="226"/>
      <c r="L24" s="226"/>
      <c r="M24" s="226"/>
      <c r="N24" s="226"/>
    </row>
    <row r="25" spans="1:14">
      <c r="A25" s="566"/>
      <c r="B25" s="567"/>
      <c r="C25" s="567"/>
      <c r="D25" s="567"/>
      <c r="E25" s="567"/>
      <c r="F25" s="567"/>
      <c r="G25" s="567"/>
      <c r="H25" s="567"/>
      <c r="I25" s="567"/>
      <c r="J25" s="568"/>
      <c r="K25" s="226"/>
      <c r="L25" s="226"/>
      <c r="M25" s="226"/>
      <c r="N25" s="226"/>
    </row>
    <row r="26" spans="1:14" ht="92.4">
      <c r="A26" s="232" t="s">
        <v>1092</v>
      </c>
      <c r="B26" s="229" t="s">
        <v>1118</v>
      </c>
      <c r="C26" s="537" t="s">
        <v>1119</v>
      </c>
      <c r="D26" s="535"/>
      <c r="E26" s="533" t="s">
        <v>1120</v>
      </c>
      <c r="F26" s="535"/>
      <c r="G26" s="533" t="s">
        <v>1121</v>
      </c>
      <c r="H26" s="535"/>
      <c r="I26" s="229" t="s">
        <v>1122</v>
      </c>
      <c r="J26" s="233" t="s">
        <v>1123</v>
      </c>
      <c r="K26" s="226"/>
      <c r="L26" s="226"/>
      <c r="M26" s="226"/>
      <c r="N26" s="226"/>
    </row>
    <row r="27" spans="1:14">
      <c r="A27" s="234" t="s">
        <v>1124</v>
      </c>
      <c r="B27" s="231" t="s">
        <v>1125</v>
      </c>
      <c r="C27" s="556">
        <v>5</v>
      </c>
      <c r="D27" s="558"/>
      <c r="E27" s="572" t="s">
        <v>1126</v>
      </c>
      <c r="F27" s="573"/>
      <c r="G27" s="573"/>
      <c r="H27" s="573"/>
      <c r="I27" s="573"/>
      <c r="J27" s="574"/>
      <c r="K27" s="226"/>
      <c r="L27" s="226"/>
      <c r="M27" s="226"/>
      <c r="N27" s="226"/>
    </row>
    <row r="28" spans="1:14" ht="48" customHeight="1">
      <c r="A28" s="575" t="s">
        <v>1127</v>
      </c>
      <c r="B28" s="576"/>
      <c r="C28" s="576"/>
      <c r="D28" s="576"/>
      <c r="E28" s="576"/>
      <c r="F28" s="576"/>
      <c r="G28" s="576"/>
      <c r="H28" s="576"/>
      <c r="I28" s="576"/>
      <c r="J28" s="577"/>
      <c r="K28" s="226"/>
      <c r="L28" s="226"/>
      <c r="M28" s="226"/>
      <c r="N28" s="226"/>
    </row>
    <row r="29" spans="1:14">
      <c r="A29" s="566"/>
      <c r="B29" s="567"/>
      <c r="C29" s="567"/>
      <c r="D29" s="567"/>
      <c r="E29" s="567"/>
      <c r="F29" s="567"/>
      <c r="G29" s="567"/>
      <c r="H29" s="567"/>
      <c r="I29" s="567"/>
      <c r="J29" s="568"/>
      <c r="K29" s="226"/>
      <c r="L29" s="226"/>
      <c r="M29" s="226"/>
      <c r="N29" s="226"/>
    </row>
    <row r="30" spans="1:14" ht="24" customHeight="1">
      <c r="A30" s="232" t="s">
        <v>1092</v>
      </c>
      <c r="B30" s="537" t="s">
        <v>1128</v>
      </c>
      <c r="C30" s="534"/>
      <c r="D30" s="534"/>
      <c r="E30" s="534"/>
      <c r="F30" s="535"/>
      <c r="G30" s="533" t="s">
        <v>1129</v>
      </c>
      <c r="H30" s="534"/>
      <c r="I30" s="534"/>
      <c r="J30" s="536"/>
      <c r="K30" s="226"/>
      <c r="L30" s="226"/>
      <c r="M30" s="226"/>
      <c r="N30" s="226"/>
    </row>
    <row r="31" spans="1:14">
      <c r="A31" s="234" t="s">
        <v>1130</v>
      </c>
      <c r="B31" s="556" t="s">
        <v>1131</v>
      </c>
      <c r="C31" s="557"/>
      <c r="D31" s="557"/>
      <c r="E31" s="557"/>
      <c r="F31" s="557"/>
      <c r="G31" s="557"/>
      <c r="H31" s="557"/>
      <c r="I31" s="557"/>
      <c r="J31" s="560"/>
      <c r="K31" s="226"/>
      <c r="L31" s="226"/>
      <c r="M31" s="226"/>
      <c r="N31" s="226"/>
    </row>
    <row r="32" spans="1:14">
      <c r="A32" s="234" t="s">
        <v>1132</v>
      </c>
      <c r="B32" s="556">
        <v>7</v>
      </c>
      <c r="C32" s="557"/>
      <c r="D32" s="557"/>
      <c r="E32" s="557"/>
      <c r="F32" s="558"/>
      <c r="G32" s="559">
        <v>5</v>
      </c>
      <c r="H32" s="557"/>
      <c r="I32" s="557"/>
      <c r="J32" s="560"/>
      <c r="K32" s="226"/>
      <c r="L32" s="226"/>
      <c r="M32" s="226"/>
      <c r="N32" s="226"/>
    </row>
    <row r="33" spans="1:14">
      <c r="A33" s="569" t="s">
        <v>1133</v>
      </c>
      <c r="B33" s="570"/>
      <c r="C33" s="570"/>
      <c r="D33" s="570"/>
      <c r="E33" s="570"/>
      <c r="F33" s="570"/>
      <c r="G33" s="570"/>
      <c r="H33" s="570"/>
      <c r="I33" s="570"/>
      <c r="J33" s="571"/>
      <c r="K33" s="226"/>
      <c r="L33" s="226"/>
      <c r="M33" s="226"/>
      <c r="N33" s="226"/>
    </row>
    <row r="34" spans="1:14">
      <c r="A34" s="566"/>
      <c r="B34" s="567"/>
      <c r="C34" s="567"/>
      <c r="D34" s="567"/>
      <c r="E34" s="567"/>
      <c r="F34" s="567"/>
      <c r="G34" s="567"/>
      <c r="H34" s="567"/>
      <c r="I34" s="567"/>
      <c r="J34" s="568"/>
      <c r="K34" s="226"/>
      <c r="L34" s="226"/>
      <c r="M34" s="226"/>
      <c r="N34" s="226"/>
    </row>
    <row r="35" spans="1:14" ht="36" customHeight="1">
      <c r="A35" s="232" t="s">
        <v>1092</v>
      </c>
      <c r="B35" s="537" t="s">
        <v>1134</v>
      </c>
      <c r="C35" s="534"/>
      <c r="D35" s="534"/>
      <c r="E35" s="534"/>
      <c r="F35" s="535"/>
      <c r="G35" s="533" t="s">
        <v>1135</v>
      </c>
      <c r="H35" s="534"/>
      <c r="I35" s="534"/>
      <c r="J35" s="536"/>
      <c r="K35" s="226"/>
      <c r="L35" s="226"/>
      <c r="M35" s="226"/>
      <c r="N35" s="226"/>
    </row>
    <row r="36" spans="1:14">
      <c r="A36" s="234" t="s">
        <v>1136</v>
      </c>
      <c r="B36" s="556">
        <v>8.5</v>
      </c>
      <c r="C36" s="557"/>
      <c r="D36" s="557"/>
      <c r="E36" s="557"/>
      <c r="F36" s="558"/>
      <c r="G36" s="559">
        <v>5.5</v>
      </c>
      <c r="H36" s="557"/>
      <c r="I36" s="557"/>
      <c r="J36" s="560"/>
      <c r="K36" s="226"/>
      <c r="L36" s="226"/>
      <c r="M36" s="226"/>
      <c r="N36" s="226"/>
    </row>
    <row r="37" spans="1:14">
      <c r="A37" s="234" t="s">
        <v>1137</v>
      </c>
      <c r="B37" s="556">
        <v>10</v>
      </c>
      <c r="C37" s="557"/>
      <c r="D37" s="557"/>
      <c r="E37" s="557"/>
      <c r="F37" s="558"/>
      <c r="G37" s="559">
        <v>7</v>
      </c>
      <c r="H37" s="557"/>
      <c r="I37" s="557"/>
      <c r="J37" s="560"/>
      <c r="K37" s="226"/>
      <c r="L37" s="226"/>
      <c r="M37" s="226"/>
      <c r="N37" s="226"/>
    </row>
    <row r="38" spans="1:14">
      <c r="A38" s="234" t="s">
        <v>1138</v>
      </c>
      <c r="B38" s="556">
        <v>9</v>
      </c>
      <c r="C38" s="557"/>
      <c r="D38" s="557"/>
      <c r="E38" s="557"/>
      <c r="F38" s="558"/>
      <c r="G38" s="559">
        <v>7</v>
      </c>
      <c r="H38" s="557"/>
      <c r="I38" s="557"/>
      <c r="J38" s="560"/>
      <c r="K38" s="226"/>
      <c r="L38" s="226"/>
      <c r="M38" s="226"/>
      <c r="N38" s="226"/>
    </row>
    <row r="39" spans="1:14">
      <c r="A39" s="234" t="s">
        <v>1139</v>
      </c>
      <c r="B39" s="556">
        <v>7</v>
      </c>
      <c r="C39" s="557"/>
      <c r="D39" s="557"/>
      <c r="E39" s="557"/>
      <c r="F39" s="558"/>
      <c r="G39" s="559">
        <v>7</v>
      </c>
      <c r="H39" s="557"/>
      <c r="I39" s="557"/>
      <c r="J39" s="560"/>
      <c r="K39" s="226"/>
      <c r="L39" s="226"/>
      <c r="M39" s="226"/>
      <c r="N39" s="226"/>
    </row>
    <row r="40" spans="1:14">
      <c r="A40" s="566"/>
      <c r="B40" s="567"/>
      <c r="C40" s="567"/>
      <c r="D40" s="567"/>
      <c r="E40" s="567"/>
      <c r="F40" s="567"/>
      <c r="G40" s="567"/>
      <c r="H40" s="567"/>
      <c r="I40" s="567"/>
      <c r="J40" s="568"/>
      <c r="K40" s="226"/>
      <c r="L40" s="226"/>
      <c r="M40" s="226"/>
      <c r="N40" s="226"/>
    </row>
    <row r="41" spans="1:14" ht="84" customHeight="1">
      <c r="A41" s="232" t="s">
        <v>1092</v>
      </c>
      <c r="B41" s="537" t="s">
        <v>1140</v>
      </c>
      <c r="C41" s="534"/>
      <c r="D41" s="535"/>
      <c r="E41" s="533" t="s">
        <v>1141</v>
      </c>
      <c r="F41" s="534"/>
      <c r="G41" s="534"/>
      <c r="H41" s="535"/>
      <c r="I41" s="533" t="s">
        <v>1142</v>
      </c>
      <c r="J41" s="536"/>
      <c r="K41" s="226"/>
      <c r="L41" s="226"/>
      <c r="M41" s="226"/>
      <c r="N41" s="226"/>
    </row>
    <row r="42" spans="1:14" ht="12" customHeight="1">
      <c r="A42" s="234" t="s">
        <v>1143</v>
      </c>
      <c r="B42" s="537" t="s">
        <v>1144</v>
      </c>
      <c r="C42" s="534"/>
      <c r="D42" s="535"/>
      <c r="E42" s="559">
        <v>3.5</v>
      </c>
      <c r="F42" s="557"/>
      <c r="G42" s="557"/>
      <c r="H42" s="558"/>
      <c r="I42" s="559">
        <v>3.5</v>
      </c>
      <c r="J42" s="560"/>
      <c r="K42" s="226"/>
      <c r="L42" s="226"/>
      <c r="M42" s="226"/>
      <c r="N42" s="226"/>
    </row>
    <row r="43" spans="1:14">
      <c r="A43" s="234" t="s">
        <v>1145</v>
      </c>
      <c r="B43" s="556">
        <v>2</v>
      </c>
      <c r="C43" s="557"/>
      <c r="D43" s="558"/>
      <c r="E43" s="559">
        <v>3.5</v>
      </c>
      <c r="F43" s="557"/>
      <c r="G43" s="557"/>
      <c r="H43" s="558"/>
      <c r="I43" s="559">
        <v>3.5</v>
      </c>
      <c r="J43" s="560"/>
      <c r="K43" s="226"/>
      <c r="L43" s="226"/>
      <c r="M43" s="226"/>
      <c r="N43" s="226"/>
    </row>
    <row r="44" spans="1:14">
      <c r="A44" s="234" t="s">
        <v>1146</v>
      </c>
      <c r="B44" s="556">
        <v>3.5</v>
      </c>
      <c r="C44" s="557"/>
      <c r="D44" s="558"/>
      <c r="E44" s="559">
        <v>3.5</v>
      </c>
      <c r="F44" s="557"/>
      <c r="G44" s="557"/>
      <c r="H44" s="558"/>
      <c r="I44" s="559">
        <v>3.5</v>
      </c>
      <c r="J44" s="560"/>
      <c r="K44" s="226"/>
      <c r="L44" s="226"/>
      <c r="M44" s="226"/>
      <c r="N44" s="226"/>
    </row>
    <row r="45" spans="1:14">
      <c r="A45" s="234" t="s">
        <v>1147</v>
      </c>
      <c r="B45" s="556">
        <v>4.5</v>
      </c>
      <c r="C45" s="557"/>
      <c r="D45" s="558"/>
      <c r="E45" s="559">
        <v>4</v>
      </c>
      <c r="F45" s="557"/>
      <c r="G45" s="557"/>
      <c r="H45" s="558"/>
      <c r="I45" s="559">
        <v>4.5</v>
      </c>
      <c r="J45" s="560"/>
      <c r="K45" s="226"/>
      <c r="L45" s="226"/>
      <c r="M45" s="226"/>
      <c r="N45" s="226"/>
    </row>
    <row r="46" spans="1:14">
      <c r="A46" s="234" t="s">
        <v>1148</v>
      </c>
      <c r="B46" s="556">
        <v>3.5</v>
      </c>
      <c r="C46" s="557"/>
      <c r="D46" s="558"/>
      <c r="E46" s="559">
        <v>3</v>
      </c>
      <c r="F46" s="557"/>
      <c r="G46" s="557"/>
      <c r="H46" s="558"/>
      <c r="I46" s="559">
        <v>3.5</v>
      </c>
      <c r="J46" s="560"/>
      <c r="K46" s="226"/>
      <c r="L46" s="226"/>
      <c r="M46" s="226"/>
      <c r="N46" s="226"/>
    </row>
    <row r="47" spans="1:14">
      <c r="A47" s="234" t="s">
        <v>1149</v>
      </c>
      <c r="B47" s="556">
        <v>4.5</v>
      </c>
      <c r="C47" s="557"/>
      <c r="D47" s="558"/>
      <c r="E47" s="559">
        <v>4</v>
      </c>
      <c r="F47" s="557"/>
      <c r="G47" s="557"/>
      <c r="H47" s="558"/>
      <c r="I47" s="559">
        <v>4.5</v>
      </c>
      <c r="J47" s="560"/>
      <c r="K47" s="226"/>
      <c r="L47" s="226"/>
      <c r="M47" s="226"/>
      <c r="N47" s="226"/>
    </row>
    <row r="48" spans="1:14">
      <c r="A48" s="234" t="s">
        <v>1150</v>
      </c>
      <c r="B48" s="556">
        <v>5.5</v>
      </c>
      <c r="C48" s="557"/>
      <c r="D48" s="558"/>
      <c r="E48" s="559">
        <v>4.5</v>
      </c>
      <c r="F48" s="557"/>
      <c r="G48" s="557"/>
      <c r="H48" s="558"/>
      <c r="I48" s="559">
        <v>5</v>
      </c>
      <c r="J48" s="560"/>
      <c r="K48" s="226"/>
      <c r="L48" s="226"/>
      <c r="M48" s="226"/>
      <c r="N48" s="226"/>
    </row>
    <row r="49" spans="1:14">
      <c r="A49" s="234" t="s">
        <v>1151</v>
      </c>
      <c r="B49" s="556">
        <v>7</v>
      </c>
      <c r="C49" s="557"/>
      <c r="D49" s="558"/>
      <c r="E49" s="559">
        <v>5</v>
      </c>
      <c r="F49" s="557"/>
      <c r="G49" s="557"/>
      <c r="H49" s="558"/>
      <c r="I49" s="559">
        <v>5.5</v>
      </c>
      <c r="J49" s="560"/>
      <c r="K49" s="226"/>
      <c r="L49" s="226"/>
      <c r="M49" s="226"/>
      <c r="N49" s="226"/>
    </row>
    <row r="50" spans="1:14">
      <c r="A50" s="234" t="s">
        <v>1152</v>
      </c>
      <c r="B50" s="556">
        <v>8.5</v>
      </c>
      <c r="C50" s="557"/>
      <c r="D50" s="558"/>
      <c r="E50" s="559">
        <v>5.5</v>
      </c>
      <c r="F50" s="557"/>
      <c r="G50" s="557"/>
      <c r="H50" s="558"/>
      <c r="I50" s="559">
        <v>6</v>
      </c>
      <c r="J50" s="560"/>
      <c r="K50" s="226"/>
      <c r="L50" s="226"/>
      <c r="M50" s="226"/>
      <c r="N50" s="226"/>
    </row>
    <row r="51" spans="1:14">
      <c r="A51" s="234" t="s">
        <v>1153</v>
      </c>
      <c r="B51" s="556">
        <v>4.5</v>
      </c>
      <c r="C51" s="557"/>
      <c r="D51" s="558"/>
      <c r="E51" s="559">
        <v>1.5</v>
      </c>
      <c r="F51" s="557"/>
      <c r="G51" s="557"/>
      <c r="H51" s="558"/>
      <c r="I51" s="559">
        <v>2</v>
      </c>
      <c r="J51" s="560"/>
      <c r="K51" s="226"/>
      <c r="L51" s="226"/>
      <c r="M51" s="226"/>
      <c r="N51" s="226"/>
    </row>
    <row r="52" spans="1:14">
      <c r="A52" s="234" t="s">
        <v>1154</v>
      </c>
      <c r="B52" s="556">
        <v>0.5</v>
      </c>
      <c r="C52" s="557"/>
      <c r="D52" s="558"/>
      <c r="E52" s="559">
        <v>0.5</v>
      </c>
      <c r="F52" s="557"/>
      <c r="G52" s="557"/>
      <c r="H52" s="558"/>
      <c r="I52" s="559">
        <v>0.5</v>
      </c>
      <c r="J52" s="560"/>
      <c r="K52" s="226"/>
      <c r="L52" s="226"/>
      <c r="M52" s="226"/>
      <c r="N52" s="226"/>
    </row>
    <row r="53" spans="1:14">
      <c r="A53" s="234" t="s">
        <v>1155</v>
      </c>
      <c r="B53" s="556">
        <v>1</v>
      </c>
      <c r="C53" s="557"/>
      <c r="D53" s="558"/>
      <c r="E53" s="559">
        <v>1</v>
      </c>
      <c r="F53" s="557"/>
      <c r="G53" s="557"/>
      <c r="H53" s="558"/>
      <c r="I53" s="559">
        <v>1</v>
      </c>
      <c r="J53" s="560"/>
      <c r="K53" s="226"/>
      <c r="L53" s="226"/>
      <c r="M53" s="226"/>
      <c r="N53" s="226"/>
    </row>
    <row r="54" spans="1:14">
      <c r="A54" s="234" t="s">
        <v>1156</v>
      </c>
      <c r="B54" s="556">
        <v>1.5</v>
      </c>
      <c r="C54" s="557"/>
      <c r="D54" s="558"/>
      <c r="E54" s="559">
        <v>1.5</v>
      </c>
      <c r="F54" s="557"/>
      <c r="G54" s="557"/>
      <c r="H54" s="558"/>
      <c r="I54" s="559">
        <v>1.5</v>
      </c>
      <c r="J54" s="560"/>
      <c r="K54" s="226"/>
      <c r="L54" s="226"/>
      <c r="M54" s="226"/>
      <c r="N54" s="226"/>
    </row>
    <row r="55" spans="1:14">
      <c r="A55" s="234" t="s">
        <v>1157</v>
      </c>
      <c r="B55" s="556">
        <v>2</v>
      </c>
      <c r="C55" s="557"/>
      <c r="D55" s="558"/>
      <c r="E55" s="559">
        <v>2</v>
      </c>
      <c r="F55" s="557"/>
      <c r="G55" s="557"/>
      <c r="H55" s="558"/>
      <c r="I55" s="559">
        <v>2</v>
      </c>
      <c r="J55" s="560"/>
      <c r="K55" s="226"/>
      <c r="L55" s="226"/>
      <c r="M55" s="226"/>
      <c r="N55" s="226"/>
    </row>
    <row r="56" spans="1:14" ht="13.8" thickBot="1">
      <c r="A56" s="235" t="s">
        <v>1158</v>
      </c>
      <c r="B56" s="561">
        <v>2.5</v>
      </c>
      <c r="C56" s="562"/>
      <c r="D56" s="563"/>
      <c r="E56" s="564">
        <v>2.5</v>
      </c>
      <c r="F56" s="562"/>
      <c r="G56" s="562"/>
      <c r="H56" s="563"/>
      <c r="I56" s="564">
        <v>2.5</v>
      </c>
      <c r="J56" s="565"/>
      <c r="K56" s="226"/>
      <c r="L56" s="226"/>
      <c r="M56" s="226"/>
      <c r="N56" s="226"/>
    </row>
    <row r="57" spans="1:14" ht="13.8" thickBot="1">
      <c r="A57" s="538"/>
      <c r="B57" s="539"/>
      <c r="C57" s="539"/>
      <c r="D57" s="539"/>
      <c r="E57" s="539"/>
      <c r="F57" s="539"/>
      <c r="G57" s="539"/>
      <c r="H57" s="539"/>
      <c r="I57" s="539"/>
      <c r="J57" s="540"/>
      <c r="K57" s="226"/>
      <c r="L57" s="226"/>
      <c r="M57" s="226"/>
      <c r="N57" s="226"/>
    </row>
    <row r="58" spans="1:14" ht="118.8">
      <c r="A58" s="232" t="s">
        <v>1092</v>
      </c>
      <c r="B58" s="229" t="s">
        <v>1159</v>
      </c>
      <c r="C58" s="544" t="s">
        <v>1160</v>
      </c>
      <c r="D58" s="546"/>
      <c r="E58" s="551" t="s">
        <v>1161</v>
      </c>
      <c r="F58" s="546"/>
      <c r="G58" s="551" t="s">
        <v>1162</v>
      </c>
      <c r="H58" s="546"/>
      <c r="I58" s="229" t="s">
        <v>1163</v>
      </c>
      <c r="J58" s="233" t="s">
        <v>1164</v>
      </c>
      <c r="K58" s="226"/>
      <c r="L58" s="226"/>
      <c r="M58" s="226"/>
      <c r="N58" s="226"/>
    </row>
    <row r="59" spans="1:14">
      <c r="A59" s="234" t="s">
        <v>1165</v>
      </c>
      <c r="B59" s="556">
        <v>2.5</v>
      </c>
      <c r="C59" s="557"/>
      <c r="D59" s="557"/>
      <c r="E59" s="557"/>
      <c r="F59" s="557"/>
      <c r="G59" s="557"/>
      <c r="H59" s="557"/>
      <c r="I59" s="557"/>
      <c r="J59" s="560"/>
      <c r="K59" s="226"/>
      <c r="L59" s="226"/>
      <c r="M59" s="226"/>
      <c r="N59" s="226"/>
    </row>
    <row r="60" spans="1:14">
      <c r="A60" s="234" t="s">
        <v>1166</v>
      </c>
      <c r="B60" s="556">
        <v>3.5</v>
      </c>
      <c r="C60" s="557"/>
      <c r="D60" s="558"/>
      <c r="E60" s="559">
        <v>3</v>
      </c>
      <c r="F60" s="557"/>
      <c r="G60" s="557"/>
      <c r="H60" s="558"/>
      <c r="I60" s="559">
        <v>3</v>
      </c>
      <c r="J60" s="560"/>
      <c r="K60" s="226"/>
      <c r="L60" s="226"/>
      <c r="M60" s="226"/>
      <c r="N60" s="226"/>
    </row>
    <row r="61" spans="1:14">
      <c r="A61" s="234" t="s">
        <v>1167</v>
      </c>
      <c r="B61" s="556">
        <v>4.5</v>
      </c>
      <c r="C61" s="557"/>
      <c r="D61" s="558"/>
      <c r="E61" s="559">
        <v>3.5</v>
      </c>
      <c r="F61" s="557"/>
      <c r="G61" s="557"/>
      <c r="H61" s="558"/>
      <c r="I61" s="559">
        <v>3.5</v>
      </c>
      <c r="J61" s="560"/>
      <c r="K61" s="226"/>
      <c r="L61" s="226"/>
      <c r="M61" s="226"/>
      <c r="N61" s="226"/>
    </row>
    <row r="62" spans="1:14">
      <c r="A62" s="234" t="s">
        <v>1168</v>
      </c>
      <c r="B62" s="556">
        <v>5.5</v>
      </c>
      <c r="C62" s="557"/>
      <c r="D62" s="558"/>
      <c r="E62" s="559">
        <v>4</v>
      </c>
      <c r="F62" s="557"/>
      <c r="G62" s="557"/>
      <c r="H62" s="558"/>
      <c r="I62" s="559">
        <v>4</v>
      </c>
      <c r="J62" s="560"/>
      <c r="K62" s="226"/>
      <c r="L62" s="226"/>
      <c r="M62" s="226"/>
      <c r="N62" s="226"/>
    </row>
    <row r="63" spans="1:14">
      <c r="A63" s="234" t="s">
        <v>1169</v>
      </c>
      <c r="B63" s="556">
        <v>4.25</v>
      </c>
      <c r="C63" s="557"/>
      <c r="D63" s="558"/>
      <c r="E63" s="559">
        <v>4.25</v>
      </c>
      <c r="F63" s="557"/>
      <c r="G63" s="557"/>
      <c r="H63" s="558"/>
      <c r="I63" s="559">
        <v>4.25</v>
      </c>
      <c r="J63" s="560"/>
      <c r="K63" s="226"/>
      <c r="L63" s="226"/>
      <c r="M63" s="226"/>
      <c r="N63" s="226"/>
    </row>
    <row r="64" spans="1:14">
      <c r="A64" s="234" t="s">
        <v>1170</v>
      </c>
      <c r="B64" s="230">
        <v>4.25</v>
      </c>
      <c r="C64" s="553" t="s">
        <v>1171</v>
      </c>
      <c r="D64" s="554"/>
      <c r="E64" s="555" t="s">
        <v>1172</v>
      </c>
      <c r="F64" s="554"/>
      <c r="G64" s="555" t="s">
        <v>1172</v>
      </c>
      <c r="H64" s="554"/>
      <c r="I64" s="236" t="s">
        <v>1172</v>
      </c>
      <c r="J64" s="237" t="s">
        <v>1171</v>
      </c>
      <c r="K64" s="226"/>
      <c r="L64" s="226"/>
      <c r="M64" s="226"/>
      <c r="N64" s="226"/>
    </row>
    <row r="65" spans="1:14">
      <c r="A65" s="234" t="s">
        <v>1173</v>
      </c>
      <c r="B65" s="230">
        <v>4.25</v>
      </c>
      <c r="C65" s="553" t="s">
        <v>1174</v>
      </c>
      <c r="D65" s="554"/>
      <c r="E65" s="555" t="s">
        <v>1172</v>
      </c>
      <c r="F65" s="554"/>
      <c r="G65" s="555" t="s">
        <v>1171</v>
      </c>
      <c r="H65" s="554"/>
      <c r="I65" s="236" t="s">
        <v>1172</v>
      </c>
      <c r="J65" s="237" t="s">
        <v>1174</v>
      </c>
      <c r="K65" s="226"/>
      <c r="L65" s="226"/>
      <c r="M65" s="226"/>
      <c r="N65" s="226"/>
    </row>
    <row r="66" spans="1:14" ht="13.8" thickBot="1">
      <c r="A66" s="238" t="s">
        <v>1175</v>
      </c>
      <c r="B66" s="239">
        <v>5</v>
      </c>
      <c r="C66" s="527">
        <v>7</v>
      </c>
      <c r="D66" s="528"/>
      <c r="E66" s="529">
        <v>5</v>
      </c>
      <c r="F66" s="528"/>
      <c r="G66" s="529">
        <v>6</v>
      </c>
      <c r="H66" s="528"/>
      <c r="I66" s="239">
        <v>5</v>
      </c>
      <c r="J66" s="241">
        <v>7</v>
      </c>
      <c r="K66" s="226"/>
      <c r="L66" s="226"/>
      <c r="M66" s="226"/>
      <c r="N66" s="226"/>
    </row>
    <row r="67" spans="1:14" ht="13.8" thickBot="1">
      <c r="A67" s="538"/>
      <c r="B67" s="539"/>
      <c r="C67" s="539"/>
      <c r="D67" s="539"/>
      <c r="E67" s="539"/>
      <c r="F67" s="539"/>
      <c r="G67" s="539"/>
      <c r="H67" s="539"/>
      <c r="I67" s="539"/>
      <c r="J67" s="539"/>
      <c r="K67" s="539"/>
      <c r="L67" s="539"/>
      <c r="M67" s="539"/>
      <c r="N67" s="540"/>
    </row>
    <row r="68" spans="1:14" ht="12" customHeight="1">
      <c r="A68" s="541" t="s">
        <v>1092</v>
      </c>
      <c r="B68" s="544" t="s">
        <v>1176</v>
      </c>
      <c r="C68" s="545"/>
      <c r="D68" s="545"/>
      <c r="E68" s="545"/>
      <c r="F68" s="545"/>
      <c r="G68" s="545"/>
      <c r="H68" s="546"/>
      <c r="I68" s="547" t="s">
        <v>1177</v>
      </c>
      <c r="J68" s="548"/>
      <c r="K68" s="551" t="s">
        <v>1178</v>
      </c>
      <c r="L68" s="545"/>
      <c r="M68" s="545"/>
      <c r="N68" s="552"/>
    </row>
    <row r="69" spans="1:14" ht="24" customHeight="1">
      <c r="A69" s="542"/>
      <c r="B69" s="537" t="s">
        <v>1179</v>
      </c>
      <c r="C69" s="534"/>
      <c r="D69" s="535"/>
      <c r="E69" s="533" t="s">
        <v>1180</v>
      </c>
      <c r="F69" s="534"/>
      <c r="G69" s="534"/>
      <c r="H69" s="535"/>
      <c r="I69" s="549"/>
      <c r="J69" s="550"/>
      <c r="K69" s="533" t="s">
        <v>1181</v>
      </c>
      <c r="L69" s="535"/>
      <c r="M69" s="533" t="s">
        <v>1180</v>
      </c>
      <c r="N69" s="536"/>
    </row>
    <row r="70" spans="1:14" ht="39.6">
      <c r="A70" s="543"/>
      <c r="B70" s="229" t="s">
        <v>1182</v>
      </c>
      <c r="C70" s="537" t="s">
        <v>1183</v>
      </c>
      <c r="D70" s="535"/>
      <c r="E70" s="533" t="s">
        <v>1182</v>
      </c>
      <c r="F70" s="535"/>
      <c r="G70" s="533" t="s">
        <v>1183</v>
      </c>
      <c r="H70" s="535"/>
      <c r="I70" s="229" t="s">
        <v>1182</v>
      </c>
      <c r="J70" s="229" t="s">
        <v>1183</v>
      </c>
      <c r="K70" s="229" t="s">
        <v>1182</v>
      </c>
      <c r="L70" s="229" t="s">
        <v>1183</v>
      </c>
      <c r="M70" s="229" t="s">
        <v>1182</v>
      </c>
      <c r="N70" s="233" t="s">
        <v>1183</v>
      </c>
    </row>
    <row r="71" spans="1:14" ht="13.8" thickBot="1">
      <c r="A71" s="242" t="s">
        <v>1184</v>
      </c>
      <c r="B71" s="243">
        <v>5</v>
      </c>
      <c r="C71" s="527">
        <v>7</v>
      </c>
      <c r="D71" s="528"/>
      <c r="E71" s="529">
        <v>5</v>
      </c>
      <c r="F71" s="528"/>
      <c r="G71" s="529">
        <v>7</v>
      </c>
      <c r="H71" s="528"/>
      <c r="I71" s="243">
        <v>5</v>
      </c>
      <c r="J71" s="243">
        <v>6</v>
      </c>
      <c r="K71" s="243">
        <v>5</v>
      </c>
      <c r="L71" s="243">
        <v>7</v>
      </c>
      <c r="M71" s="243">
        <v>5</v>
      </c>
      <c r="N71" s="244">
        <v>7</v>
      </c>
    </row>
    <row r="72" spans="1:14">
      <c r="A72" s="226"/>
      <c r="B72" s="530" t="s">
        <v>1185</v>
      </c>
      <c r="C72" s="531"/>
      <c r="D72" s="531"/>
      <c r="E72" s="531"/>
      <c r="F72" s="531"/>
      <c r="G72" s="531"/>
      <c r="H72" s="531"/>
      <c r="I72" s="531"/>
      <c r="J72" s="531"/>
      <c r="K72" s="531"/>
      <c r="L72" s="531"/>
      <c r="M72" s="531"/>
      <c r="N72" s="532"/>
    </row>
    <row r="73" spans="1:14">
      <c r="A73" s="245" t="s">
        <v>1186</v>
      </c>
      <c r="B73" s="246">
        <v>5</v>
      </c>
      <c r="C73" s="519">
        <v>7</v>
      </c>
      <c r="D73" s="520"/>
      <c r="E73" s="521">
        <v>5</v>
      </c>
      <c r="F73" s="520"/>
      <c r="G73" s="521">
        <v>7</v>
      </c>
      <c r="H73" s="520"/>
      <c r="I73" s="246">
        <v>5</v>
      </c>
      <c r="J73" s="246">
        <v>6</v>
      </c>
      <c r="K73" s="246">
        <v>5</v>
      </c>
      <c r="L73" s="246">
        <v>7</v>
      </c>
      <c r="M73" s="246">
        <v>5</v>
      </c>
      <c r="N73" s="247">
        <v>7</v>
      </c>
    </row>
    <row r="74" spans="1:14">
      <c r="A74" s="248" t="s">
        <v>1187</v>
      </c>
      <c r="B74" s="246">
        <v>5</v>
      </c>
      <c r="C74" s="519">
        <v>8</v>
      </c>
      <c r="D74" s="520"/>
      <c r="E74" s="521">
        <v>5</v>
      </c>
      <c r="F74" s="520"/>
      <c r="G74" s="521">
        <v>8</v>
      </c>
      <c r="H74" s="520"/>
      <c r="I74" s="246">
        <v>5</v>
      </c>
      <c r="J74" s="246">
        <v>7</v>
      </c>
      <c r="K74" s="246">
        <v>5</v>
      </c>
      <c r="L74" s="246">
        <v>8</v>
      </c>
      <c r="M74" s="246">
        <v>5</v>
      </c>
      <c r="N74" s="246">
        <v>8</v>
      </c>
    </row>
    <row r="75" spans="1:14">
      <c r="A75" s="249" t="s">
        <v>1188</v>
      </c>
      <c r="B75" s="250">
        <v>4.75</v>
      </c>
      <c r="C75" s="519">
        <v>8</v>
      </c>
      <c r="D75" s="520"/>
      <c r="E75" s="521">
        <v>4.75</v>
      </c>
      <c r="F75" s="520"/>
      <c r="G75" s="521">
        <v>8</v>
      </c>
      <c r="H75" s="520"/>
      <c r="I75" s="250">
        <v>4.75</v>
      </c>
      <c r="J75" s="251">
        <v>7</v>
      </c>
      <c r="K75" s="250">
        <v>4.75</v>
      </c>
      <c r="L75" s="251">
        <v>8</v>
      </c>
      <c r="M75" s="246">
        <v>4.75</v>
      </c>
      <c r="N75" s="250">
        <v>8</v>
      </c>
    </row>
    <row r="76" spans="1:14">
      <c r="A76" s="252" t="s">
        <v>1189</v>
      </c>
      <c r="B76" s="250">
        <v>4.75</v>
      </c>
      <c r="C76" s="519">
        <v>8</v>
      </c>
      <c r="D76" s="520"/>
      <c r="E76" s="521">
        <v>4.75</v>
      </c>
      <c r="F76" s="520"/>
      <c r="G76" s="521">
        <v>8</v>
      </c>
      <c r="H76" s="520"/>
      <c r="I76" s="250">
        <v>4.75</v>
      </c>
      <c r="J76" s="251">
        <v>8</v>
      </c>
      <c r="K76" s="250">
        <v>4.75</v>
      </c>
      <c r="L76" s="251">
        <v>8</v>
      </c>
      <c r="M76" s="246">
        <v>4.75</v>
      </c>
      <c r="N76" s="250">
        <v>8</v>
      </c>
    </row>
    <row r="77" spans="1:14">
      <c r="A77" s="238"/>
      <c r="B77" s="522" t="s">
        <v>1190</v>
      </c>
      <c r="C77" s="525"/>
      <c r="D77" s="525"/>
      <c r="E77" s="525"/>
      <c r="F77" s="525"/>
      <c r="G77" s="525"/>
      <c r="H77" s="525"/>
      <c r="I77" s="525"/>
      <c r="J77" s="525"/>
      <c r="K77" s="525"/>
      <c r="L77" s="525"/>
      <c r="M77" s="525"/>
      <c r="N77" s="526"/>
    </row>
    <row r="78" spans="1:14">
      <c r="A78" s="245" t="s">
        <v>1186</v>
      </c>
      <c r="B78" s="239">
        <v>5</v>
      </c>
      <c r="C78" s="519">
        <v>7</v>
      </c>
      <c r="D78" s="520"/>
      <c r="E78" s="521">
        <v>5</v>
      </c>
      <c r="F78" s="520"/>
      <c r="G78" s="521">
        <v>7</v>
      </c>
      <c r="H78" s="520"/>
      <c r="I78" s="239">
        <v>1</v>
      </c>
      <c r="J78" s="239">
        <v>6</v>
      </c>
      <c r="K78" s="239">
        <v>1</v>
      </c>
      <c r="L78" s="239">
        <v>7</v>
      </c>
      <c r="M78" s="239">
        <v>1</v>
      </c>
      <c r="N78" s="241">
        <v>7</v>
      </c>
    </row>
    <row r="79" spans="1:14">
      <c r="A79" s="238" t="s">
        <v>1187</v>
      </c>
      <c r="B79" s="253">
        <v>5</v>
      </c>
      <c r="C79" s="519">
        <v>8</v>
      </c>
      <c r="D79" s="520"/>
      <c r="E79" s="521">
        <v>5</v>
      </c>
      <c r="F79" s="520"/>
      <c r="G79" s="521">
        <v>8</v>
      </c>
      <c r="H79" s="520"/>
      <c r="I79" s="253">
        <v>1</v>
      </c>
      <c r="J79" s="253">
        <v>7</v>
      </c>
      <c r="K79" s="253">
        <v>1</v>
      </c>
      <c r="L79" s="253">
        <v>8</v>
      </c>
      <c r="M79" s="253">
        <v>1</v>
      </c>
      <c r="N79" s="254">
        <v>8</v>
      </c>
    </row>
    <row r="80" spans="1:14">
      <c r="A80" s="255" t="s">
        <v>1191</v>
      </c>
      <c r="B80" s="256">
        <v>4.75</v>
      </c>
      <c r="C80" s="522">
        <v>8</v>
      </c>
      <c r="D80" s="523"/>
      <c r="E80" s="524">
        <v>4.75</v>
      </c>
      <c r="F80" s="523"/>
      <c r="G80" s="524">
        <v>8</v>
      </c>
      <c r="H80" s="523"/>
      <c r="I80" s="256">
        <v>1</v>
      </c>
      <c r="J80" s="256">
        <v>7</v>
      </c>
      <c r="K80" s="256">
        <v>1</v>
      </c>
      <c r="L80" s="256">
        <v>8</v>
      </c>
      <c r="M80" s="256">
        <v>1</v>
      </c>
      <c r="N80" s="257">
        <v>8</v>
      </c>
    </row>
    <row r="81" spans="1:14" ht="13.8" thickBot="1">
      <c r="A81" s="258" t="s">
        <v>1192</v>
      </c>
      <c r="B81" s="259">
        <v>4.75</v>
      </c>
      <c r="C81" s="515">
        <v>8</v>
      </c>
      <c r="D81" s="516"/>
      <c r="E81" s="517">
        <v>4.75</v>
      </c>
      <c r="F81" s="516"/>
      <c r="G81" s="517">
        <v>8</v>
      </c>
      <c r="H81" s="516"/>
      <c r="I81" s="259">
        <v>1</v>
      </c>
      <c r="J81" s="259">
        <v>8</v>
      </c>
      <c r="K81" s="259">
        <v>1</v>
      </c>
      <c r="L81" s="259">
        <v>8</v>
      </c>
      <c r="M81" s="259">
        <v>1</v>
      </c>
      <c r="N81" s="260">
        <v>8</v>
      </c>
    </row>
    <row r="82" spans="1:14">
      <c r="A82" s="518" t="s">
        <v>1193</v>
      </c>
      <c r="B82" s="518"/>
      <c r="C82" s="518"/>
      <c r="D82" s="518"/>
      <c r="E82" s="518"/>
      <c r="F82" s="518"/>
      <c r="G82" s="518"/>
      <c r="H82" s="518"/>
      <c r="I82" s="518"/>
      <c r="J82" s="518"/>
      <c r="K82" s="240"/>
      <c r="L82" s="240"/>
      <c r="M82" s="240"/>
      <c r="N82" s="240"/>
    </row>
    <row r="83" spans="1:14">
      <c r="A83" s="226"/>
      <c r="B83" s="226"/>
      <c r="C83" s="226"/>
      <c r="D83" s="226"/>
      <c r="E83" s="226"/>
      <c r="F83" s="226"/>
      <c r="G83" s="226"/>
      <c r="H83" s="226"/>
      <c r="I83" s="226"/>
      <c r="J83" s="226"/>
      <c r="K83" s="226"/>
      <c r="L83" s="226"/>
      <c r="M83" s="226"/>
      <c r="N83" s="226"/>
    </row>
    <row r="84" spans="1:14">
      <c r="A84" s="226"/>
      <c r="B84" s="226"/>
      <c r="C84" s="226"/>
      <c r="D84" s="226"/>
      <c r="E84" s="226"/>
      <c r="F84" s="226"/>
      <c r="G84" s="226"/>
      <c r="H84" s="226"/>
      <c r="I84" s="226"/>
      <c r="J84" s="226"/>
      <c r="K84" s="226"/>
      <c r="L84" s="226"/>
      <c r="M84" s="226"/>
      <c r="N84" s="226"/>
    </row>
    <row r="85" spans="1:14">
      <c r="A85" s="226"/>
      <c r="B85" s="226"/>
      <c r="C85" s="226"/>
      <c r="D85" s="226"/>
      <c r="E85" s="226"/>
      <c r="F85" s="226"/>
      <c r="G85" s="226"/>
      <c r="H85" s="226"/>
      <c r="I85" s="226"/>
      <c r="J85" s="226"/>
      <c r="K85" s="261"/>
      <c r="L85" s="226"/>
      <c r="M85" s="226"/>
      <c r="N85" s="226"/>
    </row>
    <row r="86" spans="1:14">
      <c r="A86" s="262"/>
      <c r="B86" s="262"/>
      <c r="C86" s="262"/>
      <c r="D86" s="262"/>
      <c r="E86" s="262"/>
      <c r="F86" s="262"/>
      <c r="G86" s="262"/>
      <c r="H86" s="262"/>
      <c r="I86" s="262"/>
      <c r="J86" s="262"/>
      <c r="K86" s="262"/>
      <c r="L86" s="262"/>
      <c r="M86" s="262"/>
      <c r="N86" s="262"/>
    </row>
  </sheetData>
  <mergeCells count="203">
    <mergeCell ref="B7:F7"/>
    <mergeCell ref="G7:J7"/>
    <mergeCell ref="B8:F8"/>
    <mergeCell ref="G8:J8"/>
    <mergeCell ref="B9:F9"/>
    <mergeCell ref="G9:J9"/>
    <mergeCell ref="A1:J1"/>
    <mergeCell ref="A2:J2"/>
    <mergeCell ref="A3:J3"/>
    <mergeCell ref="B4:J4"/>
    <mergeCell ref="B5:J5"/>
    <mergeCell ref="A6:J6"/>
    <mergeCell ref="C13:D13"/>
    <mergeCell ref="E13:F13"/>
    <mergeCell ref="G13:H13"/>
    <mergeCell ref="I13:J13"/>
    <mergeCell ref="C14:D14"/>
    <mergeCell ref="E14:F14"/>
    <mergeCell ref="G14:H14"/>
    <mergeCell ref="I14:J14"/>
    <mergeCell ref="B10:F10"/>
    <mergeCell ref="G10:J10"/>
    <mergeCell ref="A11:J11"/>
    <mergeCell ref="C12:D12"/>
    <mergeCell ref="E12:F12"/>
    <mergeCell ref="G12:H12"/>
    <mergeCell ref="I12:J12"/>
    <mergeCell ref="C17:D17"/>
    <mergeCell ref="E17:F17"/>
    <mergeCell ref="G17:H17"/>
    <mergeCell ref="I17:J17"/>
    <mergeCell ref="C18:D18"/>
    <mergeCell ref="E18:F18"/>
    <mergeCell ref="G18:H18"/>
    <mergeCell ref="I18:J18"/>
    <mergeCell ref="C15:D15"/>
    <mergeCell ref="E15:F15"/>
    <mergeCell ref="G15:H15"/>
    <mergeCell ref="I15:J15"/>
    <mergeCell ref="C16:D16"/>
    <mergeCell ref="E16:F16"/>
    <mergeCell ref="G16:H16"/>
    <mergeCell ref="I16:J16"/>
    <mergeCell ref="C21:D21"/>
    <mergeCell ref="E21:F21"/>
    <mergeCell ref="G21:H21"/>
    <mergeCell ref="I21:J21"/>
    <mergeCell ref="B22:H22"/>
    <mergeCell ref="I22:J22"/>
    <mergeCell ref="C19:D19"/>
    <mergeCell ref="E19:F19"/>
    <mergeCell ref="G19:H19"/>
    <mergeCell ref="I19:J19"/>
    <mergeCell ref="C20:D20"/>
    <mergeCell ref="E20:F20"/>
    <mergeCell ref="G20:H20"/>
    <mergeCell ref="I20:J20"/>
    <mergeCell ref="C27:D27"/>
    <mergeCell ref="E27:J27"/>
    <mergeCell ref="A28:J28"/>
    <mergeCell ref="A29:J29"/>
    <mergeCell ref="B30:F30"/>
    <mergeCell ref="G30:J30"/>
    <mergeCell ref="B23:H23"/>
    <mergeCell ref="I23:J23"/>
    <mergeCell ref="A24:J24"/>
    <mergeCell ref="A25:J25"/>
    <mergeCell ref="C26:D26"/>
    <mergeCell ref="E26:F26"/>
    <mergeCell ref="G26:H26"/>
    <mergeCell ref="B36:F36"/>
    <mergeCell ref="G36:J36"/>
    <mergeCell ref="B37:F37"/>
    <mergeCell ref="G37:J37"/>
    <mergeCell ref="B38:F38"/>
    <mergeCell ref="G38:J38"/>
    <mergeCell ref="B31:J31"/>
    <mergeCell ref="B32:F32"/>
    <mergeCell ref="G32:J32"/>
    <mergeCell ref="A33:J33"/>
    <mergeCell ref="A34:J34"/>
    <mergeCell ref="B35:F35"/>
    <mergeCell ref="G35:J35"/>
    <mergeCell ref="B42:D42"/>
    <mergeCell ref="E42:H42"/>
    <mergeCell ref="I42:J42"/>
    <mergeCell ref="B43:D43"/>
    <mergeCell ref="E43:H43"/>
    <mergeCell ref="I43:J43"/>
    <mergeCell ref="B39:F39"/>
    <mergeCell ref="G39:J39"/>
    <mergeCell ref="A40:J40"/>
    <mergeCell ref="B41:D41"/>
    <mergeCell ref="E41:H41"/>
    <mergeCell ref="I41:J41"/>
    <mergeCell ref="B46:D46"/>
    <mergeCell ref="E46:H46"/>
    <mergeCell ref="I46:J46"/>
    <mergeCell ref="B47:D47"/>
    <mergeCell ref="E47:H47"/>
    <mergeCell ref="I47:J47"/>
    <mergeCell ref="B44:D44"/>
    <mergeCell ref="E44:H44"/>
    <mergeCell ref="I44:J44"/>
    <mergeCell ref="B45:D45"/>
    <mergeCell ref="E45:H45"/>
    <mergeCell ref="I45:J45"/>
    <mergeCell ref="B50:D50"/>
    <mergeCell ref="E50:H50"/>
    <mergeCell ref="I50:J50"/>
    <mergeCell ref="B51:D51"/>
    <mergeCell ref="E51:H51"/>
    <mergeCell ref="I51:J51"/>
    <mergeCell ref="B48:D48"/>
    <mergeCell ref="E48:H48"/>
    <mergeCell ref="I48:J48"/>
    <mergeCell ref="B49:D49"/>
    <mergeCell ref="E49:H49"/>
    <mergeCell ref="I49:J49"/>
    <mergeCell ref="B54:D54"/>
    <mergeCell ref="E54:H54"/>
    <mergeCell ref="I54:J54"/>
    <mergeCell ref="B55:D55"/>
    <mergeCell ref="E55:H55"/>
    <mergeCell ref="I55:J55"/>
    <mergeCell ref="B52:D52"/>
    <mergeCell ref="E52:H52"/>
    <mergeCell ref="I52:J52"/>
    <mergeCell ref="B53:D53"/>
    <mergeCell ref="E53:H53"/>
    <mergeCell ref="I53:J53"/>
    <mergeCell ref="B59:J59"/>
    <mergeCell ref="B60:D60"/>
    <mergeCell ref="E60:H60"/>
    <mergeCell ref="I60:J60"/>
    <mergeCell ref="B61:D61"/>
    <mergeCell ref="E61:H61"/>
    <mergeCell ref="I61:J61"/>
    <mergeCell ref="B56:D56"/>
    <mergeCell ref="E56:H56"/>
    <mergeCell ref="I56:J56"/>
    <mergeCell ref="A57:J57"/>
    <mergeCell ref="C58:D58"/>
    <mergeCell ref="E58:F58"/>
    <mergeCell ref="G58:H58"/>
    <mergeCell ref="C64:D64"/>
    <mergeCell ref="E64:F64"/>
    <mergeCell ref="G64:H64"/>
    <mergeCell ref="C65:D65"/>
    <mergeCell ref="E65:F65"/>
    <mergeCell ref="G65:H65"/>
    <mergeCell ref="B62:D62"/>
    <mergeCell ref="E62:H62"/>
    <mergeCell ref="I62:J62"/>
    <mergeCell ref="B63:D63"/>
    <mergeCell ref="E63:H63"/>
    <mergeCell ref="I63:J63"/>
    <mergeCell ref="C66:D66"/>
    <mergeCell ref="E66:F66"/>
    <mergeCell ref="G66:H66"/>
    <mergeCell ref="A67:J67"/>
    <mergeCell ref="K67:N67"/>
    <mergeCell ref="A68:A70"/>
    <mergeCell ref="B68:H68"/>
    <mergeCell ref="I68:J69"/>
    <mergeCell ref="K68:N68"/>
    <mergeCell ref="B69:D69"/>
    <mergeCell ref="C71:D71"/>
    <mergeCell ref="E71:F71"/>
    <mergeCell ref="G71:H71"/>
    <mergeCell ref="B72:N72"/>
    <mergeCell ref="C73:D73"/>
    <mergeCell ref="E73:F73"/>
    <mergeCell ref="G73:H73"/>
    <mergeCell ref="E69:H69"/>
    <mergeCell ref="K69:L69"/>
    <mergeCell ref="M69:N69"/>
    <mergeCell ref="C70:D70"/>
    <mergeCell ref="E70:F70"/>
    <mergeCell ref="G70:H70"/>
    <mergeCell ref="C76:D76"/>
    <mergeCell ref="E76:F76"/>
    <mergeCell ref="G76:H76"/>
    <mergeCell ref="B77:N77"/>
    <mergeCell ref="C78:D78"/>
    <mergeCell ref="E78:F78"/>
    <mergeCell ref="G78:H78"/>
    <mergeCell ref="C74:D74"/>
    <mergeCell ref="E74:F74"/>
    <mergeCell ref="G74:H74"/>
    <mergeCell ref="C75:D75"/>
    <mergeCell ref="E75:F75"/>
    <mergeCell ref="G75:H75"/>
    <mergeCell ref="C81:D81"/>
    <mergeCell ref="E81:F81"/>
    <mergeCell ref="G81:H81"/>
    <mergeCell ref="A82:J82"/>
    <mergeCell ref="C79:D79"/>
    <mergeCell ref="E79:F79"/>
    <mergeCell ref="G79:H79"/>
    <mergeCell ref="C80:D80"/>
    <mergeCell ref="E80:F80"/>
    <mergeCell ref="G80:H80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G455"/>
  <sheetViews>
    <sheetView workbookViewId="0">
      <selection activeCell="I27" sqref="I27"/>
    </sheetView>
  </sheetViews>
  <sheetFormatPr defaultColWidth="7.6640625" defaultRowHeight="13.2"/>
  <cols>
    <col min="1" max="1" width="9.6640625" style="263" customWidth="1"/>
    <col min="2" max="2" width="37.109375" style="265" customWidth="1"/>
    <col min="3" max="4" width="11.88671875" style="265" customWidth="1"/>
    <col min="5" max="6" width="10.88671875" style="265" customWidth="1"/>
    <col min="7" max="11" width="9.88671875" style="265" customWidth="1"/>
    <col min="12" max="12" width="9.6640625" style="265" customWidth="1"/>
    <col min="13" max="13" width="11.44140625" style="265" customWidth="1"/>
    <col min="14" max="19" width="9.88671875" style="265" customWidth="1"/>
    <col min="20" max="20" width="9.6640625" style="265" customWidth="1"/>
    <col min="21" max="21" width="10.88671875" style="265" customWidth="1"/>
    <col min="22" max="22" width="9.88671875" style="265" customWidth="1"/>
    <col min="23" max="23" width="11.109375" style="265" customWidth="1"/>
    <col min="24" max="40" width="12.6640625" style="265" bestFit="1" customWidth="1"/>
    <col min="41" max="41" width="13" style="265" customWidth="1"/>
    <col min="42" max="43" width="9.88671875" style="265" bestFit="1" customWidth="1"/>
    <col min="44" max="44" width="9.6640625" style="265" customWidth="1"/>
    <col min="45" max="45" width="11.109375" style="265" customWidth="1"/>
    <col min="46" max="51" width="9.88671875" style="265" bestFit="1" customWidth="1"/>
    <col min="52" max="78" width="9.88671875" style="265" customWidth="1"/>
    <col min="79" max="79" width="6.33203125" style="286" customWidth="1"/>
    <col min="80" max="16384" width="7.6640625" style="263"/>
  </cols>
  <sheetData>
    <row r="1" spans="1:78" s="263" customFormat="1" ht="13.8">
      <c r="A1" s="263" t="s">
        <v>1194</v>
      </c>
      <c r="B1" s="264" t="s">
        <v>1195</v>
      </c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  <c r="BU1" s="265"/>
      <c r="BV1" s="265"/>
      <c r="BW1" s="265"/>
      <c r="BX1" s="265"/>
      <c r="BY1" s="265"/>
      <c r="BZ1" s="265"/>
    </row>
    <row r="2" spans="1:78" s="263" customFormat="1">
      <c r="B2" s="590" t="s">
        <v>1196</v>
      </c>
      <c r="C2" s="266">
        <v>38353</v>
      </c>
      <c r="D2" s="267">
        <v>38443</v>
      </c>
      <c r="E2" s="267">
        <v>38534</v>
      </c>
      <c r="F2" s="266">
        <v>38626</v>
      </c>
      <c r="G2" s="266">
        <v>38718</v>
      </c>
      <c r="H2" s="266">
        <v>38808</v>
      </c>
      <c r="I2" s="266">
        <v>38899</v>
      </c>
      <c r="J2" s="266">
        <v>38991</v>
      </c>
      <c r="K2" s="266">
        <v>39083</v>
      </c>
      <c r="L2" s="267">
        <v>39173</v>
      </c>
      <c r="M2" s="267">
        <v>39264</v>
      </c>
      <c r="N2" s="266">
        <v>39356</v>
      </c>
      <c r="O2" s="266">
        <v>39448</v>
      </c>
      <c r="P2" s="266">
        <v>39539</v>
      </c>
      <c r="Q2" s="266">
        <v>39630</v>
      </c>
      <c r="R2" s="266">
        <v>39722</v>
      </c>
      <c r="S2" s="266">
        <v>39814</v>
      </c>
      <c r="T2" s="267">
        <v>39904</v>
      </c>
      <c r="U2" s="267">
        <v>39995</v>
      </c>
      <c r="V2" s="266">
        <v>40087</v>
      </c>
      <c r="W2" s="266">
        <v>40179</v>
      </c>
      <c r="X2" s="266">
        <v>40269</v>
      </c>
      <c r="Y2" s="266">
        <v>40360</v>
      </c>
      <c r="Z2" s="266">
        <v>40452</v>
      </c>
      <c r="AA2" s="266">
        <v>40544</v>
      </c>
      <c r="AB2" s="267">
        <v>40634</v>
      </c>
      <c r="AC2" s="267">
        <v>40725</v>
      </c>
      <c r="AD2" s="266">
        <v>40817</v>
      </c>
      <c r="AE2" s="266">
        <v>40909</v>
      </c>
      <c r="AF2" s="266">
        <v>41000</v>
      </c>
      <c r="AG2" s="266">
        <v>41091</v>
      </c>
      <c r="AH2" s="266">
        <v>41183</v>
      </c>
      <c r="AI2" s="266">
        <v>41275</v>
      </c>
      <c r="AJ2" s="267">
        <v>41365</v>
      </c>
      <c r="AK2" s="267">
        <v>41456</v>
      </c>
      <c r="AL2" s="266">
        <v>41548</v>
      </c>
      <c r="AM2" s="266">
        <v>41640</v>
      </c>
      <c r="AN2" s="266">
        <v>41730</v>
      </c>
      <c r="AO2" s="266">
        <v>41821</v>
      </c>
      <c r="AP2" s="266">
        <v>41913</v>
      </c>
      <c r="AQ2" s="266">
        <v>42005</v>
      </c>
      <c r="AR2" s="267">
        <v>42095</v>
      </c>
      <c r="AS2" s="267">
        <v>42186</v>
      </c>
      <c r="AT2" s="266">
        <v>42278</v>
      </c>
      <c r="AU2" s="266">
        <v>42370</v>
      </c>
      <c r="AV2" s="266">
        <v>42461</v>
      </c>
      <c r="AW2" s="266">
        <v>42552</v>
      </c>
      <c r="AX2" s="266">
        <v>42644</v>
      </c>
      <c r="AY2" s="266">
        <v>42736</v>
      </c>
      <c r="AZ2" s="266">
        <v>42826</v>
      </c>
      <c r="BA2" s="268">
        <v>42917</v>
      </c>
      <c r="BB2" s="268">
        <v>43009</v>
      </c>
      <c r="BC2" s="268">
        <v>43101</v>
      </c>
      <c r="BD2" s="266">
        <v>43191</v>
      </c>
      <c r="BE2" s="268">
        <v>43282</v>
      </c>
      <c r="BF2" s="268">
        <v>43374</v>
      </c>
      <c r="BG2" s="268">
        <v>43466</v>
      </c>
      <c r="BH2" s="266">
        <v>43556</v>
      </c>
      <c r="BI2" s="268">
        <v>43647</v>
      </c>
      <c r="BJ2" s="268">
        <v>43739</v>
      </c>
      <c r="BK2" s="268">
        <v>43831</v>
      </c>
      <c r="BL2" s="268">
        <v>43922</v>
      </c>
      <c r="BM2" s="269"/>
      <c r="BN2" s="269"/>
      <c r="BO2" s="269"/>
      <c r="BP2" s="269"/>
      <c r="BQ2" s="269"/>
      <c r="BR2" s="269"/>
      <c r="BS2" s="269"/>
      <c r="BT2" s="269"/>
      <c r="BU2" s="269"/>
      <c r="BV2" s="269"/>
      <c r="BW2" s="269"/>
      <c r="BX2" s="269"/>
      <c r="BY2" s="269"/>
      <c r="BZ2" s="269"/>
    </row>
    <row r="3" spans="1:78" s="263" customFormat="1" ht="39.6">
      <c r="B3" s="591"/>
      <c r="C3" s="270" t="s">
        <v>1197</v>
      </c>
      <c r="D3" s="270" t="s">
        <v>1197</v>
      </c>
      <c r="E3" s="270" t="s">
        <v>1197</v>
      </c>
      <c r="F3" s="270" t="s">
        <v>1197</v>
      </c>
      <c r="G3" s="270" t="s">
        <v>1197</v>
      </c>
      <c r="H3" s="270" t="s">
        <v>1197</v>
      </c>
      <c r="I3" s="270" t="s">
        <v>1197</v>
      </c>
      <c r="J3" s="270" t="s">
        <v>1197</v>
      </c>
      <c r="K3" s="270" t="s">
        <v>1197</v>
      </c>
      <c r="L3" s="270" t="s">
        <v>1197</v>
      </c>
      <c r="M3" s="270" t="s">
        <v>1197</v>
      </c>
      <c r="N3" s="270" t="s">
        <v>1197</v>
      </c>
      <c r="O3" s="270" t="s">
        <v>1197</v>
      </c>
      <c r="P3" s="270" t="s">
        <v>1197</v>
      </c>
      <c r="Q3" s="270" t="s">
        <v>1197</v>
      </c>
      <c r="R3" s="270" t="s">
        <v>1197</v>
      </c>
      <c r="S3" s="270" t="s">
        <v>1197</v>
      </c>
      <c r="T3" s="270" t="s">
        <v>1197</v>
      </c>
      <c r="U3" s="270" t="s">
        <v>1197</v>
      </c>
      <c r="V3" s="270" t="s">
        <v>1197</v>
      </c>
      <c r="W3" s="270" t="s">
        <v>1197</v>
      </c>
      <c r="X3" s="270" t="s">
        <v>1197</v>
      </c>
      <c r="Y3" s="270" t="s">
        <v>1197</v>
      </c>
      <c r="Z3" s="270" t="s">
        <v>1197</v>
      </c>
      <c r="AA3" s="270" t="s">
        <v>1197</v>
      </c>
      <c r="AB3" s="270" t="s">
        <v>1197</v>
      </c>
      <c r="AC3" s="270" t="s">
        <v>1197</v>
      </c>
      <c r="AD3" s="270" t="s">
        <v>1197</v>
      </c>
      <c r="AE3" s="270" t="s">
        <v>1197</v>
      </c>
      <c r="AF3" s="270" t="s">
        <v>1197</v>
      </c>
      <c r="AG3" s="270" t="s">
        <v>1197</v>
      </c>
      <c r="AH3" s="270" t="s">
        <v>1197</v>
      </c>
      <c r="AI3" s="270" t="s">
        <v>1197</v>
      </c>
      <c r="AJ3" s="270" t="s">
        <v>1197</v>
      </c>
      <c r="AK3" s="270" t="s">
        <v>1197</v>
      </c>
      <c r="AL3" s="270" t="s">
        <v>1197</v>
      </c>
      <c r="AM3" s="270" t="s">
        <v>1197</v>
      </c>
      <c r="AN3" s="270" t="s">
        <v>1197</v>
      </c>
      <c r="AO3" s="270" t="s">
        <v>1197</v>
      </c>
      <c r="AP3" s="270" t="s">
        <v>1197</v>
      </c>
      <c r="AQ3" s="270" t="s">
        <v>1197</v>
      </c>
      <c r="AR3" s="270" t="s">
        <v>1197</v>
      </c>
      <c r="AS3" s="270" t="s">
        <v>1197</v>
      </c>
      <c r="AT3" s="270" t="s">
        <v>1197</v>
      </c>
      <c r="AU3" s="270" t="s">
        <v>1197</v>
      </c>
      <c r="AV3" s="270" t="s">
        <v>1197</v>
      </c>
      <c r="AW3" s="270" t="s">
        <v>1197</v>
      </c>
      <c r="AX3" s="270" t="s">
        <v>1197</v>
      </c>
      <c r="AY3" s="270" t="s">
        <v>1197</v>
      </c>
      <c r="AZ3" s="270" t="s">
        <v>1197</v>
      </c>
      <c r="BA3" s="271" t="s">
        <v>1197</v>
      </c>
      <c r="BB3" s="271" t="s">
        <v>1197</v>
      </c>
      <c r="BC3" s="271" t="s">
        <v>1197</v>
      </c>
      <c r="BD3" s="270" t="s">
        <v>1197</v>
      </c>
      <c r="BE3" s="271" t="s">
        <v>1197</v>
      </c>
      <c r="BF3" s="271" t="s">
        <v>1197</v>
      </c>
      <c r="BG3" s="271" t="s">
        <v>1197</v>
      </c>
      <c r="BH3" s="270" t="s">
        <v>1197</v>
      </c>
      <c r="BI3" s="271" t="s">
        <v>1197</v>
      </c>
      <c r="BJ3" s="271" t="s">
        <v>1197</v>
      </c>
      <c r="BK3" s="271" t="s">
        <v>1197</v>
      </c>
      <c r="BL3" s="271"/>
      <c r="BM3" s="272"/>
      <c r="BN3" s="272"/>
      <c r="BO3" s="272"/>
      <c r="BP3" s="272"/>
      <c r="BQ3" s="272"/>
      <c r="BR3" s="272"/>
      <c r="BS3" s="272"/>
      <c r="BT3" s="272"/>
      <c r="BU3" s="272"/>
      <c r="BV3" s="272"/>
      <c r="BW3" s="272"/>
      <c r="BX3" s="272"/>
      <c r="BY3" s="272"/>
      <c r="BZ3" s="272"/>
    </row>
    <row r="4" spans="1:78" s="263" customFormat="1">
      <c r="B4" s="273" t="s">
        <v>1198</v>
      </c>
      <c r="C4" s="274" t="s">
        <v>1199</v>
      </c>
      <c r="D4" s="275">
        <v>3.0499999999999999E-2</v>
      </c>
      <c r="E4" s="275">
        <v>5.2000000000000005E-2</v>
      </c>
      <c r="F4" s="275">
        <v>3.1899999999999998E-2</v>
      </c>
      <c r="G4" s="275">
        <v>5.1799999999999999E-2</v>
      </c>
      <c r="H4" s="274">
        <v>5.1299999999999998E-2</v>
      </c>
      <c r="I4" s="274">
        <v>3.95E-2</v>
      </c>
      <c r="J4" s="274">
        <v>3.9199999999999999E-2</v>
      </c>
      <c r="K4" s="274">
        <v>2.75E-2</v>
      </c>
      <c r="L4" s="275">
        <v>3.3300000000000003E-2</v>
      </c>
      <c r="M4" s="275">
        <v>2.75E-2</v>
      </c>
      <c r="N4" s="275">
        <v>8.7899999999999992E-2</v>
      </c>
      <c r="O4" s="275">
        <v>3.6699999999999997E-2</v>
      </c>
      <c r="P4" s="274">
        <v>4.5400000000000003E-2</v>
      </c>
      <c r="Q4" s="276">
        <v>3.3799999999999997E-2</v>
      </c>
      <c r="R4" s="274">
        <v>6.1500000000000006E-2</v>
      </c>
      <c r="S4" s="274">
        <v>6.83E-2</v>
      </c>
      <c r="T4" s="275">
        <v>9.9199999999999997E-2</v>
      </c>
      <c r="U4" s="275">
        <v>6.5799999999999997E-2</v>
      </c>
      <c r="V4" s="275">
        <v>6.1699999999999998E-2</v>
      </c>
      <c r="W4" s="275">
        <v>3.7400000000000003E-2</v>
      </c>
      <c r="X4" s="274">
        <v>3.4700000000000002E-2</v>
      </c>
      <c r="Y4" s="276">
        <v>2.6699999999999998E-2</v>
      </c>
      <c r="Z4" s="274">
        <v>2.7400000000000001E-2</v>
      </c>
      <c r="AA4" s="274">
        <v>2.98E-2</v>
      </c>
      <c r="AB4" s="275">
        <v>3.15E-2</v>
      </c>
      <c r="AC4" s="275">
        <v>3.8199999999999998E-2</v>
      </c>
      <c r="AD4" s="275">
        <v>5.3399999999999996E-2</v>
      </c>
      <c r="AE4" s="275">
        <v>4.9699999999999994E-2</v>
      </c>
      <c r="AF4" s="274">
        <v>5.7699999999999994E-2</v>
      </c>
      <c r="AG4" s="276">
        <v>6.2699999999999992E-2</v>
      </c>
      <c r="AH4" s="274">
        <v>5.9800000000000006E-2</v>
      </c>
      <c r="AI4" s="274">
        <v>6.2199999999999998E-2</v>
      </c>
      <c r="AJ4" s="275">
        <v>6.3799999999999996E-2</v>
      </c>
      <c r="AK4" s="275">
        <v>6.5599999999999992E-2</v>
      </c>
      <c r="AL4" s="275">
        <v>6.54E-2</v>
      </c>
      <c r="AM4" s="275">
        <v>6.0499999999999998E-2</v>
      </c>
      <c r="AN4" s="274">
        <v>8.2100000000000006E-2</v>
      </c>
      <c r="AO4" s="274">
        <v>8.6599999999999996E-2</v>
      </c>
      <c r="AP4" s="276">
        <v>8.3100000000000007E-2</v>
      </c>
      <c r="AQ4" s="274">
        <v>0.18340000000000001</v>
      </c>
      <c r="AR4" s="275">
        <v>0.14760000000000001</v>
      </c>
      <c r="AS4" s="275">
        <v>0.1245</v>
      </c>
      <c r="AT4" s="275">
        <v>0.11630000000000001</v>
      </c>
      <c r="AU4" s="275">
        <v>0.11220000000000001</v>
      </c>
      <c r="AV4" s="274">
        <v>0.11259999999999999</v>
      </c>
      <c r="AW4" s="274">
        <v>0.1048</v>
      </c>
      <c r="AX4" s="274">
        <v>0.10210000000000001</v>
      </c>
      <c r="AY4" s="276">
        <v>0.10460000000000001</v>
      </c>
      <c r="AZ4" s="276">
        <v>0.10099999999999999</v>
      </c>
      <c r="BA4" s="276">
        <v>9.35E-2</v>
      </c>
      <c r="BB4" s="276">
        <v>8.6500000000000007E-2</v>
      </c>
      <c r="BC4" s="276">
        <v>7.7199999999999991E-2</v>
      </c>
      <c r="BD4" s="276">
        <v>7.3099999999999998E-2</v>
      </c>
      <c r="BE4" s="276">
        <v>7.2900000000000006E-2</v>
      </c>
      <c r="BF4" s="276">
        <v>7.5600000000000001E-2</v>
      </c>
      <c r="BG4" s="276">
        <v>7.9100000000000004E-2</v>
      </c>
      <c r="BH4" s="276">
        <v>7.8799999999999995E-2</v>
      </c>
      <c r="BI4" s="276">
        <v>7.6799999999999993E-2</v>
      </c>
      <c r="BJ4" s="276">
        <v>7.0599999999999996E-2</v>
      </c>
      <c r="BK4" s="276">
        <v>6.3899999999999998E-2</v>
      </c>
      <c r="BL4" s="276">
        <v>6.1399999999999996E-2</v>
      </c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</row>
    <row r="5" spans="1:78" s="263" customFormat="1">
      <c r="B5" s="273" t="s">
        <v>1200</v>
      </c>
      <c r="C5" s="274" t="s">
        <v>1199</v>
      </c>
      <c r="D5" s="275">
        <v>4.3200000000000002E-2</v>
      </c>
      <c r="E5" s="275">
        <v>5.3800000000000001E-2</v>
      </c>
      <c r="F5" s="275">
        <v>4.0500000000000001E-2</v>
      </c>
      <c r="G5" s="275">
        <v>5.62E-2</v>
      </c>
      <c r="H5" s="274">
        <v>5.4699999999999999E-2</v>
      </c>
      <c r="I5" s="274">
        <v>4.9299999999999997E-2</v>
      </c>
      <c r="J5" s="274">
        <v>4.9100000000000005E-2</v>
      </c>
      <c r="K5" s="274">
        <v>5.7699999999999994E-2</v>
      </c>
      <c r="L5" s="275">
        <v>5.79E-2</v>
      </c>
      <c r="M5" s="275">
        <v>5.1500000000000004E-2</v>
      </c>
      <c r="N5" s="275">
        <v>7.17E-2</v>
      </c>
      <c r="O5" s="275">
        <v>6.88E-2</v>
      </c>
      <c r="P5" s="274">
        <v>7.4999999999999997E-2</v>
      </c>
      <c r="Q5" s="276">
        <v>6.5000000000000002E-2</v>
      </c>
      <c r="R5" s="274">
        <v>9.1899999999999996E-2</v>
      </c>
      <c r="S5" s="274">
        <v>0.22670000000000001</v>
      </c>
      <c r="T5" s="275">
        <v>0.19239999999999999</v>
      </c>
      <c r="U5" s="275">
        <v>0.13</v>
      </c>
      <c r="V5" s="275">
        <v>0.1167</v>
      </c>
      <c r="W5" s="275">
        <v>6.9099999999999995E-2</v>
      </c>
      <c r="X5" s="274">
        <v>4.7500000000000001E-2</v>
      </c>
      <c r="Y5" s="276">
        <v>4.3499999999999997E-2</v>
      </c>
      <c r="Z5" s="274">
        <v>4.2500000000000003E-2</v>
      </c>
      <c r="AA5" s="274">
        <v>4.3799999999999999E-2</v>
      </c>
      <c r="AB5" s="275">
        <v>4.2999999999999997E-2</v>
      </c>
      <c r="AC5" s="275">
        <v>4.3899999999999995E-2</v>
      </c>
      <c r="AD5" s="275">
        <v>6.83E-2</v>
      </c>
      <c r="AE5" s="275">
        <v>7.2099999999999997E-2</v>
      </c>
      <c r="AF5" s="274">
        <v>7.0400000000000004E-2</v>
      </c>
      <c r="AG5" s="276">
        <v>7.3499999999999996E-2</v>
      </c>
      <c r="AH5" s="274">
        <v>7.3399999999999993E-2</v>
      </c>
      <c r="AI5" s="274">
        <v>7.6799999999999993E-2</v>
      </c>
      <c r="AJ5" s="275">
        <v>7.4999999999999997E-2</v>
      </c>
      <c r="AK5" s="275">
        <v>7.2900000000000006E-2</v>
      </c>
      <c r="AL5" s="275">
        <v>7.1500000000000008E-2</v>
      </c>
      <c r="AM5" s="275">
        <v>7.2300000000000003E-2</v>
      </c>
      <c r="AN5" s="274">
        <v>9.3100000000000002E-2</v>
      </c>
      <c r="AO5" s="274">
        <v>9.7100000000000006E-2</v>
      </c>
      <c r="AP5" s="276">
        <v>0.107</v>
      </c>
      <c r="AQ5" s="274">
        <v>0.2397</v>
      </c>
      <c r="AR5" s="275">
        <v>0.1583</v>
      </c>
      <c r="AS5" s="275">
        <v>0.12529999999999999</v>
      </c>
      <c r="AT5" s="275">
        <v>0.11990000000000001</v>
      </c>
      <c r="AU5" s="275">
        <v>0.1183</v>
      </c>
      <c r="AV5" s="274">
        <v>0.11990000000000001</v>
      </c>
      <c r="AW5" s="274">
        <v>0.1108</v>
      </c>
      <c r="AX5" s="274">
        <v>0.1056</v>
      </c>
      <c r="AY5" s="276">
        <v>0.10580000000000001</v>
      </c>
      <c r="AZ5" s="276">
        <v>0.1009</v>
      </c>
      <c r="BA5" s="276">
        <v>9.1400000000000009E-2</v>
      </c>
      <c r="BB5" s="276">
        <v>8.6400000000000005E-2</v>
      </c>
      <c r="BC5" s="276">
        <v>7.8399999999999997E-2</v>
      </c>
      <c r="BD5" s="276">
        <v>7.2900000000000006E-2</v>
      </c>
      <c r="BE5" s="276">
        <v>7.3899999999999993E-2</v>
      </c>
      <c r="BF5" s="276">
        <v>8.1799999999999998E-2</v>
      </c>
      <c r="BG5" s="276">
        <v>8.6999999999999994E-2</v>
      </c>
      <c r="BH5" s="276">
        <v>8.43E-2</v>
      </c>
      <c r="BI5" s="276">
        <v>8.0700000000000008E-2</v>
      </c>
      <c r="BJ5" s="276">
        <v>7.2700000000000001E-2</v>
      </c>
      <c r="BK5" s="276">
        <v>6.4699999999999994E-2</v>
      </c>
      <c r="BL5" s="276">
        <v>6.7299999999999999E-2</v>
      </c>
      <c r="BM5" s="277"/>
      <c r="BN5" s="277"/>
      <c r="BO5" s="277"/>
      <c r="BP5" s="277"/>
      <c r="BQ5" s="277"/>
      <c r="BR5" s="277"/>
      <c r="BS5" s="277"/>
      <c r="BT5" s="277"/>
      <c r="BU5" s="277"/>
      <c r="BV5" s="277"/>
      <c r="BW5" s="277"/>
      <c r="BX5" s="277"/>
      <c r="BY5" s="277"/>
      <c r="BZ5" s="277"/>
    </row>
    <row r="6" spans="1:78" s="263" customFormat="1">
      <c r="B6" s="273" t="s">
        <v>1201</v>
      </c>
      <c r="C6" s="274">
        <v>2.3250000000000003E-2</v>
      </c>
      <c r="D6" s="275">
        <v>2.8239999999999998E-2</v>
      </c>
      <c r="E6" s="275">
        <v>3.2969999999999999E-2</v>
      </c>
      <c r="F6" s="275">
        <v>3.8280000000000002E-2</v>
      </c>
      <c r="G6" s="275">
        <v>4.333E-2</v>
      </c>
      <c r="H6" s="274">
        <v>4.8010000000000004E-2</v>
      </c>
      <c r="I6" s="274">
        <v>5.2979999999999999E-2</v>
      </c>
      <c r="J6" s="274">
        <v>5.2919999999999995E-2</v>
      </c>
      <c r="K6" s="274">
        <v>5.2999999999999999E-2</v>
      </c>
      <c r="L6" s="275">
        <v>5.3200000000000004E-2</v>
      </c>
      <c r="M6" s="275">
        <v>5.321E-2</v>
      </c>
      <c r="N6" s="275">
        <v>4.8730000000000002E-2</v>
      </c>
      <c r="O6" s="275">
        <v>4.0369999999999996E-2</v>
      </c>
      <c r="P6" s="274">
        <v>2.6099999999999998E-2</v>
      </c>
      <c r="Q6" s="274">
        <v>2.247E-2</v>
      </c>
      <c r="R6" s="276">
        <v>2.129E-2</v>
      </c>
      <c r="S6" s="276">
        <v>1.6100000000000001E-3</v>
      </c>
      <c r="T6" s="275">
        <v>2.6099999999999999E-3</v>
      </c>
      <c r="U6" s="275">
        <v>2.4199999999999998E-3</v>
      </c>
      <c r="V6" s="275">
        <v>1.9E-3</v>
      </c>
      <c r="W6" s="275">
        <v>1.72E-3</v>
      </c>
      <c r="X6" s="274">
        <v>2.4199999999999998E-3</v>
      </c>
      <c r="Y6" s="274">
        <v>2.66E-3</v>
      </c>
      <c r="Z6" s="276">
        <v>2.2599999999999999E-3</v>
      </c>
      <c r="AA6" s="276">
        <v>2.3899999999999998E-3</v>
      </c>
      <c r="AB6" s="275">
        <v>1.48E-3</v>
      </c>
      <c r="AC6" s="275">
        <v>1.24E-3</v>
      </c>
      <c r="AD6" s="275">
        <v>1.4199999999999998E-3</v>
      </c>
      <c r="AE6" s="275">
        <v>1.4599999999999999E-3</v>
      </c>
      <c r="AF6" s="274">
        <v>1.49E-3</v>
      </c>
      <c r="AG6" s="274">
        <v>1.67E-3</v>
      </c>
      <c r="AH6" s="276">
        <v>1.5299999999999999E-3</v>
      </c>
      <c r="AI6" s="276">
        <v>1.6000000000000001E-3</v>
      </c>
      <c r="AJ6" s="275">
        <v>1.5399999999999999E-3</v>
      </c>
      <c r="AK6" s="275">
        <v>1.2099999999999999E-3</v>
      </c>
      <c r="AL6" s="275">
        <v>1.0399999999999999E-3</v>
      </c>
      <c r="AM6" s="275">
        <v>8.9999999999999998E-4</v>
      </c>
      <c r="AN6" s="274">
        <v>8.8999999999999995E-4</v>
      </c>
      <c r="AO6" s="274">
        <v>9.2999999999999995E-4</v>
      </c>
      <c r="AP6" s="274">
        <v>9.1E-4</v>
      </c>
      <c r="AQ6" s="276">
        <v>1.1899999999999999E-3</v>
      </c>
      <c r="AR6" s="275">
        <v>1.2199999999999999E-3</v>
      </c>
      <c r="AS6" s="275">
        <v>1.2600000000000001E-3</v>
      </c>
      <c r="AT6" s="275">
        <v>1.32E-3</v>
      </c>
      <c r="AU6" s="275">
        <v>3.6600000000000001E-3</v>
      </c>
      <c r="AV6" s="274">
        <v>3.8E-3</v>
      </c>
      <c r="AW6" s="274">
        <v>4.1399999999999996E-3</v>
      </c>
      <c r="AX6" s="274">
        <v>4.3099999999999996E-3</v>
      </c>
      <c r="AY6" s="274">
        <v>6.9099999999999995E-3</v>
      </c>
      <c r="AZ6" s="274">
        <v>9.2899999999999996E-3</v>
      </c>
      <c r="BA6" s="274">
        <v>1.1770000000000001E-2</v>
      </c>
      <c r="BB6" s="274">
        <v>1.183E-2</v>
      </c>
      <c r="BC6" s="274">
        <v>1.4379999999999999E-2</v>
      </c>
      <c r="BD6" s="274">
        <v>1.703E-2</v>
      </c>
      <c r="BE6" s="274">
        <v>1.9179999999999999E-2</v>
      </c>
      <c r="BF6" s="274">
        <v>2.1729999999999999E-2</v>
      </c>
      <c r="BG6" s="274">
        <v>2.3869999999999999E-2</v>
      </c>
      <c r="BH6" s="274">
        <v>2.3910000000000001E-2</v>
      </c>
      <c r="BI6" s="274">
        <v>2.3550000000000001E-2</v>
      </c>
      <c r="BJ6" s="274">
        <v>1.8020000000000001E-2</v>
      </c>
      <c r="BK6" s="274">
        <v>1.5349999999999999E-2</v>
      </c>
      <c r="BL6" s="274">
        <v>7.2999999999999996E-4</v>
      </c>
      <c r="BM6" s="278"/>
      <c r="BN6" s="278"/>
      <c r="BO6" s="278"/>
      <c r="BP6" s="278"/>
      <c r="BQ6" s="278"/>
      <c r="BR6" s="278"/>
      <c r="BS6" s="278"/>
      <c r="BT6" s="278"/>
      <c r="BU6" s="278"/>
      <c r="BV6" s="278"/>
      <c r="BW6" s="278"/>
      <c r="BX6" s="278"/>
      <c r="BY6" s="278"/>
      <c r="BZ6" s="278"/>
    </row>
    <row r="7" spans="1:78" s="263" customFormat="1">
      <c r="B7" s="273" t="s">
        <v>1202</v>
      </c>
      <c r="C7" s="274">
        <v>3.2189999999999996E-2</v>
      </c>
      <c r="D7" s="275">
        <v>3.7260000000000001E-2</v>
      </c>
      <c r="E7" s="275">
        <v>4.0510000000000004E-2</v>
      </c>
      <c r="F7" s="275">
        <v>4.5739999999999996E-2</v>
      </c>
      <c r="G7" s="275">
        <v>4.8379999999999999E-2</v>
      </c>
      <c r="H7" s="274">
        <v>5.3289999999999997E-2</v>
      </c>
      <c r="I7" s="274">
        <v>5.6609999999999994E-2</v>
      </c>
      <c r="J7" s="274">
        <v>5.3589999999999999E-2</v>
      </c>
      <c r="K7" s="274">
        <v>5.3710000000000008E-2</v>
      </c>
      <c r="L7" s="275">
        <v>5.28E-2</v>
      </c>
      <c r="M7" s="275">
        <v>5.3830000000000003E-2</v>
      </c>
      <c r="N7" s="275">
        <v>4.8770000000000001E-2</v>
      </c>
      <c r="O7" s="275">
        <v>3.4419999999999999E-2</v>
      </c>
      <c r="P7" s="274">
        <v>2.8290000000000003E-2</v>
      </c>
      <c r="Q7" s="274">
        <v>3.2840000000000001E-2</v>
      </c>
      <c r="R7" s="276">
        <v>3.789E-2</v>
      </c>
      <c r="S7" s="276">
        <v>1.9019999999999999E-2</v>
      </c>
      <c r="T7" s="275">
        <v>1.9470000000000001E-2</v>
      </c>
      <c r="U7" s="275">
        <v>1.4999999999999999E-2</v>
      </c>
      <c r="V7" s="275">
        <v>1.2270000000000001E-2</v>
      </c>
      <c r="W7" s="275">
        <v>8.9899999999999997E-3</v>
      </c>
      <c r="X7" s="274">
        <v>9.5999999999999992E-3</v>
      </c>
      <c r="Y7" s="274">
        <v>1.1180000000000001E-2</v>
      </c>
      <c r="Z7" s="276">
        <v>7.6800000000000002E-3</v>
      </c>
      <c r="AA7" s="276">
        <v>7.8200000000000006E-3</v>
      </c>
      <c r="AB7" s="275">
        <v>7.7000000000000002E-3</v>
      </c>
      <c r="AC7" s="275">
        <v>7.45E-3</v>
      </c>
      <c r="AD7" s="275">
        <v>9.0900000000000009E-3</v>
      </c>
      <c r="AE7" s="275">
        <v>1.115E-2</v>
      </c>
      <c r="AF7" s="274">
        <v>1.0489999999999999E-2</v>
      </c>
      <c r="AG7" s="274">
        <v>1.065E-2</v>
      </c>
      <c r="AH7" s="276">
        <v>9.1900000000000003E-3</v>
      </c>
      <c r="AI7" s="276">
        <v>8.1399999999999997E-3</v>
      </c>
      <c r="AJ7" s="275">
        <v>7.1699999999999993E-3</v>
      </c>
      <c r="AK7" s="275">
        <v>6.8400000000000006E-3</v>
      </c>
      <c r="AL7" s="275">
        <v>6.1799999999999997E-3</v>
      </c>
      <c r="AM7" s="275">
        <v>5.7499999999999999E-3</v>
      </c>
      <c r="AN7" s="274">
        <v>5.5000000000000005E-3</v>
      </c>
      <c r="AO7" s="274">
        <v>5.5600000000000007E-3</v>
      </c>
      <c r="AP7" s="274">
        <v>5.5200000000000006E-3</v>
      </c>
      <c r="AQ7" s="276">
        <v>6.2199999999999998E-3</v>
      </c>
      <c r="AR7" s="275">
        <v>6.9699999999999996E-3</v>
      </c>
      <c r="AS7" s="275">
        <v>7.8600000000000007E-3</v>
      </c>
      <c r="AT7" s="275">
        <v>8.3800000000000003E-3</v>
      </c>
      <c r="AU7" s="275">
        <v>1.153E-2</v>
      </c>
      <c r="AV7" s="274">
        <v>1.222E-2</v>
      </c>
      <c r="AW7" s="274">
        <v>1.3169999999999999E-2</v>
      </c>
      <c r="AX7" s="274">
        <v>1.5780000000000002E-2</v>
      </c>
      <c r="AY7" s="274">
        <v>1.7079999999999998E-2</v>
      </c>
      <c r="AZ7" s="274">
        <v>1.7769999999999998E-2</v>
      </c>
      <c r="BA7" s="274">
        <v>1.7410000000000002E-2</v>
      </c>
      <c r="BB7" s="274">
        <v>1.821E-2</v>
      </c>
      <c r="BC7" s="274">
        <v>2.196E-2</v>
      </c>
      <c r="BD7" s="274">
        <v>2.7360000000000002E-2</v>
      </c>
      <c r="BE7" s="274">
        <v>2.794E-2</v>
      </c>
      <c r="BF7" s="274">
        <v>2.9940000000000001E-2</v>
      </c>
      <c r="BG7" s="274">
        <v>3.0169999999999999E-2</v>
      </c>
      <c r="BH7" s="274">
        <v>2.7380000000000002E-2</v>
      </c>
      <c r="BI7" s="274">
        <v>2.2040000000000001E-2</v>
      </c>
      <c r="BJ7" s="274">
        <v>1.951E-2</v>
      </c>
      <c r="BK7" s="274">
        <v>1.917E-2</v>
      </c>
      <c r="BL7" s="274">
        <v>1.018E-2</v>
      </c>
      <c r="BM7" s="278"/>
      <c r="BN7" s="278"/>
      <c r="BO7" s="278"/>
      <c r="BP7" s="278"/>
      <c r="BQ7" s="278"/>
      <c r="BR7" s="278"/>
      <c r="BS7" s="278"/>
      <c r="BT7" s="278"/>
      <c r="BU7" s="278"/>
      <c r="BV7" s="278"/>
      <c r="BW7" s="278"/>
      <c r="BX7" s="278"/>
      <c r="BY7" s="278"/>
      <c r="BZ7" s="278"/>
    </row>
    <row r="8" spans="1:78" s="263" customFormat="1" ht="26.4">
      <c r="B8" s="273" t="s">
        <v>1203</v>
      </c>
      <c r="C8" s="274" t="s">
        <v>1199</v>
      </c>
      <c r="D8" s="275">
        <v>7.8808416738906928E-2</v>
      </c>
      <c r="E8" s="275">
        <v>6.6774866682124845E-2</v>
      </c>
      <c r="F8" s="275">
        <v>8.6354998099580804E-2</v>
      </c>
      <c r="G8" s="275">
        <v>2.0834883547883543E-2</v>
      </c>
      <c r="H8" s="274">
        <v>7.7281812125248983E-2</v>
      </c>
      <c r="I8" s="274">
        <v>0.11822803195352272</v>
      </c>
      <c r="J8" s="274">
        <v>9.5083586090145111E-2</v>
      </c>
      <c r="K8" s="274">
        <v>5.3190023425658595E-2</v>
      </c>
      <c r="L8" s="275">
        <v>6.2011287142177629E-2</v>
      </c>
      <c r="M8" s="275">
        <v>0.11570137261466318</v>
      </c>
      <c r="N8" s="275">
        <v>1.9262055053036242E-2</v>
      </c>
      <c r="O8" s="275">
        <v>7.020270707855758E-2</v>
      </c>
      <c r="P8" s="274">
        <v>7.7393075356415153E-2</v>
      </c>
      <c r="Q8" s="274">
        <v>1.4985014985011702E-3</v>
      </c>
      <c r="R8" s="276">
        <v>-0.47734365247784316</v>
      </c>
      <c r="S8" s="276">
        <v>-0.18086463501063044</v>
      </c>
      <c r="T8" s="275">
        <v>0.4257719714964372</v>
      </c>
      <c r="U8" s="275">
        <v>0.19777270897625154</v>
      </c>
      <c r="V8" s="275">
        <v>0.25263696221952259</v>
      </c>
      <c r="W8" s="275">
        <v>0.20900727556971876</v>
      </c>
      <c r="X8" s="274">
        <v>0.22560000000000002</v>
      </c>
      <c r="Y8" s="274">
        <v>0.10104397684859645</v>
      </c>
      <c r="Z8" s="276">
        <v>8.335971298934286E-2</v>
      </c>
      <c r="AA8" s="276">
        <v>5.6437025169259414E-2</v>
      </c>
      <c r="AB8" s="275">
        <v>0.10763428804403219</v>
      </c>
      <c r="AC8" s="275">
        <v>9.2506203473945448E-2</v>
      </c>
      <c r="AD8" s="275">
        <v>-2.3476911136981027E-2</v>
      </c>
      <c r="AE8" s="275">
        <v>6.4015613564284202E-2</v>
      </c>
      <c r="AF8" s="274">
        <v>9.6623925467032024E-2</v>
      </c>
      <c r="AG8" s="274">
        <v>3.2823783175466303E-2</v>
      </c>
      <c r="AH8" s="276">
        <v>9.3949118645644702E-2</v>
      </c>
      <c r="AI8" s="276">
        <v>0.13087339816413657</v>
      </c>
      <c r="AJ8" s="275">
        <v>8.4484731144944369E-2</v>
      </c>
      <c r="AK8" s="275">
        <v>7.0671378091872405E-2</v>
      </c>
      <c r="AL8" s="275">
        <v>8.2655826558265311E-2</v>
      </c>
      <c r="AM8" s="275">
        <v>6.1400597411218172E-2</v>
      </c>
      <c r="AN8" s="274">
        <v>-8.0084988150690428E-3</v>
      </c>
      <c r="AO8" s="274">
        <v>7.3531218014330157E-2</v>
      </c>
      <c r="AP8" s="274">
        <v>-3.5056685695907586E-2</v>
      </c>
      <c r="AQ8" s="276">
        <v>-0.14600908500973375</v>
      </c>
      <c r="AR8" s="275">
        <v>0.37161138238760749</v>
      </c>
      <c r="AS8" s="275">
        <v>0.16700689442668448</v>
      </c>
      <c r="AT8" s="275">
        <v>0.11816467630421013</v>
      </c>
      <c r="AU8" s="275">
        <v>0.11319399554693632</v>
      </c>
      <c r="AV8" s="274">
        <v>0.17294125864357124</v>
      </c>
      <c r="AW8" s="274">
        <v>0.11636314943760073</v>
      </c>
      <c r="AX8" s="274">
        <v>5.0356201815164425E-2</v>
      </c>
      <c r="AY8" s="274">
        <v>0.10781290156772094</v>
      </c>
      <c r="AZ8" s="274">
        <v>0.13538962054618775</v>
      </c>
      <c r="BA8" s="274">
        <v>7.1046022572543777E-2</v>
      </c>
      <c r="BB8" s="274">
        <v>0.14258532524675971</v>
      </c>
      <c r="BC8" s="274">
        <v>0.11976460456437454</v>
      </c>
      <c r="BD8" s="274">
        <v>0.104688109705112</v>
      </c>
      <c r="BE8" s="274">
        <v>2.4879810956894843E-2</v>
      </c>
      <c r="BF8" s="274">
        <v>-3.7035037520920078E-2</v>
      </c>
      <c r="BG8" s="274">
        <v>9.0891752717761953E-2</v>
      </c>
      <c r="BH8" s="274">
        <v>0.10474998001971336</v>
      </c>
      <c r="BI8" s="274">
        <v>0.14942886812045675</v>
      </c>
      <c r="BJ8" s="274">
        <v>0.16106509171901262</v>
      </c>
      <c r="BK8" s="274">
        <v>0.11374133949191645</v>
      </c>
      <c r="BL8" s="274">
        <v>2.5918128654971007E-2</v>
      </c>
      <c r="BM8" s="278"/>
      <c r="BN8" s="278"/>
      <c r="BO8" s="278"/>
      <c r="BP8" s="278"/>
      <c r="BQ8" s="278"/>
      <c r="BR8" s="278"/>
      <c r="BS8" s="278"/>
      <c r="BT8" s="278"/>
      <c r="BU8" s="278"/>
      <c r="BV8" s="278"/>
      <c r="BW8" s="278"/>
      <c r="BX8" s="278"/>
      <c r="BY8" s="278"/>
      <c r="BZ8" s="278"/>
    </row>
    <row r="9" spans="1:78" s="263" customFormat="1" ht="26.4">
      <c r="B9" s="273" t="s">
        <v>1204</v>
      </c>
      <c r="C9" s="274" t="s">
        <v>1199</v>
      </c>
      <c r="D9" s="275">
        <v>0.20809466267007704</v>
      </c>
      <c r="E9" s="275">
        <v>0.64783101617041527</v>
      </c>
      <c r="F9" s="275">
        <v>0.80140705840062676</v>
      </c>
      <c r="G9" s="275">
        <v>1.6298356132151151</v>
      </c>
      <c r="H9" s="274">
        <v>1.0374783428067724</v>
      </c>
      <c r="I9" s="274">
        <v>-0.25629947866383507</v>
      </c>
      <c r="J9" s="274">
        <v>0.16112540213656246</v>
      </c>
      <c r="K9" s="274">
        <v>0.5685777499581679</v>
      </c>
      <c r="L9" s="275">
        <v>0.20094089303446161</v>
      </c>
      <c r="M9" s="275">
        <v>0.12079503593368202</v>
      </c>
      <c r="N9" s="275">
        <v>0.45958795562598986</v>
      </c>
      <c r="O9" s="275">
        <v>-0.56874758216152488</v>
      </c>
      <c r="P9" s="274">
        <v>0.45208891592421452</v>
      </c>
      <c r="Q9" s="274">
        <v>-0.29365371024734976</v>
      </c>
      <c r="R9" s="276">
        <v>-2.4270547318323263</v>
      </c>
      <c r="S9" s="276">
        <v>-1.232682933136791</v>
      </c>
      <c r="T9" s="275">
        <v>2.2265998803827758</v>
      </c>
      <c r="U9" s="275">
        <v>0.88657293455161046</v>
      </c>
      <c r="V9" s="275">
        <v>1.3015420602081633</v>
      </c>
      <c r="W9" s="275">
        <v>0.37157221884408287</v>
      </c>
      <c r="X9" s="274">
        <v>0.26877277260976662</v>
      </c>
      <c r="Y9" s="274">
        <v>-0.23679458813356691</v>
      </c>
      <c r="Z9" s="276">
        <v>0.29035026660269114</v>
      </c>
      <c r="AA9" s="276">
        <v>0.71366105069496033</v>
      </c>
      <c r="AB9" s="275">
        <v>0.33498190139602535</v>
      </c>
      <c r="AC9" s="275">
        <v>-0.12219404619771668</v>
      </c>
      <c r="AD9" s="275">
        <v>-0.81778302510915912</v>
      </c>
      <c r="AE9" s="275">
        <v>3.5847704825751059E-2</v>
      </c>
      <c r="AF9" s="274">
        <v>4.2300401321253567E-2</v>
      </c>
      <c r="AG9" s="274">
        <v>-0.54359868755371821</v>
      </c>
      <c r="AH9" s="276">
        <v>0.16440265727665526</v>
      </c>
      <c r="AI9" s="276">
        <v>0.5248960919411978</v>
      </c>
      <c r="AJ9" s="275">
        <v>-0.52996985445062972</v>
      </c>
      <c r="AK9" s="275">
        <v>-0.26671214673005439</v>
      </c>
      <c r="AL9" s="275">
        <v>0.5087331922215963</v>
      </c>
      <c r="AM9" s="275">
        <v>-0.48472730711554846</v>
      </c>
      <c r="AN9" s="274">
        <v>-0.4467879048746366</v>
      </c>
      <c r="AO9" s="274">
        <v>0.22033399671194864</v>
      </c>
      <c r="AP9" s="274">
        <v>-0.41962996982023304</v>
      </c>
      <c r="AQ9" s="276">
        <v>-1.2976984534193359</v>
      </c>
      <c r="AR9" s="275">
        <v>1.5838340001356199</v>
      </c>
      <c r="AS9" s="275">
        <v>-0.6625409254743464</v>
      </c>
      <c r="AT9" s="275">
        <v>-6.185230898209193E-2</v>
      </c>
      <c r="AU9" s="275">
        <v>-0.47420583295881924</v>
      </c>
      <c r="AV9" s="274">
        <v>0.72094458607272305</v>
      </c>
      <c r="AW9" s="274">
        <v>0.21800075031547372</v>
      </c>
      <c r="AX9" s="274">
        <v>0.26378602154015329</v>
      </c>
      <c r="AY9" s="274">
        <v>0.70963043874021547</v>
      </c>
      <c r="AZ9" s="274">
        <v>-0.17083709144010673</v>
      </c>
      <c r="BA9" s="274">
        <v>-0.38509372504329598</v>
      </c>
      <c r="BB9" s="274">
        <v>0.42206644557856965</v>
      </c>
      <c r="BC9" s="274">
        <v>0.60696419108863697</v>
      </c>
      <c r="BD9" s="274">
        <v>-0.40051155681711803</v>
      </c>
      <c r="BE9" s="274">
        <v>6.6206800928974907E-2</v>
      </c>
      <c r="BF9" s="274">
        <v>-0.15975312430736688</v>
      </c>
      <c r="BG9" s="274">
        <v>0.31340513758535238</v>
      </c>
      <c r="BH9" s="274">
        <v>0.11178722878669412</v>
      </c>
      <c r="BI9" s="274">
        <v>0.35774077011190375</v>
      </c>
      <c r="BJ9" s="274">
        <v>0.18493573718420109</v>
      </c>
      <c r="BK9" s="274">
        <v>0.26466702274196674</v>
      </c>
      <c r="BL9" s="274">
        <v>-1.1058421826283555</v>
      </c>
      <c r="BM9" s="278"/>
      <c r="BN9" s="278"/>
      <c r="BO9" s="278"/>
      <c r="BP9" s="278"/>
      <c r="BQ9" s="278"/>
      <c r="BR9" s="278"/>
      <c r="BS9" s="278"/>
      <c r="BT9" s="278"/>
      <c r="BU9" s="278"/>
      <c r="BV9" s="278"/>
      <c r="BW9" s="278"/>
      <c r="BX9" s="278"/>
      <c r="BY9" s="278"/>
      <c r="BZ9" s="278"/>
    </row>
    <row r="10" spans="1:78" s="263" customFormat="1" ht="26.4">
      <c r="B10" s="273" t="s">
        <v>1205</v>
      </c>
      <c r="C10" s="274">
        <v>0.106</v>
      </c>
      <c r="D10" s="275">
        <v>0.10300000000000001</v>
      </c>
      <c r="E10" s="275">
        <v>0.1</v>
      </c>
      <c r="F10" s="275">
        <v>0.106</v>
      </c>
      <c r="G10" s="275">
        <v>0.10199999999999999</v>
      </c>
      <c r="H10" s="275">
        <v>0.108</v>
      </c>
      <c r="I10" s="275">
        <v>0.10100000000000001</v>
      </c>
      <c r="J10" s="275">
        <v>0.10100000000000001</v>
      </c>
      <c r="K10" s="275">
        <v>0.1</v>
      </c>
      <c r="L10" s="275">
        <v>9.8000000000000004E-2</v>
      </c>
      <c r="M10" s="275">
        <v>9.1999999999999998E-2</v>
      </c>
      <c r="N10" s="275">
        <v>0.106</v>
      </c>
      <c r="O10" s="279">
        <v>0.107</v>
      </c>
      <c r="P10" s="279">
        <v>0.109</v>
      </c>
      <c r="Q10" s="279">
        <v>0.11199999999999999</v>
      </c>
      <c r="R10" s="280">
        <v>0.12</v>
      </c>
      <c r="S10" s="280">
        <v>0.14899999999999999</v>
      </c>
      <c r="T10" s="279">
        <v>0.16600000000000001</v>
      </c>
      <c r="U10" s="279">
        <v>0.158</v>
      </c>
      <c r="V10" s="279">
        <v>0.14899999999999999</v>
      </c>
      <c r="W10" s="279">
        <v>0.13900000000000001</v>
      </c>
      <c r="X10" s="279">
        <v>0.128</v>
      </c>
      <c r="Y10" s="279">
        <v>0.114</v>
      </c>
      <c r="Z10" s="280">
        <v>0.1</v>
      </c>
      <c r="AA10" s="280">
        <v>9.0999999999999998E-2</v>
      </c>
      <c r="AB10" s="279">
        <v>9.3399190929055034E-2</v>
      </c>
      <c r="AC10" s="279">
        <v>9.2031481305465943E-2</v>
      </c>
      <c r="AD10" s="279">
        <v>8.8760531251729571E-2</v>
      </c>
      <c r="AE10" s="279">
        <v>9.1352839963075194E-2</v>
      </c>
      <c r="AF10" s="279">
        <v>9.7621558666756661E-2</v>
      </c>
      <c r="AG10" s="279">
        <v>9.8123211156124587E-2</v>
      </c>
      <c r="AH10" s="280">
        <v>9.5868535860401408E-2</v>
      </c>
      <c r="AI10" s="280">
        <v>9.8856004444536655E-2</v>
      </c>
      <c r="AJ10" s="275">
        <v>0.254</v>
      </c>
      <c r="AK10" s="275">
        <v>0.249</v>
      </c>
      <c r="AL10" s="275">
        <v>0.24399999999999999</v>
      </c>
      <c r="AM10" s="275">
        <v>0.247</v>
      </c>
      <c r="AN10" s="274">
        <v>0.24109999999999998</v>
      </c>
      <c r="AO10" s="274">
        <v>0.24729999999999999</v>
      </c>
      <c r="AP10" s="274">
        <v>0.24299999999999999</v>
      </c>
      <c r="AQ10" s="276">
        <v>0.25030000000000002</v>
      </c>
      <c r="AR10" s="275">
        <v>0.27440000000000003</v>
      </c>
      <c r="AS10" s="275">
        <v>0.27</v>
      </c>
      <c r="AT10" s="275">
        <v>0.25239999999999996</v>
      </c>
      <c r="AU10" s="275">
        <v>0.24539999999999998</v>
      </c>
      <c r="AV10" s="274">
        <v>0.2429</v>
      </c>
      <c r="AW10" s="274">
        <v>0.22210000000000002</v>
      </c>
      <c r="AX10" s="274">
        <v>0.23949999999999999</v>
      </c>
      <c r="AY10" s="274">
        <v>0.21640000000000001</v>
      </c>
      <c r="AZ10" s="274">
        <v>0.20730000000000001</v>
      </c>
      <c r="BA10" s="274">
        <v>0.20550000000000002</v>
      </c>
      <c r="BB10" s="274">
        <v>0.20660000000000001</v>
      </c>
      <c r="BC10" s="274">
        <v>0.1953</v>
      </c>
      <c r="BD10" s="274">
        <v>0.17920000000000003</v>
      </c>
      <c r="BE10" s="274">
        <v>0.18629999999999999</v>
      </c>
      <c r="BF10" s="274">
        <v>0.18190000000000001</v>
      </c>
      <c r="BG10" s="274">
        <v>0.18420000000000003</v>
      </c>
      <c r="BH10" s="274">
        <v>0.14760000000000001</v>
      </c>
      <c r="BI10" s="274">
        <v>0.1482</v>
      </c>
      <c r="BJ10" s="274">
        <v>0.13750000000000001</v>
      </c>
      <c r="BK10" s="274">
        <v>0.14610000000000001</v>
      </c>
      <c r="BL10" s="274"/>
      <c r="BM10" s="278"/>
      <c r="BN10" s="278"/>
      <c r="BO10" s="278"/>
      <c r="BP10" s="278"/>
      <c r="BQ10" s="278"/>
      <c r="BR10" s="278"/>
      <c r="BS10" s="278"/>
      <c r="BT10" s="278"/>
      <c r="BU10" s="278"/>
      <c r="BV10" s="278"/>
      <c r="BW10" s="278"/>
      <c r="BX10" s="278"/>
      <c r="BY10" s="278"/>
      <c r="BZ10" s="278"/>
    </row>
    <row r="11" spans="1:78" s="263" customFormat="1" ht="26.4">
      <c r="B11" s="273" t="s">
        <v>1206</v>
      </c>
      <c r="C11" s="274">
        <v>0.13600000000000001</v>
      </c>
      <c r="D11" s="275">
        <v>0.109</v>
      </c>
      <c r="E11" s="274">
        <v>0.13600000000000001</v>
      </c>
      <c r="F11" s="275">
        <v>0.12</v>
      </c>
      <c r="G11" s="275">
        <v>0.128</v>
      </c>
      <c r="H11" s="274">
        <v>0.13400000000000001</v>
      </c>
      <c r="I11" s="275">
        <v>0.128</v>
      </c>
      <c r="J11" s="274">
        <v>0.123</v>
      </c>
      <c r="K11" s="274">
        <v>0.121</v>
      </c>
      <c r="L11" s="275">
        <v>0.11899999999999999</v>
      </c>
      <c r="M11" s="275">
        <v>0.111</v>
      </c>
      <c r="N11" s="275">
        <v>0.114</v>
      </c>
      <c r="O11" s="279">
        <v>0.107</v>
      </c>
      <c r="P11" s="279">
        <v>0.109</v>
      </c>
      <c r="Q11" s="279">
        <v>0.11199999999999999</v>
      </c>
      <c r="R11" s="280">
        <v>0.12</v>
      </c>
      <c r="S11" s="280">
        <v>0.14899999999999999</v>
      </c>
      <c r="T11" s="279">
        <v>0.16600000000000001</v>
      </c>
      <c r="U11" s="279">
        <v>0.158</v>
      </c>
      <c r="V11" s="279">
        <v>0.14899999999999999</v>
      </c>
      <c r="W11" s="279">
        <v>0.13900000000000001</v>
      </c>
      <c r="X11" s="279">
        <v>0.128</v>
      </c>
      <c r="Y11" s="279">
        <v>0.114</v>
      </c>
      <c r="Z11" s="280">
        <v>0.1</v>
      </c>
      <c r="AA11" s="280">
        <v>9.0999999999999998E-2</v>
      </c>
      <c r="AB11" s="279">
        <v>9.3399190929055034E-2</v>
      </c>
      <c r="AC11" s="279">
        <v>9.2031481305465943E-2</v>
      </c>
      <c r="AD11" s="279">
        <v>8.8760531251729571E-2</v>
      </c>
      <c r="AE11" s="279">
        <v>9.1352839963075194E-2</v>
      </c>
      <c r="AF11" s="279">
        <v>9.7621558666756661E-2</v>
      </c>
      <c r="AG11" s="279">
        <v>9.8123211156124587E-2</v>
      </c>
      <c r="AH11" s="280">
        <v>9.5868535860401408E-2</v>
      </c>
      <c r="AI11" s="280">
        <v>9.8856004444536655E-2</v>
      </c>
      <c r="AJ11" s="275">
        <v>0.21100000000000002</v>
      </c>
      <c r="AK11" s="275">
        <v>0.20499999999999999</v>
      </c>
      <c r="AL11" s="275">
        <v>0.19399999999999998</v>
      </c>
      <c r="AM11" s="275">
        <v>0.183</v>
      </c>
      <c r="AN11" s="274">
        <v>0.18260000000000001</v>
      </c>
      <c r="AO11" s="274">
        <v>0.18539999999999998</v>
      </c>
      <c r="AP11" s="274">
        <v>0.18179999999999999</v>
      </c>
      <c r="AQ11" s="276">
        <v>0.18190000000000001</v>
      </c>
      <c r="AR11" s="275">
        <v>0.2455</v>
      </c>
      <c r="AS11" s="275">
        <v>0.20440000000000003</v>
      </c>
      <c r="AT11" s="275">
        <v>0.19219999999999998</v>
      </c>
      <c r="AU11" s="275">
        <v>0.17850000000000002</v>
      </c>
      <c r="AV11" s="274">
        <v>0.18210000000000001</v>
      </c>
      <c r="AW11" s="274">
        <v>0.17710000000000001</v>
      </c>
      <c r="AX11" s="274">
        <v>0.17</v>
      </c>
      <c r="AY11" s="274">
        <v>0.1588</v>
      </c>
      <c r="AZ11" s="274">
        <v>0.16149999999999998</v>
      </c>
      <c r="BA11" s="274">
        <v>0.15439999999999998</v>
      </c>
      <c r="BB11" s="274">
        <v>0.14779999999999999</v>
      </c>
      <c r="BC11" s="274">
        <v>0.13570000000000002</v>
      </c>
      <c r="BD11" s="274">
        <v>0.13949999999999999</v>
      </c>
      <c r="BE11" s="274">
        <v>0.13390000000000002</v>
      </c>
      <c r="BF11" s="274">
        <v>0.12710000000000002</v>
      </c>
      <c r="BG11" s="274">
        <v>0.12619999999999998</v>
      </c>
      <c r="BH11" s="274">
        <v>0.13189999999999999</v>
      </c>
      <c r="BI11" s="274">
        <v>0.13100000000000001</v>
      </c>
      <c r="BJ11" s="274">
        <v>0.1258</v>
      </c>
      <c r="BK11" s="274">
        <v>0.1177</v>
      </c>
      <c r="BL11" s="274"/>
      <c r="BM11" s="278"/>
      <c r="BN11" s="278"/>
      <c r="BO11" s="278"/>
      <c r="BP11" s="278"/>
      <c r="BQ11" s="278"/>
      <c r="BR11" s="278"/>
      <c r="BS11" s="278"/>
      <c r="BT11" s="278"/>
      <c r="BU11" s="278"/>
      <c r="BV11" s="278"/>
      <c r="BW11" s="278"/>
      <c r="BX11" s="278"/>
      <c r="BY11" s="278"/>
      <c r="BZ11" s="278"/>
    </row>
    <row r="12" spans="1:78" s="263" customFormat="1">
      <c r="B12" s="273" t="s">
        <v>1207</v>
      </c>
      <c r="C12" s="274">
        <v>0.1159</v>
      </c>
      <c r="D12" s="275">
        <v>9.6000000000000002E-2</v>
      </c>
      <c r="E12" s="275">
        <v>0.1066</v>
      </c>
      <c r="F12" s="275">
        <v>9.5000000000000001E-2</v>
      </c>
      <c r="G12" s="275">
        <v>0.1069</v>
      </c>
      <c r="H12" s="274">
        <v>9.5000000000000001E-2</v>
      </c>
      <c r="I12" s="274">
        <v>9.0800000000000006E-2</v>
      </c>
      <c r="J12" s="274">
        <v>9.4E-2</v>
      </c>
      <c r="K12" s="274">
        <v>9.4E-2</v>
      </c>
      <c r="L12" s="275">
        <v>9.8299999999999998E-2</v>
      </c>
      <c r="M12" s="275">
        <v>9.4499999999999987E-2</v>
      </c>
      <c r="N12" s="275">
        <v>8.6800000000000002E-2</v>
      </c>
      <c r="O12" s="275">
        <v>9.7609999999999988E-2</v>
      </c>
      <c r="P12" s="274">
        <v>9.8000000000000004E-2</v>
      </c>
      <c r="Q12" s="274">
        <v>0.10199999999999999</v>
      </c>
      <c r="R12" s="276">
        <v>0.10800000000000001</v>
      </c>
      <c r="S12" s="276">
        <v>0.13300000000000001</v>
      </c>
      <c r="T12" s="275">
        <v>0.11900000000000001</v>
      </c>
      <c r="U12" s="275">
        <v>0.17499999999999999</v>
      </c>
      <c r="V12" s="275">
        <v>0.13200000000000001</v>
      </c>
      <c r="W12" s="275">
        <v>0.11119999999999999</v>
      </c>
      <c r="X12" s="274">
        <v>0.1114</v>
      </c>
      <c r="Y12" s="274">
        <v>0.1024</v>
      </c>
      <c r="Z12" s="276">
        <v>0.10679999999999999</v>
      </c>
      <c r="AA12" s="276">
        <v>9.2799999999999994E-2</v>
      </c>
      <c r="AB12" s="275">
        <v>5.7187876539939078E-2</v>
      </c>
      <c r="AC12" s="275">
        <v>7.5508866673364802E-2</v>
      </c>
      <c r="AD12" s="275">
        <v>4.7926755834195485E-2</v>
      </c>
      <c r="AE12" s="275">
        <v>4.4848195967225536E-2</v>
      </c>
      <c r="AF12" s="274">
        <v>8.3264317834129159E-2</v>
      </c>
      <c r="AG12" s="274">
        <v>7.5536921753017697E-2</v>
      </c>
      <c r="AH12" s="276">
        <v>8.4982298215682789E-2</v>
      </c>
      <c r="AI12" s="276">
        <v>0.1101573899876107</v>
      </c>
      <c r="AJ12" s="275">
        <v>0.11262375586256659</v>
      </c>
      <c r="AK12" s="275">
        <v>9.4391623394794927E-2</v>
      </c>
      <c r="AL12" s="275">
        <v>9.317411302802775E-2</v>
      </c>
      <c r="AM12" s="275">
        <v>0.11309315450944769</v>
      </c>
      <c r="AN12" s="274">
        <v>0.12909999999999999</v>
      </c>
      <c r="AO12" s="274">
        <v>0.13439999999999999</v>
      </c>
      <c r="AP12" s="274">
        <v>0.17920000000000003</v>
      </c>
      <c r="AQ12" s="276" t="s">
        <v>1199</v>
      </c>
      <c r="AR12" s="276" t="s">
        <v>1199</v>
      </c>
      <c r="AS12" s="276" t="s">
        <v>1199</v>
      </c>
      <c r="AT12" s="276" t="s">
        <v>1199</v>
      </c>
      <c r="AU12" s="276" t="s">
        <v>1199</v>
      </c>
      <c r="AV12" s="276" t="s">
        <v>1199</v>
      </c>
      <c r="AW12" s="276" t="s">
        <v>1199</v>
      </c>
      <c r="AX12" s="276" t="s">
        <v>1199</v>
      </c>
      <c r="AY12" s="276" t="s">
        <v>1199</v>
      </c>
      <c r="AZ12" s="276" t="s">
        <v>1199</v>
      </c>
      <c r="BA12" s="276" t="s">
        <v>1199</v>
      </c>
      <c r="BB12" s="276" t="s">
        <v>1199</v>
      </c>
      <c r="BC12" s="276" t="s">
        <v>1199</v>
      </c>
      <c r="BD12" s="276" t="s">
        <v>1199</v>
      </c>
      <c r="BE12" s="276" t="s">
        <v>1199</v>
      </c>
      <c r="BF12" s="276" t="s">
        <v>1199</v>
      </c>
      <c r="BG12" s="276" t="s">
        <v>1199</v>
      </c>
      <c r="BH12" s="276" t="s">
        <v>1199</v>
      </c>
      <c r="BI12" s="276" t="s">
        <v>1199</v>
      </c>
      <c r="BJ12" s="276" t="s">
        <v>1199</v>
      </c>
      <c r="BK12" s="276" t="s">
        <v>1199</v>
      </c>
      <c r="BL12" s="276" t="s">
        <v>1199</v>
      </c>
      <c r="BM12" s="278"/>
      <c r="BN12" s="278"/>
      <c r="BO12" s="278"/>
      <c r="BP12" s="278"/>
      <c r="BQ12" s="278"/>
      <c r="BR12" s="278"/>
      <c r="BS12" s="278"/>
      <c r="BT12" s="278"/>
      <c r="BU12" s="278"/>
      <c r="BV12" s="278"/>
      <c r="BW12" s="278"/>
      <c r="BX12" s="278"/>
      <c r="BY12" s="278"/>
      <c r="BZ12" s="278"/>
    </row>
    <row r="13" spans="1:78" s="263" customFormat="1" ht="26.4">
      <c r="B13" s="273" t="s">
        <v>1208</v>
      </c>
      <c r="C13" s="274">
        <v>0.2</v>
      </c>
      <c r="D13" s="274">
        <v>0.20399999999999999</v>
      </c>
      <c r="E13" s="274">
        <v>0.20899999999999999</v>
      </c>
      <c r="F13" s="274">
        <v>0.217</v>
      </c>
      <c r="G13" s="274">
        <v>0.21099999999999999</v>
      </c>
      <c r="H13" s="274">
        <v>0.183</v>
      </c>
      <c r="I13" s="274">
        <v>0.189</v>
      </c>
      <c r="J13" s="274">
        <v>0.18</v>
      </c>
      <c r="K13" s="274">
        <v>0.17899999999999999</v>
      </c>
      <c r="L13" s="274">
        <v>0.185</v>
      </c>
      <c r="M13" s="274">
        <v>0.189</v>
      </c>
      <c r="N13" s="274">
        <v>0.193</v>
      </c>
      <c r="O13" s="279">
        <v>0.17022999999999999</v>
      </c>
      <c r="P13" s="279">
        <v>0.157</v>
      </c>
      <c r="Q13" s="279">
        <v>0.16</v>
      </c>
      <c r="R13" s="280">
        <v>0.16500000000000001</v>
      </c>
      <c r="S13" s="280">
        <v>0.184</v>
      </c>
      <c r="T13" s="279">
        <v>0.20399999999999999</v>
      </c>
      <c r="U13" s="279">
        <v>0.20600000000000002</v>
      </c>
      <c r="V13" s="279">
        <v>0.20199999999999999</v>
      </c>
      <c r="W13" s="279">
        <v>0.19399999999999998</v>
      </c>
      <c r="X13" s="279">
        <v>0.22219999999999998</v>
      </c>
      <c r="Y13" s="279">
        <v>0.2223</v>
      </c>
      <c r="Z13" s="280">
        <v>0.221</v>
      </c>
      <c r="AA13" s="280">
        <v>0.213666666666667</v>
      </c>
      <c r="AB13" s="279">
        <v>0.20530515164382057</v>
      </c>
      <c r="AC13" s="279">
        <v>0.1928779682532227</v>
      </c>
      <c r="AD13" s="279">
        <v>0.19556143547319593</v>
      </c>
      <c r="AE13" s="279">
        <v>0.20491533132991469</v>
      </c>
      <c r="AF13" s="279">
        <v>0.20874159585709257</v>
      </c>
      <c r="AG13" s="279">
        <v>0.21198447009140975</v>
      </c>
      <c r="AH13" s="280">
        <v>0.21807600382585524</v>
      </c>
      <c r="AI13" s="280">
        <v>0.21774272171431833</v>
      </c>
      <c r="AJ13" s="275">
        <v>0.10400000000000001</v>
      </c>
      <c r="AK13" s="275">
        <v>0.10099999999999999</v>
      </c>
      <c r="AL13" s="275">
        <v>9.9000000000000005E-2</v>
      </c>
      <c r="AM13" s="275">
        <v>0.10099999999999999</v>
      </c>
      <c r="AN13" s="274">
        <v>0.1066</v>
      </c>
      <c r="AO13" s="274">
        <v>0.1114</v>
      </c>
      <c r="AP13" s="274">
        <v>0.1108</v>
      </c>
      <c r="AQ13" s="276">
        <v>0.1673</v>
      </c>
      <c r="AR13" s="275">
        <v>0.17910000000000001</v>
      </c>
      <c r="AS13" s="275">
        <v>0.15620000000000001</v>
      </c>
      <c r="AT13" s="275">
        <v>0.14029999999999998</v>
      </c>
      <c r="AU13" s="275">
        <v>0.1389</v>
      </c>
      <c r="AV13" s="274">
        <v>0.1333</v>
      </c>
      <c r="AW13" s="274">
        <v>0.12789999999999999</v>
      </c>
      <c r="AX13" s="274">
        <v>0.12210000000000001</v>
      </c>
      <c r="AY13" s="274">
        <v>0.11990000000000001</v>
      </c>
      <c r="AZ13" s="274">
        <v>0.1157</v>
      </c>
      <c r="BA13" s="274">
        <v>0.10830000000000001</v>
      </c>
      <c r="BB13" s="274">
        <v>0.1011</v>
      </c>
      <c r="BC13" s="274">
        <v>9.7299999999999998E-2</v>
      </c>
      <c r="BD13" s="274">
        <v>0.09</v>
      </c>
      <c r="BE13" s="274">
        <v>8.9399999999999993E-2</v>
      </c>
      <c r="BF13" s="274">
        <v>9.0899999999999995E-2</v>
      </c>
      <c r="BG13" s="274">
        <v>9.2399999999999996E-2</v>
      </c>
      <c r="BH13" s="274">
        <v>9.2499999999999999E-2</v>
      </c>
      <c r="BI13" s="274">
        <v>9.0299999999999991E-2</v>
      </c>
      <c r="BJ13" s="274">
        <v>8.2899999999999988E-2</v>
      </c>
      <c r="BK13" s="274">
        <v>7.8E-2</v>
      </c>
      <c r="BL13" s="274"/>
      <c r="BM13" s="278"/>
      <c r="BN13" s="278"/>
      <c r="BO13" s="278"/>
      <c r="BP13" s="278"/>
      <c r="BQ13" s="278"/>
      <c r="BR13" s="278"/>
      <c r="BS13" s="278"/>
      <c r="BT13" s="278"/>
      <c r="BU13" s="278"/>
      <c r="BV13" s="278"/>
      <c r="BW13" s="278"/>
      <c r="BX13" s="278"/>
      <c r="BY13" s="278"/>
      <c r="BZ13" s="278"/>
    </row>
    <row r="14" spans="1:78" s="263" customFormat="1" ht="26.4">
      <c r="B14" s="273" t="s">
        <v>1209</v>
      </c>
      <c r="C14" s="274">
        <v>0.19600000000000001</v>
      </c>
      <c r="D14" s="275">
        <v>0.189</v>
      </c>
      <c r="E14" s="275">
        <v>0.187</v>
      </c>
      <c r="F14" s="274">
        <v>0.19600000000000001</v>
      </c>
      <c r="G14" s="275">
        <v>0.193</v>
      </c>
      <c r="H14" s="274">
        <v>0.17199999999999999</v>
      </c>
      <c r="I14" s="274">
        <v>0.161</v>
      </c>
      <c r="J14" s="274">
        <v>0.157</v>
      </c>
      <c r="K14" s="274">
        <v>0.157</v>
      </c>
      <c r="L14" s="274">
        <v>0.155</v>
      </c>
      <c r="M14" s="274">
        <v>0.15</v>
      </c>
      <c r="N14" s="275">
        <v>0.14799999999999999</v>
      </c>
      <c r="O14" s="279">
        <v>0.17022999999999999</v>
      </c>
      <c r="P14" s="279">
        <v>0.157</v>
      </c>
      <c r="Q14" s="279">
        <v>0.16</v>
      </c>
      <c r="R14" s="280">
        <v>0.16500000000000001</v>
      </c>
      <c r="S14" s="280">
        <v>0.184</v>
      </c>
      <c r="T14" s="279">
        <v>0.20399999999999999</v>
      </c>
      <c r="U14" s="279">
        <v>0.20600000000000002</v>
      </c>
      <c r="V14" s="279">
        <v>0.20199999999999999</v>
      </c>
      <c r="W14" s="279">
        <v>0.19399999999999998</v>
      </c>
      <c r="X14" s="279">
        <v>0.22219999999999998</v>
      </c>
      <c r="Y14" s="279">
        <v>0.2223</v>
      </c>
      <c r="Z14" s="280">
        <v>0.221</v>
      </c>
      <c r="AA14" s="280">
        <v>0.213666666666667</v>
      </c>
      <c r="AB14" s="279">
        <v>0.20530515164382057</v>
      </c>
      <c r="AC14" s="279">
        <v>0.1928779682532227</v>
      </c>
      <c r="AD14" s="279">
        <v>0.19556143547319593</v>
      </c>
      <c r="AE14" s="279">
        <v>0.20491533132991469</v>
      </c>
      <c r="AF14" s="279">
        <v>0.20874159585709257</v>
      </c>
      <c r="AG14" s="279">
        <v>0.21198447009140975</v>
      </c>
      <c r="AH14" s="280">
        <v>0.21807600382585524</v>
      </c>
      <c r="AI14" s="280">
        <v>0.21774272171431833</v>
      </c>
      <c r="AJ14" s="275">
        <v>0.122</v>
      </c>
      <c r="AK14" s="275">
        <v>0.11800000000000001</v>
      </c>
      <c r="AL14" s="275">
        <v>0.11900000000000001</v>
      </c>
      <c r="AM14" s="275">
        <v>0.115</v>
      </c>
      <c r="AN14" s="274">
        <v>0.1109</v>
      </c>
      <c r="AO14" s="274">
        <v>0.1206</v>
      </c>
      <c r="AP14" s="274">
        <v>0.12529999999999999</v>
      </c>
      <c r="AQ14" s="276">
        <v>0.13949999999999999</v>
      </c>
      <c r="AR14" s="275">
        <v>0.17</v>
      </c>
      <c r="AS14" s="275">
        <v>0.1585</v>
      </c>
      <c r="AT14" s="275">
        <v>0.15060000000000001</v>
      </c>
      <c r="AU14" s="275">
        <v>0.13150000000000001</v>
      </c>
      <c r="AV14" s="274">
        <v>0.1416</v>
      </c>
      <c r="AW14" s="274">
        <v>0.13900000000000001</v>
      </c>
      <c r="AX14" s="274">
        <v>0.1318</v>
      </c>
      <c r="AY14" s="274">
        <v>0.1193</v>
      </c>
      <c r="AZ14" s="274">
        <v>0.1173</v>
      </c>
      <c r="BA14" s="274">
        <v>0.1074</v>
      </c>
      <c r="BB14" s="274">
        <v>0.10640000000000001</v>
      </c>
      <c r="BC14" s="274">
        <v>9.3399999999999997E-2</v>
      </c>
      <c r="BD14" s="274">
        <v>9.3699999999999992E-2</v>
      </c>
      <c r="BE14" s="274">
        <v>8.6199999999999999E-2</v>
      </c>
      <c r="BF14" s="274">
        <v>9.4800000000000009E-2</v>
      </c>
      <c r="BG14" s="274">
        <v>9.3299999999999994E-2</v>
      </c>
      <c r="BH14" s="274">
        <v>9.820000000000001E-2</v>
      </c>
      <c r="BI14" s="274">
        <v>9.11E-2</v>
      </c>
      <c r="BJ14" s="274">
        <v>8.8200000000000001E-2</v>
      </c>
      <c r="BK14" s="274">
        <v>8.3299999999999999E-2</v>
      </c>
      <c r="BL14" s="274"/>
      <c r="BM14" s="278"/>
      <c r="BN14" s="278"/>
      <c r="BO14" s="278"/>
      <c r="BP14" s="278"/>
      <c r="BQ14" s="278"/>
      <c r="BR14" s="278"/>
      <c r="BS14" s="278"/>
      <c r="BT14" s="278"/>
      <c r="BU14" s="278"/>
      <c r="BV14" s="278"/>
      <c r="BW14" s="278"/>
      <c r="BX14" s="278"/>
      <c r="BY14" s="278"/>
      <c r="BZ14" s="278"/>
    </row>
    <row r="15" spans="1:78" s="263" customFormat="1">
      <c r="B15" s="265"/>
      <c r="C15" s="281"/>
      <c r="D15" s="282"/>
      <c r="E15" s="283"/>
      <c r="F15" s="284"/>
      <c r="G15" s="282"/>
      <c r="H15" s="281"/>
      <c r="I15" s="285"/>
      <c r="J15" s="285"/>
      <c r="K15" s="285"/>
      <c r="L15" s="282"/>
      <c r="M15" s="283"/>
      <c r="N15" s="283"/>
      <c r="O15" s="282"/>
      <c r="P15" s="285"/>
      <c r="Q15" s="285"/>
      <c r="R15" s="285"/>
      <c r="S15" s="285"/>
      <c r="T15" s="282"/>
      <c r="U15" s="283"/>
      <c r="V15" s="283"/>
      <c r="W15" s="282"/>
      <c r="X15" s="285"/>
      <c r="Y15" s="285"/>
      <c r="Z15" s="285"/>
      <c r="AA15" s="285"/>
      <c r="AB15" s="282"/>
      <c r="AC15" s="283"/>
      <c r="AD15" s="283"/>
      <c r="AE15" s="282"/>
      <c r="AF15" s="285"/>
      <c r="AG15" s="285"/>
      <c r="AH15" s="285"/>
      <c r="AI15" s="285"/>
      <c r="AJ15" s="282"/>
      <c r="AK15" s="283"/>
      <c r="AL15" s="283"/>
      <c r="AM15" s="282"/>
      <c r="AN15" s="285"/>
      <c r="AO15" s="285"/>
      <c r="AP15" s="285"/>
      <c r="AQ15" s="285"/>
      <c r="AR15" s="282"/>
      <c r="AS15" s="283"/>
      <c r="AT15" s="283"/>
      <c r="AU15" s="282"/>
      <c r="AV15" s="285"/>
      <c r="AW15" s="285"/>
      <c r="AX15" s="285"/>
      <c r="AY15" s="285"/>
      <c r="AZ15" s="285"/>
      <c r="BA15" s="285"/>
      <c r="BB15" s="285"/>
      <c r="BC15" s="285"/>
      <c r="BD15" s="285"/>
      <c r="BE15" s="285"/>
      <c r="BF15" s="285"/>
      <c r="BG15" s="285"/>
      <c r="BH15" s="285"/>
      <c r="BI15" s="285"/>
      <c r="BJ15" s="285"/>
      <c r="BK15" s="285"/>
      <c r="BL15" s="285"/>
      <c r="BM15" s="285"/>
      <c r="BN15" s="285"/>
      <c r="BO15" s="285"/>
      <c r="BP15" s="285"/>
      <c r="BQ15" s="285"/>
      <c r="BR15" s="285"/>
      <c r="BS15" s="285"/>
      <c r="BT15" s="285"/>
      <c r="BU15" s="285"/>
      <c r="BV15" s="285"/>
      <c r="BW15" s="285"/>
      <c r="BX15" s="285"/>
      <c r="BY15" s="285"/>
      <c r="BZ15" s="285"/>
    </row>
    <row r="16" spans="1:78" s="263" customFormat="1" ht="13.8">
      <c r="A16" s="263" t="s">
        <v>1210</v>
      </c>
      <c r="B16" s="264" t="s">
        <v>1211</v>
      </c>
      <c r="C16" s="265"/>
      <c r="D16" s="265"/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5"/>
      <c r="AI16" s="265"/>
      <c r="AJ16" s="265"/>
      <c r="AK16" s="265"/>
      <c r="AL16" s="265"/>
      <c r="AM16" s="265"/>
      <c r="AN16" s="265"/>
      <c r="AO16" s="265"/>
      <c r="AP16" s="265"/>
      <c r="AQ16" s="265"/>
      <c r="AR16" s="265"/>
      <c r="AS16" s="265"/>
      <c r="AT16" s="265"/>
      <c r="AU16" s="265"/>
      <c r="AV16" s="265"/>
      <c r="AW16" s="265"/>
      <c r="AX16" s="265"/>
      <c r="AY16" s="265"/>
      <c r="AZ16" s="265"/>
      <c r="BA16" s="265"/>
      <c r="BB16" s="265"/>
      <c r="BC16" s="265"/>
      <c r="BD16" s="265"/>
      <c r="BE16" s="265"/>
      <c r="BF16" s="265"/>
      <c r="BG16" s="265"/>
      <c r="BH16" s="265"/>
      <c r="BI16" s="265"/>
      <c r="BJ16" s="265"/>
      <c r="BK16" s="265"/>
      <c r="BL16" s="265"/>
      <c r="BM16" s="265"/>
      <c r="BN16" s="265"/>
      <c r="BO16" s="265"/>
      <c r="BP16" s="265"/>
      <c r="BQ16" s="265"/>
      <c r="BR16" s="265"/>
      <c r="BS16" s="265"/>
      <c r="BT16" s="265"/>
      <c r="BU16" s="265"/>
      <c r="BV16" s="265"/>
      <c r="BW16" s="265"/>
      <c r="BX16" s="265"/>
      <c r="BY16" s="265"/>
      <c r="BZ16" s="265"/>
    </row>
    <row r="17" spans="2:137">
      <c r="B17" s="590" t="s">
        <v>1196</v>
      </c>
      <c r="C17" s="266">
        <v>38353</v>
      </c>
      <c r="D17" s="267">
        <v>38443</v>
      </c>
      <c r="E17" s="267">
        <v>38534</v>
      </c>
      <c r="F17" s="266">
        <v>38626</v>
      </c>
      <c r="G17" s="266">
        <v>38718</v>
      </c>
      <c r="H17" s="266">
        <v>38808</v>
      </c>
      <c r="I17" s="266">
        <v>38899</v>
      </c>
      <c r="J17" s="266">
        <v>38991</v>
      </c>
      <c r="K17" s="266">
        <v>39083</v>
      </c>
      <c r="L17" s="267">
        <v>39173</v>
      </c>
      <c r="M17" s="267">
        <v>39264</v>
      </c>
      <c r="N17" s="266">
        <v>39356</v>
      </c>
      <c r="O17" s="266">
        <v>39448</v>
      </c>
      <c r="P17" s="266">
        <v>39539</v>
      </c>
      <c r="Q17" s="266">
        <v>39630</v>
      </c>
      <c r="R17" s="266">
        <v>39722</v>
      </c>
      <c r="S17" s="266">
        <v>39814</v>
      </c>
      <c r="T17" s="267">
        <v>39904</v>
      </c>
      <c r="U17" s="267">
        <v>39995</v>
      </c>
      <c r="V17" s="266">
        <v>40087</v>
      </c>
      <c r="W17" s="266">
        <v>40179</v>
      </c>
      <c r="X17" s="266">
        <v>40269</v>
      </c>
      <c r="Y17" s="266">
        <v>40360</v>
      </c>
      <c r="Z17" s="266">
        <v>40452</v>
      </c>
      <c r="AA17" s="266">
        <v>40544</v>
      </c>
      <c r="AB17" s="267">
        <v>40634</v>
      </c>
      <c r="AC17" s="267">
        <v>40725</v>
      </c>
      <c r="AD17" s="266">
        <v>40817</v>
      </c>
      <c r="AE17" s="266">
        <v>40909</v>
      </c>
      <c r="AF17" s="266">
        <v>41000</v>
      </c>
      <c r="AG17" s="266">
        <v>41091</v>
      </c>
      <c r="AH17" s="266">
        <v>41183</v>
      </c>
      <c r="AI17" s="266">
        <v>41275</v>
      </c>
      <c r="AJ17" s="267">
        <v>41365</v>
      </c>
      <c r="AK17" s="267">
        <v>41456</v>
      </c>
      <c r="AL17" s="266">
        <v>41548</v>
      </c>
      <c r="AM17" s="266">
        <v>41640</v>
      </c>
      <c r="AN17" s="266">
        <v>41730</v>
      </c>
      <c r="AO17" s="266">
        <v>41821</v>
      </c>
      <c r="AP17" s="266">
        <v>41913</v>
      </c>
      <c r="AQ17" s="266">
        <v>42005</v>
      </c>
      <c r="AR17" s="267">
        <v>42095</v>
      </c>
      <c r="AS17" s="267">
        <v>42186</v>
      </c>
      <c r="AT17" s="266">
        <v>42278</v>
      </c>
      <c r="AU17" s="266">
        <v>42370</v>
      </c>
      <c r="AV17" s="266">
        <v>42461</v>
      </c>
      <c r="AW17" s="266">
        <v>42552</v>
      </c>
      <c r="AX17" s="266">
        <v>42644</v>
      </c>
      <c r="AY17" s="266">
        <v>42736</v>
      </c>
      <c r="AZ17" s="266">
        <v>42826</v>
      </c>
      <c r="BA17" s="268">
        <v>42917</v>
      </c>
      <c r="BB17" s="268">
        <v>43009</v>
      </c>
      <c r="BC17" s="268">
        <v>43101</v>
      </c>
      <c r="BD17" s="266">
        <v>43191</v>
      </c>
      <c r="BE17" s="268">
        <v>43282</v>
      </c>
      <c r="BF17" s="268">
        <v>43374</v>
      </c>
      <c r="BG17" s="268">
        <v>43466</v>
      </c>
      <c r="BH17" s="266">
        <v>43556</v>
      </c>
      <c r="BI17" s="268">
        <v>43647</v>
      </c>
      <c r="BJ17" s="268">
        <v>43739</v>
      </c>
      <c r="BK17" s="268">
        <v>43831</v>
      </c>
      <c r="BL17" s="268"/>
      <c r="BM17" s="269"/>
      <c r="BN17" s="269"/>
      <c r="BO17" s="269"/>
      <c r="BP17" s="269"/>
      <c r="BQ17" s="269"/>
      <c r="BR17" s="269"/>
      <c r="BS17" s="269"/>
      <c r="BT17" s="269"/>
      <c r="BU17" s="269"/>
      <c r="BV17" s="269"/>
      <c r="BW17" s="269"/>
      <c r="BX17" s="269"/>
      <c r="BY17" s="269"/>
      <c r="BZ17" s="269"/>
    </row>
    <row r="18" spans="2:137" ht="52.8">
      <c r="B18" s="591"/>
      <c r="C18" s="270" t="s">
        <v>1212</v>
      </c>
      <c r="D18" s="270" t="s">
        <v>1212</v>
      </c>
      <c r="E18" s="270" t="s">
        <v>1212</v>
      </c>
      <c r="F18" s="270" t="s">
        <v>1212</v>
      </c>
      <c r="G18" s="270" t="s">
        <v>1212</v>
      </c>
      <c r="H18" s="270" t="s">
        <v>1212</v>
      </c>
      <c r="I18" s="270" t="s">
        <v>1212</v>
      </c>
      <c r="J18" s="270" t="s">
        <v>1212</v>
      </c>
      <c r="K18" s="270" t="s">
        <v>1212</v>
      </c>
      <c r="L18" s="270" t="s">
        <v>1212</v>
      </c>
      <c r="M18" s="270" t="s">
        <v>1212</v>
      </c>
      <c r="N18" s="270" t="s">
        <v>1212</v>
      </c>
      <c r="O18" s="270" t="s">
        <v>1212</v>
      </c>
      <c r="P18" s="270" t="s">
        <v>1212</v>
      </c>
      <c r="Q18" s="270" t="s">
        <v>1212</v>
      </c>
      <c r="R18" s="270" t="s">
        <v>1212</v>
      </c>
      <c r="S18" s="270" t="s">
        <v>1212</v>
      </c>
      <c r="T18" s="270" t="s">
        <v>1212</v>
      </c>
      <c r="U18" s="270" t="s">
        <v>1212</v>
      </c>
      <c r="V18" s="270" t="s">
        <v>1212</v>
      </c>
      <c r="W18" s="270" t="s">
        <v>1212</v>
      </c>
      <c r="X18" s="270" t="s">
        <v>1212</v>
      </c>
      <c r="Y18" s="270" t="s">
        <v>1212</v>
      </c>
      <c r="Z18" s="270" t="s">
        <v>1212</v>
      </c>
      <c r="AA18" s="270" t="s">
        <v>1212</v>
      </c>
      <c r="AB18" s="270" t="s">
        <v>1212</v>
      </c>
      <c r="AC18" s="270" t="s">
        <v>1212</v>
      </c>
      <c r="AD18" s="270" t="s">
        <v>1212</v>
      </c>
      <c r="AE18" s="270" t="s">
        <v>1212</v>
      </c>
      <c r="AF18" s="270" t="s">
        <v>1212</v>
      </c>
      <c r="AG18" s="270" t="s">
        <v>1212</v>
      </c>
      <c r="AH18" s="270" t="s">
        <v>1212</v>
      </c>
      <c r="AI18" s="270" t="s">
        <v>1212</v>
      </c>
      <c r="AJ18" s="270" t="s">
        <v>1212</v>
      </c>
      <c r="AK18" s="270" t="s">
        <v>1212</v>
      </c>
      <c r="AL18" s="270" t="s">
        <v>1212</v>
      </c>
      <c r="AM18" s="270" t="s">
        <v>1212</v>
      </c>
      <c r="AN18" s="270" t="s">
        <v>1212</v>
      </c>
      <c r="AO18" s="270" t="s">
        <v>1212</v>
      </c>
      <c r="AP18" s="270" t="s">
        <v>1212</v>
      </c>
      <c r="AQ18" s="270" t="s">
        <v>1212</v>
      </c>
      <c r="AR18" s="270" t="s">
        <v>1212</v>
      </c>
      <c r="AS18" s="270" t="s">
        <v>1212</v>
      </c>
      <c r="AT18" s="270" t="s">
        <v>1212</v>
      </c>
      <c r="AU18" s="270" t="s">
        <v>1212</v>
      </c>
      <c r="AV18" s="270" t="s">
        <v>1212</v>
      </c>
      <c r="AW18" s="270" t="s">
        <v>1212</v>
      </c>
      <c r="AX18" s="270" t="s">
        <v>1212</v>
      </c>
      <c r="AY18" s="270" t="s">
        <v>1212</v>
      </c>
      <c r="AZ18" s="270" t="s">
        <v>1212</v>
      </c>
      <c r="BA18" s="270" t="s">
        <v>1212</v>
      </c>
      <c r="BB18" s="270" t="s">
        <v>1212</v>
      </c>
      <c r="BC18" s="270" t="s">
        <v>1212</v>
      </c>
      <c r="BD18" s="270" t="s">
        <v>1212</v>
      </c>
      <c r="BE18" s="270" t="s">
        <v>1212</v>
      </c>
      <c r="BF18" s="270" t="s">
        <v>1212</v>
      </c>
      <c r="BG18" s="270" t="s">
        <v>1212</v>
      </c>
      <c r="BH18" s="270" t="s">
        <v>1212</v>
      </c>
      <c r="BI18" s="270" t="s">
        <v>1212</v>
      </c>
      <c r="BJ18" s="270" t="s">
        <v>1212</v>
      </c>
      <c r="BK18" s="270" t="s">
        <v>1212</v>
      </c>
      <c r="BL18" s="270"/>
      <c r="BM18" s="272"/>
      <c r="BN18" s="272"/>
      <c r="BO18" s="272"/>
      <c r="BP18" s="272"/>
      <c r="BQ18" s="272"/>
      <c r="BR18" s="272"/>
      <c r="BS18" s="272"/>
      <c r="BT18" s="272"/>
      <c r="BU18" s="272"/>
      <c r="BV18" s="272"/>
      <c r="BW18" s="272"/>
      <c r="BX18" s="272"/>
      <c r="BY18" s="272"/>
      <c r="BZ18" s="272"/>
    </row>
    <row r="19" spans="2:137">
      <c r="B19" s="273" t="s">
        <v>1213</v>
      </c>
      <c r="C19" s="275">
        <v>9.3999999999999986E-3</v>
      </c>
      <c r="D19" s="275">
        <v>8.3999999999999995E-3</v>
      </c>
      <c r="E19" s="275">
        <v>3.5000000000000003E-2</v>
      </c>
      <c r="F19" s="275">
        <v>1.0700000000000001E-2</v>
      </c>
      <c r="G19" s="287">
        <v>2.6600000000000002E-2</v>
      </c>
      <c r="H19" s="288">
        <v>3.0099999999999998E-2</v>
      </c>
      <c r="I19" s="288">
        <v>1.8200000000000001E-2</v>
      </c>
      <c r="J19" s="288">
        <v>2.3099999999999999E-2</v>
      </c>
      <c r="K19" s="288">
        <v>2.7200000000000002E-2</v>
      </c>
      <c r="L19" s="275">
        <v>3.0299999999999997E-2</v>
      </c>
      <c r="M19" s="275">
        <v>2.4799999999999999E-2</v>
      </c>
      <c r="N19" s="275">
        <v>7.9199999999999993E-2</v>
      </c>
      <c r="O19" s="287">
        <v>2.7699999999999999E-2</v>
      </c>
      <c r="P19" s="288">
        <v>4.1900000000000007E-2</v>
      </c>
      <c r="Q19" s="288">
        <v>3.3599999999999998E-2</v>
      </c>
      <c r="R19" s="288">
        <v>5.2499999999999998E-2</v>
      </c>
      <c r="S19" s="288">
        <v>5.5500000000000001E-2</v>
      </c>
      <c r="T19" s="275">
        <v>8.4399999999999989E-2</v>
      </c>
      <c r="U19" s="275">
        <v>6.1900000000000004E-2</v>
      </c>
      <c r="V19" s="275">
        <v>5.6799999999999996E-2</v>
      </c>
      <c r="W19" s="287">
        <v>2.9900000000000003E-2</v>
      </c>
      <c r="X19" s="288">
        <v>3.2599999999999997E-2</v>
      </c>
      <c r="Y19" s="288">
        <v>2.1299999999999999E-2</v>
      </c>
      <c r="Z19" s="288">
        <v>2.5399999999999999E-2</v>
      </c>
      <c r="AA19" s="288">
        <v>2.6099999999999998E-2</v>
      </c>
      <c r="AB19" s="275">
        <v>2.92E-2</v>
      </c>
      <c r="AC19" s="275">
        <v>3.6200000000000003E-2</v>
      </c>
      <c r="AD19" s="275">
        <v>4.7699999999999992E-2</v>
      </c>
      <c r="AE19" s="287">
        <v>4.5499999999999999E-2</v>
      </c>
      <c r="AF19" s="288">
        <v>5.7599999999999998E-2</v>
      </c>
      <c r="AG19" s="288">
        <v>5.5800000000000002E-2</v>
      </c>
      <c r="AH19" s="288">
        <v>5.9800000000000006E-2</v>
      </c>
      <c r="AI19" s="288">
        <v>5.6900000000000006E-2</v>
      </c>
      <c r="AJ19" s="275">
        <v>6.0999999999999999E-2</v>
      </c>
      <c r="AK19" s="275">
        <v>6.3700000000000007E-2</v>
      </c>
      <c r="AL19" s="275">
        <v>6.3399999999999998E-2</v>
      </c>
      <c r="AM19" s="287">
        <v>5.6399999999999999E-2</v>
      </c>
      <c r="AN19" s="288">
        <v>7.9699999999999993E-2</v>
      </c>
      <c r="AO19" s="274">
        <v>8.2299999999999998E-2</v>
      </c>
      <c r="AP19" s="274">
        <v>7.8799999999999995E-2</v>
      </c>
      <c r="AQ19" s="276">
        <v>0.17519999999999999</v>
      </c>
      <c r="AR19" s="275">
        <v>0.14369999999999999</v>
      </c>
      <c r="AS19" s="275">
        <v>0.1208</v>
      </c>
      <c r="AT19" s="275">
        <v>0.1128</v>
      </c>
      <c r="AU19" s="275">
        <v>0.10880000000000001</v>
      </c>
      <c r="AV19" s="274">
        <v>0.1103</v>
      </c>
      <c r="AW19" s="274">
        <v>0.10300000000000001</v>
      </c>
      <c r="AX19" s="274">
        <v>0.1</v>
      </c>
      <c r="AY19" s="274">
        <v>0.1013</v>
      </c>
      <c r="AZ19" s="274">
        <v>9.8400000000000001E-2</v>
      </c>
      <c r="BA19" s="274">
        <v>9.0299999999999991E-2</v>
      </c>
      <c r="BB19" s="274">
        <v>8.2400000000000001E-2</v>
      </c>
      <c r="BC19" s="274">
        <v>6.9400000000000003E-2</v>
      </c>
      <c r="BD19" s="274">
        <v>7.0800000000000002E-2</v>
      </c>
      <c r="BE19" s="274">
        <v>7.0300000000000001E-2</v>
      </c>
      <c r="BF19" s="274">
        <v>7.2599999999999998E-2</v>
      </c>
      <c r="BG19" s="274">
        <v>7.5800000000000006E-2</v>
      </c>
      <c r="BH19" s="274">
        <v>7.6700000000000004E-2</v>
      </c>
      <c r="BI19" s="274">
        <v>7.4700000000000003E-2</v>
      </c>
      <c r="BJ19" s="274">
        <v>6.8900000000000003E-2</v>
      </c>
      <c r="BK19" s="274">
        <v>6.1200000000000004E-2</v>
      </c>
      <c r="BL19" s="274">
        <v>5.8799999999999998E-2</v>
      </c>
      <c r="BM19" s="278"/>
      <c r="BN19" s="278"/>
      <c r="BO19" s="278"/>
      <c r="BP19" s="278"/>
      <c r="BQ19" s="278"/>
      <c r="BR19" s="278"/>
      <c r="BS19" s="278"/>
      <c r="BT19" s="278"/>
      <c r="BU19" s="278"/>
      <c r="BV19" s="278"/>
      <c r="BW19" s="278"/>
      <c r="BX19" s="278"/>
      <c r="BY19" s="278"/>
      <c r="BZ19" s="278"/>
    </row>
    <row r="20" spans="2:137">
      <c r="B20" s="273" t="s">
        <v>1214</v>
      </c>
      <c r="C20" s="279" t="s">
        <v>1199</v>
      </c>
      <c r="D20" s="279" t="s">
        <v>1199</v>
      </c>
      <c r="E20" s="279" t="s">
        <v>1199</v>
      </c>
      <c r="F20" s="279" t="s">
        <v>1199</v>
      </c>
      <c r="G20" s="279" t="s">
        <v>1199</v>
      </c>
      <c r="H20" s="279" t="s">
        <v>1199</v>
      </c>
      <c r="I20" s="279" t="s">
        <v>1199</v>
      </c>
      <c r="J20" s="279" t="s">
        <v>1199</v>
      </c>
      <c r="K20" s="279" t="s">
        <v>1199</v>
      </c>
      <c r="L20" s="279" t="s">
        <v>1199</v>
      </c>
      <c r="M20" s="279" t="s">
        <v>1199</v>
      </c>
      <c r="N20" s="279" t="s">
        <v>1199</v>
      </c>
      <c r="O20" s="279" t="s">
        <v>1199</v>
      </c>
      <c r="P20" s="279" t="s">
        <v>1199</v>
      </c>
      <c r="Q20" s="279" t="s">
        <v>1199</v>
      </c>
      <c r="R20" s="279" t="s">
        <v>1199</v>
      </c>
      <c r="S20" s="279" t="s">
        <v>1199</v>
      </c>
      <c r="T20" s="279" t="s">
        <v>1199</v>
      </c>
      <c r="U20" s="279" t="s">
        <v>1199</v>
      </c>
      <c r="V20" s="279" t="s">
        <v>1199</v>
      </c>
      <c r="W20" s="279" t="s">
        <v>1199</v>
      </c>
      <c r="X20" s="279" t="s">
        <v>1199</v>
      </c>
      <c r="Y20" s="279" t="s">
        <v>1199</v>
      </c>
      <c r="Z20" s="279" t="s">
        <v>1199</v>
      </c>
      <c r="AA20" s="279" t="s">
        <v>1199</v>
      </c>
      <c r="AB20" s="279" t="s">
        <v>1199</v>
      </c>
      <c r="AC20" s="279" t="s">
        <v>1199</v>
      </c>
      <c r="AD20" s="279" t="s">
        <v>1199</v>
      </c>
      <c r="AE20" s="279" t="s">
        <v>1199</v>
      </c>
      <c r="AF20" s="279" t="s">
        <v>1199</v>
      </c>
      <c r="AG20" s="279" t="s">
        <v>1199</v>
      </c>
      <c r="AH20" s="279" t="s">
        <v>1199</v>
      </c>
      <c r="AI20" s="279" t="s">
        <v>1199</v>
      </c>
      <c r="AJ20" s="279" t="s">
        <v>1199</v>
      </c>
      <c r="AK20" s="279" t="s">
        <v>1199</v>
      </c>
      <c r="AL20" s="279" t="s">
        <v>1199</v>
      </c>
      <c r="AM20" s="279" t="s">
        <v>1199</v>
      </c>
      <c r="AN20" s="279" t="s">
        <v>1199</v>
      </c>
      <c r="AO20" s="279" t="s">
        <v>1199</v>
      </c>
      <c r="AP20" s="279" t="s">
        <v>1199</v>
      </c>
      <c r="AQ20" s="276">
        <v>7.1999999999999998E-3</v>
      </c>
      <c r="AR20" s="275">
        <v>1.2999999999999999E-3</v>
      </c>
      <c r="AS20" s="275">
        <v>1.2999999999999999E-3</v>
      </c>
      <c r="AT20" s="275">
        <v>1.2999999999999999E-3</v>
      </c>
      <c r="AU20" s="275">
        <v>3.7000000000000002E-3</v>
      </c>
      <c r="AV20" s="274">
        <v>4.0999999999999995E-3</v>
      </c>
      <c r="AW20" s="274">
        <v>4.5000000000000005E-3</v>
      </c>
      <c r="AX20" s="274">
        <v>4.4000000000000003E-3</v>
      </c>
      <c r="AY20" s="274">
        <v>7.0999999999999995E-3</v>
      </c>
      <c r="AZ20" s="274">
        <v>9.4999999999999998E-3</v>
      </c>
      <c r="BA20" s="274">
        <v>1.1899999999999999E-2</v>
      </c>
      <c r="BB20" s="274">
        <v>1.2E-2</v>
      </c>
      <c r="BC20" s="274">
        <v>1.44E-2</v>
      </c>
      <c r="BD20" s="274">
        <v>1.6899999999999998E-2</v>
      </c>
      <c r="BE20" s="274">
        <v>1.9199999999999998E-2</v>
      </c>
      <c r="BF20" s="274">
        <v>2.1700000000000001E-2</v>
      </c>
      <c r="BG20" s="274">
        <v>2.3900000000000001E-2</v>
      </c>
      <c r="BH20" s="274">
        <v>2.4E-2</v>
      </c>
      <c r="BI20" s="274">
        <v>2.3700000000000002E-2</v>
      </c>
      <c r="BJ20" s="274">
        <v>1.8500000000000003E-2</v>
      </c>
      <c r="BK20" s="274">
        <v>1.54E-2</v>
      </c>
      <c r="BL20" s="274">
        <v>1.6000000000000001E-3</v>
      </c>
      <c r="BM20" s="278"/>
      <c r="BN20" s="278"/>
      <c r="BO20" s="278"/>
      <c r="BP20" s="278"/>
      <c r="BQ20" s="278"/>
      <c r="BR20" s="278"/>
      <c r="BS20" s="278"/>
      <c r="BT20" s="278"/>
      <c r="BU20" s="278"/>
      <c r="BV20" s="278"/>
      <c r="BW20" s="278"/>
      <c r="BX20" s="278"/>
      <c r="BY20" s="278"/>
      <c r="BZ20" s="278"/>
    </row>
    <row r="21" spans="2:137">
      <c r="B21" s="273" t="s">
        <v>1215</v>
      </c>
      <c r="C21" s="275">
        <v>0.11</v>
      </c>
      <c r="D21" s="275">
        <v>0.109</v>
      </c>
      <c r="E21" s="275">
        <v>0.112</v>
      </c>
      <c r="F21" s="275">
        <v>0.104</v>
      </c>
      <c r="G21" s="275">
        <v>0.11</v>
      </c>
      <c r="H21" s="274">
        <v>9.8000000000000004E-2</v>
      </c>
      <c r="I21" s="275">
        <v>0.104</v>
      </c>
      <c r="J21" s="275">
        <v>8.2000000000000003E-2</v>
      </c>
      <c r="K21" s="275">
        <v>8.6999999999999994E-2</v>
      </c>
      <c r="L21" s="275">
        <v>8.5999999999999993E-2</v>
      </c>
      <c r="M21" s="275">
        <v>0.106</v>
      </c>
      <c r="N21" s="279">
        <v>0</v>
      </c>
      <c r="O21" s="289">
        <v>0</v>
      </c>
      <c r="P21" s="290">
        <v>0</v>
      </c>
      <c r="Q21" s="290">
        <v>0</v>
      </c>
      <c r="R21" s="290">
        <v>0</v>
      </c>
      <c r="S21" s="290">
        <v>0</v>
      </c>
      <c r="T21" s="279">
        <v>0</v>
      </c>
      <c r="U21" s="279">
        <v>0</v>
      </c>
      <c r="V21" s="279">
        <v>0</v>
      </c>
      <c r="W21" s="289">
        <v>0</v>
      </c>
      <c r="X21" s="288">
        <v>0.14319999999999999</v>
      </c>
      <c r="Y21" s="288">
        <v>0.1411</v>
      </c>
      <c r="Z21" s="288">
        <v>0.1452</v>
      </c>
      <c r="AA21" s="288">
        <v>0.14529999999999998</v>
      </c>
      <c r="AB21" s="275">
        <v>0.10301564807732574</v>
      </c>
      <c r="AC21" s="275">
        <v>0.10909038912684482</v>
      </c>
      <c r="AD21" s="275">
        <v>0.11244004630716907</v>
      </c>
      <c r="AE21" s="287">
        <v>0.10695013793235875</v>
      </c>
      <c r="AF21" s="288">
        <v>0.11155188921339507</v>
      </c>
      <c r="AG21" s="288">
        <v>0.11007418711126041</v>
      </c>
      <c r="AH21" s="288">
        <v>0.11164338608214709</v>
      </c>
      <c r="AI21" s="288">
        <v>0.1089982190549158</v>
      </c>
      <c r="AJ21" s="275">
        <v>0.11253945483705192</v>
      </c>
      <c r="AK21" s="275">
        <v>0.11253857692451216</v>
      </c>
      <c r="AL21" s="275">
        <v>0.11125480917317092</v>
      </c>
      <c r="AM21" s="287">
        <v>0.10688296979116423</v>
      </c>
      <c r="AN21" s="288">
        <v>0.11212831778871225</v>
      </c>
      <c r="AO21" s="274" t="s">
        <v>1199</v>
      </c>
      <c r="AP21" s="274" t="s">
        <v>1199</v>
      </c>
      <c r="AQ21" s="276" t="s">
        <v>1199</v>
      </c>
      <c r="AR21" s="275" t="s">
        <v>1199</v>
      </c>
      <c r="AS21" s="275" t="s">
        <v>1199</v>
      </c>
      <c r="AT21" s="275" t="s">
        <v>1199</v>
      </c>
      <c r="AU21" s="275" t="s">
        <v>1199</v>
      </c>
      <c r="AV21" s="274" t="s">
        <v>1199</v>
      </c>
      <c r="AW21" s="274" t="s">
        <v>1199</v>
      </c>
      <c r="AX21" s="274" t="s">
        <v>1199</v>
      </c>
      <c r="AY21" s="274" t="s">
        <v>1199</v>
      </c>
      <c r="AZ21" s="274" t="s">
        <v>1199</v>
      </c>
      <c r="BA21" s="274" t="s">
        <v>1199</v>
      </c>
      <c r="BB21" s="274" t="s">
        <v>1199</v>
      </c>
      <c r="BC21" s="274" t="s">
        <v>1199</v>
      </c>
      <c r="BD21" s="274" t="s">
        <v>1199</v>
      </c>
      <c r="BE21" s="274" t="s">
        <v>1199</v>
      </c>
      <c r="BF21" s="274" t="s">
        <v>1199</v>
      </c>
      <c r="BG21" s="274" t="s">
        <v>1199</v>
      </c>
      <c r="BH21" s="274" t="s">
        <v>1199</v>
      </c>
      <c r="BI21" s="274" t="s">
        <v>1199</v>
      </c>
      <c r="BJ21" s="274" t="s">
        <v>1199</v>
      </c>
      <c r="BK21" s="274" t="s">
        <v>1199</v>
      </c>
      <c r="BL21" s="274" t="s">
        <v>1199</v>
      </c>
      <c r="BM21" s="278"/>
      <c r="BN21" s="278"/>
      <c r="BO21" s="278"/>
      <c r="BP21" s="278"/>
      <c r="BQ21" s="278"/>
      <c r="BR21" s="278"/>
      <c r="BS21" s="278"/>
      <c r="BT21" s="278"/>
      <c r="BU21" s="278"/>
      <c r="BV21" s="278"/>
      <c r="BW21" s="278"/>
      <c r="BX21" s="278"/>
      <c r="BY21" s="278"/>
      <c r="BZ21" s="278"/>
    </row>
    <row r="22" spans="2:137">
      <c r="B22" s="273" t="s">
        <v>1216</v>
      </c>
      <c r="C22" s="275">
        <v>0.11600000000000001</v>
      </c>
      <c r="D22" s="275">
        <v>0.109</v>
      </c>
      <c r="E22" s="275">
        <v>9.4E-2</v>
      </c>
      <c r="F22" s="275">
        <v>9.6000000000000002E-2</v>
      </c>
      <c r="G22" s="287">
        <v>0.1</v>
      </c>
      <c r="H22" s="275">
        <v>9.9000000000000005E-2</v>
      </c>
      <c r="I22" s="275">
        <v>9.2999999999999999E-2</v>
      </c>
      <c r="J22" s="274">
        <v>9.4E-2</v>
      </c>
      <c r="K22" s="274">
        <v>9.0999999999999998E-2</v>
      </c>
      <c r="L22" s="275">
        <v>8.5000000000000006E-2</v>
      </c>
      <c r="M22" s="274">
        <v>9.1999999999999998E-2</v>
      </c>
      <c r="N22" s="279">
        <v>8.5999999999999993E-2</v>
      </c>
      <c r="O22" s="289">
        <v>9.6000000000000002E-2</v>
      </c>
      <c r="P22" s="279">
        <v>0.11199999999999999</v>
      </c>
      <c r="Q22" s="279">
        <v>0.11800000000000001</v>
      </c>
      <c r="R22" s="279">
        <v>9.8000000000000004E-2</v>
      </c>
      <c r="S22" s="279">
        <v>0.10800000000000001</v>
      </c>
      <c r="T22" s="279">
        <v>0.151</v>
      </c>
      <c r="U22" s="279">
        <v>0.16</v>
      </c>
      <c r="V22" s="279">
        <v>0.159</v>
      </c>
      <c r="W22" s="289">
        <v>0.13400000000000001</v>
      </c>
      <c r="X22" s="279">
        <v>7.1599999999999997E-2</v>
      </c>
      <c r="Y22" s="279">
        <v>6.7000000000000004E-2</v>
      </c>
      <c r="Z22" s="279">
        <v>6.3600000000000004E-2</v>
      </c>
      <c r="AA22" s="279">
        <v>6.3200000000000006E-2</v>
      </c>
      <c r="AB22" s="279">
        <v>6.173053567267428E-2</v>
      </c>
      <c r="AC22" s="279">
        <v>6.8116007964708972E-2</v>
      </c>
      <c r="AD22" s="279">
        <v>7.5747089701468845E-2</v>
      </c>
      <c r="AE22" s="289">
        <v>8.7649093054897695E-2</v>
      </c>
      <c r="AF22" s="279">
        <v>8.1853088143749753E-2</v>
      </c>
      <c r="AG22" s="279">
        <v>7.6092508418799318E-2</v>
      </c>
      <c r="AH22" s="279">
        <v>8.6918990913666699E-2</v>
      </c>
      <c r="AI22" s="279">
        <v>9.949281265541067E-2</v>
      </c>
      <c r="AJ22" s="275">
        <v>9.7325205132514553E-2</v>
      </c>
      <c r="AK22" s="275">
        <v>0.10073029039638542</v>
      </c>
      <c r="AL22" s="275">
        <v>0.10363712444218275</v>
      </c>
      <c r="AM22" s="287">
        <v>0.11341656469190305</v>
      </c>
      <c r="AN22" s="274">
        <v>0.12637944034731585</v>
      </c>
      <c r="AO22" s="274" t="s">
        <v>1199</v>
      </c>
      <c r="AP22" s="274" t="s">
        <v>1199</v>
      </c>
      <c r="AQ22" s="276" t="s">
        <v>1199</v>
      </c>
      <c r="AR22" s="275" t="s">
        <v>1199</v>
      </c>
      <c r="AS22" s="275" t="s">
        <v>1199</v>
      </c>
      <c r="AT22" s="275" t="s">
        <v>1199</v>
      </c>
      <c r="AU22" s="275" t="s">
        <v>1199</v>
      </c>
      <c r="AV22" s="274" t="s">
        <v>1199</v>
      </c>
      <c r="AW22" s="274" t="s">
        <v>1199</v>
      </c>
      <c r="AX22" s="274" t="s">
        <v>1199</v>
      </c>
      <c r="AY22" s="274" t="s">
        <v>1199</v>
      </c>
      <c r="AZ22" s="274" t="s">
        <v>1199</v>
      </c>
      <c r="BA22" s="274" t="s">
        <v>1199</v>
      </c>
      <c r="BB22" s="274" t="s">
        <v>1199</v>
      </c>
      <c r="BC22" s="274" t="s">
        <v>1199</v>
      </c>
      <c r="BD22" s="274" t="s">
        <v>1199</v>
      </c>
      <c r="BE22" s="274" t="s">
        <v>1199</v>
      </c>
      <c r="BF22" s="274" t="s">
        <v>1199</v>
      </c>
      <c r="BG22" s="274" t="s">
        <v>1199</v>
      </c>
      <c r="BH22" s="274" t="s">
        <v>1199</v>
      </c>
      <c r="BI22" s="274" t="s">
        <v>1199</v>
      </c>
      <c r="BJ22" s="274" t="s">
        <v>1199</v>
      </c>
      <c r="BK22" s="274" t="s">
        <v>1199</v>
      </c>
      <c r="BL22" s="274" t="s">
        <v>1199</v>
      </c>
      <c r="BM22" s="278"/>
      <c r="BN22" s="278"/>
      <c r="BO22" s="278"/>
      <c r="BP22" s="278"/>
      <c r="BQ22" s="278"/>
      <c r="BR22" s="278"/>
      <c r="BS22" s="278"/>
      <c r="BT22" s="278"/>
      <c r="BU22" s="278"/>
      <c r="BV22" s="278"/>
      <c r="BW22" s="278"/>
      <c r="BX22" s="278"/>
      <c r="BY22" s="278"/>
      <c r="BZ22" s="278"/>
    </row>
    <row r="23" spans="2:137" ht="26.4">
      <c r="B23" s="273" t="s">
        <v>1217</v>
      </c>
      <c r="C23" s="275">
        <v>7.0000000000000001E-3</v>
      </c>
      <c r="D23" s="275">
        <v>9.0000000000000011E-3</v>
      </c>
      <c r="E23" s="275">
        <v>2.4E-2</v>
      </c>
      <c r="F23" s="275">
        <v>2.4E-2</v>
      </c>
      <c r="G23" s="275">
        <v>0.03</v>
      </c>
      <c r="H23" s="275">
        <v>0.03</v>
      </c>
      <c r="I23" s="275">
        <v>1.7000000000000001E-2</v>
      </c>
      <c r="J23" s="274">
        <v>3.6000000000000004E-2</v>
      </c>
      <c r="K23" s="275">
        <v>2.5000000000000001E-2</v>
      </c>
      <c r="L23" s="275">
        <v>2.7E-2</v>
      </c>
      <c r="M23" s="275">
        <v>2.5000000000000001E-2</v>
      </c>
      <c r="N23" s="275">
        <v>4.8000000000000001E-2</v>
      </c>
      <c r="O23" s="279">
        <v>3.2899999999999999E-2</v>
      </c>
      <c r="P23" s="279">
        <v>3.7999999999999999E-2</v>
      </c>
      <c r="Q23" s="279">
        <v>3.3000000000000002E-2</v>
      </c>
      <c r="R23" s="279">
        <v>5.7000000000000002E-2</v>
      </c>
      <c r="S23" s="279">
        <v>6.4000000000000001E-2</v>
      </c>
      <c r="T23" s="279">
        <v>7.0999999999999994E-2</v>
      </c>
      <c r="U23" s="279">
        <v>5.7999999999999996E-2</v>
      </c>
      <c r="V23" s="279">
        <v>6.0999999999999999E-2</v>
      </c>
      <c r="W23" s="279">
        <v>4.4999999999999998E-2</v>
      </c>
      <c r="X23" s="279">
        <v>3.6333333333333329E-2</v>
      </c>
      <c r="Y23" s="279">
        <v>2.7233333333333332E-2</v>
      </c>
      <c r="Z23" s="279">
        <v>2.3666666666666666E-2</v>
      </c>
      <c r="AA23" s="279">
        <v>2.6333333333333334E-2</v>
      </c>
      <c r="AB23" s="279">
        <v>2.1461194634575263E-2</v>
      </c>
      <c r="AC23" s="279">
        <v>2.6907934432267244E-2</v>
      </c>
      <c r="AD23" s="279">
        <v>3.245138188842113E-2</v>
      </c>
      <c r="AE23" s="279">
        <v>4.3150368944680571E-2</v>
      </c>
      <c r="AF23" s="279">
        <v>3.9005485993815321E-2</v>
      </c>
      <c r="AG23" s="279">
        <v>4.499973211836511E-2</v>
      </c>
      <c r="AH23" s="279">
        <v>4.3846285344683954E-2</v>
      </c>
      <c r="AI23" s="279">
        <v>4.9035384283193012E-2</v>
      </c>
      <c r="AJ23" s="275">
        <v>0.05</v>
      </c>
      <c r="AK23" s="275">
        <v>0.05</v>
      </c>
      <c r="AL23" s="275">
        <v>4.4999999999999998E-2</v>
      </c>
      <c r="AM23" s="275">
        <v>6.2E-2</v>
      </c>
      <c r="AN23" s="274">
        <v>0</v>
      </c>
      <c r="AO23" s="274">
        <v>0</v>
      </c>
      <c r="AP23" s="274">
        <v>0</v>
      </c>
      <c r="AQ23" s="276">
        <v>0</v>
      </c>
      <c r="AR23" s="275">
        <v>0</v>
      </c>
      <c r="AS23" s="275">
        <v>0</v>
      </c>
      <c r="AT23" s="275">
        <v>0</v>
      </c>
      <c r="AU23" s="275">
        <v>0</v>
      </c>
      <c r="AV23" s="274">
        <v>0</v>
      </c>
      <c r="AW23" s="274">
        <v>0</v>
      </c>
      <c r="AX23" s="274">
        <v>0</v>
      </c>
      <c r="AY23" s="274">
        <v>0</v>
      </c>
      <c r="AZ23" s="274">
        <v>0</v>
      </c>
      <c r="BA23" s="274">
        <v>0</v>
      </c>
      <c r="BB23" s="274">
        <v>0</v>
      </c>
      <c r="BC23" s="274">
        <v>0</v>
      </c>
      <c r="BD23" s="274">
        <v>0</v>
      </c>
      <c r="BE23" s="274">
        <v>0</v>
      </c>
      <c r="BF23" s="274">
        <v>0</v>
      </c>
      <c r="BG23" s="274">
        <v>0</v>
      </c>
      <c r="BH23" s="274">
        <v>0</v>
      </c>
      <c r="BI23" s="274">
        <v>0</v>
      </c>
      <c r="BJ23" s="274">
        <v>0</v>
      </c>
      <c r="BK23" s="274">
        <v>0</v>
      </c>
      <c r="BL23" s="274"/>
      <c r="BM23" s="278"/>
      <c r="BN23" s="278"/>
      <c r="BO23" s="278"/>
      <c r="BP23" s="278"/>
      <c r="BQ23" s="278"/>
      <c r="BR23" s="278"/>
      <c r="BS23" s="278"/>
      <c r="BT23" s="278"/>
      <c r="BU23" s="278"/>
      <c r="BV23" s="278"/>
      <c r="BW23" s="278"/>
      <c r="BX23" s="278"/>
      <c r="BY23" s="278"/>
      <c r="BZ23" s="278"/>
    </row>
    <row r="24" spans="2:137" ht="26.4">
      <c r="B24" s="273" t="s">
        <v>1218</v>
      </c>
      <c r="C24" s="275">
        <v>2.4E-2</v>
      </c>
      <c r="D24" s="275">
        <v>0.02</v>
      </c>
      <c r="E24" s="275">
        <v>3.1E-2</v>
      </c>
      <c r="F24" s="275">
        <v>3.4000000000000002E-2</v>
      </c>
      <c r="G24" s="275">
        <v>3.4000000000000002E-2</v>
      </c>
      <c r="H24" s="275">
        <v>3.5000000000000003E-2</v>
      </c>
      <c r="I24" s="275">
        <v>2.7E-2</v>
      </c>
      <c r="J24" s="275">
        <v>0.04</v>
      </c>
      <c r="K24" s="275">
        <v>2.8000000000000001E-2</v>
      </c>
      <c r="L24" s="275">
        <v>3.1E-2</v>
      </c>
      <c r="M24" s="275">
        <v>2.9000000000000001E-2</v>
      </c>
      <c r="N24" s="275">
        <v>5.0999999999999997E-2</v>
      </c>
      <c r="O24" s="279">
        <v>5.5239999999999997E-2</v>
      </c>
      <c r="P24" s="279">
        <v>5.2000000000000005E-2</v>
      </c>
      <c r="Q24" s="279">
        <v>5.2999999999999999E-2</v>
      </c>
      <c r="R24" s="290">
        <v>7.6999999999999999E-2</v>
      </c>
      <c r="S24" s="290">
        <v>8.8000000000000009E-2</v>
      </c>
      <c r="T24" s="279">
        <v>9.6000000000000002E-2</v>
      </c>
      <c r="U24" s="279">
        <v>0.09</v>
      </c>
      <c r="V24" s="279">
        <v>9.0999999999999998E-2</v>
      </c>
      <c r="W24" s="279">
        <v>8.14E-2</v>
      </c>
      <c r="X24" s="279">
        <v>5.2999999999999999E-2</v>
      </c>
      <c r="Y24" s="279">
        <v>4.7699999999999992E-2</v>
      </c>
      <c r="Z24" s="290">
        <v>4.4999999999999998E-2</v>
      </c>
      <c r="AA24" s="290">
        <v>4.2699999999999995E-2</v>
      </c>
      <c r="AB24" s="279">
        <v>3.9874679334637259E-2</v>
      </c>
      <c r="AC24" s="279">
        <v>3.9615616586775732E-2</v>
      </c>
      <c r="AD24" s="279">
        <v>4.2304749724350367E-2</v>
      </c>
      <c r="AE24" s="279">
        <v>5.3312951174232237E-2</v>
      </c>
      <c r="AF24" s="279">
        <v>5.3941914633302959E-2</v>
      </c>
      <c r="AG24" s="279">
        <v>5.4942570563886829E-2</v>
      </c>
      <c r="AH24" s="290">
        <v>5.5553902560345342E-2</v>
      </c>
      <c r="AI24" s="290">
        <v>5.7305249646654705E-2</v>
      </c>
      <c r="AJ24" s="275">
        <v>5.5999999999999994E-2</v>
      </c>
      <c r="AK24" s="275">
        <v>5.7000000000000002E-2</v>
      </c>
      <c r="AL24" s="275">
        <v>5.5999999999999994E-2</v>
      </c>
      <c r="AM24" s="275">
        <v>5.9000000000000004E-2</v>
      </c>
      <c r="AN24" s="274">
        <v>6.8499999999999991E-2</v>
      </c>
      <c r="AO24" s="274">
        <v>7.4900000000000008E-2</v>
      </c>
      <c r="AP24" s="274">
        <v>7.3099999999999998E-2</v>
      </c>
      <c r="AQ24" s="276">
        <v>0.14130000000000001</v>
      </c>
      <c r="AR24" s="275">
        <v>0.13300000000000001</v>
      </c>
      <c r="AS24" s="275">
        <v>0.1105</v>
      </c>
      <c r="AT24" s="275">
        <v>9.9399999999999988E-2</v>
      </c>
      <c r="AU24" s="275">
        <v>9.9700000000000011E-2</v>
      </c>
      <c r="AV24" s="274">
        <v>9.8100000000000007E-2</v>
      </c>
      <c r="AW24" s="274">
        <v>9.4600000000000004E-2</v>
      </c>
      <c r="AX24" s="274">
        <v>9.0899999999999995E-2</v>
      </c>
      <c r="AY24" s="274">
        <v>8.9200000000000002E-2</v>
      </c>
      <c r="AZ24" s="274">
        <v>8.7499999999999994E-2</v>
      </c>
      <c r="BA24" s="274">
        <v>7.9299999999999995E-2</v>
      </c>
      <c r="BB24" s="274">
        <v>7.4400000000000008E-2</v>
      </c>
      <c r="BC24" s="274">
        <v>6.7500000000000004E-2</v>
      </c>
      <c r="BD24" s="274">
        <v>6.0899999999999996E-2</v>
      </c>
      <c r="BE24" s="274">
        <v>5.9000000000000004E-2</v>
      </c>
      <c r="BF24" s="274">
        <v>6.2800000000000009E-2</v>
      </c>
      <c r="BG24" s="274">
        <v>6.59E-2</v>
      </c>
      <c r="BH24" s="274">
        <v>6.5099999999999991E-2</v>
      </c>
      <c r="BI24" s="274">
        <v>6.4299999999999996E-2</v>
      </c>
      <c r="BJ24" s="274">
        <v>5.8600000000000006E-2</v>
      </c>
      <c r="BK24" s="274">
        <v>5.21E-2</v>
      </c>
      <c r="BL24" s="274"/>
      <c r="BM24" s="278"/>
      <c r="BN24" s="278"/>
      <c r="BO24" s="278"/>
      <c r="BP24" s="278"/>
      <c r="BQ24" s="278"/>
      <c r="BR24" s="278"/>
      <c r="BS24" s="278"/>
      <c r="BT24" s="278"/>
      <c r="BU24" s="278"/>
      <c r="BV24" s="278"/>
      <c r="BW24" s="278"/>
      <c r="BX24" s="278"/>
      <c r="BY24" s="278"/>
      <c r="BZ24" s="278"/>
    </row>
    <row r="25" spans="2:137" ht="26.4">
      <c r="B25" s="273" t="s">
        <v>1219</v>
      </c>
      <c r="C25" s="275">
        <v>7.0000000000000007E-2</v>
      </c>
      <c r="D25" s="275">
        <v>4.4999999999999998E-2</v>
      </c>
      <c r="E25" s="275">
        <v>4.3999999999999997E-2</v>
      </c>
      <c r="F25" s="275">
        <v>7.9000000000000001E-2</v>
      </c>
      <c r="G25" s="275">
        <v>5.2999999999999999E-2</v>
      </c>
      <c r="H25" s="275">
        <v>3.7999999999999999E-2</v>
      </c>
      <c r="I25" s="275">
        <v>6.9000000000000006E-2</v>
      </c>
      <c r="J25" s="275">
        <v>4.4000000000000004E-2</v>
      </c>
      <c r="K25" s="275">
        <v>4.8000000000000001E-2</v>
      </c>
      <c r="L25" s="275">
        <v>0.08</v>
      </c>
      <c r="M25" s="275">
        <v>7.6999999999999999E-2</v>
      </c>
      <c r="N25" s="275">
        <v>7.8E-2</v>
      </c>
      <c r="O25" s="279">
        <v>5.5239999999999997E-2</v>
      </c>
      <c r="P25" s="279">
        <v>5.2000000000000005E-2</v>
      </c>
      <c r="Q25" s="279">
        <v>5.2999999999999999E-2</v>
      </c>
      <c r="R25" s="290">
        <v>7.6999999999999999E-2</v>
      </c>
      <c r="S25" s="290">
        <v>8.8000000000000009E-2</v>
      </c>
      <c r="T25" s="279">
        <v>9.6000000000000002E-2</v>
      </c>
      <c r="U25" s="279">
        <v>0.09</v>
      </c>
      <c r="V25" s="279">
        <v>9.0999999999999998E-2</v>
      </c>
      <c r="W25" s="279">
        <v>8.14E-2</v>
      </c>
      <c r="X25" s="279">
        <v>5.2999999999999999E-2</v>
      </c>
      <c r="Y25" s="279">
        <v>4.7699999999999992E-2</v>
      </c>
      <c r="Z25" s="290">
        <v>4.4999999999999998E-2</v>
      </c>
      <c r="AA25" s="290">
        <v>4.2699999999999995E-2</v>
      </c>
      <c r="AB25" s="279">
        <v>3.9874679334637259E-2</v>
      </c>
      <c r="AC25" s="279">
        <v>3.9615616586775732E-2</v>
      </c>
      <c r="AD25" s="279">
        <v>4.2304749724350367E-2</v>
      </c>
      <c r="AE25" s="279">
        <v>5.3312951174232237E-2</v>
      </c>
      <c r="AF25" s="279">
        <v>5.3941914633302959E-2</v>
      </c>
      <c r="AG25" s="279">
        <v>5.4942570563886829E-2</v>
      </c>
      <c r="AH25" s="290">
        <v>5.5553902560345342E-2</v>
      </c>
      <c r="AI25" s="290">
        <v>5.7305249646654705E-2</v>
      </c>
      <c r="AJ25" s="275">
        <v>8.6999999999999994E-2</v>
      </c>
      <c r="AK25" s="275">
        <v>7.400000000000001E-2</v>
      </c>
      <c r="AL25" s="275">
        <v>8.1000000000000003E-2</v>
      </c>
      <c r="AM25" s="275">
        <v>8.1000000000000003E-2</v>
      </c>
      <c r="AN25" s="274">
        <v>7.7300000000000008E-2</v>
      </c>
      <c r="AO25" s="274">
        <v>8.6599999999999996E-2</v>
      </c>
      <c r="AP25" s="274">
        <v>9.4399999999999998E-2</v>
      </c>
      <c r="AQ25" s="276">
        <v>0.1346</v>
      </c>
      <c r="AR25" s="275">
        <v>0.13170000000000001</v>
      </c>
      <c r="AS25" s="275">
        <v>0.1133</v>
      </c>
      <c r="AT25" s="275">
        <v>0.1099</v>
      </c>
      <c r="AU25" s="275">
        <v>0.1084</v>
      </c>
      <c r="AV25" s="274">
        <v>9.5299999999999996E-2</v>
      </c>
      <c r="AW25" s="274">
        <v>9.849999999999999E-2</v>
      </c>
      <c r="AX25" s="274">
        <v>0.10970000000000001</v>
      </c>
      <c r="AY25" s="274">
        <v>9.1600000000000001E-2</v>
      </c>
      <c r="AZ25" s="274">
        <v>8.9700000000000002E-2</v>
      </c>
      <c r="BA25" s="274">
        <v>8.0100000000000005E-2</v>
      </c>
      <c r="BB25" s="274">
        <v>8.3900000000000002E-2</v>
      </c>
      <c r="BC25" s="274">
        <v>7.5499999999999998E-2</v>
      </c>
      <c r="BD25" s="274">
        <v>6.3099999999999989E-2</v>
      </c>
      <c r="BE25" s="274">
        <v>0.06</v>
      </c>
      <c r="BF25" s="274">
        <v>6.0499999999999998E-2</v>
      </c>
      <c r="BG25" s="274">
        <v>6.7199999999999996E-2</v>
      </c>
      <c r="BH25" s="274">
        <v>6.480000000000001E-2</v>
      </c>
      <c r="BI25" s="274">
        <v>6.9400000000000003E-2</v>
      </c>
      <c r="BJ25" s="274">
        <v>7.0900000000000005E-2</v>
      </c>
      <c r="BK25" s="274">
        <v>5.8700000000000002E-2</v>
      </c>
      <c r="BL25" s="274"/>
      <c r="BM25" s="278"/>
      <c r="BN25" s="278"/>
      <c r="BO25" s="278"/>
      <c r="BP25" s="278"/>
      <c r="BQ25" s="278"/>
      <c r="BR25" s="278"/>
      <c r="BS25" s="278"/>
      <c r="BT25" s="278"/>
      <c r="BU25" s="278"/>
      <c r="BV25" s="278"/>
      <c r="BW25" s="278"/>
      <c r="BX25" s="278"/>
      <c r="BY25" s="278"/>
      <c r="BZ25" s="278"/>
    </row>
    <row r="26" spans="2:137">
      <c r="B26" s="273" t="s">
        <v>1220</v>
      </c>
      <c r="C26" s="275">
        <v>1.4E-2</v>
      </c>
      <c r="D26" s="275">
        <v>1.4999999999999999E-2</v>
      </c>
      <c r="E26" s="275">
        <v>1.0999999999999999E-2</v>
      </c>
      <c r="F26" s="275">
        <v>1.0999999999999999E-2</v>
      </c>
      <c r="G26" s="275">
        <v>1.0999999999999999E-2</v>
      </c>
      <c r="H26" s="275">
        <v>7.0000000000000001E-3</v>
      </c>
      <c r="I26" s="274">
        <v>6.0000000000000001E-3</v>
      </c>
      <c r="J26" s="274">
        <v>8.0000000000000002E-3</v>
      </c>
      <c r="K26" s="288">
        <v>6.0000000000000001E-3</v>
      </c>
      <c r="L26" s="275">
        <v>7.0000000000000001E-3</v>
      </c>
      <c r="M26" s="275">
        <v>6.0000000000000001E-3</v>
      </c>
      <c r="N26" s="275">
        <v>8.0000000000000002E-3</v>
      </c>
      <c r="O26" s="275">
        <v>5.0000000000000001E-3</v>
      </c>
      <c r="P26" s="274">
        <v>5.0000000000000001E-3</v>
      </c>
      <c r="Q26" s="274">
        <v>5.0000000000000001E-3</v>
      </c>
      <c r="R26" s="288">
        <v>5.0000000000000001E-3</v>
      </c>
      <c r="S26" s="288">
        <v>5.0000000000000001E-3</v>
      </c>
      <c r="T26" s="275">
        <v>5.0000000000000001E-3</v>
      </c>
      <c r="U26" s="275">
        <v>5.0000000000000001E-3</v>
      </c>
      <c r="V26" s="275">
        <v>5.0000000000000001E-3</v>
      </c>
      <c r="W26" s="275">
        <v>5.0000000000000001E-3</v>
      </c>
      <c r="X26" s="274">
        <v>5.0000000000000001E-3</v>
      </c>
      <c r="Y26" s="274">
        <v>5.0000000000000001E-3</v>
      </c>
      <c r="Z26" s="288">
        <v>5.0000000000000001E-3</v>
      </c>
      <c r="AA26" s="288">
        <v>5.0000000000000001E-3</v>
      </c>
      <c r="AB26" s="275">
        <v>5.6742822536754375E-3</v>
      </c>
      <c r="AC26" s="275">
        <v>5.0007975540479685E-3</v>
      </c>
      <c r="AD26" s="275">
        <v>5.5041630114184958E-3</v>
      </c>
      <c r="AE26" s="275">
        <v>6.8335037706334194E-3</v>
      </c>
      <c r="AF26" s="274">
        <v>5.8348148699585087E-3</v>
      </c>
      <c r="AG26" s="274">
        <v>6.5116864857272657E-3</v>
      </c>
      <c r="AH26" s="288">
        <v>6.4998845523017877E-3</v>
      </c>
      <c r="AI26" s="288">
        <v>7.4901843062485625E-3</v>
      </c>
      <c r="AJ26" s="275">
        <v>2.5000000000000001E-2</v>
      </c>
      <c r="AK26" s="275">
        <v>2.2000000000000002E-2</v>
      </c>
      <c r="AL26" s="275">
        <v>2.1000000000000001E-2</v>
      </c>
      <c r="AM26" s="275">
        <v>2.5000000000000001E-2</v>
      </c>
      <c r="AN26" s="274">
        <v>2.2799999999999997E-2</v>
      </c>
      <c r="AO26" s="274">
        <v>1.9099999999999999E-2</v>
      </c>
      <c r="AP26" s="274">
        <v>2.1700000000000001E-2</v>
      </c>
      <c r="AQ26" s="276">
        <v>6.59E-2</v>
      </c>
      <c r="AR26" s="275">
        <v>3.6299999999999999E-2</v>
      </c>
      <c r="AS26" s="275">
        <v>2.3E-2</v>
      </c>
      <c r="AT26" s="275">
        <v>2.1099999999999997E-2</v>
      </c>
      <c r="AU26" s="275">
        <v>3.27E-2</v>
      </c>
      <c r="AV26" s="274">
        <v>3.5900000000000001E-2</v>
      </c>
      <c r="AW26" s="274">
        <v>2.2700000000000001E-2</v>
      </c>
      <c r="AX26" s="274">
        <v>2.4199999999999999E-2</v>
      </c>
      <c r="AY26" s="274">
        <v>3.4500000000000003E-2</v>
      </c>
      <c r="AZ26" s="274">
        <v>3.7200000000000004E-2</v>
      </c>
      <c r="BA26" s="274">
        <v>2.6499999999999999E-2</v>
      </c>
      <c r="BB26" s="274">
        <v>2.7699999999999999E-2</v>
      </c>
      <c r="BC26" s="274">
        <v>2.4700000000000003E-2</v>
      </c>
      <c r="BD26" s="274">
        <v>2.29E-2</v>
      </c>
      <c r="BE26" s="274">
        <v>3.1300000000000001E-2</v>
      </c>
      <c r="BF26" s="274">
        <v>4.5499999999999999E-2</v>
      </c>
      <c r="BG26" s="274">
        <v>5.5399999999999998E-2</v>
      </c>
      <c r="BH26" s="274">
        <v>4.7899999999999998E-2</v>
      </c>
      <c r="BI26" s="274">
        <v>4.0500000000000001E-2</v>
      </c>
      <c r="BJ26" s="274">
        <v>3.8800000000000001E-2</v>
      </c>
      <c r="BK26" s="274">
        <v>3.8900000000000004E-2</v>
      </c>
      <c r="BL26" s="274"/>
      <c r="BM26" s="278"/>
      <c r="BN26" s="278"/>
      <c r="BO26" s="278"/>
      <c r="BP26" s="278"/>
      <c r="BQ26" s="278"/>
      <c r="BR26" s="278"/>
      <c r="BS26" s="278"/>
      <c r="BT26" s="278"/>
      <c r="BU26" s="278"/>
      <c r="BV26" s="278"/>
      <c r="BW26" s="278"/>
      <c r="BX26" s="278"/>
      <c r="BY26" s="278"/>
      <c r="BZ26" s="278"/>
    </row>
    <row r="27" spans="2:137">
      <c r="B27" s="273" t="s">
        <v>1221</v>
      </c>
      <c r="C27" s="275">
        <v>9.7000000000000003E-2</v>
      </c>
      <c r="D27" s="275">
        <v>8.4000000000000005E-2</v>
      </c>
      <c r="E27" s="275">
        <v>8.5999999999999993E-2</v>
      </c>
      <c r="F27" s="275">
        <v>8.4000000000000005E-2</v>
      </c>
      <c r="G27" s="275">
        <v>8.3000000000000004E-2</v>
      </c>
      <c r="H27" s="275">
        <v>8.4000000000000005E-2</v>
      </c>
      <c r="I27" s="275">
        <v>7.2999999999999995E-2</v>
      </c>
      <c r="J27" s="275">
        <v>7.6999999999999999E-2</v>
      </c>
      <c r="K27" s="275">
        <v>7.4999999999999997E-2</v>
      </c>
      <c r="L27" s="275">
        <v>7.4999999999999997E-2</v>
      </c>
      <c r="M27" s="275">
        <v>7.0000000000000007E-2</v>
      </c>
      <c r="N27" s="275">
        <v>7.1999999999999995E-2</v>
      </c>
      <c r="O27" s="290">
        <v>5.2999999999999999E-2</v>
      </c>
      <c r="P27" s="290">
        <v>5.2999999999999999E-2</v>
      </c>
      <c r="Q27" s="290">
        <v>5.4000000000000006E-2</v>
      </c>
      <c r="R27" s="290">
        <v>5.7000000000000002E-2</v>
      </c>
      <c r="S27" s="290">
        <v>6.7000000000000004E-2</v>
      </c>
      <c r="T27" s="290">
        <v>7.8E-2</v>
      </c>
      <c r="U27" s="290">
        <v>8.6999999999999994E-2</v>
      </c>
      <c r="V27" s="290">
        <v>0.09</v>
      </c>
      <c r="W27" s="290">
        <v>8.6999999999999994E-2</v>
      </c>
      <c r="X27" s="290">
        <v>7.400000000000001E-2</v>
      </c>
      <c r="Y27" s="290">
        <v>6.2E-2</v>
      </c>
      <c r="Z27" s="290">
        <v>5.4000000000000006E-2</v>
      </c>
      <c r="AA27" s="290">
        <v>0.05</v>
      </c>
      <c r="AB27" s="290">
        <v>5.5465002403257434E-2</v>
      </c>
      <c r="AC27" s="290">
        <v>5.5704575465730377E-2</v>
      </c>
      <c r="AD27" s="290">
        <v>5.7910798818254373E-2</v>
      </c>
      <c r="AE27" s="290">
        <v>6.8480231476914732E-2</v>
      </c>
      <c r="AF27" s="290">
        <v>7.3255499430793888E-2</v>
      </c>
      <c r="AG27" s="290">
        <v>6.9894805685520423E-2</v>
      </c>
      <c r="AH27" s="290">
        <v>7.0268735983466474E-2</v>
      </c>
      <c r="AI27" s="290">
        <v>7.5836989183057923E-2</v>
      </c>
      <c r="AJ27" s="291">
        <v>8.1000000000000003E-2</v>
      </c>
      <c r="AK27" s="291">
        <v>8.1000000000000003E-2</v>
      </c>
      <c r="AL27" s="291">
        <v>7.9000000000000001E-2</v>
      </c>
      <c r="AM27" s="291">
        <v>7.5999999999999998E-2</v>
      </c>
      <c r="AN27" s="288">
        <v>7.4400000000000008E-2</v>
      </c>
      <c r="AO27" s="274">
        <v>8.09E-2</v>
      </c>
      <c r="AP27" s="274">
        <v>8.3199999999999996E-2</v>
      </c>
      <c r="AQ27" s="276">
        <v>0.14349999999999999</v>
      </c>
      <c r="AR27" s="275">
        <v>0.1331</v>
      </c>
      <c r="AS27" s="275">
        <v>0.11410000000000001</v>
      </c>
      <c r="AT27" s="275">
        <v>9.9100000000000008E-2</v>
      </c>
      <c r="AU27" s="275">
        <v>0.10039999999999999</v>
      </c>
      <c r="AV27" s="274">
        <v>9.2100000000000015E-2</v>
      </c>
      <c r="AW27" s="274">
        <v>8.8000000000000009E-2</v>
      </c>
      <c r="AX27" s="274">
        <v>8.1900000000000001E-2</v>
      </c>
      <c r="AY27" s="274">
        <v>8.0500000000000002E-2</v>
      </c>
      <c r="AZ27" s="274">
        <v>7.7600000000000002E-2</v>
      </c>
      <c r="BA27" s="274">
        <v>7.3899999999999993E-2</v>
      </c>
      <c r="BB27" s="274">
        <v>7.1599999999999997E-2</v>
      </c>
      <c r="BC27" s="274">
        <v>6.93E-2</v>
      </c>
      <c r="BD27" s="274">
        <v>6.5500000000000003E-2</v>
      </c>
      <c r="BE27" s="274">
        <v>6.0499999999999998E-2</v>
      </c>
      <c r="BF27" s="274">
        <v>5.8799999999999998E-2</v>
      </c>
      <c r="BG27" s="274">
        <v>6.5199999999999994E-2</v>
      </c>
      <c r="BH27" s="274">
        <v>6.6699999999999995E-2</v>
      </c>
      <c r="BI27" s="274">
        <v>6.4199999999999993E-2</v>
      </c>
      <c r="BJ27" s="274">
        <v>6.0199999999999997E-2</v>
      </c>
      <c r="BK27" s="274">
        <v>5.4699999999999999E-2</v>
      </c>
      <c r="BL27" s="274"/>
      <c r="BM27" s="278"/>
      <c r="BN27" s="278"/>
      <c r="BO27" s="278"/>
      <c r="BP27" s="278"/>
      <c r="BQ27" s="278"/>
      <c r="BR27" s="278"/>
      <c r="BS27" s="278"/>
      <c r="BT27" s="278"/>
      <c r="BU27" s="278"/>
      <c r="BV27" s="278"/>
      <c r="BW27" s="278"/>
      <c r="BX27" s="278"/>
      <c r="BY27" s="278"/>
      <c r="BZ27" s="278"/>
    </row>
    <row r="28" spans="2:137" ht="26.4">
      <c r="B28" s="273" t="s">
        <v>1222</v>
      </c>
      <c r="C28" s="275">
        <v>8.6999999999999994E-2</v>
      </c>
      <c r="D28" s="275">
        <v>7.8E-2</v>
      </c>
      <c r="E28" s="275">
        <v>7.1999999999999995E-2</v>
      </c>
      <c r="F28" s="275">
        <v>5.3999999999999999E-2</v>
      </c>
      <c r="G28" s="275">
        <v>0.08</v>
      </c>
      <c r="H28" s="275">
        <v>5.5E-2</v>
      </c>
      <c r="I28" s="275">
        <v>5.0999999999999997E-2</v>
      </c>
      <c r="J28" s="275">
        <v>5.2999999999999999E-2</v>
      </c>
      <c r="K28" s="275">
        <v>0.08</v>
      </c>
      <c r="L28" s="275">
        <v>0.08</v>
      </c>
      <c r="M28" s="275">
        <v>7.1999999999999995E-2</v>
      </c>
      <c r="N28" s="275">
        <v>7.0000000000000007E-2</v>
      </c>
      <c r="O28" s="290">
        <v>5.2999999999999999E-2</v>
      </c>
      <c r="P28" s="290">
        <v>5.2999999999999999E-2</v>
      </c>
      <c r="Q28" s="290">
        <v>5.4000000000000006E-2</v>
      </c>
      <c r="R28" s="290">
        <v>5.7000000000000002E-2</v>
      </c>
      <c r="S28" s="290">
        <v>6.7000000000000004E-2</v>
      </c>
      <c r="T28" s="290">
        <v>7.8E-2</v>
      </c>
      <c r="U28" s="290">
        <v>8.6999999999999994E-2</v>
      </c>
      <c r="V28" s="290">
        <v>0.09</v>
      </c>
      <c r="W28" s="290">
        <v>8.6999999999999994E-2</v>
      </c>
      <c r="X28" s="290">
        <v>7.400000000000001E-2</v>
      </c>
      <c r="Y28" s="290">
        <v>6.2E-2</v>
      </c>
      <c r="Z28" s="290">
        <v>5.4000000000000006E-2</v>
      </c>
      <c r="AA28" s="290">
        <v>0.05</v>
      </c>
      <c r="AB28" s="290">
        <v>5.5465002403257434E-2</v>
      </c>
      <c r="AC28" s="290">
        <v>5.5704575465730377E-2</v>
      </c>
      <c r="AD28" s="290">
        <v>5.7910798818254373E-2</v>
      </c>
      <c r="AE28" s="290">
        <v>6.8480231476914732E-2</v>
      </c>
      <c r="AF28" s="290">
        <v>7.3255499430793888E-2</v>
      </c>
      <c r="AG28" s="290">
        <v>6.9894805685520423E-2</v>
      </c>
      <c r="AH28" s="290">
        <v>7.0268735983466474E-2</v>
      </c>
      <c r="AI28" s="290">
        <v>7.5836989183057923E-2</v>
      </c>
      <c r="AJ28" s="291">
        <v>9.4E-2</v>
      </c>
      <c r="AK28" s="291">
        <v>9.0999999999999998E-2</v>
      </c>
      <c r="AL28" s="291">
        <v>8.6999999999999994E-2</v>
      </c>
      <c r="AM28" s="291">
        <v>8.5000000000000006E-2</v>
      </c>
      <c r="AN28" s="288">
        <v>8.4600000000000009E-2</v>
      </c>
      <c r="AO28" s="274">
        <v>8.5900000000000004E-2</v>
      </c>
      <c r="AP28" s="274">
        <v>9.1899999999999996E-2</v>
      </c>
      <c r="AQ28" s="276">
        <v>0.13900000000000001</v>
      </c>
      <c r="AR28" s="275">
        <v>0.1255</v>
      </c>
      <c r="AS28" s="275">
        <v>0.1125</v>
      </c>
      <c r="AT28" s="275">
        <v>0.10289999999999999</v>
      </c>
      <c r="AU28" s="275">
        <v>0.1016</v>
      </c>
      <c r="AV28" s="274">
        <v>9.4499999999999987E-2</v>
      </c>
      <c r="AW28" s="274">
        <v>9.3699999999999992E-2</v>
      </c>
      <c r="AX28" s="274">
        <v>8.6899999999999991E-2</v>
      </c>
      <c r="AY28" s="274">
        <v>8.2799999999999999E-2</v>
      </c>
      <c r="AZ28" s="274">
        <v>7.9199999999999993E-2</v>
      </c>
      <c r="BA28" s="274">
        <v>7.5499999999999998E-2</v>
      </c>
      <c r="BB28" s="274">
        <v>7.2400000000000006E-2</v>
      </c>
      <c r="BC28" s="274">
        <v>7.1099999999999997E-2</v>
      </c>
      <c r="BD28" s="274">
        <v>6.5099999999999991E-2</v>
      </c>
      <c r="BE28" s="274">
        <v>6.0599999999999994E-2</v>
      </c>
      <c r="BF28" s="274">
        <v>6.13E-2</v>
      </c>
      <c r="BG28" s="274">
        <v>7.0099999999999996E-2</v>
      </c>
      <c r="BH28" s="274">
        <v>7.1199999999999999E-2</v>
      </c>
      <c r="BI28" s="274">
        <v>6.8600000000000008E-2</v>
      </c>
      <c r="BJ28" s="274">
        <v>6.3799999999999996E-2</v>
      </c>
      <c r="BK28" s="274">
        <v>5.6600000000000004E-2</v>
      </c>
      <c r="BL28" s="274"/>
      <c r="BM28" s="278"/>
      <c r="BN28" s="278"/>
      <c r="BO28" s="278"/>
      <c r="BP28" s="278"/>
      <c r="BQ28" s="278"/>
      <c r="BR28" s="278"/>
      <c r="BS28" s="278"/>
      <c r="BT28" s="278"/>
      <c r="BU28" s="278"/>
      <c r="BV28" s="278"/>
      <c r="BW28" s="278"/>
      <c r="BX28" s="278"/>
      <c r="BY28" s="278"/>
      <c r="BZ28" s="278"/>
    </row>
    <row r="29" spans="2:137">
      <c r="C29" s="285"/>
      <c r="D29" s="282"/>
      <c r="E29" s="283"/>
      <c r="F29" s="283"/>
      <c r="G29" s="282"/>
      <c r="H29" s="285"/>
      <c r="I29" s="285"/>
      <c r="J29" s="285"/>
      <c r="K29" s="285"/>
      <c r="L29" s="282"/>
      <c r="M29" s="283"/>
      <c r="N29" s="283"/>
      <c r="O29" s="282"/>
      <c r="P29" s="285"/>
      <c r="Q29" s="285"/>
      <c r="R29" s="285"/>
      <c r="S29" s="285"/>
      <c r="T29" s="282"/>
      <c r="U29" s="283"/>
      <c r="V29" s="283"/>
      <c r="W29" s="282"/>
      <c r="X29" s="285"/>
      <c r="Y29" s="285"/>
      <c r="Z29" s="285"/>
      <c r="AA29" s="285"/>
      <c r="AB29" s="282"/>
      <c r="AC29" s="283"/>
      <c r="AD29" s="283"/>
      <c r="AE29" s="282"/>
      <c r="AF29" s="285"/>
      <c r="AG29" s="285"/>
      <c r="AH29" s="285"/>
      <c r="AI29" s="285"/>
      <c r="AJ29" s="282"/>
      <c r="AK29" s="283"/>
      <c r="AL29" s="283"/>
      <c r="AM29" s="282"/>
      <c r="AN29" s="285"/>
      <c r="AO29" s="285"/>
      <c r="AP29" s="285"/>
      <c r="AQ29" s="285"/>
      <c r="AR29" s="282"/>
      <c r="AS29" s="283"/>
      <c r="AT29" s="283"/>
      <c r="AU29" s="282"/>
      <c r="AV29" s="285"/>
      <c r="AW29" s="285"/>
      <c r="AX29" s="285"/>
      <c r="AY29" s="285"/>
      <c r="AZ29" s="285"/>
      <c r="BA29" s="285"/>
      <c r="BB29" s="285"/>
      <c r="BC29" s="285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285"/>
      <c r="BV29" s="285"/>
      <c r="BW29" s="285"/>
      <c r="BX29" s="285"/>
      <c r="BY29" s="285"/>
      <c r="BZ29" s="285"/>
    </row>
    <row r="30" spans="2:137">
      <c r="B30" s="273" t="s">
        <v>1223</v>
      </c>
      <c r="C30" s="292">
        <v>27.748699999999999</v>
      </c>
      <c r="D30" s="293">
        <v>27.854800000000001</v>
      </c>
      <c r="E30" s="293">
        <v>28.6282</v>
      </c>
      <c r="F30" s="293">
        <v>28.534800000000001</v>
      </c>
      <c r="G30" s="293">
        <v>28.782499999999999</v>
      </c>
      <c r="H30" s="292">
        <v>27.6996</v>
      </c>
      <c r="I30" s="292">
        <v>26.942299999999999</v>
      </c>
      <c r="J30" s="292">
        <v>26.779900000000001</v>
      </c>
      <c r="K30" s="292">
        <v>26.331099999999999</v>
      </c>
      <c r="L30" s="293">
        <v>26.011299999999999</v>
      </c>
      <c r="M30" s="293">
        <v>25.816199999999998</v>
      </c>
      <c r="N30" s="293">
        <v>24.949300000000001</v>
      </c>
      <c r="O30" s="293">
        <v>24.546199999999999</v>
      </c>
      <c r="P30" s="292">
        <v>23.502700000000001</v>
      </c>
      <c r="Q30" s="292">
        <v>23.4068</v>
      </c>
      <c r="R30" s="292">
        <v>25.3718</v>
      </c>
      <c r="S30" s="292">
        <v>29.3916</v>
      </c>
      <c r="T30" s="293">
        <v>33.903199999999998</v>
      </c>
      <c r="U30" s="293">
        <v>31.038499999999999</v>
      </c>
      <c r="V30" s="293">
        <v>30.008700000000001</v>
      </c>
      <c r="W30" s="293">
        <v>30.185099999999998</v>
      </c>
      <c r="X30" s="292">
        <v>29.4956</v>
      </c>
      <c r="Y30" s="292">
        <v>31.255400000000002</v>
      </c>
      <c r="Z30" s="292">
        <v>30.512599999999999</v>
      </c>
      <c r="AA30" s="292">
        <v>30.3505</v>
      </c>
      <c r="AB30" s="293">
        <v>28.516200000000001</v>
      </c>
      <c r="AC30" s="293">
        <v>27.872599999999998</v>
      </c>
      <c r="AD30" s="293">
        <v>32.11</v>
      </c>
      <c r="AE30" s="293">
        <v>32.196100000000001</v>
      </c>
      <c r="AF30" s="292">
        <v>29.328199999999999</v>
      </c>
      <c r="AG30" s="292">
        <v>32.816899999999997</v>
      </c>
      <c r="AH30" s="292">
        <v>30.916899999999998</v>
      </c>
      <c r="AI30" s="292">
        <v>30.372699999999998</v>
      </c>
      <c r="AJ30" s="293">
        <v>31.083400000000001</v>
      </c>
      <c r="AK30" s="293">
        <v>32.709000000000003</v>
      </c>
      <c r="AL30" s="293">
        <v>32.483899999999998</v>
      </c>
      <c r="AM30" s="293">
        <v>32.658700000000003</v>
      </c>
      <c r="AN30" s="292">
        <v>35.6053</v>
      </c>
      <c r="AO30" s="292"/>
      <c r="AP30" s="292"/>
      <c r="AQ30" s="292"/>
      <c r="AR30" s="293"/>
      <c r="AS30" s="293"/>
      <c r="AT30" s="293"/>
      <c r="AU30" s="293"/>
      <c r="AV30" s="292"/>
      <c r="AW30" s="292"/>
      <c r="AX30" s="292"/>
      <c r="AY30" s="292"/>
      <c r="AZ30" s="294"/>
      <c r="BA30" s="294"/>
      <c r="BB30" s="294"/>
      <c r="BC30" s="294"/>
      <c r="BD30" s="294"/>
      <c r="BE30" s="294"/>
      <c r="BF30" s="294"/>
      <c r="BG30" s="294"/>
      <c r="BH30" s="294"/>
      <c r="BI30" s="294"/>
      <c r="BJ30" s="294"/>
      <c r="BK30" s="294"/>
      <c r="BL30" s="294"/>
      <c r="BM30" s="294"/>
      <c r="BN30" s="294"/>
      <c r="BO30" s="294"/>
      <c r="BP30" s="294"/>
      <c r="BQ30" s="294"/>
      <c r="BR30" s="294"/>
      <c r="BS30" s="294"/>
      <c r="BT30" s="294"/>
      <c r="BU30" s="294"/>
      <c r="BV30" s="294"/>
      <c r="BW30" s="294"/>
      <c r="BX30" s="294"/>
      <c r="BY30" s="294"/>
      <c r="BZ30" s="294"/>
      <c r="CB30" s="295"/>
      <c r="CC30" s="295"/>
      <c r="CD30" s="295"/>
      <c r="CE30" s="295"/>
      <c r="CF30" s="295"/>
      <c r="CG30" s="295"/>
      <c r="CH30" s="295"/>
      <c r="CI30" s="295"/>
      <c r="CJ30" s="295"/>
      <c r="CK30" s="295"/>
      <c r="CL30" s="295"/>
      <c r="CM30" s="295"/>
      <c r="CN30" s="295"/>
      <c r="CO30" s="295"/>
      <c r="CP30" s="295"/>
      <c r="CQ30" s="295"/>
      <c r="CR30" s="295"/>
      <c r="CS30" s="295"/>
    </row>
    <row r="31" spans="2:137">
      <c r="C31" s="285"/>
      <c r="H31" s="285"/>
      <c r="I31" s="285"/>
      <c r="J31" s="285"/>
      <c r="K31" s="285"/>
      <c r="P31" s="285"/>
      <c r="Q31" s="285"/>
      <c r="R31" s="285"/>
      <c r="S31" s="285"/>
      <c r="X31" s="285"/>
      <c r="Y31" s="285"/>
      <c r="Z31" s="285"/>
      <c r="AA31" s="285"/>
      <c r="AF31" s="285"/>
      <c r="AG31" s="285"/>
      <c r="AH31" s="285"/>
      <c r="AI31" s="285"/>
      <c r="AN31" s="285"/>
      <c r="AO31" s="285"/>
      <c r="AP31" s="285"/>
      <c r="AQ31" s="285"/>
      <c r="AV31" s="285"/>
      <c r="AW31" s="285"/>
      <c r="AX31" s="285"/>
      <c r="AY31" s="285"/>
      <c r="AZ31" s="285"/>
      <c r="BA31" s="285"/>
      <c r="BB31" s="285"/>
      <c r="BC31" s="285"/>
      <c r="BD31" s="285"/>
      <c r="BE31" s="285"/>
      <c r="BF31" s="285"/>
      <c r="BG31" s="285"/>
      <c r="BH31" s="285"/>
      <c r="BI31" s="285"/>
      <c r="BJ31" s="285"/>
      <c r="BK31" s="285"/>
      <c r="BL31" s="285"/>
      <c r="BM31" s="285"/>
      <c r="BN31" s="285"/>
      <c r="BO31" s="285"/>
      <c r="BP31" s="285"/>
      <c r="BQ31" s="285"/>
      <c r="BR31" s="285"/>
      <c r="BS31" s="285"/>
      <c r="BT31" s="285"/>
      <c r="BU31" s="285"/>
      <c r="BV31" s="285"/>
      <c r="BW31" s="285"/>
      <c r="BX31" s="285"/>
      <c r="BY31" s="285"/>
      <c r="BZ31" s="285"/>
      <c r="CB31" s="296"/>
      <c r="CC31" s="296"/>
      <c r="CD31" s="296"/>
      <c r="CE31" s="296"/>
      <c r="CF31" s="296"/>
      <c r="CG31" s="296"/>
      <c r="CH31" s="296"/>
      <c r="CI31" s="296"/>
      <c r="CJ31" s="296"/>
      <c r="CK31" s="296"/>
      <c r="CL31" s="296"/>
      <c r="CM31" s="296"/>
      <c r="CN31" s="296"/>
      <c r="CO31" s="296"/>
      <c r="CP31" s="296"/>
      <c r="CQ31" s="296"/>
      <c r="CR31" s="296"/>
      <c r="CS31" s="296"/>
      <c r="CT31" s="296"/>
      <c r="CU31" s="296"/>
      <c r="CV31" s="296"/>
      <c r="CW31" s="296"/>
      <c r="CX31" s="296"/>
      <c r="CY31" s="296"/>
      <c r="CZ31" s="296"/>
      <c r="DA31" s="296"/>
      <c r="DB31" s="296"/>
      <c r="DC31" s="296"/>
      <c r="DD31" s="296"/>
      <c r="DE31" s="296"/>
      <c r="DF31" s="296"/>
      <c r="DG31" s="296"/>
      <c r="DH31" s="296"/>
      <c r="DI31" s="296"/>
      <c r="DJ31" s="296"/>
      <c r="DK31" s="296"/>
      <c r="DL31" s="296"/>
      <c r="DM31" s="296"/>
      <c r="DN31" s="296"/>
      <c r="DO31" s="296"/>
      <c r="DP31" s="296"/>
      <c r="DQ31" s="296"/>
      <c r="DR31" s="296"/>
      <c r="DS31" s="296"/>
      <c r="DT31" s="296"/>
      <c r="DU31" s="296"/>
      <c r="DV31" s="296"/>
      <c r="DW31" s="296"/>
      <c r="DX31" s="296"/>
      <c r="DY31" s="296"/>
      <c r="DZ31" s="296"/>
      <c r="EA31" s="296"/>
      <c r="EB31" s="296"/>
      <c r="EC31" s="296"/>
      <c r="ED31" s="296"/>
      <c r="EE31" s="296"/>
      <c r="EF31" s="296"/>
      <c r="EG31" s="296"/>
    </row>
    <row r="32" spans="2:137">
      <c r="B32" s="273" t="s">
        <v>1224</v>
      </c>
      <c r="C32" s="297">
        <v>12</v>
      </c>
      <c r="D32" s="298">
        <v>3</v>
      </c>
      <c r="E32" s="298">
        <v>6</v>
      </c>
      <c r="F32" s="298">
        <v>9</v>
      </c>
      <c r="G32" s="298">
        <v>12</v>
      </c>
      <c r="H32" s="297">
        <v>3</v>
      </c>
      <c r="I32" s="297">
        <v>6</v>
      </c>
      <c r="J32" s="297">
        <v>9</v>
      </c>
      <c r="K32" s="297">
        <v>12</v>
      </c>
      <c r="L32" s="298">
        <v>3</v>
      </c>
      <c r="M32" s="298">
        <v>6</v>
      </c>
      <c r="N32" s="298">
        <v>9</v>
      </c>
      <c r="O32" s="298">
        <v>12</v>
      </c>
      <c r="P32" s="297">
        <v>3</v>
      </c>
      <c r="Q32" s="297">
        <v>6</v>
      </c>
      <c r="R32" s="297">
        <v>9</v>
      </c>
      <c r="S32" s="297">
        <v>12</v>
      </c>
      <c r="T32" s="298">
        <v>3</v>
      </c>
      <c r="U32" s="298">
        <v>6</v>
      </c>
      <c r="V32" s="298">
        <v>9</v>
      </c>
      <c r="W32" s="298">
        <v>12</v>
      </c>
      <c r="X32" s="297">
        <v>3</v>
      </c>
      <c r="Y32" s="297">
        <v>6</v>
      </c>
      <c r="Z32" s="297">
        <v>9</v>
      </c>
      <c r="AA32" s="297">
        <v>12</v>
      </c>
      <c r="AB32" s="298">
        <v>3</v>
      </c>
      <c r="AC32" s="298">
        <v>6</v>
      </c>
      <c r="AD32" s="298">
        <v>9</v>
      </c>
      <c r="AE32" s="298">
        <v>12</v>
      </c>
      <c r="AF32" s="297">
        <v>3</v>
      </c>
      <c r="AG32" s="297">
        <v>6</v>
      </c>
      <c r="AH32" s="297">
        <v>9</v>
      </c>
      <c r="AI32" s="297">
        <v>12</v>
      </c>
      <c r="AJ32" s="298">
        <v>3</v>
      </c>
      <c r="AK32" s="298">
        <v>6</v>
      </c>
      <c r="AL32" s="298">
        <v>9</v>
      </c>
      <c r="AM32" s="298">
        <v>12</v>
      </c>
      <c r="AN32" s="297">
        <v>3</v>
      </c>
      <c r="AO32" s="297">
        <v>6</v>
      </c>
      <c r="AP32" s="297">
        <v>9</v>
      </c>
      <c r="AQ32" s="297">
        <v>12</v>
      </c>
      <c r="AR32" s="298">
        <v>3</v>
      </c>
      <c r="AS32" s="298">
        <v>6</v>
      </c>
      <c r="AT32" s="298">
        <v>9</v>
      </c>
      <c r="AU32" s="298">
        <v>12</v>
      </c>
      <c r="AV32" s="297">
        <v>3</v>
      </c>
      <c r="AW32" s="297">
        <v>6</v>
      </c>
      <c r="AX32" s="297">
        <v>9</v>
      </c>
      <c r="AY32" s="297">
        <v>12</v>
      </c>
      <c r="AZ32" s="297">
        <v>3</v>
      </c>
      <c r="BA32" s="297">
        <v>6</v>
      </c>
      <c r="BB32" s="297">
        <v>9</v>
      </c>
      <c r="BC32" s="297">
        <v>12</v>
      </c>
      <c r="BD32" s="297">
        <v>3</v>
      </c>
      <c r="BE32" s="297">
        <v>6</v>
      </c>
      <c r="BF32" s="297">
        <v>9</v>
      </c>
      <c r="BG32" s="297">
        <v>12</v>
      </c>
      <c r="BH32" s="297">
        <v>3</v>
      </c>
      <c r="BI32" s="297">
        <v>6</v>
      </c>
      <c r="BJ32" s="297">
        <v>9</v>
      </c>
      <c r="BK32" s="297">
        <v>12</v>
      </c>
      <c r="BL32" s="297"/>
      <c r="BM32" s="299"/>
      <c r="BN32" s="299"/>
      <c r="BO32" s="299"/>
      <c r="BP32" s="299"/>
      <c r="BQ32" s="299"/>
      <c r="BR32" s="299"/>
      <c r="BS32" s="299"/>
      <c r="BT32" s="299"/>
      <c r="BU32" s="299"/>
      <c r="BV32" s="299"/>
      <c r="BW32" s="299"/>
      <c r="BX32" s="299"/>
      <c r="BY32" s="299"/>
      <c r="BZ32" s="299"/>
      <c r="CA32" s="263"/>
    </row>
    <row r="36" spans="1:79">
      <c r="C36" s="300">
        <v>38353</v>
      </c>
      <c r="D36" s="300">
        <v>38443</v>
      </c>
      <c r="E36" s="300">
        <v>38534</v>
      </c>
      <c r="F36" s="300">
        <v>38626</v>
      </c>
      <c r="G36" s="300">
        <v>38718</v>
      </c>
      <c r="H36" s="300">
        <v>38808</v>
      </c>
      <c r="I36" s="300">
        <v>38899</v>
      </c>
      <c r="J36" s="300">
        <v>38991</v>
      </c>
      <c r="K36" s="300">
        <v>39083</v>
      </c>
      <c r="L36" s="300">
        <v>39173</v>
      </c>
      <c r="M36" s="300">
        <v>39264</v>
      </c>
      <c r="N36" s="300">
        <v>39356</v>
      </c>
      <c r="O36" s="300">
        <v>39448</v>
      </c>
      <c r="P36" s="300">
        <v>39539</v>
      </c>
      <c r="Q36" s="300">
        <v>39630</v>
      </c>
      <c r="R36" s="300">
        <v>39722</v>
      </c>
      <c r="S36" s="300">
        <v>39814</v>
      </c>
      <c r="T36" s="300">
        <v>39904</v>
      </c>
      <c r="U36" s="300">
        <v>39995</v>
      </c>
      <c r="V36" s="300">
        <v>40087</v>
      </c>
      <c r="W36" s="300">
        <v>40179</v>
      </c>
      <c r="X36" s="300">
        <v>40269</v>
      </c>
      <c r="Y36" s="300">
        <v>40360</v>
      </c>
      <c r="Z36" s="300">
        <v>40452</v>
      </c>
      <c r="AA36" s="300">
        <v>40544</v>
      </c>
      <c r="AB36" s="300">
        <v>40634</v>
      </c>
      <c r="AC36" s="300">
        <v>40725</v>
      </c>
      <c r="AD36" s="300">
        <v>40817</v>
      </c>
      <c r="AE36" s="300">
        <v>40909</v>
      </c>
      <c r="AF36" s="300">
        <v>41000</v>
      </c>
      <c r="AG36" s="300">
        <v>41091</v>
      </c>
      <c r="AH36" s="300">
        <v>41183</v>
      </c>
      <c r="AI36" s="300">
        <v>41275</v>
      </c>
      <c r="AJ36" s="300">
        <v>41365</v>
      </c>
      <c r="AK36" s="300">
        <v>41456</v>
      </c>
      <c r="AL36" s="300">
        <v>41548</v>
      </c>
      <c r="AM36" s="300">
        <v>41640</v>
      </c>
      <c r="AN36" s="300">
        <v>41730</v>
      </c>
      <c r="AO36" s="300">
        <v>41821</v>
      </c>
      <c r="AP36" s="300">
        <v>41913</v>
      </c>
      <c r="AQ36" s="300">
        <v>42005</v>
      </c>
      <c r="AR36" s="300">
        <v>42095</v>
      </c>
      <c r="AS36" s="300">
        <v>42186</v>
      </c>
      <c r="AT36" s="300">
        <v>42278</v>
      </c>
      <c r="AU36" s="300">
        <v>42370</v>
      </c>
      <c r="AV36" s="300">
        <v>42461</v>
      </c>
      <c r="AW36" s="300">
        <v>42552</v>
      </c>
      <c r="AX36" s="300">
        <v>42644</v>
      </c>
      <c r="AY36" s="300">
        <v>42736</v>
      </c>
      <c r="AZ36" s="300"/>
      <c r="BA36" s="300"/>
      <c r="BB36" s="300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0"/>
      <c r="BS36" s="300"/>
      <c r="BT36" s="300"/>
      <c r="BU36" s="300"/>
      <c r="BV36" s="300"/>
      <c r="BW36" s="300"/>
      <c r="BX36" s="300"/>
      <c r="BY36" s="300"/>
      <c r="BZ36" s="300"/>
    </row>
    <row r="37" spans="1:79">
      <c r="A37" s="263" t="s">
        <v>1225</v>
      </c>
      <c r="B37" s="301" t="s">
        <v>1226</v>
      </c>
      <c r="C37" s="263"/>
      <c r="D37" s="263"/>
      <c r="E37" s="263"/>
      <c r="F37" s="263"/>
      <c r="G37" s="263"/>
      <c r="H37" s="263"/>
      <c r="I37" s="263"/>
      <c r="L37" s="263"/>
      <c r="M37" s="263"/>
      <c r="N37" s="263"/>
      <c r="O37" s="263"/>
      <c r="P37" s="263"/>
      <c r="Q37" s="263"/>
      <c r="T37" s="263"/>
      <c r="U37" s="263"/>
      <c r="V37" s="263"/>
      <c r="W37" s="263"/>
      <c r="X37" s="263"/>
      <c r="Y37" s="263"/>
      <c r="AB37" s="263"/>
      <c r="AC37" s="263"/>
      <c r="AD37" s="263"/>
      <c r="AE37" s="263"/>
      <c r="AF37" s="263"/>
      <c r="AG37" s="263"/>
      <c r="AJ37" s="263"/>
      <c r="AK37" s="263"/>
      <c r="AL37" s="263"/>
      <c r="AM37" s="263"/>
      <c r="AN37" s="263"/>
      <c r="AO37" s="263"/>
      <c r="AP37" s="263"/>
      <c r="AR37" s="263"/>
      <c r="AS37" s="263"/>
      <c r="AT37" s="263"/>
      <c r="AU37" s="263"/>
      <c r="AV37" s="263"/>
      <c r="AW37" s="263"/>
      <c r="AX37" s="263"/>
      <c r="AY37" s="263"/>
      <c r="AZ37" s="263"/>
      <c r="BA37" s="263"/>
      <c r="BB37" s="263"/>
      <c r="BC37" s="263"/>
      <c r="BD37" s="263"/>
      <c r="BE37" s="263"/>
      <c r="BF37" s="263"/>
      <c r="BG37" s="263"/>
      <c r="BH37" s="263"/>
      <c r="BI37" s="263"/>
      <c r="BJ37" s="263"/>
      <c r="BK37" s="263"/>
      <c r="BL37" s="263"/>
      <c r="BM37" s="263"/>
      <c r="BN37" s="263"/>
      <c r="BO37" s="263"/>
      <c r="BP37" s="263"/>
      <c r="BQ37" s="263"/>
      <c r="BR37" s="263"/>
      <c r="BS37" s="263"/>
      <c r="BT37" s="263"/>
      <c r="BU37" s="263"/>
      <c r="BV37" s="263"/>
      <c r="BW37" s="263"/>
      <c r="BX37" s="263"/>
      <c r="BY37" s="263"/>
      <c r="BZ37" s="263"/>
      <c r="CA37" s="263"/>
    </row>
    <row r="38" spans="1:79" s="302" customFormat="1">
      <c r="B38" s="303" t="s">
        <v>1227</v>
      </c>
      <c r="C38" s="304">
        <v>4945.904056180495</v>
      </c>
      <c r="D38" s="304">
        <v>4458.6089739829531</v>
      </c>
      <c r="E38" s="304">
        <v>5077.8685073150136</v>
      </c>
      <c r="F38" s="304">
        <v>5845.237908965355</v>
      </c>
      <c r="G38" s="304">
        <v>6228.0500985636545</v>
      </c>
      <c r="H38" s="304">
        <v>5792.9485048857468</v>
      </c>
      <c r="I38" s="304">
        <v>6368.0703292722728</v>
      </c>
      <c r="J38" s="304">
        <v>7275.8471420383112</v>
      </c>
      <c r="K38" s="304">
        <v>7480.335398903374</v>
      </c>
      <c r="L38" s="304">
        <v>6780.2228485849164</v>
      </c>
      <c r="M38" s="304">
        <v>7767.5171267478645</v>
      </c>
      <c r="N38" s="304">
        <v>8902.7336504636969</v>
      </c>
      <c r="O38" s="304">
        <v>9797.039602958921</v>
      </c>
      <c r="P38" s="304">
        <v>8877.6533542806683</v>
      </c>
      <c r="Q38" s="304">
        <v>10238.280014139516</v>
      </c>
      <c r="R38" s="304">
        <v>11542.047548388042</v>
      </c>
      <c r="S38" s="304">
        <v>10618.868270134297</v>
      </c>
      <c r="T38" s="305">
        <v>8334.6327818815698</v>
      </c>
      <c r="U38" s="305">
        <v>9244.8288207423739</v>
      </c>
      <c r="V38" s="305">
        <v>10411.333955988388</v>
      </c>
      <c r="W38" s="305">
        <v>10816.423016343833</v>
      </c>
      <c r="X38" s="305">
        <v>9995.7582587564557</v>
      </c>
      <c r="Y38" s="305">
        <v>10977.035260722871</v>
      </c>
      <c r="Z38" s="305">
        <v>12086.463958780156</v>
      </c>
      <c r="AA38" s="305">
        <v>13249.283711436283</v>
      </c>
      <c r="AB38" s="305">
        <v>11954.230424052985</v>
      </c>
      <c r="AC38" s="305">
        <v>13376.378140140327</v>
      </c>
      <c r="AD38" s="305">
        <v>14732.931161636128</v>
      </c>
      <c r="AE38" s="305">
        <v>15903.687036966961</v>
      </c>
      <c r="AF38" s="305">
        <v>13681.708084604259</v>
      </c>
      <c r="AG38" s="305">
        <v>14911.938503826565</v>
      </c>
      <c r="AH38" s="305">
        <v>16295.727601719858</v>
      </c>
      <c r="AI38" s="305">
        <v>17329.003658790141</v>
      </c>
      <c r="AJ38" s="305">
        <v>14641.789782099717</v>
      </c>
      <c r="AK38" s="305">
        <v>15982.749422432456</v>
      </c>
      <c r="AL38" s="305">
        <v>17538.418876897853</v>
      </c>
      <c r="AM38" s="305">
        <v>18592.343848267526</v>
      </c>
      <c r="AN38" s="306"/>
      <c r="AO38" s="307"/>
      <c r="AP38" s="307"/>
      <c r="AQ38" s="307"/>
      <c r="AR38" s="307"/>
      <c r="AS38" s="307"/>
      <c r="AT38" s="307"/>
      <c r="AU38" s="307"/>
      <c r="AV38" s="307"/>
      <c r="AW38" s="307"/>
      <c r="AX38" s="307"/>
      <c r="AY38" s="307"/>
      <c r="AZ38" s="307"/>
      <c r="BA38" s="307"/>
      <c r="BB38" s="307"/>
      <c r="BC38" s="307"/>
      <c r="BD38" s="307"/>
      <c r="BE38" s="307"/>
      <c r="BF38" s="307"/>
      <c r="BG38" s="307"/>
      <c r="BH38" s="307"/>
      <c r="BI38" s="307"/>
      <c r="BJ38" s="307"/>
      <c r="BK38" s="307"/>
      <c r="BL38" s="307"/>
      <c r="BM38" s="307"/>
      <c r="BN38" s="307"/>
      <c r="BO38" s="307"/>
      <c r="BP38" s="307"/>
      <c r="BQ38" s="307"/>
      <c r="BR38" s="307"/>
      <c r="BS38" s="307"/>
      <c r="BT38" s="307"/>
      <c r="BU38" s="307"/>
      <c r="BV38" s="307"/>
      <c r="BW38" s="307"/>
      <c r="BX38" s="307"/>
      <c r="BY38" s="307"/>
      <c r="BZ38" s="307"/>
      <c r="CA38" s="308"/>
    </row>
    <row r="39" spans="1:79" s="309" customFormat="1">
      <c r="B39" s="310" t="s">
        <v>1228</v>
      </c>
      <c r="C39" s="311">
        <v>0.12551866561626901</v>
      </c>
      <c r="D39" s="311">
        <v>0.13446352084351054</v>
      </c>
      <c r="E39" s="311">
        <v>0.12884403179568027</v>
      </c>
      <c r="F39" s="311">
        <v>0.11655407771299253</v>
      </c>
      <c r="G39" s="311">
        <v>0.10667487271266163</v>
      </c>
      <c r="H39" s="311">
        <v>9.8990994532075272E-2</v>
      </c>
      <c r="I39" s="311">
        <v>9.4626667858209501E-2</v>
      </c>
      <c r="J39" s="311">
        <v>9.2457006823045251E-2</v>
      </c>
      <c r="K39" s="311">
        <v>8.3911592092336784E-2</v>
      </c>
      <c r="L39" s="311">
        <v>7.7521092262074598E-2</v>
      </c>
      <c r="M39" s="311">
        <v>8.8277964264225073E-2</v>
      </c>
      <c r="N39" s="311">
        <v>0.10898435928341987</v>
      </c>
      <c r="O39" s="311">
        <v>0.12552010492147869</v>
      </c>
      <c r="P39" s="311">
        <v>0.14236560880579519</v>
      </c>
      <c r="Q39" s="311">
        <v>0.14688530951626411</v>
      </c>
      <c r="R39" s="311">
        <v>0.14239707773635657</v>
      </c>
      <c r="S39" s="311">
        <v>0.13448756763634995</v>
      </c>
      <c r="T39" s="311">
        <v>0.13334107736037404</v>
      </c>
      <c r="U39" s="311">
        <v>0.12106083754182895</v>
      </c>
      <c r="V39" s="311">
        <v>9.7851931527971336E-2</v>
      </c>
      <c r="W39" s="311">
        <v>8.0642801338703274E-2</v>
      </c>
      <c r="X39" s="311">
        <v>6.0504158700031674E-2</v>
      </c>
      <c r="Y39" s="311">
        <v>5.5241642246359968E-2</v>
      </c>
      <c r="Z39" s="311">
        <v>7.5416005220819926E-2</v>
      </c>
      <c r="AA39" s="311">
        <v>9.6881688269920829E-2</v>
      </c>
      <c r="AB39" s="311">
        <v>9.6887107501266279E-2</v>
      </c>
      <c r="AC39" s="311">
        <v>9.034071058025761E-2</v>
      </c>
      <c r="AD39" s="311">
        <v>7.3085326492530411E-2</v>
      </c>
      <c r="AE39" s="311">
        <v>4.1732226167350062E-2</v>
      </c>
      <c r="AF39" s="311">
        <v>3.6564903616916444E-2</v>
      </c>
      <c r="AG39" s="311">
        <v>4.4866733309057771E-2</v>
      </c>
      <c r="AH39" s="311">
        <v>5.7456435180842647E-2</v>
      </c>
      <c r="AI39" s="311">
        <v>6.4835433693824163E-2</v>
      </c>
      <c r="AJ39" s="311">
        <v>6.5896026755272397E-2</v>
      </c>
      <c r="AK39" s="311">
        <v>7.013944801714711E-2</v>
      </c>
      <c r="AL39" s="311">
        <v>6.3755866030048791E-2</v>
      </c>
      <c r="AM39" s="311">
        <v>6.059724312456205E-2</v>
      </c>
      <c r="AN39" s="312">
        <v>7.3315815889996028E-2</v>
      </c>
      <c r="AO39" s="313"/>
      <c r="AP39" s="313"/>
      <c r="AQ39" s="313"/>
      <c r="AR39" s="313"/>
      <c r="AS39" s="313"/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/>
      <c r="BE39" s="313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3"/>
      <c r="BW39" s="313"/>
      <c r="BX39" s="313"/>
      <c r="BY39" s="313"/>
      <c r="BZ39" s="313"/>
    </row>
    <row r="40" spans="1:79" s="314" customFormat="1">
      <c r="B40" s="315" t="s">
        <v>1223</v>
      </c>
      <c r="C40" s="316">
        <v>27.748699999999999</v>
      </c>
      <c r="D40" s="316">
        <v>27.854800000000001</v>
      </c>
      <c r="E40" s="316">
        <v>28.6282</v>
      </c>
      <c r="F40" s="316">
        <v>28.534800000000001</v>
      </c>
      <c r="G40" s="316">
        <v>28.782499999999999</v>
      </c>
      <c r="H40" s="316">
        <v>27.6996</v>
      </c>
      <c r="I40" s="316">
        <v>26.942299999999999</v>
      </c>
      <c r="J40" s="316">
        <v>26.779900000000001</v>
      </c>
      <c r="K40" s="316">
        <v>26.331099999999999</v>
      </c>
      <c r="L40" s="316">
        <v>26.011299999999999</v>
      </c>
      <c r="M40" s="316">
        <v>25.816199999999998</v>
      </c>
      <c r="N40" s="316">
        <v>24.949300000000001</v>
      </c>
      <c r="O40" s="316">
        <v>24.546199999999999</v>
      </c>
      <c r="P40" s="316">
        <v>23.502700000000001</v>
      </c>
      <c r="Q40" s="316">
        <v>23.4068</v>
      </c>
      <c r="R40" s="316">
        <v>25.3718</v>
      </c>
      <c r="S40" s="317">
        <v>29.3916</v>
      </c>
      <c r="T40" s="316">
        <v>33.903199999999998</v>
      </c>
      <c r="U40" s="316">
        <v>31.038499999999999</v>
      </c>
      <c r="V40" s="316">
        <v>30.008700000000001</v>
      </c>
      <c r="W40" s="316">
        <v>30.185099999999998</v>
      </c>
      <c r="X40" s="316">
        <v>29.4956</v>
      </c>
      <c r="Y40" s="316">
        <v>31.255400000000002</v>
      </c>
      <c r="Z40" s="316">
        <v>30.512599999999999</v>
      </c>
      <c r="AA40" s="316">
        <v>30.3505</v>
      </c>
      <c r="AB40" s="316">
        <v>28.516200000000001</v>
      </c>
      <c r="AC40" s="316">
        <v>27.872599999999998</v>
      </c>
      <c r="AD40" s="316">
        <v>32.11</v>
      </c>
      <c r="AE40" s="316">
        <v>32.196100000000001</v>
      </c>
      <c r="AF40" s="316">
        <v>29.328199999999999</v>
      </c>
      <c r="AG40" s="316">
        <v>32.816899999999997</v>
      </c>
      <c r="AH40" s="316">
        <v>30.916899999999998</v>
      </c>
      <c r="AI40" s="316">
        <v>30.372699999999998</v>
      </c>
      <c r="AJ40" s="316">
        <v>31.083400000000001</v>
      </c>
      <c r="AK40" s="316">
        <v>32.709000000000003</v>
      </c>
      <c r="AL40" s="316">
        <v>32.483899999999998</v>
      </c>
      <c r="AM40" s="316">
        <v>32.658700000000003</v>
      </c>
      <c r="AN40" s="318">
        <v>35.6053</v>
      </c>
      <c r="AO40" s="319">
        <v>0</v>
      </c>
      <c r="AP40" s="319">
        <v>0</v>
      </c>
      <c r="AQ40" s="319">
        <v>0</v>
      </c>
      <c r="AR40" s="319">
        <v>0</v>
      </c>
      <c r="AS40" s="319">
        <v>0</v>
      </c>
      <c r="AT40" s="319">
        <v>0</v>
      </c>
      <c r="AU40" s="319">
        <v>0</v>
      </c>
      <c r="AV40" s="319">
        <v>0</v>
      </c>
      <c r="AW40" s="319">
        <v>0</v>
      </c>
      <c r="AX40" s="319">
        <v>0</v>
      </c>
      <c r="AY40" s="319">
        <v>0</v>
      </c>
      <c r="AZ40" s="319"/>
      <c r="BA40" s="319"/>
      <c r="BB40" s="319"/>
      <c r="BC40" s="319"/>
      <c r="BD40" s="319"/>
      <c r="BE40" s="319"/>
      <c r="BF40" s="319"/>
      <c r="BG40" s="319"/>
      <c r="BH40" s="319"/>
      <c r="BI40" s="319"/>
      <c r="BJ40" s="319"/>
      <c r="BK40" s="319"/>
      <c r="BL40" s="319"/>
      <c r="BM40" s="319"/>
      <c r="BN40" s="319"/>
      <c r="BO40" s="319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</row>
    <row r="41" spans="1:79" s="314" customFormat="1">
      <c r="B41" s="315" t="s">
        <v>1229</v>
      </c>
      <c r="C41" s="316">
        <v>37.840899999999998</v>
      </c>
      <c r="D41" s="316">
        <v>36.0274</v>
      </c>
      <c r="E41" s="316">
        <v>34.625799999999998</v>
      </c>
      <c r="F41" s="316">
        <v>34.307400000000001</v>
      </c>
      <c r="G41" s="316">
        <v>34.185000000000002</v>
      </c>
      <c r="H41" s="316">
        <v>33.627299999999998</v>
      </c>
      <c r="I41" s="316">
        <v>34.238300000000002</v>
      </c>
      <c r="J41" s="316">
        <v>33.978299999999997</v>
      </c>
      <c r="K41" s="316">
        <v>34.6965</v>
      </c>
      <c r="L41" s="316">
        <v>34.686100000000003</v>
      </c>
      <c r="M41" s="316">
        <v>34.715000000000003</v>
      </c>
      <c r="N41" s="316">
        <v>35.345700000000001</v>
      </c>
      <c r="O41" s="316">
        <v>35.933199999999999</v>
      </c>
      <c r="P41" s="316">
        <v>37.087299999999999</v>
      </c>
      <c r="Q41" s="316">
        <v>36.970999999999997</v>
      </c>
      <c r="R41" s="316">
        <v>36.499899999999997</v>
      </c>
      <c r="S41" s="316">
        <v>41.427500000000002</v>
      </c>
      <c r="T41" s="316">
        <v>44.894599999999997</v>
      </c>
      <c r="U41" s="316">
        <v>43.851199999999999</v>
      </c>
      <c r="V41" s="316">
        <v>43.887700000000002</v>
      </c>
      <c r="W41" s="316">
        <v>43.460500000000003</v>
      </c>
      <c r="X41" s="316">
        <v>39.571300000000001</v>
      </c>
      <c r="Y41" s="316">
        <v>38.209699999999998</v>
      </c>
      <c r="Z41" s="316">
        <v>41.4392</v>
      </c>
      <c r="AA41" s="316">
        <v>40.4876</v>
      </c>
      <c r="AB41" s="316">
        <v>40.387500000000003</v>
      </c>
      <c r="AC41" s="316">
        <v>40.415300000000002</v>
      </c>
      <c r="AD41" s="316">
        <v>43.4191</v>
      </c>
      <c r="AE41" s="316">
        <v>41.671399999999998</v>
      </c>
      <c r="AF41" s="316">
        <v>39.170699999999997</v>
      </c>
      <c r="AG41" s="316">
        <v>41.323</v>
      </c>
      <c r="AH41" s="316">
        <v>39.9786</v>
      </c>
      <c r="AI41" s="316">
        <v>40.2286</v>
      </c>
      <c r="AJ41" s="316">
        <v>39.802300000000002</v>
      </c>
      <c r="AK41" s="316">
        <v>42.718000000000004</v>
      </c>
      <c r="AL41" s="316">
        <v>43.814300000000003</v>
      </c>
      <c r="AM41" s="316">
        <v>45.055900000000001</v>
      </c>
      <c r="AN41" s="318">
        <v>48.968000000000004</v>
      </c>
      <c r="AO41" s="319"/>
      <c r="AP41" s="319"/>
      <c r="AQ41" s="319"/>
      <c r="AR41" s="319"/>
      <c r="AS41" s="319"/>
      <c r="AT41" s="319"/>
      <c r="AU41" s="319"/>
      <c r="AV41" s="319"/>
      <c r="AW41" s="319"/>
      <c r="AX41" s="319"/>
      <c r="AY41" s="319"/>
      <c r="AZ41" s="319"/>
      <c r="BA41" s="319"/>
      <c r="BB41" s="319"/>
      <c r="BC41" s="319"/>
      <c r="BD41" s="319"/>
      <c r="BE41" s="319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19"/>
      <c r="BW41" s="319"/>
      <c r="BX41" s="319"/>
      <c r="BY41" s="319"/>
      <c r="BZ41" s="319"/>
    </row>
    <row r="42" spans="1:79" s="314" customFormat="1">
      <c r="B42" s="315" t="s">
        <v>1230</v>
      </c>
      <c r="C42" s="316">
        <v>0.9</v>
      </c>
      <c r="D42" s="316">
        <v>0.8</v>
      </c>
      <c r="E42" s="316">
        <v>0.7</v>
      </c>
      <c r="F42" s="316">
        <v>0.65</v>
      </c>
      <c r="G42" s="316">
        <v>0.6</v>
      </c>
      <c r="H42" s="316">
        <v>0.55000000000000004</v>
      </c>
      <c r="I42" s="316">
        <v>0.55000000000000004</v>
      </c>
      <c r="J42" s="316">
        <v>0.55000000000000004</v>
      </c>
      <c r="K42" s="316">
        <v>0.55000000000000004</v>
      </c>
      <c r="L42" s="316">
        <v>0.55000000000000004</v>
      </c>
      <c r="M42" s="316">
        <v>0.55000000000000004</v>
      </c>
      <c r="N42" s="316">
        <v>0.55000000000000004</v>
      </c>
      <c r="O42" s="316">
        <v>0.55000000000000004</v>
      </c>
      <c r="P42" s="316">
        <v>0.55000000000000004</v>
      </c>
      <c r="Q42" s="316">
        <v>0.55000000000000004</v>
      </c>
      <c r="R42" s="316">
        <v>0.55000000000000004</v>
      </c>
      <c r="S42" s="316">
        <v>0.55000000000000004</v>
      </c>
      <c r="T42" s="316">
        <v>0.55000000000000004</v>
      </c>
      <c r="U42" s="316">
        <v>0.55000000000000004</v>
      </c>
      <c r="V42" s="316">
        <v>0.55000000000000004</v>
      </c>
      <c r="W42" s="316">
        <v>0.55000000000000004</v>
      </c>
      <c r="X42" s="316">
        <v>0.55000000000000004</v>
      </c>
      <c r="Y42" s="316">
        <v>0.55000000000000004</v>
      </c>
      <c r="Z42" s="316">
        <v>0.55000000000000004</v>
      </c>
      <c r="AA42" s="316">
        <v>0.55000000000000004</v>
      </c>
      <c r="AB42" s="316">
        <v>0.55000000000000004</v>
      </c>
      <c r="AC42" s="316">
        <v>0.55000000000000004</v>
      </c>
      <c r="AD42" s="316">
        <v>0.55000000000000004</v>
      </c>
      <c r="AE42" s="316">
        <v>0.55000000000000004</v>
      </c>
      <c r="AF42" s="316">
        <v>0.55000000000000004</v>
      </c>
      <c r="AG42" s="316">
        <v>0.55000000000000004</v>
      </c>
      <c r="AH42" s="316">
        <v>0.55000000000000004</v>
      </c>
      <c r="AI42" s="316">
        <v>0.55000000000000004</v>
      </c>
      <c r="AJ42" s="316">
        <v>0.55000000000000004</v>
      </c>
      <c r="AK42" s="316">
        <v>0.55000000000000004</v>
      </c>
      <c r="AL42" s="316">
        <v>0.55000000000000004</v>
      </c>
      <c r="AM42" s="316">
        <v>0.55000000000000004</v>
      </c>
      <c r="AN42" s="318">
        <v>0.55000000000000004</v>
      </c>
      <c r="AO42" s="319"/>
      <c r="AP42" s="319"/>
      <c r="AQ42" s="319"/>
      <c r="AR42" s="319"/>
      <c r="AS42" s="319"/>
      <c r="AT42" s="319"/>
      <c r="AU42" s="319"/>
      <c r="AV42" s="319"/>
      <c r="AW42" s="319"/>
      <c r="AX42" s="319"/>
      <c r="AY42" s="319"/>
      <c r="AZ42" s="319"/>
      <c r="BA42" s="319"/>
      <c r="BB42" s="319"/>
      <c r="BC42" s="319"/>
      <c r="BD42" s="319"/>
      <c r="BE42" s="319"/>
      <c r="BF42" s="319"/>
      <c r="BG42" s="319"/>
      <c r="BH42" s="319"/>
      <c r="BI42" s="319"/>
      <c r="BJ42" s="319"/>
      <c r="BK42" s="319"/>
      <c r="BL42" s="319"/>
      <c r="BM42" s="319"/>
      <c r="BN42" s="319"/>
      <c r="BO42" s="319"/>
      <c r="BP42" s="319"/>
      <c r="BQ42" s="319"/>
      <c r="BR42" s="319"/>
      <c r="BS42" s="319"/>
      <c r="BT42" s="319"/>
      <c r="BU42" s="319"/>
      <c r="BV42" s="319"/>
      <c r="BW42" s="319"/>
      <c r="BX42" s="319"/>
      <c r="BY42" s="319"/>
      <c r="BZ42" s="319"/>
    </row>
    <row r="43" spans="1:79" s="314" customFormat="1">
      <c r="B43" s="320" t="s">
        <v>1231</v>
      </c>
      <c r="C43" s="321">
        <v>28.757919999999999</v>
      </c>
      <c r="D43" s="321">
        <v>29.489319999999999</v>
      </c>
      <c r="E43" s="321">
        <v>30.427479999999999</v>
      </c>
      <c r="F43" s="321">
        <v>30.555210000000002</v>
      </c>
      <c r="G43" s="321">
        <v>30.9435</v>
      </c>
      <c r="H43" s="321">
        <v>30.367064999999997</v>
      </c>
      <c r="I43" s="321">
        <v>30.2255</v>
      </c>
      <c r="J43" s="321">
        <v>30.019179999999999</v>
      </c>
      <c r="K43" s="321">
        <v>30.09553</v>
      </c>
      <c r="L43" s="321">
        <v>29.914960000000001</v>
      </c>
      <c r="M43" s="321">
        <v>29.82066</v>
      </c>
      <c r="N43" s="321">
        <v>29.627680000000002</v>
      </c>
      <c r="O43" s="321">
        <v>29.670349999999999</v>
      </c>
      <c r="P43" s="321">
        <v>29.615769999999998</v>
      </c>
      <c r="Q43" s="321">
        <v>29.510689999999997</v>
      </c>
      <c r="R43" s="321">
        <v>30.379444999999997</v>
      </c>
      <c r="S43" s="321">
        <v>34.807755</v>
      </c>
      <c r="T43" s="321">
        <v>38.849329999999995</v>
      </c>
      <c r="U43" s="321">
        <v>36.804214999999999</v>
      </c>
      <c r="V43" s="321">
        <v>36.254249999999999</v>
      </c>
      <c r="W43" s="321">
        <v>36.159030000000001</v>
      </c>
      <c r="X43" s="321">
        <v>34.029664999999994</v>
      </c>
      <c r="Y43" s="321">
        <v>34.384834999999995</v>
      </c>
      <c r="Z43" s="321">
        <v>35.429569999999998</v>
      </c>
      <c r="AA43" s="321">
        <v>34.912194999999997</v>
      </c>
      <c r="AB43" s="321">
        <v>33.858285000000002</v>
      </c>
      <c r="AC43" s="321">
        <v>33.516815000000001</v>
      </c>
      <c r="AD43" s="321">
        <v>37.199095</v>
      </c>
      <c r="AE43" s="321">
        <v>36.459985000000003</v>
      </c>
      <c r="AF43" s="321">
        <v>33.757324999999994</v>
      </c>
      <c r="AG43" s="321">
        <v>36.644644999999997</v>
      </c>
      <c r="AH43" s="321">
        <v>34.994664999999998</v>
      </c>
      <c r="AI43" s="321">
        <v>34.807855000000004</v>
      </c>
      <c r="AJ43" s="321">
        <v>35.006905000000003</v>
      </c>
      <c r="AK43" s="321">
        <v>37.213050000000003</v>
      </c>
      <c r="AL43" s="321">
        <v>37.58258</v>
      </c>
      <c r="AM43" s="321">
        <v>38.237440000000007</v>
      </c>
      <c r="AN43" s="322">
        <v>41.618515000000002</v>
      </c>
      <c r="AO43" s="319"/>
      <c r="AP43" s="319"/>
      <c r="AQ43" s="319"/>
      <c r="AR43" s="319"/>
      <c r="AS43" s="319"/>
      <c r="AT43" s="319"/>
      <c r="AU43" s="319"/>
      <c r="AV43" s="319"/>
      <c r="AW43" s="319"/>
      <c r="AX43" s="319"/>
      <c r="AY43" s="319"/>
      <c r="AZ43" s="319"/>
      <c r="BA43" s="319"/>
      <c r="BB43" s="319"/>
      <c r="BC43" s="319"/>
      <c r="BD43" s="319"/>
      <c r="BE43" s="319"/>
      <c r="BF43" s="319"/>
      <c r="BG43" s="319"/>
      <c r="BH43" s="319"/>
      <c r="BI43" s="319"/>
      <c r="BJ43" s="319"/>
      <c r="BK43" s="319"/>
      <c r="BL43" s="319"/>
      <c r="BM43" s="319"/>
      <c r="BN43" s="319"/>
      <c r="BO43" s="319"/>
      <c r="BP43" s="319"/>
      <c r="BQ43" s="319"/>
      <c r="BR43" s="319"/>
      <c r="BS43" s="319"/>
      <c r="BT43" s="319"/>
      <c r="BU43" s="319"/>
      <c r="BV43" s="319"/>
      <c r="BW43" s="319"/>
      <c r="BX43" s="319"/>
      <c r="BY43" s="319"/>
      <c r="BZ43" s="319"/>
    </row>
    <row r="44" spans="1:79" s="323" customFormat="1" ht="10.199999999999999">
      <c r="B44" s="324" t="s">
        <v>1232</v>
      </c>
      <c r="C44" s="325">
        <v>0.13</v>
      </c>
      <c r="D44" s="325">
        <v>0.13</v>
      </c>
      <c r="E44" s="325">
        <v>0.13</v>
      </c>
      <c r="F44" s="325">
        <v>0.13</v>
      </c>
      <c r="G44" s="325">
        <v>0.12</v>
      </c>
      <c r="H44" s="325">
        <v>0.12</v>
      </c>
      <c r="I44" s="325">
        <v>0.115</v>
      </c>
      <c r="J44" s="325">
        <v>0.115</v>
      </c>
      <c r="K44" s="325">
        <v>0.11</v>
      </c>
      <c r="L44" s="325">
        <v>0.105</v>
      </c>
      <c r="M44" s="325">
        <v>0.1</v>
      </c>
      <c r="N44" s="325">
        <v>0.1</v>
      </c>
      <c r="O44" s="325">
        <v>0.1</v>
      </c>
      <c r="P44" s="325">
        <v>0.10249999999999999</v>
      </c>
      <c r="Q44" s="325">
        <v>0.1075</v>
      </c>
      <c r="R44" s="325">
        <v>0.11</v>
      </c>
      <c r="S44" s="325">
        <v>0.13</v>
      </c>
      <c r="T44" s="325">
        <v>0.13</v>
      </c>
      <c r="U44" s="325">
        <v>0.115</v>
      </c>
      <c r="V44" s="325">
        <v>0.1</v>
      </c>
      <c r="W44" s="325">
        <v>8.7499999999999994E-2</v>
      </c>
      <c r="X44" s="325">
        <v>8.2500000000000004E-2</v>
      </c>
      <c r="Y44" s="325">
        <v>7.7499999999999999E-2</v>
      </c>
      <c r="Z44" s="325">
        <v>7.7499999999999999E-2</v>
      </c>
      <c r="AA44" s="325">
        <v>7.7499999999999999E-2</v>
      </c>
      <c r="AB44" s="325">
        <v>0.08</v>
      </c>
      <c r="AC44" s="325">
        <v>8.2500000000000004E-2</v>
      </c>
      <c r="AD44" s="325">
        <v>8.2500000000000004E-2</v>
      </c>
      <c r="AE44" s="325">
        <v>0.08</v>
      </c>
      <c r="AF44" s="325">
        <v>0.08</v>
      </c>
      <c r="AG44" s="325">
        <v>0.08</v>
      </c>
      <c r="AH44" s="325">
        <v>8.2500000000000004E-2</v>
      </c>
      <c r="AI44" s="325">
        <v>8.2500000000000004E-2</v>
      </c>
      <c r="AJ44" s="325">
        <v>8.2500000000000004E-2</v>
      </c>
      <c r="AK44" s="325">
        <v>8.2500000000000004E-2</v>
      </c>
      <c r="AL44" s="325">
        <v>8.2500000000000004E-2</v>
      </c>
      <c r="AM44" s="325">
        <v>8.2500000000000004E-2</v>
      </c>
      <c r="AN44" s="325">
        <v>8.2500000000000004E-2</v>
      </c>
      <c r="AO44" s="326">
        <v>0</v>
      </c>
      <c r="AP44" s="326">
        <v>0</v>
      </c>
      <c r="AQ44" s="326">
        <v>0</v>
      </c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327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327"/>
      <c r="BV44" s="327"/>
      <c r="BW44" s="327"/>
      <c r="BX44" s="327"/>
      <c r="BY44" s="327"/>
      <c r="BZ44" s="327"/>
      <c r="CA44" s="328"/>
    </row>
    <row r="45" spans="1:79" s="323" customFormat="1" ht="10.199999999999999">
      <c r="B45" s="324" t="s">
        <v>1233</v>
      </c>
      <c r="C45" s="325">
        <v>0</v>
      </c>
      <c r="D45" s="325">
        <v>0</v>
      </c>
      <c r="E45" s="325">
        <v>0</v>
      </c>
      <c r="F45" s="325">
        <v>0</v>
      </c>
      <c r="G45" s="325">
        <v>0</v>
      </c>
      <c r="H45" s="325">
        <v>0</v>
      </c>
      <c r="I45" s="325">
        <v>0</v>
      </c>
      <c r="J45" s="325">
        <v>0</v>
      </c>
      <c r="K45" s="325">
        <v>0</v>
      </c>
      <c r="L45" s="325">
        <v>0</v>
      </c>
      <c r="M45" s="325">
        <v>0</v>
      </c>
      <c r="N45" s="325">
        <v>0</v>
      </c>
      <c r="O45" s="325">
        <v>0</v>
      </c>
      <c r="P45" s="325">
        <v>0</v>
      </c>
      <c r="Q45" s="325">
        <v>0</v>
      </c>
      <c r="R45" s="325">
        <v>0</v>
      </c>
      <c r="S45" s="325">
        <v>0</v>
      </c>
      <c r="T45" s="325">
        <v>0</v>
      </c>
      <c r="U45" s="325">
        <v>0</v>
      </c>
      <c r="V45" s="325">
        <v>0</v>
      </c>
      <c r="W45" s="325">
        <v>0</v>
      </c>
      <c r="X45" s="325">
        <v>0</v>
      </c>
      <c r="Y45" s="325">
        <v>0</v>
      </c>
      <c r="Z45" s="325">
        <v>0</v>
      </c>
      <c r="AA45" s="325">
        <v>0</v>
      </c>
      <c r="AB45" s="325">
        <v>0</v>
      </c>
      <c r="AC45" s="325">
        <v>0</v>
      </c>
      <c r="AD45" s="325">
        <v>0</v>
      </c>
      <c r="AE45" s="325">
        <v>0</v>
      </c>
      <c r="AF45" s="325">
        <v>0</v>
      </c>
      <c r="AG45" s="325">
        <v>0</v>
      </c>
      <c r="AH45" s="325">
        <v>0</v>
      </c>
      <c r="AI45" s="325">
        <v>0</v>
      </c>
      <c r="AJ45" s="325">
        <v>0</v>
      </c>
      <c r="AK45" s="325">
        <v>0</v>
      </c>
      <c r="AL45" s="325">
        <v>5.5E-2</v>
      </c>
      <c r="AM45" s="325">
        <v>5.5E-2</v>
      </c>
      <c r="AN45" s="325">
        <v>7.4999999999999997E-2</v>
      </c>
      <c r="AO45" s="326">
        <v>0</v>
      </c>
      <c r="AP45" s="326">
        <v>0</v>
      </c>
      <c r="AQ45" s="326">
        <v>0</v>
      </c>
      <c r="AR45" s="327"/>
      <c r="AS45" s="327"/>
      <c r="AT45" s="327"/>
      <c r="AU45" s="327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27"/>
      <c r="BH45" s="327"/>
      <c r="BI45" s="327"/>
      <c r="BJ45" s="327"/>
      <c r="BK45" s="327"/>
      <c r="BL45" s="327"/>
      <c r="BM45" s="327"/>
      <c r="BN45" s="327"/>
      <c r="BO45" s="327"/>
      <c r="BP45" s="327"/>
      <c r="BQ45" s="327"/>
      <c r="BR45" s="327"/>
      <c r="BS45" s="327"/>
      <c r="BT45" s="327"/>
      <c r="BU45" s="327"/>
      <c r="BV45" s="327"/>
      <c r="BW45" s="327"/>
      <c r="BX45" s="327"/>
      <c r="BY45" s="327"/>
      <c r="BZ45" s="327"/>
      <c r="CA45" s="328"/>
    </row>
    <row r="46" spans="1:79" s="323" customFormat="1" ht="10.199999999999999">
      <c r="B46" s="324" t="s">
        <v>1234</v>
      </c>
      <c r="C46" s="325"/>
      <c r="D46" s="325"/>
      <c r="E46" s="325"/>
      <c r="F46" s="325"/>
      <c r="G46" s="325"/>
      <c r="H46" s="325"/>
      <c r="I46" s="325"/>
      <c r="J46" s="325"/>
      <c r="K46" s="325"/>
      <c r="L46" s="325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6"/>
      <c r="AP46" s="326"/>
      <c r="AQ46" s="326"/>
      <c r="AR46" s="327"/>
      <c r="AS46" s="327"/>
      <c r="AT46" s="327"/>
      <c r="AU46" s="327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27"/>
      <c r="BH46" s="327"/>
      <c r="BI46" s="327"/>
      <c r="BJ46" s="327"/>
      <c r="BK46" s="327"/>
      <c r="BL46" s="327"/>
      <c r="BM46" s="327"/>
      <c r="BN46" s="327"/>
      <c r="BO46" s="327"/>
      <c r="BP46" s="327"/>
      <c r="BQ46" s="327"/>
      <c r="BR46" s="327"/>
      <c r="BS46" s="327"/>
      <c r="BT46" s="327"/>
      <c r="BU46" s="327"/>
      <c r="BV46" s="327"/>
      <c r="BW46" s="327"/>
      <c r="BX46" s="327"/>
      <c r="BY46" s="327"/>
      <c r="BZ46" s="327"/>
      <c r="CA46" s="328"/>
    </row>
    <row r="48" spans="1:79" s="336" customFormat="1" ht="11.4">
      <c r="A48" s="329"/>
      <c r="B48" s="330" t="s">
        <v>1235</v>
      </c>
      <c r="C48" s="331"/>
      <c r="D48" s="331"/>
      <c r="E48" s="331"/>
      <c r="F48" s="331"/>
      <c r="G48" s="331"/>
      <c r="H48" s="331"/>
      <c r="I48" s="331"/>
      <c r="J48" s="331"/>
      <c r="K48" s="331"/>
      <c r="L48" s="331"/>
      <c r="M48" s="331"/>
      <c r="N48" s="331"/>
      <c r="O48" s="332">
        <v>39479</v>
      </c>
      <c r="P48" s="333">
        <v>39539</v>
      </c>
      <c r="Q48" s="333">
        <v>39630</v>
      </c>
      <c r="R48" s="333">
        <v>39722</v>
      </c>
      <c r="S48" s="334">
        <v>39814</v>
      </c>
      <c r="T48" s="333">
        <v>39904</v>
      </c>
      <c r="U48" s="333">
        <v>39995</v>
      </c>
      <c r="V48" s="333">
        <v>40087</v>
      </c>
      <c r="W48" s="334">
        <v>40179</v>
      </c>
      <c r="X48" s="333">
        <v>40269</v>
      </c>
      <c r="Y48" s="333">
        <v>40360</v>
      </c>
      <c r="Z48" s="333">
        <v>40452</v>
      </c>
      <c r="AA48" s="334">
        <v>40544</v>
      </c>
      <c r="AB48" s="333">
        <v>40634</v>
      </c>
      <c r="AC48" s="333">
        <v>40725</v>
      </c>
      <c r="AD48" s="333">
        <v>40817</v>
      </c>
      <c r="AE48" s="334">
        <v>40909</v>
      </c>
      <c r="AF48" s="333">
        <v>41000</v>
      </c>
      <c r="AG48" s="333">
        <v>41091</v>
      </c>
      <c r="AH48" s="333">
        <v>41183</v>
      </c>
      <c r="AI48" s="334">
        <v>41275</v>
      </c>
      <c r="AJ48" s="333">
        <v>41365</v>
      </c>
      <c r="AK48" s="333">
        <v>41456</v>
      </c>
      <c r="AL48" s="333">
        <v>41548</v>
      </c>
      <c r="AM48" s="334">
        <v>41640</v>
      </c>
      <c r="AN48" s="335">
        <v>41730</v>
      </c>
      <c r="AO48" s="335">
        <v>41821</v>
      </c>
      <c r="AP48" s="335">
        <v>41913</v>
      </c>
      <c r="AQ48" s="334">
        <v>42005</v>
      </c>
      <c r="AR48" s="335">
        <v>42095</v>
      </c>
      <c r="AS48" s="335">
        <v>42186</v>
      </c>
      <c r="AT48" s="335">
        <v>42278</v>
      </c>
      <c r="AU48" s="334">
        <v>42370</v>
      </c>
      <c r="AV48" s="335">
        <v>42461</v>
      </c>
      <c r="AW48" s="335">
        <v>42552</v>
      </c>
      <c r="AX48" s="335">
        <v>42644</v>
      </c>
      <c r="AY48" s="334">
        <v>42736</v>
      </c>
      <c r="AZ48" s="335">
        <v>42826</v>
      </c>
      <c r="BA48" s="335">
        <v>42917</v>
      </c>
      <c r="BB48" s="335">
        <v>43009</v>
      </c>
      <c r="BC48" s="334">
        <v>43101</v>
      </c>
      <c r="BD48" s="335">
        <v>43191</v>
      </c>
      <c r="BE48" s="335">
        <v>43282</v>
      </c>
      <c r="BF48" s="335">
        <v>43374</v>
      </c>
      <c r="BG48" s="334">
        <v>43466</v>
      </c>
      <c r="BH48" s="335">
        <v>43556</v>
      </c>
      <c r="BI48" s="335">
        <v>43647</v>
      </c>
      <c r="BJ48" s="335">
        <v>43739</v>
      </c>
      <c r="BK48" s="334">
        <v>43831</v>
      </c>
      <c r="BL48" s="335">
        <v>43922</v>
      </c>
    </row>
    <row r="49" spans="1:64" s="342" customFormat="1" ht="24">
      <c r="A49" s="337" t="s">
        <v>1236</v>
      </c>
      <c r="B49" s="338" t="s">
        <v>1237</v>
      </c>
      <c r="C49" s="338"/>
      <c r="D49" s="338"/>
      <c r="E49" s="338"/>
      <c r="F49" s="338"/>
      <c r="G49" s="338"/>
      <c r="H49" s="338"/>
      <c r="I49" s="338"/>
      <c r="J49" s="338"/>
      <c r="K49" s="338"/>
      <c r="L49" s="338"/>
      <c r="M49" s="338"/>
      <c r="N49" s="338"/>
      <c r="O49" s="339">
        <v>389.46800300000001</v>
      </c>
      <c r="P49" s="340">
        <v>412.87375300000002</v>
      </c>
      <c r="Q49" s="340">
        <v>450.81243499999999</v>
      </c>
      <c r="R49" s="340">
        <v>488.89435700000001</v>
      </c>
      <c r="S49" s="341">
        <v>829.26668299999994</v>
      </c>
      <c r="T49" s="340">
        <v>675.58500500000002</v>
      </c>
      <c r="U49" s="340">
        <v>598.63606900000002</v>
      </c>
      <c r="V49" s="340">
        <v>586.58320800000001</v>
      </c>
      <c r="W49" s="341">
        <v>795.82734200000004</v>
      </c>
      <c r="X49" s="340">
        <v>621.84712200000001</v>
      </c>
      <c r="Y49" s="340">
        <v>645.59550300000001</v>
      </c>
      <c r="Z49" s="340">
        <v>684.85607000000005</v>
      </c>
      <c r="AA49" s="341">
        <v>912.61267699999996</v>
      </c>
      <c r="AB49" s="340">
        <v>747.197001</v>
      </c>
      <c r="AC49" s="340">
        <v>788.18614200000002</v>
      </c>
      <c r="AD49" s="340">
        <v>890.87162999999998</v>
      </c>
      <c r="AE49" s="341">
        <v>1225.5706620000001</v>
      </c>
      <c r="AF49" s="340">
        <v>999.15724</v>
      </c>
      <c r="AG49" s="340">
        <v>1096.9907929999999</v>
      </c>
      <c r="AH49" s="340">
        <v>1206.935246</v>
      </c>
      <c r="AI49" s="341">
        <v>1554.029143</v>
      </c>
      <c r="AJ49" s="340">
        <v>1232.7209559999999</v>
      </c>
      <c r="AK49" s="340">
        <v>1247.655894</v>
      </c>
      <c r="AL49" s="340">
        <v>1261.526832</v>
      </c>
      <c r="AM49" s="341">
        <v>1608.7395039999999</v>
      </c>
      <c r="AN49" s="340">
        <v>1645.0173090000001</v>
      </c>
      <c r="AO49" s="340">
        <v>1447.8840210000001</v>
      </c>
      <c r="AP49" s="340">
        <v>1467.9901829999999</v>
      </c>
      <c r="AQ49" s="341">
        <v>2754.1803890000001</v>
      </c>
      <c r="AR49" s="340">
        <v>1741.8914600000001</v>
      </c>
      <c r="AS49" s="340">
        <v>1597.2837179999999</v>
      </c>
      <c r="AT49" s="340">
        <v>1601.7541980000001</v>
      </c>
      <c r="AU49" s="341">
        <v>1898.3484020000001</v>
      </c>
      <c r="AV49" s="340">
        <v>1389.3321840000001</v>
      </c>
      <c r="AW49" s="340">
        <v>1436.084394</v>
      </c>
      <c r="AX49" s="340">
        <v>1471.46497</v>
      </c>
      <c r="AY49" s="341">
        <v>1591.543496</v>
      </c>
      <c r="AZ49" s="340">
        <v>1182.846597</v>
      </c>
      <c r="BA49" s="340">
        <v>1266.929251</v>
      </c>
      <c r="BB49" s="340">
        <v>1456.739544</v>
      </c>
      <c r="BC49" s="341">
        <v>1903.7710400000001</v>
      </c>
      <c r="BD49" s="340">
        <v>1641.7513120000001</v>
      </c>
      <c r="BE49" s="340">
        <v>1861.3652340000001</v>
      </c>
      <c r="BF49" s="340">
        <v>1842.039753</v>
      </c>
      <c r="BG49" s="341">
        <v>1998.1985319999999</v>
      </c>
      <c r="BH49" s="340">
        <v>1660.6710860000001</v>
      </c>
      <c r="BI49" s="340">
        <v>1691.7975590000001</v>
      </c>
      <c r="BJ49" s="340">
        <v>1822.691139</v>
      </c>
      <c r="BK49" s="341">
        <v>1866.026261</v>
      </c>
      <c r="BL49" s="340">
        <v>2351.5630639999999</v>
      </c>
    </row>
    <row r="50" spans="1:64" s="342" customFormat="1" ht="24">
      <c r="A50" s="343" t="s">
        <v>1238</v>
      </c>
      <c r="B50" s="344" t="s">
        <v>1239</v>
      </c>
      <c r="C50" s="344"/>
      <c r="D50" s="344"/>
      <c r="E50" s="344"/>
      <c r="F50" s="344"/>
      <c r="G50" s="344"/>
      <c r="H50" s="344"/>
      <c r="I50" s="344"/>
      <c r="J50" s="344"/>
      <c r="K50" s="344"/>
      <c r="L50" s="344"/>
      <c r="M50" s="344"/>
      <c r="N50" s="344"/>
      <c r="O50" s="345">
        <v>374.632543</v>
      </c>
      <c r="P50" s="346">
        <v>402.57719300000002</v>
      </c>
      <c r="Q50" s="346">
        <v>432.879119</v>
      </c>
      <c r="R50" s="346">
        <v>468.588819</v>
      </c>
      <c r="S50" s="347">
        <v>795.10380499999997</v>
      </c>
      <c r="T50" s="346">
        <v>636.30753900000002</v>
      </c>
      <c r="U50" s="346">
        <v>552.36114499999996</v>
      </c>
      <c r="V50" s="346">
        <v>537.28707399999996</v>
      </c>
      <c r="W50" s="347">
        <v>747.01087600000005</v>
      </c>
      <c r="X50" s="346">
        <v>584.93184199999996</v>
      </c>
      <c r="Y50" s="346">
        <v>607.07812999999999</v>
      </c>
      <c r="Z50" s="346">
        <v>640.62728400000003</v>
      </c>
      <c r="AA50" s="347">
        <v>862.36262999999997</v>
      </c>
      <c r="AB50" s="346">
        <v>707.804891</v>
      </c>
      <c r="AC50" s="346">
        <v>740.64903100000004</v>
      </c>
      <c r="AD50" s="346">
        <v>799.80411800000002</v>
      </c>
      <c r="AE50" s="347">
        <v>1124.9561409999999</v>
      </c>
      <c r="AF50" s="346">
        <v>910.72597399999995</v>
      </c>
      <c r="AG50" s="346">
        <v>986.415662</v>
      </c>
      <c r="AH50" s="346">
        <v>1040.946533</v>
      </c>
      <c r="AI50" s="347">
        <v>1423.528245</v>
      </c>
      <c r="AJ50" s="346">
        <v>1116.72153</v>
      </c>
      <c r="AK50" s="346">
        <v>1159.86519</v>
      </c>
      <c r="AL50" s="346">
        <v>1163.752031</v>
      </c>
      <c r="AM50" s="347">
        <v>1523.0605210000001</v>
      </c>
      <c r="AN50" s="346">
        <v>1556.599598</v>
      </c>
      <c r="AO50" s="346">
        <v>1387.2882750000001</v>
      </c>
      <c r="AP50" s="346">
        <v>1397.6880410000001</v>
      </c>
      <c r="AQ50" s="347">
        <v>2671.8006690000002</v>
      </c>
      <c r="AR50" s="346">
        <v>1681.3487319999999</v>
      </c>
      <c r="AS50" s="346">
        <v>1524.3994230000001</v>
      </c>
      <c r="AT50" s="346">
        <v>1509.3027320000001</v>
      </c>
      <c r="AU50" s="347">
        <v>1801.2752129999999</v>
      </c>
      <c r="AV50" s="346">
        <v>1298.2909299999999</v>
      </c>
      <c r="AW50" s="346">
        <v>1287.8188029999999</v>
      </c>
      <c r="AX50" s="346">
        <v>1201.3839599999999</v>
      </c>
      <c r="AY50" s="347">
        <v>1404.3025620000001</v>
      </c>
      <c r="AZ50" s="346">
        <v>1065.014962</v>
      </c>
      <c r="BA50" s="346">
        <v>1114.2147030000001</v>
      </c>
      <c r="BB50" s="346">
        <v>1285.324873</v>
      </c>
      <c r="BC50" s="347">
        <v>1735.103437</v>
      </c>
      <c r="BD50" s="346">
        <v>1524.116771</v>
      </c>
      <c r="BE50" s="346">
        <v>1720.220718</v>
      </c>
      <c r="BF50" s="346">
        <v>1734.99929</v>
      </c>
      <c r="BG50" s="347">
        <v>1889.920249</v>
      </c>
      <c r="BH50" s="346">
        <v>1592.9393809999999</v>
      </c>
      <c r="BI50" s="346">
        <v>1535.731524</v>
      </c>
      <c r="BJ50" s="346">
        <v>1504.934649</v>
      </c>
      <c r="BK50" s="347">
        <v>1593.6972880000001</v>
      </c>
      <c r="BL50" s="346">
        <v>2035.692168</v>
      </c>
    </row>
    <row r="51" spans="1:64" s="342" customFormat="1">
      <c r="A51" s="337" t="s">
        <v>1240</v>
      </c>
      <c r="B51" s="338" t="s">
        <v>1241</v>
      </c>
      <c r="C51" s="338"/>
      <c r="D51" s="338"/>
      <c r="E51" s="338"/>
      <c r="F51" s="338"/>
      <c r="G51" s="338"/>
      <c r="H51" s="338"/>
      <c r="I51" s="338"/>
      <c r="J51" s="338"/>
      <c r="K51" s="338"/>
      <c r="L51" s="338"/>
      <c r="M51" s="338"/>
      <c r="N51" s="338"/>
      <c r="O51" s="339">
        <v>1064.558342</v>
      </c>
      <c r="P51" s="340">
        <v>1056.2055969999999</v>
      </c>
      <c r="Q51" s="340">
        <v>1317.540751</v>
      </c>
      <c r="R51" s="340">
        <v>1013.4196030000001</v>
      </c>
      <c r="S51" s="341">
        <v>2078.214007</v>
      </c>
      <c r="T51" s="340">
        <v>1902.3122410000001</v>
      </c>
      <c r="U51" s="340">
        <v>1720.2236</v>
      </c>
      <c r="V51" s="340">
        <v>1069.6636390000001</v>
      </c>
      <c r="W51" s="341">
        <v>1754.6353939999999</v>
      </c>
      <c r="X51" s="340">
        <v>1230.6139439999999</v>
      </c>
      <c r="Y51" s="340">
        <v>1414.845243</v>
      </c>
      <c r="Z51" s="340">
        <v>1289.7314739999999</v>
      </c>
      <c r="AA51" s="341">
        <v>1808.5147199999999</v>
      </c>
      <c r="AB51" s="340">
        <v>1598.6596280000001</v>
      </c>
      <c r="AC51" s="340">
        <v>1558.5229360000001</v>
      </c>
      <c r="AD51" s="340">
        <v>1332.616734</v>
      </c>
      <c r="AE51" s="341">
        <v>1746.955344</v>
      </c>
      <c r="AF51" s="340">
        <v>1344.806726</v>
      </c>
      <c r="AG51" s="340">
        <v>1348.502438</v>
      </c>
      <c r="AH51" s="340">
        <v>1274.5071680000001</v>
      </c>
      <c r="AI51" s="341">
        <v>2159.159733</v>
      </c>
      <c r="AJ51" s="340">
        <v>1636.9122789999999</v>
      </c>
      <c r="AK51" s="340">
        <v>1737.057742</v>
      </c>
      <c r="AL51" s="340">
        <v>1884.6079830000001</v>
      </c>
      <c r="AM51" s="341">
        <v>2264.4994999999999</v>
      </c>
      <c r="AN51" s="340">
        <v>2066.9434259999998</v>
      </c>
      <c r="AO51" s="340">
        <v>2006.6825309999999</v>
      </c>
      <c r="AP51" s="340">
        <v>2159.0236599999998</v>
      </c>
      <c r="AQ51" s="341">
        <v>3296.842177</v>
      </c>
      <c r="AR51" s="340">
        <v>2388.7078630000001</v>
      </c>
      <c r="AS51" s="340">
        <v>2135.1201510000001</v>
      </c>
      <c r="AT51" s="340">
        <v>2102.8880530000001</v>
      </c>
      <c r="AU51" s="341">
        <v>2463.6177280000002</v>
      </c>
      <c r="AV51" s="340">
        <v>2925.1016260000001</v>
      </c>
      <c r="AW51" s="340">
        <v>2498.0024549999998</v>
      </c>
      <c r="AX51" s="340">
        <v>3207.6374249999999</v>
      </c>
      <c r="AY51" s="341">
        <v>3045.4763039999998</v>
      </c>
      <c r="AZ51" s="340">
        <v>3027.28107</v>
      </c>
      <c r="BA51" s="340">
        <v>2806.2574760000002</v>
      </c>
      <c r="BB51" s="340">
        <v>3781.8689429999999</v>
      </c>
      <c r="BC51" s="341">
        <v>4734.6379299999999</v>
      </c>
      <c r="BD51" s="340">
        <v>4938.3633529999997</v>
      </c>
      <c r="BE51" s="340">
        <v>5543.1790650000003</v>
      </c>
      <c r="BF51" s="340">
        <v>4857.0818669999999</v>
      </c>
      <c r="BG51" s="341">
        <v>4328.3460359999999</v>
      </c>
      <c r="BH51" s="340">
        <v>4484.6333699999996</v>
      </c>
      <c r="BI51" s="340">
        <v>3809.0506380000002</v>
      </c>
      <c r="BJ51" s="340">
        <v>5573.9207980000001</v>
      </c>
      <c r="BK51" s="341">
        <v>4230.4321920000002</v>
      </c>
      <c r="BL51" s="340">
        <v>5017.1407639999998</v>
      </c>
    </row>
    <row r="52" spans="1:64" s="342" customFormat="1">
      <c r="A52" s="348"/>
      <c r="B52" s="349" t="s">
        <v>1242</v>
      </c>
      <c r="C52" s="349"/>
      <c r="D52" s="349"/>
      <c r="E52" s="349"/>
      <c r="F52" s="349"/>
      <c r="G52" s="349"/>
      <c r="H52" s="349"/>
      <c r="I52" s="349"/>
      <c r="J52" s="349"/>
      <c r="K52" s="349"/>
      <c r="L52" s="349"/>
      <c r="M52" s="349"/>
      <c r="N52" s="349"/>
      <c r="O52" s="350"/>
      <c r="P52" s="351"/>
      <c r="Q52" s="351"/>
      <c r="R52" s="351"/>
      <c r="S52" s="352"/>
      <c r="T52" s="351"/>
      <c r="U52" s="351"/>
      <c r="V52" s="351"/>
      <c r="W52" s="352"/>
      <c r="X52" s="351"/>
      <c r="Y52" s="351"/>
      <c r="Z52" s="351"/>
      <c r="AA52" s="352"/>
      <c r="AB52" s="351"/>
      <c r="AC52" s="351"/>
      <c r="AD52" s="351"/>
      <c r="AE52" s="352"/>
      <c r="AF52" s="351"/>
      <c r="AG52" s="351"/>
      <c r="AH52" s="351"/>
      <c r="AI52" s="352"/>
      <c r="AJ52" s="351"/>
      <c r="AK52" s="351"/>
      <c r="AL52" s="351"/>
      <c r="AM52" s="352"/>
      <c r="AN52" s="351"/>
      <c r="AO52" s="351"/>
      <c r="AP52" s="351"/>
      <c r="AQ52" s="352"/>
      <c r="AR52" s="351"/>
      <c r="AS52" s="351"/>
      <c r="AT52" s="351"/>
      <c r="AU52" s="352"/>
      <c r="AV52" s="351"/>
      <c r="AW52" s="351"/>
      <c r="AX52" s="351"/>
      <c r="AY52" s="352"/>
      <c r="AZ52" s="351"/>
      <c r="BA52" s="351"/>
      <c r="BB52" s="351"/>
      <c r="BC52" s="352"/>
      <c r="BD52" s="351"/>
      <c r="BE52" s="351"/>
      <c r="BF52" s="351"/>
      <c r="BG52" s="352"/>
      <c r="BH52" s="351"/>
      <c r="BI52" s="351"/>
      <c r="BJ52" s="351"/>
      <c r="BK52" s="352"/>
      <c r="BL52" s="351"/>
    </row>
    <row r="53" spans="1:64" s="342" customFormat="1" ht="24">
      <c r="A53" s="353" t="s">
        <v>1243</v>
      </c>
      <c r="B53" s="354" t="s">
        <v>1244</v>
      </c>
      <c r="C53" s="354"/>
      <c r="D53" s="354"/>
      <c r="E53" s="354"/>
      <c r="F53" s="354"/>
      <c r="G53" s="354"/>
      <c r="H53" s="354"/>
      <c r="I53" s="354"/>
      <c r="J53" s="354"/>
      <c r="K53" s="354"/>
      <c r="L53" s="354"/>
      <c r="M53" s="354"/>
      <c r="N53" s="354"/>
      <c r="O53" s="350">
        <v>538.37237900000002</v>
      </c>
      <c r="P53" s="351">
        <v>591.06865300000004</v>
      </c>
      <c r="Q53" s="351">
        <v>582.65656999999999</v>
      </c>
      <c r="R53" s="351">
        <v>697.65070900000001</v>
      </c>
      <c r="S53" s="352">
        <v>1780.9090839999999</v>
      </c>
      <c r="T53" s="351">
        <v>1589.967257</v>
      </c>
      <c r="U53" s="351">
        <v>1077.5682039999999</v>
      </c>
      <c r="V53" s="351">
        <v>694.84109100000001</v>
      </c>
      <c r="W53" s="352">
        <v>1067.676138</v>
      </c>
      <c r="X53" s="351">
        <v>588.74598500000002</v>
      </c>
      <c r="Y53" s="351">
        <v>596.43520999999998</v>
      </c>
      <c r="Z53" s="351">
        <v>579.88835099999994</v>
      </c>
      <c r="AA53" s="352">
        <v>987.00314700000001</v>
      </c>
      <c r="AB53" s="351">
        <v>584.96080300000006</v>
      </c>
      <c r="AC53" s="351">
        <v>764.40790100000004</v>
      </c>
      <c r="AD53" s="351">
        <v>770.61589200000003</v>
      </c>
      <c r="AE53" s="352">
        <v>975.86354200000005</v>
      </c>
      <c r="AF53" s="351">
        <v>802.51595199999997</v>
      </c>
      <c r="AG53" s="351">
        <v>778.63162999999997</v>
      </c>
      <c r="AH53" s="351">
        <v>737.51668400000005</v>
      </c>
      <c r="AI53" s="352">
        <v>1271.0757470000001</v>
      </c>
      <c r="AJ53" s="351">
        <v>916.49243899999999</v>
      </c>
      <c r="AK53" s="351">
        <v>1026.644638</v>
      </c>
      <c r="AL53" s="351">
        <v>1123.0862219999999</v>
      </c>
      <c r="AM53" s="352">
        <v>1241.6225870000001</v>
      </c>
      <c r="AN53" s="351">
        <v>1380.4477260000001</v>
      </c>
      <c r="AO53" s="351">
        <v>1395.0402839999999</v>
      </c>
      <c r="AP53" s="351">
        <v>1380.502414</v>
      </c>
      <c r="AQ53" s="352">
        <v>1556.636103</v>
      </c>
      <c r="AR53" s="351">
        <v>1582.2769880000001</v>
      </c>
      <c r="AS53" s="351">
        <v>1373.7911429999999</v>
      </c>
      <c r="AT53" s="351">
        <v>1455.7732020000001</v>
      </c>
      <c r="AU53" s="352">
        <v>1536.7449730000001</v>
      </c>
      <c r="AV53" s="351">
        <v>2123.5306519999999</v>
      </c>
      <c r="AW53" s="351">
        <v>1659.6599140000001</v>
      </c>
      <c r="AX53" s="351">
        <v>2168.0569740000001</v>
      </c>
      <c r="AY53" s="352">
        <v>1773.9367629999999</v>
      </c>
      <c r="AZ53" s="351">
        <v>2020.043148</v>
      </c>
      <c r="BA53" s="351">
        <v>1634.776509</v>
      </c>
      <c r="BB53" s="351">
        <v>2175.721501</v>
      </c>
      <c r="BC53" s="352">
        <v>1887.489646</v>
      </c>
      <c r="BD53" s="351">
        <v>1719.891155</v>
      </c>
      <c r="BE53" s="351">
        <v>2297.0985839999998</v>
      </c>
      <c r="BF53" s="351">
        <v>2032.2721019999999</v>
      </c>
      <c r="BG53" s="352">
        <v>1849.58474</v>
      </c>
      <c r="BH53" s="351">
        <v>2077.5617929999999</v>
      </c>
      <c r="BI53" s="351">
        <v>2352.5105920000001</v>
      </c>
      <c r="BJ53" s="351">
        <v>2634.3220470000001</v>
      </c>
      <c r="BK53" s="352">
        <v>2581.8180980000002</v>
      </c>
      <c r="BL53" s="351">
        <v>2552.273111</v>
      </c>
    </row>
    <row r="54" spans="1:64" s="342" customFormat="1" ht="24">
      <c r="A54" s="348" t="s">
        <v>1245</v>
      </c>
      <c r="B54" s="355" t="s">
        <v>1246</v>
      </c>
      <c r="C54" s="355"/>
      <c r="D54" s="355"/>
      <c r="E54" s="355"/>
      <c r="F54" s="355"/>
      <c r="G54" s="355"/>
      <c r="H54" s="355"/>
      <c r="I54" s="355"/>
      <c r="J54" s="355"/>
      <c r="K54" s="355"/>
      <c r="L54" s="355"/>
      <c r="M54" s="355"/>
      <c r="N54" s="355"/>
      <c r="O54" s="350">
        <v>233.91666000000001</v>
      </c>
      <c r="P54" s="351">
        <v>339.15517799999998</v>
      </c>
      <c r="Q54" s="351">
        <v>360.21905299999997</v>
      </c>
      <c r="R54" s="351">
        <v>151.850606</v>
      </c>
      <c r="S54" s="352">
        <v>29.803273999999998</v>
      </c>
      <c r="T54" s="351">
        <v>33.220686999999998</v>
      </c>
      <c r="U54" s="351">
        <v>61.759146000000001</v>
      </c>
      <c r="V54" s="351">
        <v>153.83861099999999</v>
      </c>
      <c r="W54" s="352">
        <v>151.232359</v>
      </c>
      <c r="X54" s="351">
        <v>167.66568100000001</v>
      </c>
      <c r="Y54" s="351">
        <v>175.512269</v>
      </c>
      <c r="Z54" s="351">
        <v>182.127151</v>
      </c>
      <c r="AA54" s="352">
        <v>187.77507499999999</v>
      </c>
      <c r="AB54" s="351">
        <v>243.950582</v>
      </c>
      <c r="AC54" s="351">
        <v>329.50330500000001</v>
      </c>
      <c r="AD54" s="351">
        <v>346.08761700000002</v>
      </c>
      <c r="AE54" s="352">
        <v>378.25824699999998</v>
      </c>
      <c r="AF54" s="351">
        <v>385.094854</v>
      </c>
      <c r="AG54" s="351">
        <v>392.62544300000002</v>
      </c>
      <c r="AH54" s="351">
        <v>411.28797900000001</v>
      </c>
      <c r="AI54" s="352">
        <v>425.55611099999999</v>
      </c>
      <c r="AJ54" s="351">
        <v>449.34689500000002</v>
      </c>
      <c r="AK54" s="351">
        <v>497.65478999999999</v>
      </c>
      <c r="AL54" s="351">
        <v>505.070537</v>
      </c>
      <c r="AM54" s="352">
        <v>402.33913899999999</v>
      </c>
      <c r="AN54" s="351">
        <v>439.66440899999998</v>
      </c>
      <c r="AO54" s="351">
        <v>427.64865400000002</v>
      </c>
      <c r="AP54" s="351">
        <v>426.84277600000001</v>
      </c>
      <c r="AQ54" s="352">
        <v>470.39060000000001</v>
      </c>
      <c r="AR54" s="351">
        <v>504.18241</v>
      </c>
      <c r="AS54" s="351">
        <v>463.07343200000003</v>
      </c>
      <c r="AT54" s="351">
        <v>360.34969599999999</v>
      </c>
      <c r="AU54" s="352">
        <v>365.38290499999999</v>
      </c>
      <c r="AV54" s="351">
        <v>390.982326</v>
      </c>
      <c r="AW54" s="351">
        <v>391.23527000000001</v>
      </c>
      <c r="AX54" s="351">
        <v>477.15450399999997</v>
      </c>
      <c r="AY54" s="352">
        <v>481.80942499999998</v>
      </c>
      <c r="AZ54" s="351">
        <v>507.50030500000003</v>
      </c>
      <c r="BA54" s="351">
        <v>506.47963399999998</v>
      </c>
      <c r="BB54" s="351">
        <v>532.65374799999995</v>
      </c>
      <c r="BC54" s="352">
        <v>503.07542100000001</v>
      </c>
      <c r="BD54" s="351">
        <v>503.53666099999998</v>
      </c>
      <c r="BE54" s="351">
        <v>522.35438999999997</v>
      </c>
      <c r="BF54" s="351">
        <v>559.49758099999997</v>
      </c>
      <c r="BG54" s="352">
        <v>573.67842199999996</v>
      </c>
      <c r="BH54" s="351">
        <v>586.30753600000003</v>
      </c>
      <c r="BI54" s="351">
        <v>595.21877700000005</v>
      </c>
      <c r="BJ54" s="351">
        <v>619.53762099999994</v>
      </c>
      <c r="BK54" s="352">
        <v>617.08844699999997</v>
      </c>
      <c r="BL54" s="351">
        <v>621.29962999999998</v>
      </c>
    </row>
    <row r="55" spans="1:64" s="342" customFormat="1" ht="24">
      <c r="A55" s="356" t="s">
        <v>1247</v>
      </c>
      <c r="B55" s="357" t="s">
        <v>1248</v>
      </c>
      <c r="C55" s="357"/>
      <c r="D55" s="357"/>
      <c r="E55" s="357"/>
      <c r="F55" s="357"/>
      <c r="G55" s="357"/>
      <c r="H55" s="357"/>
      <c r="I55" s="357"/>
      <c r="J55" s="357"/>
      <c r="K55" s="357"/>
      <c r="L55" s="357"/>
      <c r="M55" s="357"/>
      <c r="N55" s="357"/>
      <c r="O55" s="345">
        <v>286.37020000000001</v>
      </c>
      <c r="P55" s="346">
        <v>122.72859</v>
      </c>
      <c r="Q55" s="346">
        <v>369.25709999999998</v>
      </c>
      <c r="R55" s="346">
        <v>160.46632</v>
      </c>
      <c r="S55" s="347">
        <v>267.24043899999998</v>
      </c>
      <c r="T55" s="346">
        <v>276.49340999999998</v>
      </c>
      <c r="U55" s="346">
        <v>577.95712900000001</v>
      </c>
      <c r="V55" s="346">
        <v>216.943614</v>
      </c>
      <c r="W55" s="347">
        <v>535.30168400000002</v>
      </c>
      <c r="X55" s="346">
        <v>469.56574000000001</v>
      </c>
      <c r="Y55" s="346">
        <v>636.96397000000002</v>
      </c>
      <c r="Z55" s="346">
        <v>519.43826000000001</v>
      </c>
      <c r="AA55" s="347">
        <v>633.21438000000001</v>
      </c>
      <c r="AB55" s="346">
        <v>760.95523000000003</v>
      </c>
      <c r="AC55" s="346">
        <v>453.88022999999998</v>
      </c>
      <c r="AD55" s="346">
        <v>210.247139</v>
      </c>
      <c r="AE55" s="347">
        <v>392.056173</v>
      </c>
      <c r="AF55" s="346">
        <v>151.770129</v>
      </c>
      <c r="AG55" s="346">
        <v>171.27260000000001</v>
      </c>
      <c r="AH55" s="346">
        <v>120.00460099999999</v>
      </c>
      <c r="AI55" s="347">
        <v>461.60763300000002</v>
      </c>
      <c r="AJ55" s="346">
        <v>263.251127</v>
      </c>
      <c r="AK55" s="346">
        <v>203.467533</v>
      </c>
      <c r="AL55" s="346">
        <v>249.29598100000001</v>
      </c>
      <c r="AM55" s="347">
        <v>618.78551000000004</v>
      </c>
      <c r="AN55" s="346">
        <v>241.384129</v>
      </c>
      <c r="AO55" s="346">
        <v>177.950861</v>
      </c>
      <c r="AP55" s="346">
        <v>345.01244600000001</v>
      </c>
      <c r="AQ55" s="347">
        <v>1268.1150230000001</v>
      </c>
      <c r="AR55" s="346">
        <v>292.14849600000002</v>
      </c>
      <c r="AS55" s="346">
        <v>293.11555600000003</v>
      </c>
      <c r="AT55" s="346">
        <v>280.52285699999999</v>
      </c>
      <c r="AU55" s="347">
        <v>557.771792</v>
      </c>
      <c r="AV55" s="346">
        <v>400.845054</v>
      </c>
      <c r="AW55" s="346">
        <v>436.84016000000003</v>
      </c>
      <c r="AX55" s="346">
        <v>554.57521999999994</v>
      </c>
      <c r="AY55" s="347">
        <v>785.20480699999996</v>
      </c>
      <c r="AZ55" s="346">
        <v>493.976294</v>
      </c>
      <c r="BA55" s="346">
        <v>658.39650600000004</v>
      </c>
      <c r="BB55" s="346">
        <v>1068.924411</v>
      </c>
      <c r="BC55" s="347">
        <v>2341.7586139999999</v>
      </c>
      <c r="BD55" s="346">
        <v>2709.1773079999998</v>
      </c>
      <c r="BE55" s="346">
        <v>2718.1862259999998</v>
      </c>
      <c r="BF55" s="346">
        <v>2260.6325980000001</v>
      </c>
      <c r="BG55" s="347">
        <v>1901.981726</v>
      </c>
      <c r="BH55" s="346">
        <v>1816.2659639999999</v>
      </c>
      <c r="BI55" s="346">
        <v>857.27963099999999</v>
      </c>
      <c r="BJ55" s="346">
        <v>2314.7409400000001</v>
      </c>
      <c r="BK55" s="347">
        <v>1027.6283189999999</v>
      </c>
      <c r="BL55" s="346">
        <v>1833.743528</v>
      </c>
    </row>
    <row r="56" spans="1:64" s="342" customFormat="1" ht="24">
      <c r="A56" s="337" t="s">
        <v>1249</v>
      </c>
      <c r="B56" s="338" t="s">
        <v>1250</v>
      </c>
      <c r="C56" s="338"/>
      <c r="D56" s="338"/>
      <c r="E56" s="338"/>
      <c r="F56" s="338"/>
      <c r="G56" s="338"/>
      <c r="H56" s="338"/>
      <c r="I56" s="338"/>
      <c r="J56" s="338"/>
      <c r="K56" s="338"/>
      <c r="L56" s="338"/>
      <c r="M56" s="338"/>
      <c r="N56" s="338"/>
      <c r="O56" s="339">
        <v>402.464834</v>
      </c>
      <c r="P56" s="340">
        <v>341.165211</v>
      </c>
      <c r="Q56" s="340">
        <v>396.41724199999999</v>
      </c>
      <c r="R56" s="340">
        <v>516.16994999999997</v>
      </c>
      <c r="S56" s="341">
        <v>1238.7754130000001</v>
      </c>
      <c r="T56" s="340">
        <v>955.98438899999996</v>
      </c>
      <c r="U56" s="340">
        <v>905.44529899999998</v>
      </c>
      <c r="V56" s="340">
        <v>976.12145999999996</v>
      </c>
      <c r="W56" s="341">
        <v>839.23461899999995</v>
      </c>
      <c r="X56" s="340">
        <v>775.31902300000002</v>
      </c>
      <c r="Y56" s="340">
        <v>634.93402600000002</v>
      </c>
      <c r="Z56" s="340">
        <v>721.31329500000004</v>
      </c>
      <c r="AA56" s="341">
        <v>853.56355799999994</v>
      </c>
      <c r="AB56" s="340">
        <v>824.62974699999995</v>
      </c>
      <c r="AC56" s="340">
        <v>773.37149699999998</v>
      </c>
      <c r="AD56" s="340">
        <v>885.63609099999996</v>
      </c>
      <c r="AE56" s="341">
        <v>1000.562427</v>
      </c>
      <c r="AF56" s="340">
        <v>1019.079434</v>
      </c>
      <c r="AG56" s="340">
        <v>1096.5337529999999</v>
      </c>
      <c r="AH56" s="340">
        <v>1313.482217</v>
      </c>
      <c r="AI56" s="341">
        <v>1483.289708</v>
      </c>
      <c r="AJ56" s="340">
        <v>1709.4247479999999</v>
      </c>
      <c r="AK56" s="340">
        <v>1591.488889</v>
      </c>
      <c r="AL56" s="340">
        <v>1366.032105</v>
      </c>
      <c r="AM56" s="341">
        <v>1496.5382520000001</v>
      </c>
      <c r="AN56" s="340">
        <v>1674.799205</v>
      </c>
      <c r="AO56" s="340">
        <v>1848.7607439999999</v>
      </c>
      <c r="AP56" s="340">
        <v>1490.7160329999999</v>
      </c>
      <c r="AQ56" s="341">
        <v>2675.238069</v>
      </c>
      <c r="AR56" s="340">
        <v>2543.785715</v>
      </c>
      <c r="AS56" s="340">
        <v>2672.2939259999998</v>
      </c>
      <c r="AT56" s="340">
        <v>2770.881648</v>
      </c>
      <c r="AU56" s="341">
        <v>2536.3228730000001</v>
      </c>
      <c r="AV56" s="340">
        <v>2299.7945329999998</v>
      </c>
      <c r="AW56" s="340">
        <v>2080.0462630000002</v>
      </c>
      <c r="AX56" s="340">
        <v>1823.0137629999999</v>
      </c>
      <c r="AY56" s="341">
        <v>1734.363096</v>
      </c>
      <c r="AZ56" s="340">
        <v>1993.020636</v>
      </c>
      <c r="BA56" s="340">
        <v>1888.242561</v>
      </c>
      <c r="BB56" s="340">
        <v>1588.962145</v>
      </c>
      <c r="BC56" s="341">
        <v>1280.734293</v>
      </c>
      <c r="BD56" s="340">
        <v>1450.1258889999999</v>
      </c>
      <c r="BE56" s="340">
        <v>1186.067415</v>
      </c>
      <c r="BF56" s="340">
        <v>1284.3816770000001</v>
      </c>
      <c r="BG56" s="341">
        <v>1744.301731</v>
      </c>
      <c r="BH56" s="340">
        <v>2041.5315929999999</v>
      </c>
      <c r="BI56" s="340">
        <v>1971.681787</v>
      </c>
      <c r="BJ56" s="340">
        <v>2114.6222210000001</v>
      </c>
      <c r="BK56" s="341">
        <v>1622.7988130000001</v>
      </c>
      <c r="BL56" s="340">
        <v>2102.831948</v>
      </c>
    </row>
    <row r="57" spans="1:64" s="342" customFormat="1">
      <c r="A57" s="348"/>
      <c r="B57" s="355" t="s">
        <v>1251</v>
      </c>
      <c r="C57" s="355"/>
      <c r="D57" s="355"/>
      <c r="E57" s="355"/>
      <c r="F57" s="355"/>
      <c r="G57" s="355"/>
      <c r="H57" s="355"/>
      <c r="I57" s="355"/>
      <c r="J57" s="355"/>
      <c r="K57" s="355"/>
      <c r="L57" s="355"/>
      <c r="M57" s="355"/>
      <c r="N57" s="355"/>
      <c r="O57" s="350"/>
      <c r="P57" s="351"/>
      <c r="Q57" s="351"/>
      <c r="R57" s="351"/>
      <c r="S57" s="352"/>
      <c r="T57" s="351"/>
      <c r="U57" s="351"/>
      <c r="V57" s="351"/>
      <c r="W57" s="352"/>
      <c r="X57" s="351"/>
      <c r="Y57" s="351"/>
      <c r="Z57" s="351"/>
      <c r="AA57" s="352"/>
      <c r="AB57" s="351"/>
      <c r="AC57" s="351"/>
      <c r="AD57" s="351"/>
      <c r="AE57" s="352"/>
      <c r="AF57" s="351"/>
      <c r="AG57" s="351"/>
      <c r="AH57" s="351"/>
      <c r="AI57" s="352"/>
      <c r="AJ57" s="351"/>
      <c r="AK57" s="351"/>
      <c r="AL57" s="351"/>
      <c r="AM57" s="352"/>
      <c r="AN57" s="351"/>
      <c r="AO57" s="351"/>
      <c r="AP57" s="351"/>
      <c r="AQ57" s="352"/>
      <c r="AR57" s="351"/>
      <c r="AS57" s="351"/>
      <c r="AT57" s="351"/>
      <c r="AU57" s="352"/>
      <c r="AV57" s="351"/>
      <c r="AW57" s="351"/>
      <c r="AX57" s="351"/>
      <c r="AY57" s="352"/>
      <c r="AZ57" s="351"/>
      <c r="BA57" s="351"/>
      <c r="BB57" s="351"/>
      <c r="BC57" s="352"/>
      <c r="BD57" s="351"/>
      <c r="BE57" s="351"/>
      <c r="BF57" s="351"/>
      <c r="BG57" s="352"/>
      <c r="BH57" s="351"/>
      <c r="BI57" s="351"/>
      <c r="BJ57" s="351"/>
      <c r="BK57" s="352"/>
      <c r="BL57" s="351"/>
    </row>
    <row r="58" spans="1:64" s="342" customFormat="1" ht="24">
      <c r="A58" s="348" t="s">
        <v>1252</v>
      </c>
      <c r="B58" s="355" t="s">
        <v>1253</v>
      </c>
      <c r="C58" s="355"/>
      <c r="D58" s="355"/>
      <c r="E58" s="355"/>
      <c r="F58" s="355"/>
      <c r="G58" s="355"/>
      <c r="H58" s="355"/>
      <c r="I58" s="355"/>
      <c r="J58" s="355"/>
      <c r="K58" s="355"/>
      <c r="L58" s="355"/>
      <c r="M58" s="355"/>
      <c r="N58" s="355"/>
      <c r="O58" s="350">
        <v>102.31117500000001</v>
      </c>
      <c r="P58" s="351">
        <v>106.247364</v>
      </c>
      <c r="Q58" s="351">
        <v>108.86412799999999</v>
      </c>
      <c r="R58" s="351">
        <v>117.910087</v>
      </c>
      <c r="S58" s="352">
        <v>395.81356299999999</v>
      </c>
      <c r="T58" s="351">
        <v>288.77454899999998</v>
      </c>
      <c r="U58" s="351">
        <v>192.93715599999999</v>
      </c>
      <c r="V58" s="351">
        <v>178.30053000000001</v>
      </c>
      <c r="W58" s="352">
        <v>171.663667</v>
      </c>
      <c r="X58" s="351">
        <v>129.06860499999999</v>
      </c>
      <c r="Y58" s="351">
        <v>128.94014999999999</v>
      </c>
      <c r="Z58" s="351">
        <v>130.56498999999999</v>
      </c>
      <c r="AA58" s="352">
        <v>164.29614100000001</v>
      </c>
      <c r="AB58" s="351">
        <v>134.97500099999999</v>
      </c>
      <c r="AC58" s="351">
        <v>139.21752599999999</v>
      </c>
      <c r="AD58" s="351">
        <v>185.07213200000001</v>
      </c>
      <c r="AE58" s="352">
        <v>227.430881</v>
      </c>
      <c r="AF58" s="351">
        <v>210.903156</v>
      </c>
      <c r="AG58" s="351">
        <v>228.73941300000001</v>
      </c>
      <c r="AH58" s="351">
        <v>211.409637</v>
      </c>
      <c r="AI58" s="352">
        <v>315.77891799999998</v>
      </c>
      <c r="AJ58" s="351">
        <v>303.68631900000003</v>
      </c>
      <c r="AK58" s="351">
        <v>297.04069500000003</v>
      </c>
      <c r="AL58" s="351">
        <v>293.79218400000002</v>
      </c>
      <c r="AM58" s="352">
        <v>398.348477</v>
      </c>
      <c r="AN58" s="351">
        <v>399.86331999999999</v>
      </c>
      <c r="AO58" s="351">
        <v>460.76034800000002</v>
      </c>
      <c r="AP58" s="351">
        <v>382.588143</v>
      </c>
      <c r="AQ58" s="352">
        <v>759.62320499999998</v>
      </c>
      <c r="AR58" s="351">
        <v>597.01952900000003</v>
      </c>
      <c r="AS58" s="351">
        <v>575.85849900000005</v>
      </c>
      <c r="AT58" s="351">
        <v>668.37811899999997</v>
      </c>
      <c r="AU58" s="352">
        <v>611.48868000000004</v>
      </c>
      <c r="AV58" s="351">
        <v>552.96684700000003</v>
      </c>
      <c r="AW58" s="351">
        <v>524.05614100000003</v>
      </c>
      <c r="AX58" s="351">
        <v>529.78908100000001</v>
      </c>
      <c r="AY58" s="352">
        <v>533.56363699999997</v>
      </c>
      <c r="AZ58" s="351">
        <v>559.09254099999998</v>
      </c>
      <c r="BA58" s="351">
        <v>509.18453899999997</v>
      </c>
      <c r="BB58" s="351">
        <v>474.27405099999999</v>
      </c>
      <c r="BC58" s="352">
        <v>432.60512499999999</v>
      </c>
      <c r="BD58" s="351">
        <v>369.69375700000001</v>
      </c>
      <c r="BE58" s="351">
        <v>263.11916000000002</v>
      </c>
      <c r="BF58" s="351">
        <v>276.10034999999999</v>
      </c>
      <c r="BG58" s="352">
        <v>477.582989</v>
      </c>
      <c r="BH58" s="351">
        <v>330.480662</v>
      </c>
      <c r="BI58" s="351">
        <v>420.68804</v>
      </c>
      <c r="BJ58" s="351">
        <v>389.65900599999998</v>
      </c>
      <c r="BK58" s="352">
        <v>414.44271700000002</v>
      </c>
      <c r="BL58" s="351">
        <v>398.68346200000002</v>
      </c>
    </row>
    <row r="59" spans="1:64" s="342" customFormat="1">
      <c r="A59" s="343" t="s">
        <v>1254</v>
      </c>
      <c r="B59" s="344" t="s">
        <v>1255</v>
      </c>
      <c r="C59" s="344"/>
      <c r="D59" s="344"/>
      <c r="E59" s="344"/>
      <c r="F59" s="344"/>
      <c r="G59" s="344"/>
      <c r="H59" s="344"/>
      <c r="I59" s="344"/>
      <c r="J59" s="344"/>
      <c r="K59" s="344"/>
      <c r="L59" s="344"/>
      <c r="M59" s="344"/>
      <c r="N59" s="344"/>
      <c r="O59" s="345">
        <v>300.153659</v>
      </c>
      <c r="P59" s="346">
        <v>234.91784699999999</v>
      </c>
      <c r="Q59" s="346">
        <v>287.55311399999999</v>
      </c>
      <c r="R59" s="346">
        <v>398.259863</v>
      </c>
      <c r="S59" s="347">
        <v>842.96185000000003</v>
      </c>
      <c r="T59" s="346">
        <v>667.20983999999999</v>
      </c>
      <c r="U59" s="346">
        <v>712.50814300000002</v>
      </c>
      <c r="V59" s="346">
        <v>797.82092999999998</v>
      </c>
      <c r="W59" s="347">
        <v>667.57095200000003</v>
      </c>
      <c r="X59" s="346">
        <v>646.25041799999997</v>
      </c>
      <c r="Y59" s="346">
        <v>505.993876</v>
      </c>
      <c r="Z59" s="346">
        <v>590.74830499999996</v>
      </c>
      <c r="AA59" s="347">
        <v>689.26741700000002</v>
      </c>
      <c r="AB59" s="346">
        <v>689.65474600000005</v>
      </c>
      <c r="AC59" s="346">
        <v>634.15397099999996</v>
      </c>
      <c r="AD59" s="346">
        <v>700.56395899999995</v>
      </c>
      <c r="AE59" s="347">
        <v>773.13154599999996</v>
      </c>
      <c r="AF59" s="346">
        <v>808.17627800000002</v>
      </c>
      <c r="AG59" s="346">
        <v>867.79434000000003</v>
      </c>
      <c r="AH59" s="346">
        <v>1102.07258</v>
      </c>
      <c r="AI59" s="347">
        <v>1167.51079</v>
      </c>
      <c r="AJ59" s="346">
        <v>1405.738429</v>
      </c>
      <c r="AK59" s="346">
        <v>1294.4481940000001</v>
      </c>
      <c r="AL59" s="346">
        <v>1072.2399210000001</v>
      </c>
      <c r="AM59" s="347">
        <v>1098.1897750000001</v>
      </c>
      <c r="AN59" s="346">
        <v>1274.9358850000001</v>
      </c>
      <c r="AO59" s="346">
        <v>1388.0003959999999</v>
      </c>
      <c r="AP59" s="346">
        <v>1108.12789</v>
      </c>
      <c r="AQ59" s="347">
        <v>1915.6148639999999</v>
      </c>
      <c r="AR59" s="346">
        <v>1946.7661860000001</v>
      </c>
      <c r="AS59" s="346">
        <v>2096.4354269999999</v>
      </c>
      <c r="AT59" s="346">
        <v>2102.5035290000001</v>
      </c>
      <c r="AU59" s="347">
        <v>1924.8341929999999</v>
      </c>
      <c r="AV59" s="346">
        <v>1746.8276860000001</v>
      </c>
      <c r="AW59" s="346">
        <v>1555.9901219999999</v>
      </c>
      <c r="AX59" s="346">
        <v>1293.224682</v>
      </c>
      <c r="AY59" s="347">
        <v>1200.7994590000001</v>
      </c>
      <c r="AZ59" s="346">
        <v>1433.928095</v>
      </c>
      <c r="BA59" s="346">
        <v>1379.0580219999999</v>
      </c>
      <c r="BB59" s="346">
        <v>1114.6880940000001</v>
      </c>
      <c r="BC59" s="347">
        <v>848.12916800000005</v>
      </c>
      <c r="BD59" s="346">
        <v>1080.4321319999999</v>
      </c>
      <c r="BE59" s="346">
        <v>922.94825500000002</v>
      </c>
      <c r="BF59" s="346">
        <v>1008.281327</v>
      </c>
      <c r="BG59" s="347">
        <v>1266.718742</v>
      </c>
      <c r="BH59" s="346">
        <v>1711.050931</v>
      </c>
      <c r="BI59" s="346">
        <v>1550.993747</v>
      </c>
      <c r="BJ59" s="346">
        <v>1724.963215</v>
      </c>
      <c r="BK59" s="347">
        <v>1208.356096</v>
      </c>
      <c r="BL59" s="346">
        <v>1704.148486</v>
      </c>
    </row>
    <row r="60" spans="1:64" s="342" customFormat="1">
      <c r="A60" s="337" t="s">
        <v>1256</v>
      </c>
      <c r="B60" s="338" t="s">
        <v>1257</v>
      </c>
      <c r="C60" s="358">
        <f>C65+C66+C67+C68</f>
        <v>1067.23</v>
      </c>
      <c r="D60" s="358">
        <f t="shared" ref="D60:N60" si="0">D65+D66+D67+D68</f>
        <v>1211.752</v>
      </c>
      <c r="E60" s="358">
        <f t="shared" si="0"/>
        <v>1338.1890000000001</v>
      </c>
      <c r="F60" s="358">
        <f t="shared" si="0"/>
        <v>1439.5609999999999</v>
      </c>
      <c r="G60" s="358">
        <f t="shared" si="0"/>
        <v>1474.5630000000001</v>
      </c>
      <c r="H60" s="358">
        <f t="shared" si="0"/>
        <v>1695.5179999999998</v>
      </c>
      <c r="I60" s="358">
        <f t="shared" si="0"/>
        <v>1843.4660000000001</v>
      </c>
      <c r="J60" s="358">
        <f t="shared" si="0"/>
        <v>1823.347</v>
      </c>
      <c r="K60" s="358">
        <f t="shared" si="0"/>
        <v>1881.5930000000003</v>
      </c>
      <c r="L60" s="358">
        <f t="shared" si="0"/>
        <v>2300.1190000000001</v>
      </c>
      <c r="M60" s="358">
        <f t="shared" si="0"/>
        <v>2609.3440000000001</v>
      </c>
      <c r="N60" s="358">
        <f t="shared" si="0"/>
        <v>2315.7310000000002</v>
      </c>
      <c r="O60" s="358">
        <v>2250.6</v>
      </c>
      <c r="P60" s="340">
        <v>2107.8837140000001</v>
      </c>
      <c r="Q60" s="340">
        <v>2170.5608200000001</v>
      </c>
      <c r="R60" s="340">
        <v>1999.779207</v>
      </c>
      <c r="S60" s="341">
        <v>2153.2468749999998</v>
      </c>
      <c r="T60" s="340">
        <v>2424.3174709999998</v>
      </c>
      <c r="U60" s="340">
        <v>2689.6624440000001</v>
      </c>
      <c r="V60" s="340">
        <v>3393.1259300000002</v>
      </c>
      <c r="W60" s="341">
        <v>4024.8871349999999</v>
      </c>
      <c r="X60" s="340">
        <v>4699.0996150000001</v>
      </c>
      <c r="Y60" s="340">
        <v>5016.5225339999997</v>
      </c>
      <c r="Z60" s="340">
        <v>5249.795091</v>
      </c>
      <c r="AA60" s="341">
        <v>5460.8185000000003</v>
      </c>
      <c r="AB60" s="340">
        <v>5525.6185720000003</v>
      </c>
      <c r="AC60" s="340">
        <v>5370.7965299999996</v>
      </c>
      <c r="AD60" s="340">
        <v>5765.4063480000004</v>
      </c>
      <c r="AE60" s="341">
        <v>5824.4257150000003</v>
      </c>
      <c r="AF60" s="340">
        <v>6025.4698109999999</v>
      </c>
      <c r="AG60" s="340">
        <v>6146.429134</v>
      </c>
      <c r="AH60" s="340">
        <v>6191.6898490000003</v>
      </c>
      <c r="AI60" s="341">
        <v>6455.5393190000004</v>
      </c>
      <c r="AJ60" s="340">
        <v>6615.6774610000002</v>
      </c>
      <c r="AK60" s="340">
        <v>6835.074987</v>
      </c>
      <c r="AL60" s="340">
        <v>6864.2848450000001</v>
      </c>
      <c r="AM60" s="341">
        <v>7227.3789299999999</v>
      </c>
      <c r="AN60" s="340">
        <v>7252.0866990000004</v>
      </c>
      <c r="AO60" s="340">
        <v>6841.0345939999997</v>
      </c>
      <c r="AP60" s="340">
        <v>7009.9565350000003</v>
      </c>
      <c r="AQ60" s="341">
        <v>8358.1049999999996</v>
      </c>
      <c r="AR60" s="340">
        <v>8172.5692529999997</v>
      </c>
      <c r="AS60" s="340">
        <v>8208.0374969999993</v>
      </c>
      <c r="AT60" s="340">
        <v>9390.5501710000008</v>
      </c>
      <c r="AU60" s="341">
        <v>10115.210913000001</v>
      </c>
      <c r="AV60" s="340">
        <v>10054.370424000001</v>
      </c>
      <c r="AW60" s="340">
        <v>10090.335392000001</v>
      </c>
      <c r="AX60" s="340">
        <v>9759.1802929999994</v>
      </c>
      <c r="AY60" s="341">
        <v>9901.1039220000002</v>
      </c>
      <c r="AZ60" s="340">
        <v>9544.8407139999999</v>
      </c>
      <c r="BA60" s="340">
        <v>10139.109716999999</v>
      </c>
      <c r="BB60" s="340">
        <v>10218.321835000001</v>
      </c>
      <c r="BC60" s="341">
        <v>10563.890266</v>
      </c>
      <c r="BD60" s="340">
        <v>11028.566070000001</v>
      </c>
      <c r="BE60" s="340">
        <v>11337.663586000001</v>
      </c>
      <c r="BF60" s="340">
        <v>11449.439318999999</v>
      </c>
      <c r="BG60" s="341">
        <v>11484.172304</v>
      </c>
      <c r="BH60" s="340">
        <v>10844.408761000001</v>
      </c>
      <c r="BI60" s="340">
        <v>11231.837438</v>
      </c>
      <c r="BJ60" s="340">
        <v>10713.307176</v>
      </c>
      <c r="BK60" s="341">
        <v>12011.718188000001</v>
      </c>
      <c r="BL60" s="340">
        <v>12658.163069</v>
      </c>
    </row>
    <row r="61" spans="1:64" s="342" customFormat="1">
      <c r="A61" s="348"/>
      <c r="B61" s="355" t="s">
        <v>1258</v>
      </c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5"/>
      <c r="O61" s="350"/>
      <c r="P61" s="351"/>
      <c r="Q61" s="351"/>
      <c r="R61" s="351"/>
      <c r="S61" s="352"/>
      <c r="T61" s="351"/>
      <c r="U61" s="351"/>
      <c r="V61" s="351"/>
      <c r="W61" s="352"/>
      <c r="X61" s="351"/>
      <c r="Y61" s="351"/>
      <c r="Z61" s="351"/>
      <c r="AA61" s="352"/>
      <c r="AB61" s="351"/>
      <c r="AC61" s="351"/>
      <c r="AD61" s="351"/>
      <c r="AE61" s="352"/>
      <c r="AF61" s="351"/>
      <c r="AG61" s="351"/>
      <c r="AH61" s="351"/>
      <c r="AI61" s="352"/>
      <c r="AJ61" s="351"/>
      <c r="AK61" s="351"/>
      <c r="AL61" s="351"/>
      <c r="AM61" s="352"/>
      <c r="AN61" s="351"/>
      <c r="AO61" s="351"/>
      <c r="AP61" s="351"/>
      <c r="AQ61" s="352"/>
      <c r="AR61" s="351"/>
      <c r="AS61" s="351"/>
      <c r="AT61" s="351"/>
      <c r="AU61" s="352"/>
      <c r="AV61" s="351"/>
      <c r="AW61" s="351"/>
      <c r="AX61" s="351"/>
      <c r="AY61" s="352"/>
      <c r="AZ61" s="351"/>
      <c r="BA61" s="351"/>
      <c r="BB61" s="351"/>
      <c r="BC61" s="352"/>
      <c r="BD61" s="351"/>
      <c r="BE61" s="351"/>
      <c r="BF61" s="351"/>
      <c r="BG61" s="352"/>
      <c r="BH61" s="351"/>
      <c r="BI61" s="351"/>
      <c r="BJ61" s="351"/>
      <c r="BK61" s="352"/>
      <c r="BL61" s="351"/>
    </row>
    <row r="62" spans="1:64" s="342" customFormat="1">
      <c r="A62" s="348"/>
      <c r="B62" s="355" t="s">
        <v>1259</v>
      </c>
      <c r="C62" s="355"/>
      <c r="D62" s="355"/>
      <c r="E62" s="355"/>
      <c r="F62" s="355"/>
      <c r="G62" s="355"/>
      <c r="H62" s="355"/>
      <c r="I62" s="355"/>
      <c r="J62" s="355"/>
      <c r="K62" s="355"/>
      <c r="L62" s="355"/>
      <c r="M62" s="355"/>
      <c r="N62" s="355"/>
      <c r="O62" s="350">
        <v>4.5597649999999996</v>
      </c>
      <c r="P62" s="351">
        <v>10.191520000000001</v>
      </c>
      <c r="Q62" s="351">
        <v>5.0225010000000001</v>
      </c>
      <c r="R62" s="351">
        <v>-93.873962000000006</v>
      </c>
      <c r="S62" s="352">
        <v>-177.54583500000001</v>
      </c>
      <c r="T62" s="351">
        <v>-155.425748</v>
      </c>
      <c r="U62" s="351">
        <v>-91.587855000000005</v>
      </c>
      <c r="V62" s="351">
        <v>-35.640956000000003</v>
      </c>
      <c r="W62" s="352">
        <v>16.252851</v>
      </c>
      <c r="X62" s="351">
        <v>89.271382000000003</v>
      </c>
      <c r="Y62" s="351">
        <v>38.06485</v>
      </c>
      <c r="Z62" s="351">
        <v>58.204414</v>
      </c>
      <c r="AA62" s="352">
        <v>54.064908000000003</v>
      </c>
      <c r="AB62" s="351">
        <v>51.573762000000002</v>
      </c>
      <c r="AC62" s="351">
        <v>41.331392999999998</v>
      </c>
      <c r="AD62" s="351">
        <v>-92.303837999999999</v>
      </c>
      <c r="AE62" s="352">
        <v>-63.547685999999999</v>
      </c>
      <c r="AF62" s="351">
        <v>-7.1509650000000002</v>
      </c>
      <c r="AG62" s="351">
        <v>-48.040579000000001</v>
      </c>
      <c r="AH62" s="351">
        <v>5.1228480000000003</v>
      </c>
      <c r="AI62" s="352">
        <v>31.424747</v>
      </c>
      <c r="AJ62" s="351">
        <v>20.451398000000001</v>
      </c>
      <c r="AK62" s="351">
        <v>-40.624600999999998</v>
      </c>
      <c r="AL62" s="351">
        <v>-16.932399</v>
      </c>
      <c r="AM62" s="352">
        <v>-37.072352000000002</v>
      </c>
      <c r="AN62" s="351">
        <v>-136.677243</v>
      </c>
      <c r="AO62" s="351">
        <v>-71.458554000000007</v>
      </c>
      <c r="AP62" s="351">
        <v>-175.24373800000001</v>
      </c>
      <c r="AQ62" s="352">
        <v>-433.16360100000003</v>
      </c>
      <c r="AR62" s="351">
        <v>-261.554643</v>
      </c>
      <c r="AS62" s="351">
        <v>-149.76705799999999</v>
      </c>
      <c r="AT62" s="351">
        <v>-161.260041</v>
      </c>
      <c r="AU62" s="352">
        <v>-108.984137</v>
      </c>
      <c r="AV62" s="351">
        <v>0.79655299999999996</v>
      </c>
      <c r="AW62" s="351">
        <v>64.519310000000004</v>
      </c>
      <c r="AX62" s="351">
        <v>89.275870999999995</v>
      </c>
      <c r="AY62" s="352">
        <v>83.816749999999999</v>
      </c>
      <c r="AZ62" s="351">
        <v>116.855188</v>
      </c>
      <c r="BA62" s="351">
        <v>101.795756</v>
      </c>
      <c r="BB62" s="351">
        <v>46.336807999999998</v>
      </c>
      <c r="BC62" s="352">
        <v>30.663028000000001</v>
      </c>
      <c r="BD62" s="351">
        <v>49.596606000000001</v>
      </c>
      <c r="BE62" s="351">
        <v>-109.55879400000001</v>
      </c>
      <c r="BF62" s="351">
        <v>-218.32079400000001</v>
      </c>
      <c r="BG62" s="352">
        <v>-259.42123400000003</v>
      </c>
      <c r="BH62" s="351">
        <v>-670.13917700000002</v>
      </c>
      <c r="BI62" s="351">
        <v>-506.90097800000001</v>
      </c>
      <c r="BJ62" s="351">
        <v>-270.623086</v>
      </c>
      <c r="BK62" s="352">
        <v>-93.423472000000004</v>
      </c>
      <c r="BL62" s="351">
        <v>-174.46489299999999</v>
      </c>
    </row>
    <row r="63" spans="1:64" s="342" customFormat="1" ht="48">
      <c r="A63" s="348"/>
      <c r="B63" s="355" t="s">
        <v>1260</v>
      </c>
      <c r="C63" s="355"/>
      <c r="D63" s="355"/>
      <c r="E63" s="355"/>
      <c r="F63" s="355"/>
      <c r="G63" s="355"/>
      <c r="H63" s="355"/>
      <c r="I63" s="355"/>
      <c r="J63" s="355"/>
      <c r="K63" s="355"/>
      <c r="L63" s="355"/>
      <c r="M63" s="355"/>
      <c r="N63" s="355"/>
      <c r="O63" s="350" t="s">
        <v>1261</v>
      </c>
      <c r="P63" s="351" t="s">
        <v>1261</v>
      </c>
      <c r="Q63" s="351" t="s">
        <v>1261</v>
      </c>
      <c r="R63" s="351" t="s">
        <v>1261</v>
      </c>
      <c r="S63" s="352" t="s">
        <v>1261</v>
      </c>
      <c r="T63" s="351" t="s">
        <v>1261</v>
      </c>
      <c r="U63" s="351" t="s">
        <v>1261</v>
      </c>
      <c r="V63" s="351" t="s">
        <v>1261</v>
      </c>
      <c r="W63" s="352" t="s">
        <v>1261</v>
      </c>
      <c r="X63" s="351" t="s">
        <v>1261</v>
      </c>
      <c r="Y63" s="351" t="s">
        <v>1261</v>
      </c>
      <c r="Z63" s="351" t="s">
        <v>1261</v>
      </c>
      <c r="AA63" s="352" t="s">
        <v>1261</v>
      </c>
      <c r="AB63" s="351" t="s">
        <v>1261</v>
      </c>
      <c r="AC63" s="351" t="s">
        <v>1261</v>
      </c>
      <c r="AD63" s="351" t="s">
        <v>1261</v>
      </c>
      <c r="AE63" s="352" t="s">
        <v>1261</v>
      </c>
      <c r="AF63" s="351" t="s">
        <v>1261</v>
      </c>
      <c r="AG63" s="351" t="s">
        <v>1261</v>
      </c>
      <c r="AH63" s="351" t="s">
        <v>1261</v>
      </c>
      <c r="AI63" s="352" t="s">
        <v>1261</v>
      </c>
      <c r="AJ63" s="351" t="s">
        <v>1261</v>
      </c>
      <c r="AK63" s="351" t="s">
        <v>1261</v>
      </c>
      <c r="AL63" s="351" t="s">
        <v>1261</v>
      </c>
      <c r="AM63" s="352" t="s">
        <v>1261</v>
      </c>
      <c r="AN63" s="351" t="s">
        <v>1261</v>
      </c>
      <c r="AO63" s="351" t="s">
        <v>1261</v>
      </c>
      <c r="AP63" s="351" t="s">
        <v>1261</v>
      </c>
      <c r="AQ63" s="352" t="s">
        <v>1261</v>
      </c>
      <c r="AR63" s="351" t="s">
        <v>1261</v>
      </c>
      <c r="AS63" s="351" t="s">
        <v>1261</v>
      </c>
      <c r="AT63" s="351" t="s">
        <v>1261</v>
      </c>
      <c r="AU63" s="352" t="s">
        <v>1261</v>
      </c>
      <c r="AV63" s="351" t="s">
        <v>1261</v>
      </c>
      <c r="AW63" s="351" t="s">
        <v>1261</v>
      </c>
      <c r="AX63" s="351" t="s">
        <v>1261</v>
      </c>
      <c r="AY63" s="352" t="s">
        <v>1261</v>
      </c>
      <c r="AZ63" s="351" t="s">
        <v>1261</v>
      </c>
      <c r="BA63" s="351" t="s">
        <v>1261</v>
      </c>
      <c r="BB63" s="351" t="s">
        <v>1261</v>
      </c>
      <c r="BC63" s="352" t="s">
        <v>1261</v>
      </c>
      <c r="BD63" s="351" t="s">
        <v>1261</v>
      </c>
      <c r="BE63" s="351" t="s">
        <v>1261</v>
      </c>
      <c r="BF63" s="351" t="s">
        <v>1261</v>
      </c>
      <c r="BG63" s="352" t="s">
        <v>1261</v>
      </c>
      <c r="BH63" s="351">
        <v>-35.836906999999997</v>
      </c>
      <c r="BI63" s="351">
        <v>-32.401536</v>
      </c>
      <c r="BJ63" s="351">
        <v>-29.776700000000002</v>
      </c>
      <c r="BK63" s="352">
        <v>-32.133338000000002</v>
      </c>
      <c r="BL63" s="351">
        <v>-24.895674</v>
      </c>
    </row>
    <row r="64" spans="1:64" s="359" customFormat="1">
      <c r="A64" s="348"/>
      <c r="B64" s="355" t="s">
        <v>1251</v>
      </c>
      <c r="C64" s="355"/>
      <c r="D64" s="355"/>
      <c r="E64" s="355"/>
      <c r="F64" s="355"/>
      <c r="G64" s="355"/>
      <c r="H64" s="355"/>
      <c r="I64" s="355"/>
      <c r="J64" s="355"/>
      <c r="K64" s="355"/>
      <c r="L64" s="355"/>
      <c r="M64" s="355"/>
      <c r="N64" s="355"/>
      <c r="O64" s="350"/>
      <c r="P64" s="351"/>
      <c r="Q64" s="351"/>
      <c r="R64" s="351"/>
      <c r="S64" s="352"/>
      <c r="T64" s="351"/>
      <c r="U64" s="351"/>
      <c r="V64" s="351"/>
      <c r="W64" s="352"/>
      <c r="X64" s="351"/>
      <c r="Y64" s="351"/>
      <c r="Z64" s="351"/>
      <c r="AA64" s="352"/>
      <c r="AB64" s="351"/>
      <c r="AC64" s="351"/>
      <c r="AD64" s="351"/>
      <c r="AE64" s="352"/>
      <c r="AF64" s="351"/>
      <c r="AG64" s="351"/>
      <c r="AH64" s="351"/>
      <c r="AI64" s="352"/>
      <c r="AJ64" s="351"/>
      <c r="AK64" s="351"/>
      <c r="AL64" s="351"/>
      <c r="AM64" s="352"/>
      <c r="AN64" s="351"/>
      <c r="AO64" s="351"/>
      <c r="AP64" s="351"/>
      <c r="AQ64" s="352"/>
      <c r="AR64" s="351"/>
      <c r="AS64" s="351"/>
      <c r="AT64" s="351"/>
      <c r="AU64" s="352"/>
      <c r="AV64" s="351"/>
      <c r="AW64" s="351"/>
      <c r="AX64" s="351"/>
      <c r="AY64" s="352"/>
      <c r="AZ64" s="351"/>
      <c r="BA64" s="351"/>
      <c r="BB64" s="351"/>
      <c r="BC64" s="352"/>
      <c r="BD64" s="351"/>
      <c r="BE64" s="351"/>
      <c r="BF64" s="351"/>
      <c r="BG64" s="352"/>
      <c r="BH64" s="351"/>
      <c r="BI64" s="351"/>
      <c r="BJ64" s="351"/>
      <c r="BK64" s="352"/>
      <c r="BL64" s="351"/>
    </row>
    <row r="65" spans="1:64" s="342" customFormat="1">
      <c r="A65" s="348" t="s">
        <v>1262</v>
      </c>
      <c r="B65" s="355" t="s">
        <v>1263</v>
      </c>
      <c r="C65" s="360">
        <v>752.56899999999996</v>
      </c>
      <c r="D65" s="360">
        <v>857.596</v>
      </c>
      <c r="E65" s="360">
        <v>937.10900000000004</v>
      </c>
      <c r="F65" s="360">
        <v>1011.27</v>
      </c>
      <c r="G65" s="360">
        <v>1036.557</v>
      </c>
      <c r="H65" s="360">
        <v>1206.1179999999999</v>
      </c>
      <c r="I65" s="360">
        <v>1316.538</v>
      </c>
      <c r="J65" s="360">
        <v>1325.192</v>
      </c>
      <c r="K65" s="360">
        <v>1341.1590000000001</v>
      </c>
      <c r="L65" s="360">
        <v>1627.2660000000001</v>
      </c>
      <c r="M65" s="360">
        <v>1824.0160000000001</v>
      </c>
      <c r="N65" s="360">
        <v>1549.92</v>
      </c>
      <c r="O65" s="350">
        <v>1674.749456</v>
      </c>
      <c r="P65" s="351">
        <v>1563.943986</v>
      </c>
      <c r="Q65" s="351">
        <v>1608.573472</v>
      </c>
      <c r="R65" s="351">
        <v>1577.232184</v>
      </c>
      <c r="S65" s="352">
        <v>1760.32114</v>
      </c>
      <c r="T65" s="351">
        <v>1994.364333</v>
      </c>
      <c r="U65" s="351">
        <v>2225.8889770000001</v>
      </c>
      <c r="V65" s="351">
        <v>2807.6045159999999</v>
      </c>
      <c r="W65" s="352">
        <v>3379.0848299999998</v>
      </c>
      <c r="X65" s="351">
        <v>3885.6080080000002</v>
      </c>
      <c r="Y65" s="351">
        <v>4082.4721209999998</v>
      </c>
      <c r="Z65" s="351">
        <v>4190.6841180000001</v>
      </c>
      <c r="AA65" s="352">
        <v>4419.8919729999998</v>
      </c>
      <c r="AB65" s="351">
        <v>4483.7637619999996</v>
      </c>
      <c r="AC65" s="351">
        <v>4269.4758579999998</v>
      </c>
      <c r="AD65" s="351">
        <v>4683.9821899999997</v>
      </c>
      <c r="AE65" s="352">
        <v>4676.171276</v>
      </c>
      <c r="AF65" s="351">
        <v>4803.9300169999997</v>
      </c>
      <c r="AG65" s="351">
        <v>4964.9095799999996</v>
      </c>
      <c r="AH65" s="351">
        <v>4993.1076789999997</v>
      </c>
      <c r="AI65" s="352">
        <v>5265.0907900000002</v>
      </c>
      <c r="AJ65" s="351">
        <v>5451.4046010000002</v>
      </c>
      <c r="AK65" s="351">
        <v>5718.4858770000001</v>
      </c>
      <c r="AL65" s="351">
        <v>5742.0797119999997</v>
      </c>
      <c r="AM65" s="352">
        <v>6162.8870180000004</v>
      </c>
      <c r="AN65" s="351">
        <v>6217.7762119999998</v>
      </c>
      <c r="AO65" s="351">
        <v>6216.3327220000001</v>
      </c>
      <c r="AP65" s="351">
        <v>6410.1660629999997</v>
      </c>
      <c r="AQ65" s="352">
        <v>7651.4408100000001</v>
      </c>
      <c r="AR65" s="351">
        <v>7665.7321359999996</v>
      </c>
      <c r="AS65" s="351">
        <v>7715.785543</v>
      </c>
      <c r="AT65" s="351">
        <v>8927.6265139999996</v>
      </c>
      <c r="AU65" s="352">
        <v>9616.0056600000007</v>
      </c>
      <c r="AV65" s="351">
        <v>9579.0977070000008</v>
      </c>
      <c r="AW65" s="351">
        <v>9614.0008080000007</v>
      </c>
      <c r="AX65" s="351">
        <v>9270.7200830000002</v>
      </c>
      <c r="AY65" s="352">
        <v>9365.6338199999991</v>
      </c>
      <c r="AZ65" s="351">
        <v>9019.6813849999999</v>
      </c>
      <c r="BA65" s="351">
        <v>9604.7616670000007</v>
      </c>
      <c r="BB65" s="351">
        <v>9665.0073100000009</v>
      </c>
      <c r="BC65" s="352">
        <v>9947.5386450000005</v>
      </c>
      <c r="BD65" s="351">
        <v>10433.434393</v>
      </c>
      <c r="BE65" s="351">
        <v>10691.818209999999</v>
      </c>
      <c r="BF65" s="351">
        <v>10836.324619999999</v>
      </c>
      <c r="BG65" s="352">
        <v>10856.529560999999</v>
      </c>
      <c r="BH65" s="351">
        <v>10358.372964</v>
      </c>
      <c r="BI65" s="351">
        <v>10762.393016</v>
      </c>
      <c r="BJ65" s="351">
        <v>10230.299649</v>
      </c>
      <c r="BK65" s="352">
        <v>11499.882401000001</v>
      </c>
      <c r="BL65" s="351">
        <v>12182.245229</v>
      </c>
    </row>
    <row r="66" spans="1:64" s="342" customFormat="1">
      <c r="A66" s="348" t="s">
        <v>1264</v>
      </c>
      <c r="B66" s="355" t="s">
        <v>1265</v>
      </c>
      <c r="C66" s="355"/>
      <c r="D66" s="355"/>
      <c r="E66" s="355"/>
      <c r="F66" s="355"/>
      <c r="G66" s="355"/>
      <c r="H66" s="355"/>
      <c r="I66" s="355"/>
      <c r="J66" s="355"/>
      <c r="K66" s="355"/>
      <c r="L66" s="355"/>
      <c r="M66" s="355"/>
      <c r="N66" s="355"/>
      <c r="O66" s="350">
        <v>101.83869</v>
      </c>
      <c r="P66" s="351">
        <v>18.846979000000001</v>
      </c>
      <c r="Q66" s="351">
        <v>23.688376999999999</v>
      </c>
      <c r="R66" s="351">
        <v>22.830369999999998</v>
      </c>
      <c r="S66" s="352">
        <v>12.482073</v>
      </c>
      <c r="T66" s="351">
        <v>12.443049999999999</v>
      </c>
      <c r="U66" s="351">
        <v>17.530788000000001</v>
      </c>
      <c r="V66" s="351">
        <v>18.410205000000001</v>
      </c>
      <c r="W66" s="352">
        <v>283.10416800000002</v>
      </c>
      <c r="X66" s="351">
        <v>736.98729300000002</v>
      </c>
      <c r="Y66" s="351">
        <v>949.67728899999997</v>
      </c>
      <c r="Z66" s="351">
        <v>806.90680399999997</v>
      </c>
      <c r="AA66" s="352">
        <v>588.491986</v>
      </c>
      <c r="AB66" s="351">
        <v>401.867299</v>
      </c>
      <c r="AC66" s="351">
        <v>18.292892999999999</v>
      </c>
      <c r="AD66" s="351">
        <v>10.301773000000001</v>
      </c>
      <c r="AE66" s="352">
        <v>0</v>
      </c>
      <c r="AF66" s="351">
        <v>0</v>
      </c>
      <c r="AG66" s="351">
        <v>0</v>
      </c>
      <c r="AH66" s="351">
        <v>0</v>
      </c>
      <c r="AI66" s="352">
        <v>0</v>
      </c>
      <c r="AJ66" s="351">
        <v>0</v>
      </c>
      <c r="AK66" s="351">
        <v>0</v>
      </c>
      <c r="AL66" s="351">
        <v>0</v>
      </c>
      <c r="AM66" s="352">
        <v>0</v>
      </c>
      <c r="AN66" s="351">
        <v>0</v>
      </c>
      <c r="AO66" s="351">
        <v>0</v>
      </c>
      <c r="AP66" s="351">
        <v>0</v>
      </c>
      <c r="AQ66" s="352">
        <v>0</v>
      </c>
      <c r="AR66" s="351">
        <v>0</v>
      </c>
      <c r="AS66" s="351">
        <v>0</v>
      </c>
      <c r="AT66" s="351">
        <v>0</v>
      </c>
      <c r="AU66" s="352">
        <v>0</v>
      </c>
      <c r="AV66" s="351">
        <v>0</v>
      </c>
      <c r="AW66" s="351">
        <v>0</v>
      </c>
      <c r="AX66" s="351">
        <v>0</v>
      </c>
      <c r="AY66" s="352">
        <v>0</v>
      </c>
      <c r="AZ66" s="351">
        <v>0</v>
      </c>
      <c r="BA66" s="351">
        <v>0</v>
      </c>
      <c r="BB66" s="351">
        <v>150.86577700000001</v>
      </c>
      <c r="BC66" s="352">
        <v>340.273123</v>
      </c>
      <c r="BD66" s="351">
        <v>1099.184896</v>
      </c>
      <c r="BE66" s="351">
        <v>1097.632967</v>
      </c>
      <c r="BF66" s="351">
        <v>1440.8631660000001</v>
      </c>
      <c r="BG66" s="352">
        <v>1343.6802150000001</v>
      </c>
      <c r="BH66" s="351">
        <v>1492.7558389999999</v>
      </c>
      <c r="BI66" s="351">
        <v>1672.541485</v>
      </c>
      <c r="BJ66" s="351">
        <v>807.10214299999996</v>
      </c>
      <c r="BK66" s="352">
        <v>1903.3522250000001</v>
      </c>
      <c r="BL66" s="351">
        <v>1448.0455059999999</v>
      </c>
    </row>
    <row r="67" spans="1:64" s="342" customFormat="1">
      <c r="A67" s="348" t="s">
        <v>1266</v>
      </c>
      <c r="B67" s="355" t="s">
        <v>1267</v>
      </c>
      <c r="C67" s="360">
        <v>121.279</v>
      </c>
      <c r="D67" s="360">
        <v>135.86799999999999</v>
      </c>
      <c r="E67" s="360">
        <v>164.452</v>
      </c>
      <c r="F67" s="360">
        <v>192.03700000000001</v>
      </c>
      <c r="G67" s="360">
        <v>227.923</v>
      </c>
      <c r="H67" s="360">
        <v>249.20400000000001</v>
      </c>
      <c r="I67" s="360">
        <v>284.24900000000002</v>
      </c>
      <c r="J67" s="360">
        <v>263.09399999999999</v>
      </c>
      <c r="K67" s="360">
        <v>311.18900000000002</v>
      </c>
      <c r="L67" s="360">
        <v>427.52300000000002</v>
      </c>
      <c r="M67" s="360">
        <v>528.59500000000003</v>
      </c>
      <c r="N67" s="360">
        <v>526.29600000000005</v>
      </c>
      <c r="O67" s="350">
        <v>286.467893</v>
      </c>
      <c r="P67" s="351">
        <v>285.47709900000001</v>
      </c>
      <c r="Q67" s="351">
        <v>290.88768299999998</v>
      </c>
      <c r="R67" s="351">
        <v>209.32924700000001</v>
      </c>
      <c r="S67" s="352">
        <v>193.414728</v>
      </c>
      <c r="T67" s="351">
        <v>228.39333099999999</v>
      </c>
      <c r="U67" s="351">
        <v>296.00169299999999</v>
      </c>
      <c r="V67" s="351">
        <v>396.61052899999999</v>
      </c>
      <c r="W67" s="352">
        <v>411.79017199999998</v>
      </c>
      <c r="X67" s="351">
        <v>493.21563500000002</v>
      </c>
      <c r="Y67" s="351">
        <v>573.23671899999999</v>
      </c>
      <c r="Z67" s="351">
        <v>674.80060700000001</v>
      </c>
      <c r="AA67" s="352">
        <v>710.92259899999999</v>
      </c>
      <c r="AB67" s="351">
        <v>692.23358800000005</v>
      </c>
      <c r="AC67" s="351">
        <v>770.27810799999997</v>
      </c>
      <c r="AD67" s="351">
        <v>815.88803399999995</v>
      </c>
      <c r="AE67" s="352">
        <v>914.39979100000005</v>
      </c>
      <c r="AF67" s="351">
        <v>873.76648299999999</v>
      </c>
      <c r="AG67" s="351">
        <v>903.55795499999999</v>
      </c>
      <c r="AH67" s="351">
        <v>887.63503600000001</v>
      </c>
      <c r="AI67" s="352">
        <v>791.63397399999997</v>
      </c>
      <c r="AJ67" s="351">
        <v>732.14159600000005</v>
      </c>
      <c r="AK67" s="351">
        <v>734.19921099999999</v>
      </c>
      <c r="AL67" s="351">
        <v>784.68501300000003</v>
      </c>
      <c r="AM67" s="352">
        <v>790.39135899999997</v>
      </c>
      <c r="AN67" s="351">
        <v>785.25842299999999</v>
      </c>
      <c r="AO67" s="351">
        <v>397.16074500000002</v>
      </c>
      <c r="AP67" s="351">
        <v>375.85462000000001</v>
      </c>
      <c r="AQ67" s="352">
        <v>488.71311200000002</v>
      </c>
      <c r="AR67" s="351">
        <v>338.56734799999998</v>
      </c>
      <c r="AS67" s="351">
        <v>319.59940399999999</v>
      </c>
      <c r="AT67" s="351">
        <v>284.79443700000002</v>
      </c>
      <c r="AU67" s="352">
        <v>295.22750200000002</v>
      </c>
      <c r="AV67" s="351">
        <v>302.65952499999997</v>
      </c>
      <c r="AW67" s="351">
        <v>306.95525500000002</v>
      </c>
      <c r="AX67" s="351">
        <v>325.91020500000002</v>
      </c>
      <c r="AY67" s="352">
        <v>357.44728199999997</v>
      </c>
      <c r="AZ67" s="351">
        <v>367.68246399999998</v>
      </c>
      <c r="BA67" s="351">
        <v>379.40567399999998</v>
      </c>
      <c r="BB67" s="351">
        <v>414.62311599999998</v>
      </c>
      <c r="BC67" s="352">
        <v>479.66794700000003</v>
      </c>
      <c r="BD67" s="351">
        <v>464.87772000000001</v>
      </c>
      <c r="BE67" s="351">
        <v>517.00117799999998</v>
      </c>
      <c r="BF67" s="351">
        <v>482.28773100000001</v>
      </c>
      <c r="BG67" s="352">
        <v>494.41716300000002</v>
      </c>
      <c r="BH67" s="351">
        <v>388.41799200000003</v>
      </c>
      <c r="BI67" s="351">
        <v>411.65859699999999</v>
      </c>
      <c r="BJ67" s="351">
        <v>426.41698300000002</v>
      </c>
      <c r="BK67" s="352">
        <v>455.164648</v>
      </c>
      <c r="BL67" s="351">
        <v>433.98271199999999</v>
      </c>
    </row>
    <row r="68" spans="1:64" s="342" customFormat="1">
      <c r="A68" s="348" t="s">
        <v>1268</v>
      </c>
      <c r="B68" s="355" t="s">
        <v>1269</v>
      </c>
      <c r="C68" s="351">
        <v>193.38200000000001</v>
      </c>
      <c r="D68" s="351">
        <v>218.28800000000001</v>
      </c>
      <c r="E68" s="351">
        <v>236.62799999999999</v>
      </c>
      <c r="F68" s="351">
        <v>236.25399999999999</v>
      </c>
      <c r="G68" s="351">
        <v>210.083</v>
      </c>
      <c r="H68" s="351">
        <v>240.196</v>
      </c>
      <c r="I68" s="351">
        <v>242.679</v>
      </c>
      <c r="J68" s="351">
        <v>235.06100000000001</v>
      </c>
      <c r="K68" s="351">
        <v>229.245</v>
      </c>
      <c r="L68" s="351">
        <v>245.33</v>
      </c>
      <c r="M68" s="351">
        <v>256.733</v>
      </c>
      <c r="N68" s="351">
        <v>239.51499999999999</v>
      </c>
      <c r="O68" s="350">
        <v>245.41852499999999</v>
      </c>
      <c r="P68" s="351">
        <v>258.46262899999999</v>
      </c>
      <c r="Q68" s="351">
        <v>271.09966500000002</v>
      </c>
      <c r="R68" s="351">
        <v>213.21777599999999</v>
      </c>
      <c r="S68" s="352">
        <v>199.51100700000001</v>
      </c>
      <c r="T68" s="351">
        <v>201.55980700000001</v>
      </c>
      <c r="U68" s="351">
        <v>167.77177399999999</v>
      </c>
      <c r="V68" s="351">
        <v>188.91088500000001</v>
      </c>
      <c r="W68" s="352">
        <v>234.01213300000001</v>
      </c>
      <c r="X68" s="351">
        <v>320.27597200000002</v>
      </c>
      <c r="Y68" s="351">
        <v>360.813694</v>
      </c>
      <c r="Z68" s="351">
        <v>384.31036599999999</v>
      </c>
      <c r="AA68" s="352">
        <v>330.00392799999997</v>
      </c>
      <c r="AB68" s="351">
        <v>349.62122199999999</v>
      </c>
      <c r="AC68" s="351">
        <v>331.04256400000003</v>
      </c>
      <c r="AD68" s="351">
        <v>265.53612399999997</v>
      </c>
      <c r="AE68" s="352">
        <v>233.854648</v>
      </c>
      <c r="AF68" s="351">
        <v>347.77331099999998</v>
      </c>
      <c r="AG68" s="351">
        <v>277.96159899999998</v>
      </c>
      <c r="AH68" s="351">
        <v>310.94713400000001</v>
      </c>
      <c r="AI68" s="352">
        <v>398.81455499999998</v>
      </c>
      <c r="AJ68" s="351">
        <v>432.13126399999999</v>
      </c>
      <c r="AK68" s="351">
        <v>382.38989900000001</v>
      </c>
      <c r="AL68" s="351">
        <v>337.52012000000002</v>
      </c>
      <c r="AM68" s="352">
        <v>274.10055299999999</v>
      </c>
      <c r="AN68" s="351">
        <v>249.052064</v>
      </c>
      <c r="AO68" s="351">
        <v>227.54112699999999</v>
      </c>
      <c r="AP68" s="351">
        <v>223.93585200000001</v>
      </c>
      <c r="AQ68" s="352">
        <v>217.951078</v>
      </c>
      <c r="AR68" s="351">
        <v>168.269769</v>
      </c>
      <c r="AS68" s="351">
        <v>172.65254999999999</v>
      </c>
      <c r="AT68" s="351">
        <v>178.12922</v>
      </c>
      <c r="AU68" s="352">
        <v>203.97775100000001</v>
      </c>
      <c r="AV68" s="351">
        <v>172.613192</v>
      </c>
      <c r="AW68" s="351">
        <v>169.37932900000001</v>
      </c>
      <c r="AX68" s="351">
        <v>162.550005</v>
      </c>
      <c r="AY68" s="352">
        <v>178.02282</v>
      </c>
      <c r="AZ68" s="351">
        <v>157.476865</v>
      </c>
      <c r="BA68" s="351">
        <v>154.942376</v>
      </c>
      <c r="BB68" s="351">
        <v>138.69140899999999</v>
      </c>
      <c r="BC68" s="352">
        <v>136.683674</v>
      </c>
      <c r="BD68" s="351">
        <v>130.25395700000001</v>
      </c>
      <c r="BE68" s="351">
        <v>128.84419800000001</v>
      </c>
      <c r="BF68" s="351">
        <v>130.82696799999999</v>
      </c>
      <c r="BG68" s="352">
        <v>133.22558000000001</v>
      </c>
      <c r="BH68" s="351">
        <v>97.617805000000004</v>
      </c>
      <c r="BI68" s="351">
        <v>57.785825000000003</v>
      </c>
      <c r="BJ68" s="351">
        <v>56.590544000000001</v>
      </c>
      <c r="BK68" s="352">
        <v>56.671138999999997</v>
      </c>
      <c r="BL68" s="351">
        <v>41.935127999999999</v>
      </c>
    </row>
    <row r="69" spans="1:64" s="342" customFormat="1">
      <c r="A69" s="337" t="s">
        <v>1270</v>
      </c>
      <c r="B69" s="338" t="s">
        <v>1271</v>
      </c>
      <c r="C69" s="358">
        <f>C72+C73</f>
        <v>25.716000000000001</v>
      </c>
      <c r="D69" s="358">
        <f t="shared" ref="D69:N69" si="1">D72+D73</f>
        <v>27.435000000000002</v>
      </c>
      <c r="E69" s="358">
        <f t="shared" si="1"/>
        <v>29.707000000000001</v>
      </c>
      <c r="F69" s="358">
        <f t="shared" si="1"/>
        <v>29.88</v>
      </c>
      <c r="G69" s="358">
        <f t="shared" si="1"/>
        <v>75.522000000000006</v>
      </c>
      <c r="H69" s="358">
        <f t="shared" si="1"/>
        <v>79.573999999999998</v>
      </c>
      <c r="I69" s="358">
        <f t="shared" si="1"/>
        <v>90.571999999999989</v>
      </c>
      <c r="J69" s="358">
        <f t="shared" si="1"/>
        <v>94.494</v>
      </c>
      <c r="K69" s="358">
        <f t="shared" si="1"/>
        <v>98.525999999999996</v>
      </c>
      <c r="L69" s="358">
        <f t="shared" si="1"/>
        <v>123.98699999999999</v>
      </c>
      <c r="M69" s="358">
        <f t="shared" si="1"/>
        <v>136.815</v>
      </c>
      <c r="N69" s="358">
        <f t="shared" si="1"/>
        <v>141.142</v>
      </c>
      <c r="O69" s="339">
        <v>170.240802</v>
      </c>
      <c r="P69" s="340">
        <v>171.28401700000001</v>
      </c>
      <c r="Q69" s="340">
        <v>205.66716299999999</v>
      </c>
      <c r="R69" s="340">
        <v>226.941002</v>
      </c>
      <c r="S69" s="341">
        <v>257.09649899999999</v>
      </c>
      <c r="T69" s="340">
        <v>274.23145899999997</v>
      </c>
      <c r="U69" s="340">
        <v>280.153682</v>
      </c>
      <c r="V69" s="340">
        <v>306.854086</v>
      </c>
      <c r="W69" s="341">
        <v>357.12732099999999</v>
      </c>
      <c r="X69" s="340">
        <v>393.62061</v>
      </c>
      <c r="Y69" s="340">
        <v>405.58452199999999</v>
      </c>
      <c r="Z69" s="340">
        <v>430.07306899999998</v>
      </c>
      <c r="AA69" s="341">
        <v>500.271818</v>
      </c>
      <c r="AB69" s="340">
        <v>613.57125599999995</v>
      </c>
      <c r="AC69" s="340">
        <v>616.91490199999998</v>
      </c>
      <c r="AD69" s="340">
        <v>685.52280900000005</v>
      </c>
      <c r="AE69" s="341">
        <v>679.18568200000004</v>
      </c>
      <c r="AF69" s="340">
        <v>712.34053200000005</v>
      </c>
      <c r="AG69" s="340">
        <v>748.64048400000001</v>
      </c>
      <c r="AH69" s="340">
        <v>876.180339</v>
      </c>
      <c r="AI69" s="341">
        <v>912.791426</v>
      </c>
      <c r="AJ69" s="340">
        <v>917.60504700000001</v>
      </c>
      <c r="AK69" s="340">
        <v>942.53324399999997</v>
      </c>
      <c r="AL69" s="340">
        <v>944.55722400000002</v>
      </c>
      <c r="AM69" s="341">
        <v>948.75692600000002</v>
      </c>
      <c r="AN69" s="340">
        <v>1072.7624699999999</v>
      </c>
      <c r="AO69" s="340">
        <v>1496.6721170000001</v>
      </c>
      <c r="AP69" s="340">
        <v>1813.6356519999999</v>
      </c>
      <c r="AQ69" s="341">
        <v>1793.522434</v>
      </c>
      <c r="AR69" s="340">
        <v>1819.718766</v>
      </c>
      <c r="AS69" s="340">
        <v>1956.390159</v>
      </c>
      <c r="AT69" s="340">
        <v>2061.2716009999999</v>
      </c>
      <c r="AU69" s="341">
        <v>2230.1920919999998</v>
      </c>
      <c r="AV69" s="340">
        <v>2370.72739</v>
      </c>
      <c r="AW69" s="340">
        <v>2324.7110550000002</v>
      </c>
      <c r="AX69" s="340">
        <v>2363.7714500000002</v>
      </c>
      <c r="AY69" s="341">
        <v>2426.4664680000001</v>
      </c>
      <c r="AZ69" s="340">
        <v>2438.3980230000002</v>
      </c>
      <c r="BA69" s="340">
        <v>2465.106072</v>
      </c>
      <c r="BB69" s="340">
        <v>2939.975367</v>
      </c>
      <c r="BC69" s="341">
        <v>2927.2926419999999</v>
      </c>
      <c r="BD69" s="340">
        <v>2673.0440250000001</v>
      </c>
      <c r="BE69" s="340">
        <v>2750.7293909999999</v>
      </c>
      <c r="BF69" s="340">
        <v>2795.1595889999999</v>
      </c>
      <c r="BG69" s="341">
        <v>2965.2185460000001</v>
      </c>
      <c r="BH69" s="340">
        <v>2718.738844</v>
      </c>
      <c r="BI69" s="340">
        <v>2776.6907150000002</v>
      </c>
      <c r="BJ69" s="340">
        <v>2684.7792669999999</v>
      </c>
      <c r="BK69" s="341">
        <v>2697.9760190000002</v>
      </c>
      <c r="BL69" s="340">
        <v>2844.484254</v>
      </c>
    </row>
    <row r="70" spans="1:64" s="342" customFormat="1">
      <c r="A70" s="348"/>
      <c r="B70" s="355" t="s">
        <v>1272</v>
      </c>
      <c r="C70" s="355"/>
      <c r="D70" s="355"/>
      <c r="E70" s="355"/>
      <c r="F70" s="355"/>
      <c r="G70" s="355"/>
      <c r="H70" s="355"/>
      <c r="I70" s="355"/>
      <c r="J70" s="355"/>
      <c r="K70" s="355"/>
      <c r="L70" s="355"/>
      <c r="M70" s="355"/>
      <c r="N70" s="355"/>
      <c r="O70" s="350" t="s">
        <v>1125</v>
      </c>
      <c r="P70" s="351" t="s">
        <v>1125</v>
      </c>
      <c r="Q70" s="351" t="s">
        <v>1125</v>
      </c>
      <c r="R70" s="351" t="s">
        <v>1125</v>
      </c>
      <c r="S70" s="352" t="s">
        <v>1125</v>
      </c>
      <c r="T70" s="351" t="s">
        <v>1125</v>
      </c>
      <c r="U70" s="351" t="s">
        <v>1125</v>
      </c>
      <c r="V70" s="351" t="s">
        <v>1125</v>
      </c>
      <c r="W70" s="352" t="s">
        <v>1125</v>
      </c>
      <c r="X70" s="351" t="s">
        <v>1125</v>
      </c>
      <c r="Y70" s="351" t="s">
        <v>1125</v>
      </c>
      <c r="Z70" s="351" t="s">
        <v>1125</v>
      </c>
      <c r="AA70" s="352" t="s">
        <v>1125</v>
      </c>
      <c r="AB70" s="351" t="s">
        <v>1125</v>
      </c>
      <c r="AC70" s="351" t="s">
        <v>1125</v>
      </c>
      <c r="AD70" s="351" t="s">
        <v>1125</v>
      </c>
      <c r="AE70" s="352" t="s">
        <v>1125</v>
      </c>
      <c r="AF70" s="351" t="s">
        <v>1125</v>
      </c>
      <c r="AG70" s="351" t="s">
        <v>1125</v>
      </c>
      <c r="AH70" s="351" t="s">
        <v>1125</v>
      </c>
      <c r="AI70" s="352" t="s">
        <v>1125</v>
      </c>
      <c r="AJ70" s="351" t="s">
        <v>1125</v>
      </c>
      <c r="AK70" s="351" t="s">
        <v>1125</v>
      </c>
      <c r="AL70" s="351" t="s">
        <v>1125</v>
      </c>
      <c r="AM70" s="352" t="s">
        <v>1125</v>
      </c>
      <c r="AN70" s="351" t="s">
        <v>1125</v>
      </c>
      <c r="AO70" s="351" t="s">
        <v>1125</v>
      </c>
      <c r="AP70" s="351" t="s">
        <v>1125</v>
      </c>
      <c r="AQ70" s="352" t="s">
        <v>1125</v>
      </c>
      <c r="AR70" s="351" t="s">
        <v>1125</v>
      </c>
      <c r="AS70" s="351" t="s">
        <v>1125</v>
      </c>
      <c r="AT70" s="351" t="s">
        <v>1125</v>
      </c>
      <c r="AU70" s="352" t="s">
        <v>1125</v>
      </c>
      <c r="AV70" s="351" t="s">
        <v>1125</v>
      </c>
      <c r="AW70" s="351" t="s">
        <v>1125</v>
      </c>
      <c r="AX70" s="351" t="s">
        <v>1125</v>
      </c>
      <c r="AY70" s="352" t="s">
        <v>1125</v>
      </c>
      <c r="AZ70" s="351" t="s">
        <v>1125</v>
      </c>
      <c r="BA70" s="351" t="s">
        <v>1125</v>
      </c>
      <c r="BB70" s="351" t="s">
        <v>1125</v>
      </c>
      <c r="BC70" s="352" t="s">
        <v>1125</v>
      </c>
      <c r="BD70" s="351" t="s">
        <v>1125</v>
      </c>
      <c r="BE70" s="351" t="s">
        <v>1125</v>
      </c>
      <c r="BF70" s="351" t="s">
        <v>1125</v>
      </c>
      <c r="BG70" s="352" t="s">
        <v>1125</v>
      </c>
      <c r="BH70" s="351">
        <v>-323.132091</v>
      </c>
      <c r="BI70" s="351">
        <v>-329.35960399999999</v>
      </c>
      <c r="BJ70" s="351">
        <v>-60.573790000000002</v>
      </c>
      <c r="BK70" s="352">
        <v>-102.53449500000001</v>
      </c>
      <c r="BL70" s="351">
        <v>-92.393142999999995</v>
      </c>
    </row>
    <row r="71" spans="1:64" s="342" customFormat="1">
      <c r="A71" s="348"/>
      <c r="B71" s="355" t="s">
        <v>1251</v>
      </c>
      <c r="C71" s="355"/>
      <c r="D71" s="355"/>
      <c r="E71" s="355"/>
      <c r="F71" s="355"/>
      <c r="G71" s="355"/>
      <c r="H71" s="355"/>
      <c r="I71" s="355"/>
      <c r="J71" s="355"/>
      <c r="K71" s="355"/>
      <c r="L71" s="355"/>
      <c r="M71" s="355"/>
      <c r="N71" s="355"/>
      <c r="O71" s="350"/>
      <c r="P71" s="351"/>
      <c r="Q71" s="351"/>
      <c r="R71" s="351"/>
      <c r="S71" s="352"/>
      <c r="T71" s="351"/>
      <c r="U71" s="351"/>
      <c r="V71" s="351"/>
      <c r="W71" s="352"/>
      <c r="X71" s="351"/>
      <c r="Y71" s="351"/>
      <c r="Z71" s="351"/>
      <c r="AA71" s="352"/>
      <c r="AB71" s="351"/>
      <c r="AC71" s="351"/>
      <c r="AD71" s="351"/>
      <c r="AE71" s="352"/>
      <c r="AF71" s="351"/>
      <c r="AG71" s="351"/>
      <c r="AH71" s="351"/>
      <c r="AI71" s="352"/>
      <c r="AJ71" s="351"/>
      <c r="AK71" s="351"/>
      <c r="AL71" s="351"/>
      <c r="AM71" s="352"/>
      <c r="AN71" s="351"/>
      <c r="AO71" s="351"/>
      <c r="AP71" s="351"/>
      <c r="AQ71" s="352"/>
      <c r="AR71" s="351"/>
      <c r="AS71" s="351"/>
      <c r="AT71" s="351"/>
      <c r="AU71" s="352"/>
      <c r="AV71" s="351"/>
      <c r="AW71" s="351"/>
      <c r="AX71" s="351"/>
      <c r="AY71" s="352"/>
      <c r="AZ71" s="351"/>
      <c r="BA71" s="351"/>
      <c r="BB71" s="351"/>
      <c r="BC71" s="352"/>
      <c r="BD71" s="351"/>
      <c r="BE71" s="351"/>
      <c r="BF71" s="351"/>
      <c r="BG71" s="352"/>
      <c r="BH71" s="351"/>
      <c r="BI71" s="351"/>
      <c r="BJ71" s="351"/>
      <c r="BK71" s="352"/>
      <c r="BL71" s="351"/>
    </row>
    <row r="72" spans="1:64" s="342" customFormat="1" ht="36">
      <c r="A72" s="348" t="s">
        <v>1273</v>
      </c>
      <c r="B72" s="355" t="s">
        <v>1274</v>
      </c>
      <c r="C72" s="360">
        <v>19.626000000000001</v>
      </c>
      <c r="D72" s="360">
        <v>20.146000000000001</v>
      </c>
      <c r="E72" s="360">
        <v>20.585000000000001</v>
      </c>
      <c r="F72" s="360">
        <v>21.04</v>
      </c>
      <c r="G72" s="360">
        <v>64.867000000000004</v>
      </c>
      <c r="H72" s="360">
        <v>68.521000000000001</v>
      </c>
      <c r="I72" s="360">
        <v>77.593999999999994</v>
      </c>
      <c r="J72" s="360">
        <v>80.563000000000002</v>
      </c>
      <c r="K72" s="360">
        <v>79.765000000000001</v>
      </c>
      <c r="L72" s="360">
        <v>104.264</v>
      </c>
      <c r="M72" s="360">
        <v>116.554</v>
      </c>
      <c r="N72" s="360">
        <v>118.991</v>
      </c>
      <c r="O72" s="350">
        <v>144.49660299999999</v>
      </c>
      <c r="P72" s="351">
        <v>144.57732100000001</v>
      </c>
      <c r="Q72" s="351">
        <v>176.91983500000001</v>
      </c>
      <c r="R72" s="351">
        <v>195.18485799999999</v>
      </c>
      <c r="S72" s="352">
        <v>211.96299400000001</v>
      </c>
      <c r="T72" s="351">
        <v>225.639692</v>
      </c>
      <c r="U72" s="351">
        <v>218.97402600000001</v>
      </c>
      <c r="V72" s="351">
        <v>243.66296600000001</v>
      </c>
      <c r="W72" s="352">
        <v>284.53723300000001</v>
      </c>
      <c r="X72" s="351">
        <v>281.92878899999999</v>
      </c>
      <c r="Y72" s="351">
        <v>291.84934700000002</v>
      </c>
      <c r="Z72" s="351">
        <v>313.04534100000001</v>
      </c>
      <c r="AA72" s="352">
        <v>368.175365</v>
      </c>
      <c r="AB72" s="351">
        <v>458.03602799999999</v>
      </c>
      <c r="AC72" s="351">
        <v>439.87837200000001</v>
      </c>
      <c r="AD72" s="351">
        <v>395.37408699999997</v>
      </c>
      <c r="AE72" s="352">
        <v>387.31079499999998</v>
      </c>
      <c r="AF72" s="351">
        <v>409.31918000000002</v>
      </c>
      <c r="AG72" s="351">
        <v>441.42458900000003</v>
      </c>
      <c r="AH72" s="351">
        <v>559.70264399999996</v>
      </c>
      <c r="AI72" s="352">
        <v>579.36658499999999</v>
      </c>
      <c r="AJ72" s="351">
        <v>585.89075800000001</v>
      </c>
      <c r="AK72" s="351">
        <v>601.08600799999999</v>
      </c>
      <c r="AL72" s="351">
        <v>588.693622</v>
      </c>
      <c r="AM72" s="352">
        <v>594.89735499999995</v>
      </c>
      <c r="AN72" s="351">
        <v>695.95191899999998</v>
      </c>
      <c r="AO72" s="351">
        <v>1050.07347</v>
      </c>
      <c r="AP72" s="351">
        <v>1372.05079</v>
      </c>
      <c r="AQ72" s="352">
        <v>1365.933761</v>
      </c>
      <c r="AR72" s="351">
        <v>1371.1950139999999</v>
      </c>
      <c r="AS72" s="351">
        <v>1488.1092650000001</v>
      </c>
      <c r="AT72" s="351">
        <v>1560.9831770000001</v>
      </c>
      <c r="AU72" s="352">
        <v>1662.205093</v>
      </c>
      <c r="AV72" s="351">
        <v>1782.1407320000001</v>
      </c>
      <c r="AW72" s="351">
        <v>1536.2657979999999</v>
      </c>
      <c r="AX72" s="351">
        <v>1546.1680229999999</v>
      </c>
      <c r="AY72" s="352">
        <v>1548.9571309999999</v>
      </c>
      <c r="AZ72" s="351">
        <v>1555.3450359999999</v>
      </c>
      <c r="BA72" s="351">
        <v>1564.6250259999999</v>
      </c>
      <c r="BB72" s="351">
        <v>1788.340346</v>
      </c>
      <c r="BC72" s="352">
        <v>1747.0341450000001</v>
      </c>
      <c r="BD72" s="351">
        <v>1476.686923</v>
      </c>
      <c r="BE72" s="351">
        <v>1518.011769</v>
      </c>
      <c r="BF72" s="351">
        <v>1544.970826</v>
      </c>
      <c r="BG72" s="352">
        <v>1613.9048780000001</v>
      </c>
      <c r="BH72" s="351">
        <v>1640.8418429999999</v>
      </c>
      <c r="BI72" s="351">
        <v>1657.4445169999999</v>
      </c>
      <c r="BJ72" s="351">
        <v>1545.441386</v>
      </c>
      <c r="BK72" s="352">
        <v>1546.2830570000001</v>
      </c>
      <c r="BL72" s="351">
        <v>1691.921893</v>
      </c>
    </row>
    <row r="73" spans="1:64" s="342" customFormat="1">
      <c r="A73" s="343" t="s">
        <v>1275</v>
      </c>
      <c r="B73" s="344" t="s">
        <v>1276</v>
      </c>
      <c r="C73" s="361">
        <v>6.09</v>
      </c>
      <c r="D73" s="361">
        <v>7.2889999999999997</v>
      </c>
      <c r="E73" s="361">
        <v>9.1219999999999999</v>
      </c>
      <c r="F73" s="361">
        <v>8.84</v>
      </c>
      <c r="G73" s="361">
        <v>10.654999999999999</v>
      </c>
      <c r="H73" s="361">
        <v>11.053000000000001</v>
      </c>
      <c r="I73" s="361">
        <v>12.978</v>
      </c>
      <c r="J73" s="361">
        <v>13.930999999999999</v>
      </c>
      <c r="K73" s="361">
        <v>18.760999999999999</v>
      </c>
      <c r="L73" s="361">
        <v>19.722999999999999</v>
      </c>
      <c r="M73" s="361">
        <v>20.260999999999999</v>
      </c>
      <c r="N73" s="361">
        <v>22.151</v>
      </c>
      <c r="O73" s="345">
        <v>25.744198999999998</v>
      </c>
      <c r="P73" s="346">
        <v>26.706696000000001</v>
      </c>
      <c r="Q73" s="346">
        <v>28.747328</v>
      </c>
      <c r="R73" s="346">
        <v>31.756143999999999</v>
      </c>
      <c r="S73" s="347">
        <v>45.133505</v>
      </c>
      <c r="T73" s="346">
        <v>48.591766999999997</v>
      </c>
      <c r="U73" s="346">
        <v>61.179656000000001</v>
      </c>
      <c r="V73" s="346">
        <v>63.191119999999998</v>
      </c>
      <c r="W73" s="347">
        <v>72.590087999999994</v>
      </c>
      <c r="X73" s="346">
        <v>111.691821</v>
      </c>
      <c r="Y73" s="346">
        <v>113.735175</v>
      </c>
      <c r="Z73" s="346">
        <v>117.027728</v>
      </c>
      <c r="AA73" s="347">
        <v>132.096453</v>
      </c>
      <c r="AB73" s="346">
        <v>155.53522799999999</v>
      </c>
      <c r="AC73" s="346">
        <v>177.03653</v>
      </c>
      <c r="AD73" s="346">
        <v>290.14872200000002</v>
      </c>
      <c r="AE73" s="347">
        <v>291.874887</v>
      </c>
      <c r="AF73" s="346">
        <v>303.02135199999998</v>
      </c>
      <c r="AG73" s="346">
        <v>307.21589499999999</v>
      </c>
      <c r="AH73" s="346">
        <v>316.47769499999998</v>
      </c>
      <c r="AI73" s="347">
        <v>333.42484100000001</v>
      </c>
      <c r="AJ73" s="346">
        <v>331.71428900000001</v>
      </c>
      <c r="AK73" s="346">
        <v>341.44723599999998</v>
      </c>
      <c r="AL73" s="346">
        <v>355.86360200000001</v>
      </c>
      <c r="AM73" s="347">
        <v>353.85957100000002</v>
      </c>
      <c r="AN73" s="346">
        <v>376.81055099999998</v>
      </c>
      <c r="AO73" s="346">
        <v>446.59864700000003</v>
      </c>
      <c r="AP73" s="346">
        <v>441.58486199999999</v>
      </c>
      <c r="AQ73" s="347">
        <v>427.58867299999997</v>
      </c>
      <c r="AR73" s="346">
        <v>448.523752</v>
      </c>
      <c r="AS73" s="346">
        <v>468.28089399999999</v>
      </c>
      <c r="AT73" s="346">
        <v>500.28842400000002</v>
      </c>
      <c r="AU73" s="347">
        <v>567.98699899999997</v>
      </c>
      <c r="AV73" s="346">
        <v>588.58665800000006</v>
      </c>
      <c r="AW73" s="346">
        <v>788.44525699999997</v>
      </c>
      <c r="AX73" s="346">
        <v>817.60342700000001</v>
      </c>
      <c r="AY73" s="347">
        <v>877.50933699999996</v>
      </c>
      <c r="AZ73" s="346">
        <v>883.05298700000003</v>
      </c>
      <c r="BA73" s="346">
        <v>900.48104599999999</v>
      </c>
      <c r="BB73" s="346">
        <v>1151.6350210000001</v>
      </c>
      <c r="BC73" s="347">
        <v>1180.258497</v>
      </c>
      <c r="BD73" s="346">
        <v>1196.3571019999999</v>
      </c>
      <c r="BE73" s="346">
        <v>1232.7176219999999</v>
      </c>
      <c r="BF73" s="346">
        <v>1250.1887630000001</v>
      </c>
      <c r="BG73" s="347">
        <v>1351.313668</v>
      </c>
      <c r="BH73" s="346">
        <v>1077.897001</v>
      </c>
      <c r="BI73" s="346">
        <v>1119.246198</v>
      </c>
      <c r="BJ73" s="346">
        <v>1139.3378809999999</v>
      </c>
      <c r="BK73" s="347">
        <v>1151.6929620000001</v>
      </c>
      <c r="BL73" s="346">
        <v>1152.562361</v>
      </c>
    </row>
    <row r="74" spans="1:64" s="342" customFormat="1" ht="36">
      <c r="A74" s="362" t="s">
        <v>1277</v>
      </c>
      <c r="B74" s="363" t="s">
        <v>1278</v>
      </c>
      <c r="C74" s="363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4">
        <v>0</v>
      </c>
      <c r="P74" s="365">
        <v>0</v>
      </c>
      <c r="Q74" s="365">
        <v>0</v>
      </c>
      <c r="R74" s="365">
        <v>0</v>
      </c>
      <c r="S74" s="366">
        <v>0</v>
      </c>
      <c r="T74" s="365">
        <v>0</v>
      </c>
      <c r="U74" s="365">
        <v>0</v>
      </c>
      <c r="V74" s="365">
        <v>0</v>
      </c>
      <c r="W74" s="366">
        <v>0</v>
      </c>
      <c r="X74" s="365">
        <v>0</v>
      </c>
      <c r="Y74" s="365">
        <v>0</v>
      </c>
      <c r="Z74" s="365">
        <v>0</v>
      </c>
      <c r="AA74" s="366">
        <v>0</v>
      </c>
      <c r="AB74" s="365">
        <v>0</v>
      </c>
      <c r="AC74" s="365">
        <v>0</v>
      </c>
      <c r="AD74" s="365">
        <v>0</v>
      </c>
      <c r="AE74" s="366">
        <v>0</v>
      </c>
      <c r="AF74" s="365">
        <v>115.77392</v>
      </c>
      <c r="AG74" s="365">
        <v>188.06685400000001</v>
      </c>
      <c r="AH74" s="365">
        <v>158.424779</v>
      </c>
      <c r="AI74" s="366">
        <v>163.939819</v>
      </c>
      <c r="AJ74" s="365">
        <v>138.99663200000001</v>
      </c>
      <c r="AK74" s="365">
        <v>189.12828400000001</v>
      </c>
      <c r="AL74" s="365">
        <v>180.23399900000001</v>
      </c>
      <c r="AM74" s="366">
        <v>175.848479</v>
      </c>
      <c r="AN74" s="365">
        <v>397.48710899999998</v>
      </c>
      <c r="AO74" s="365">
        <v>316.39182199999999</v>
      </c>
      <c r="AP74" s="365">
        <v>615.45603300000005</v>
      </c>
      <c r="AQ74" s="366">
        <v>2298.6462710000001</v>
      </c>
      <c r="AR74" s="365">
        <v>1727.167064</v>
      </c>
      <c r="AS74" s="365">
        <v>1204.1700089999999</v>
      </c>
      <c r="AT74" s="365">
        <v>1352.3111489999999</v>
      </c>
      <c r="AU74" s="366">
        <v>1261.026685</v>
      </c>
      <c r="AV74" s="365">
        <v>1049.5848080000001</v>
      </c>
      <c r="AW74" s="365">
        <v>914.83056799999997</v>
      </c>
      <c r="AX74" s="365">
        <v>788.53334800000005</v>
      </c>
      <c r="AY74" s="366">
        <v>704.44468900000004</v>
      </c>
      <c r="AZ74" s="365">
        <v>653.41135499999996</v>
      </c>
      <c r="BA74" s="365">
        <v>626.28821300000004</v>
      </c>
      <c r="BB74" s="365">
        <v>587.729645</v>
      </c>
      <c r="BC74" s="366">
        <v>505.00257699999997</v>
      </c>
      <c r="BD74" s="365">
        <v>462.10404</v>
      </c>
      <c r="BE74" s="365">
        <v>474.850325</v>
      </c>
      <c r="BF74" s="365">
        <v>591.81069300000001</v>
      </c>
      <c r="BG74" s="366">
        <v>728.78369599999996</v>
      </c>
      <c r="BH74" s="365">
        <v>551.78389400000003</v>
      </c>
      <c r="BI74" s="365">
        <v>534.49659099999997</v>
      </c>
      <c r="BJ74" s="365">
        <v>568.41206199999999</v>
      </c>
      <c r="BK74" s="366">
        <v>584.09444399999995</v>
      </c>
      <c r="BL74" s="365">
        <v>1573.2265050000001</v>
      </c>
    </row>
    <row r="75" spans="1:64" s="342" customFormat="1" ht="38.4">
      <c r="A75" s="348" t="s">
        <v>1279</v>
      </c>
      <c r="B75" s="354" t="s">
        <v>1280</v>
      </c>
      <c r="C75" s="354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0">
        <v>14901.645237999999</v>
      </c>
      <c r="P75" s="351">
        <v>16110.928608</v>
      </c>
      <c r="Q75" s="351">
        <v>17366.442899000001</v>
      </c>
      <c r="R75" s="351">
        <v>19078.642199000002</v>
      </c>
      <c r="S75" s="352">
        <v>19940.951052</v>
      </c>
      <c r="T75" s="351">
        <v>20604.499526</v>
      </c>
      <c r="U75" s="351">
        <v>19915.226078</v>
      </c>
      <c r="V75" s="351">
        <v>20214.996738999998</v>
      </c>
      <c r="W75" s="352">
        <v>19878.379355000001</v>
      </c>
      <c r="X75" s="351">
        <v>19757.237670999999</v>
      </c>
      <c r="Y75" s="351">
        <v>20395.571222999999</v>
      </c>
      <c r="Z75" s="351">
        <v>21357.487327999999</v>
      </c>
      <c r="AA75" s="352">
        <v>22166.658524999999</v>
      </c>
      <c r="AB75" s="351">
        <v>22696.465025000001</v>
      </c>
      <c r="AC75" s="351">
        <v>24045.889594</v>
      </c>
      <c r="AD75" s="351">
        <v>26635.304553999998</v>
      </c>
      <c r="AE75" s="352">
        <v>28737.03311</v>
      </c>
      <c r="AF75" s="351">
        <v>28987.277457</v>
      </c>
      <c r="AG75" s="351">
        <v>31142.687492000001</v>
      </c>
      <c r="AH75" s="351">
        <v>32271.655189000001</v>
      </c>
      <c r="AI75" s="352">
        <v>33993.124337000001</v>
      </c>
      <c r="AJ75" s="351">
        <v>34853.762538000003</v>
      </c>
      <c r="AK75" s="351">
        <v>37412.161694000002</v>
      </c>
      <c r="AL75" s="351">
        <v>38950.335097000003</v>
      </c>
      <c r="AM75" s="352">
        <v>40535.264079</v>
      </c>
      <c r="AN75" s="351">
        <v>42139.974463999999</v>
      </c>
      <c r="AO75" s="351">
        <v>43954.606770999999</v>
      </c>
      <c r="AP75" s="351">
        <v>45926.071351999999</v>
      </c>
      <c r="AQ75" s="352">
        <v>52115.721722000002</v>
      </c>
      <c r="AR75" s="351">
        <v>51442.448838999997</v>
      </c>
      <c r="AS75" s="351">
        <v>51223.199828999997</v>
      </c>
      <c r="AT75" s="351">
        <v>55319.294267999998</v>
      </c>
      <c r="AU75" s="352">
        <v>57511.385445</v>
      </c>
      <c r="AV75" s="351">
        <v>56276.090525</v>
      </c>
      <c r="AW75" s="351">
        <v>55301.412167000002</v>
      </c>
      <c r="AX75" s="351">
        <v>55171.363802</v>
      </c>
      <c r="AY75" s="352">
        <v>55621.965194999997</v>
      </c>
      <c r="AZ75" s="351">
        <v>55186.700394</v>
      </c>
      <c r="BA75" s="351">
        <v>56442.659808999997</v>
      </c>
      <c r="BB75" s="351">
        <v>56675.619903999999</v>
      </c>
      <c r="BC75" s="352">
        <v>58122.337005000001</v>
      </c>
      <c r="BD75" s="351">
        <v>56256.993471000002</v>
      </c>
      <c r="BE75" s="351">
        <v>58344.500685999999</v>
      </c>
      <c r="BF75" s="351">
        <v>61193.207986000001</v>
      </c>
      <c r="BG75" s="352">
        <v>65123.936950000003</v>
      </c>
      <c r="BH75" s="351">
        <v>63876.686851999999</v>
      </c>
      <c r="BI75" s="351">
        <v>64241.426197000001</v>
      </c>
      <c r="BJ75" s="351">
        <v>65264.498393000002</v>
      </c>
      <c r="BK75" s="352">
        <v>67056.004862999995</v>
      </c>
      <c r="BL75" s="351">
        <v>71298.702682999996</v>
      </c>
    </row>
    <row r="76" spans="1:64" s="342" customFormat="1">
      <c r="A76" s="348"/>
      <c r="B76" s="355" t="s">
        <v>1281</v>
      </c>
      <c r="C76" s="355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0"/>
      <c r="P76" s="351"/>
      <c r="Q76" s="351"/>
      <c r="R76" s="351"/>
      <c r="S76" s="352"/>
      <c r="T76" s="351"/>
      <c r="U76" s="351"/>
      <c r="V76" s="351"/>
      <c r="W76" s="352"/>
      <c r="X76" s="351"/>
      <c r="Y76" s="351"/>
      <c r="Z76" s="351"/>
      <c r="AA76" s="352"/>
      <c r="AB76" s="351"/>
      <c r="AC76" s="351"/>
      <c r="AD76" s="351"/>
      <c r="AE76" s="352"/>
      <c r="AF76" s="351"/>
      <c r="AG76" s="351"/>
      <c r="AH76" s="351"/>
      <c r="AI76" s="352"/>
      <c r="AJ76" s="351"/>
      <c r="AK76" s="351"/>
      <c r="AL76" s="351"/>
      <c r="AM76" s="352"/>
      <c r="AN76" s="351"/>
      <c r="AO76" s="351"/>
      <c r="AP76" s="351"/>
      <c r="AQ76" s="352"/>
      <c r="AR76" s="351"/>
      <c r="AS76" s="351"/>
      <c r="AT76" s="351"/>
      <c r="AU76" s="352"/>
      <c r="AV76" s="351"/>
      <c r="AW76" s="351"/>
      <c r="AX76" s="351"/>
      <c r="AY76" s="352"/>
      <c r="AZ76" s="351"/>
      <c r="BA76" s="351"/>
      <c r="BB76" s="351"/>
      <c r="BC76" s="352"/>
      <c r="BD76" s="351"/>
      <c r="BE76" s="351"/>
      <c r="BF76" s="351"/>
      <c r="BG76" s="352"/>
      <c r="BH76" s="351"/>
      <c r="BI76" s="351"/>
      <c r="BJ76" s="351"/>
      <c r="BK76" s="352"/>
      <c r="BL76" s="351"/>
    </row>
    <row r="77" spans="1:64" s="342" customFormat="1" ht="24">
      <c r="A77" s="348"/>
      <c r="B77" s="355" t="s">
        <v>1282</v>
      </c>
      <c r="C77" s="355"/>
      <c r="D77" s="355"/>
      <c r="E77" s="355"/>
      <c r="F77" s="355"/>
      <c r="G77" s="355"/>
      <c r="H77" s="355"/>
      <c r="I77" s="355"/>
      <c r="J77" s="355"/>
      <c r="K77" s="355"/>
      <c r="L77" s="355"/>
      <c r="M77" s="355"/>
      <c r="N77" s="355"/>
      <c r="O77" s="350" t="s">
        <v>1125</v>
      </c>
      <c r="P77" s="351" t="s">
        <v>1125</v>
      </c>
      <c r="Q77" s="351" t="s">
        <v>1125</v>
      </c>
      <c r="R77" s="351" t="s">
        <v>1125</v>
      </c>
      <c r="S77" s="352" t="s">
        <v>1125</v>
      </c>
      <c r="T77" s="351" t="s">
        <v>1125</v>
      </c>
      <c r="U77" s="351" t="s">
        <v>1125</v>
      </c>
      <c r="V77" s="351" t="s">
        <v>1125</v>
      </c>
      <c r="W77" s="352" t="s">
        <v>1125</v>
      </c>
      <c r="X77" s="351" t="s">
        <v>1125</v>
      </c>
      <c r="Y77" s="351" t="s">
        <v>1125</v>
      </c>
      <c r="Z77" s="351" t="s">
        <v>1125</v>
      </c>
      <c r="AA77" s="352" t="s">
        <v>1125</v>
      </c>
      <c r="AB77" s="351" t="s">
        <v>1125</v>
      </c>
      <c r="AC77" s="351" t="s">
        <v>1125</v>
      </c>
      <c r="AD77" s="351" t="s">
        <v>1125</v>
      </c>
      <c r="AE77" s="352" t="s">
        <v>1125</v>
      </c>
      <c r="AF77" s="351" t="s">
        <v>1125</v>
      </c>
      <c r="AG77" s="351" t="s">
        <v>1125</v>
      </c>
      <c r="AH77" s="351" t="s">
        <v>1125</v>
      </c>
      <c r="AI77" s="352" t="s">
        <v>1125</v>
      </c>
      <c r="AJ77" s="351" t="s">
        <v>1125</v>
      </c>
      <c r="AK77" s="351" t="s">
        <v>1125</v>
      </c>
      <c r="AL77" s="351" t="s">
        <v>1125</v>
      </c>
      <c r="AM77" s="352" t="s">
        <v>1125</v>
      </c>
      <c r="AN77" s="351" t="s">
        <v>1125</v>
      </c>
      <c r="AO77" s="351" t="s">
        <v>1125</v>
      </c>
      <c r="AP77" s="351" t="s">
        <v>1125</v>
      </c>
      <c r="AQ77" s="352" t="s">
        <v>1125</v>
      </c>
      <c r="AR77" s="351" t="s">
        <v>1125</v>
      </c>
      <c r="AS77" s="351" t="s">
        <v>1125</v>
      </c>
      <c r="AT77" s="351" t="s">
        <v>1125</v>
      </c>
      <c r="AU77" s="352" t="s">
        <v>1125</v>
      </c>
      <c r="AV77" s="351" t="s">
        <v>1125</v>
      </c>
      <c r="AW77" s="351" t="s">
        <v>1125</v>
      </c>
      <c r="AX77" s="351" t="s">
        <v>1125</v>
      </c>
      <c r="AY77" s="352" t="s">
        <v>1125</v>
      </c>
      <c r="AZ77" s="351" t="s">
        <v>1125</v>
      </c>
      <c r="BA77" s="351" t="s">
        <v>1125</v>
      </c>
      <c r="BB77" s="351" t="s">
        <v>1125</v>
      </c>
      <c r="BC77" s="352" t="s">
        <v>1125</v>
      </c>
      <c r="BD77" s="351" t="s">
        <v>1125</v>
      </c>
      <c r="BE77" s="351" t="s">
        <v>1125</v>
      </c>
      <c r="BF77" s="351" t="s">
        <v>1125</v>
      </c>
      <c r="BG77" s="352" t="s">
        <v>1125</v>
      </c>
      <c r="BH77" s="351">
        <v>-865.41443000000004</v>
      </c>
      <c r="BI77" s="351">
        <v>-847.16657999999995</v>
      </c>
      <c r="BJ77" s="351">
        <v>-776.652512</v>
      </c>
      <c r="BK77" s="352">
        <v>-692.58281199999999</v>
      </c>
      <c r="BL77" s="351">
        <v>-773.75339299999996</v>
      </c>
    </row>
    <row r="78" spans="1:64" s="342" customFormat="1" ht="24">
      <c r="A78" s="348"/>
      <c r="B78" s="355" t="s">
        <v>1283</v>
      </c>
      <c r="C78" s="355"/>
      <c r="D78" s="355"/>
      <c r="E78" s="355"/>
      <c r="F78" s="355"/>
      <c r="G78" s="355"/>
      <c r="H78" s="355"/>
      <c r="I78" s="355"/>
      <c r="J78" s="355"/>
      <c r="K78" s="355"/>
      <c r="L78" s="355"/>
      <c r="M78" s="355"/>
      <c r="N78" s="355"/>
      <c r="O78" s="350" t="s">
        <v>1125</v>
      </c>
      <c r="P78" s="351" t="s">
        <v>1125</v>
      </c>
      <c r="Q78" s="351" t="s">
        <v>1125</v>
      </c>
      <c r="R78" s="351" t="s">
        <v>1125</v>
      </c>
      <c r="S78" s="352" t="s">
        <v>1125</v>
      </c>
      <c r="T78" s="351" t="s">
        <v>1125</v>
      </c>
      <c r="U78" s="351" t="s">
        <v>1125</v>
      </c>
      <c r="V78" s="351" t="s">
        <v>1125</v>
      </c>
      <c r="W78" s="352" t="s">
        <v>1125</v>
      </c>
      <c r="X78" s="351" t="s">
        <v>1125</v>
      </c>
      <c r="Y78" s="351" t="s">
        <v>1125</v>
      </c>
      <c r="Z78" s="351" t="s">
        <v>1125</v>
      </c>
      <c r="AA78" s="352" t="s">
        <v>1125</v>
      </c>
      <c r="AB78" s="351" t="s">
        <v>1125</v>
      </c>
      <c r="AC78" s="351" t="s">
        <v>1125</v>
      </c>
      <c r="AD78" s="351" t="s">
        <v>1125</v>
      </c>
      <c r="AE78" s="352" t="s">
        <v>1125</v>
      </c>
      <c r="AF78" s="351" t="s">
        <v>1125</v>
      </c>
      <c r="AG78" s="351" t="s">
        <v>1125</v>
      </c>
      <c r="AH78" s="351" t="s">
        <v>1125</v>
      </c>
      <c r="AI78" s="352" t="s">
        <v>1125</v>
      </c>
      <c r="AJ78" s="351" t="s">
        <v>1125</v>
      </c>
      <c r="AK78" s="351" t="s">
        <v>1125</v>
      </c>
      <c r="AL78" s="351" t="s">
        <v>1125</v>
      </c>
      <c r="AM78" s="352" t="s">
        <v>1125</v>
      </c>
      <c r="AN78" s="351" t="s">
        <v>1125</v>
      </c>
      <c r="AO78" s="351" t="s">
        <v>1125</v>
      </c>
      <c r="AP78" s="351" t="s">
        <v>1125</v>
      </c>
      <c r="AQ78" s="352" t="s">
        <v>1125</v>
      </c>
      <c r="AR78" s="351" t="s">
        <v>1125</v>
      </c>
      <c r="AS78" s="351" t="s">
        <v>1125</v>
      </c>
      <c r="AT78" s="351" t="s">
        <v>1125</v>
      </c>
      <c r="AU78" s="352" t="s">
        <v>1125</v>
      </c>
      <c r="AV78" s="351" t="s">
        <v>1125</v>
      </c>
      <c r="AW78" s="351" t="s">
        <v>1125</v>
      </c>
      <c r="AX78" s="351" t="s">
        <v>1125</v>
      </c>
      <c r="AY78" s="352" t="s">
        <v>1125</v>
      </c>
      <c r="AZ78" s="351" t="s">
        <v>1125</v>
      </c>
      <c r="BA78" s="351" t="s">
        <v>1125</v>
      </c>
      <c r="BB78" s="351" t="s">
        <v>1125</v>
      </c>
      <c r="BC78" s="352" t="s">
        <v>1125</v>
      </c>
      <c r="BD78" s="351" t="s">
        <v>1125</v>
      </c>
      <c r="BE78" s="351" t="s">
        <v>1125</v>
      </c>
      <c r="BF78" s="351" t="s">
        <v>1125</v>
      </c>
      <c r="BG78" s="352" t="s">
        <v>1125</v>
      </c>
      <c r="BH78" s="351">
        <v>-360.712895</v>
      </c>
      <c r="BI78" s="351">
        <v>-345.90065099999998</v>
      </c>
      <c r="BJ78" s="351">
        <v>-369.13343099999997</v>
      </c>
      <c r="BK78" s="352">
        <v>-389.45190500000001</v>
      </c>
      <c r="BL78" s="351">
        <v>-393.73430400000001</v>
      </c>
    </row>
    <row r="79" spans="1:64" s="342" customFormat="1">
      <c r="A79" s="348"/>
      <c r="B79" s="355" t="s">
        <v>1251</v>
      </c>
      <c r="C79" s="355"/>
      <c r="D79" s="355"/>
      <c r="E79" s="355"/>
      <c r="F79" s="355"/>
      <c r="G79" s="355"/>
      <c r="H79" s="355"/>
      <c r="I79" s="355"/>
      <c r="J79" s="355"/>
      <c r="K79" s="355"/>
      <c r="L79" s="355"/>
      <c r="M79" s="355"/>
      <c r="N79" s="355"/>
      <c r="O79" s="350"/>
      <c r="P79" s="351"/>
      <c r="Q79" s="351"/>
      <c r="R79" s="351"/>
      <c r="S79" s="352"/>
      <c r="T79" s="351"/>
      <c r="U79" s="351"/>
      <c r="V79" s="351"/>
      <c r="W79" s="352"/>
      <c r="X79" s="351"/>
      <c r="Y79" s="351"/>
      <c r="Z79" s="351"/>
      <c r="AA79" s="352"/>
      <c r="AB79" s="351"/>
      <c r="AC79" s="351"/>
      <c r="AD79" s="351"/>
      <c r="AE79" s="352"/>
      <c r="AF79" s="351"/>
      <c r="AG79" s="351"/>
      <c r="AH79" s="351"/>
      <c r="AI79" s="352"/>
      <c r="AJ79" s="351"/>
      <c r="AK79" s="351"/>
      <c r="AL79" s="351"/>
      <c r="AM79" s="352"/>
      <c r="AN79" s="351"/>
      <c r="AO79" s="351"/>
      <c r="AP79" s="351"/>
      <c r="AQ79" s="352"/>
      <c r="AR79" s="351"/>
      <c r="AS79" s="351"/>
      <c r="AT79" s="351"/>
      <c r="AU79" s="352"/>
      <c r="AV79" s="351"/>
      <c r="AW79" s="351"/>
      <c r="AX79" s="351"/>
      <c r="AY79" s="352"/>
      <c r="AZ79" s="351"/>
      <c r="BA79" s="351"/>
      <c r="BB79" s="351"/>
      <c r="BC79" s="352"/>
      <c r="BD79" s="351"/>
      <c r="BE79" s="351"/>
      <c r="BF79" s="351"/>
      <c r="BG79" s="352"/>
      <c r="BH79" s="351"/>
      <c r="BI79" s="351"/>
      <c r="BJ79" s="351"/>
      <c r="BK79" s="352"/>
      <c r="BL79" s="351"/>
    </row>
    <row r="80" spans="1:64" s="342" customFormat="1" ht="36">
      <c r="A80" s="348" t="s">
        <v>1284</v>
      </c>
      <c r="B80" s="355" t="s">
        <v>1285</v>
      </c>
      <c r="C80" s="360">
        <v>4227.9549999999999</v>
      </c>
      <c r="D80" s="360">
        <v>4492.5200000000004</v>
      </c>
      <c r="E80" s="360">
        <v>4991.4709999999995</v>
      </c>
      <c r="F80" s="360">
        <v>5393.5550000000003</v>
      </c>
      <c r="G80" s="360">
        <v>5999.4250000000002</v>
      </c>
      <c r="H80" s="360">
        <v>6390.6279999999997</v>
      </c>
      <c r="I80" s="360">
        <v>7053.4669999999996</v>
      </c>
      <c r="J80" s="360">
        <v>7830.1949999999997</v>
      </c>
      <c r="K80" s="360">
        <v>8786.1039999999994</v>
      </c>
      <c r="L80" s="360">
        <v>9650.1959999999999</v>
      </c>
      <c r="M80" s="360">
        <v>10564.725</v>
      </c>
      <c r="N80" s="360">
        <v>11909.985000000001</v>
      </c>
      <c r="O80" s="350">
        <v>14901.645237999999</v>
      </c>
      <c r="P80" s="351">
        <v>16110.928608</v>
      </c>
      <c r="Q80" s="351">
        <v>17366.442899000001</v>
      </c>
      <c r="R80" s="351">
        <v>19078.642199000002</v>
      </c>
      <c r="S80" s="352">
        <v>19940.951052</v>
      </c>
      <c r="T80" s="351">
        <v>20604.499526</v>
      </c>
      <c r="U80" s="351">
        <v>19915.226078</v>
      </c>
      <c r="V80" s="351">
        <v>20214.996738999998</v>
      </c>
      <c r="W80" s="352">
        <v>19878.379355000001</v>
      </c>
      <c r="X80" s="351">
        <v>19757.237670999999</v>
      </c>
      <c r="Y80" s="351">
        <v>20395.571222999999</v>
      </c>
      <c r="Z80" s="351">
        <v>21357.487327999999</v>
      </c>
      <c r="AA80" s="352">
        <v>22166.658524999999</v>
      </c>
      <c r="AB80" s="351">
        <v>22696.465025000001</v>
      </c>
      <c r="AC80" s="351">
        <v>24045.889594</v>
      </c>
      <c r="AD80" s="351">
        <v>26635.304553999998</v>
      </c>
      <c r="AE80" s="352">
        <v>28737.03311</v>
      </c>
      <c r="AF80" s="351">
        <v>28987.277457</v>
      </c>
      <c r="AG80" s="351">
        <v>31142.687492000001</v>
      </c>
      <c r="AH80" s="351">
        <v>32271.655189000001</v>
      </c>
      <c r="AI80" s="352">
        <v>33993.124337000001</v>
      </c>
      <c r="AJ80" s="351">
        <v>34853.762538000003</v>
      </c>
      <c r="AK80" s="351">
        <v>37412.161694000002</v>
      </c>
      <c r="AL80" s="351">
        <v>38950.335097000003</v>
      </c>
      <c r="AM80" s="352">
        <v>40535.264079</v>
      </c>
      <c r="AN80" s="351">
        <v>42139.974463999999</v>
      </c>
      <c r="AO80" s="351">
        <v>43954.606770999999</v>
      </c>
      <c r="AP80" s="351">
        <v>45926.071351999999</v>
      </c>
      <c r="AQ80" s="352">
        <v>52115.721722000002</v>
      </c>
      <c r="AR80" s="351">
        <v>51442.448838999997</v>
      </c>
      <c r="AS80" s="351">
        <v>51223.199828999997</v>
      </c>
      <c r="AT80" s="351">
        <v>55319.294267999998</v>
      </c>
      <c r="AU80" s="352">
        <v>57511.385445</v>
      </c>
      <c r="AV80" s="351">
        <v>56276.090525</v>
      </c>
      <c r="AW80" s="351">
        <v>55301.412167000002</v>
      </c>
      <c r="AX80" s="351">
        <v>55171.363802</v>
      </c>
      <c r="AY80" s="352">
        <v>55621.965194999997</v>
      </c>
      <c r="AZ80" s="351">
        <v>55186.700394</v>
      </c>
      <c r="BA80" s="351">
        <v>56442.659808999997</v>
      </c>
      <c r="BB80" s="351">
        <v>56675.619903999999</v>
      </c>
      <c r="BC80" s="352">
        <v>58122.337005000001</v>
      </c>
      <c r="BD80" s="351">
        <v>56256.993471000002</v>
      </c>
      <c r="BE80" s="351">
        <v>58344.500685999999</v>
      </c>
      <c r="BF80" s="351">
        <v>61193.207986000001</v>
      </c>
      <c r="BG80" s="352">
        <v>65123.936950000003</v>
      </c>
      <c r="BH80" s="351">
        <v>65102.814177</v>
      </c>
      <c r="BI80" s="351">
        <v>65434.493428000002</v>
      </c>
      <c r="BJ80" s="351">
        <v>66410.284335999997</v>
      </c>
      <c r="BK80" s="352">
        <v>68138.039579999997</v>
      </c>
      <c r="BL80" s="351">
        <v>72466.19038</v>
      </c>
    </row>
    <row r="81" spans="1:64" s="342" customFormat="1">
      <c r="A81" s="348"/>
      <c r="B81" s="355" t="s">
        <v>1286</v>
      </c>
      <c r="C81" s="355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0">
        <v>199.68945400000001</v>
      </c>
      <c r="P81" s="351">
        <v>209.350842</v>
      </c>
      <c r="Q81" s="351">
        <v>231.84976399999999</v>
      </c>
      <c r="R81" s="351">
        <v>276.19058000000001</v>
      </c>
      <c r="S81" s="352">
        <v>421.988136</v>
      </c>
      <c r="T81" s="351">
        <v>642.56694300000004</v>
      </c>
      <c r="U81" s="351">
        <v>830.100146</v>
      </c>
      <c r="V81" s="351">
        <v>961.62160900000003</v>
      </c>
      <c r="W81" s="352">
        <v>1014.73579</v>
      </c>
      <c r="X81" s="351">
        <v>1041.8828719999999</v>
      </c>
      <c r="Y81" s="351">
        <v>1104.122196</v>
      </c>
      <c r="Z81" s="351">
        <v>1113.6584680000001</v>
      </c>
      <c r="AA81" s="352">
        <v>1035.874278</v>
      </c>
      <c r="AB81" s="351">
        <v>1040.246883</v>
      </c>
      <c r="AC81" s="351">
        <v>1081.8504439999999</v>
      </c>
      <c r="AD81" s="351">
        <v>1161.848358</v>
      </c>
      <c r="AE81" s="352">
        <v>1133.0137609999999</v>
      </c>
      <c r="AF81" s="351">
        <v>1211.914775</v>
      </c>
      <c r="AG81" s="351">
        <v>1248.7950470000001</v>
      </c>
      <c r="AH81" s="351">
        <v>1290.4616759999999</v>
      </c>
      <c r="AI81" s="352">
        <v>1257.4010069999999</v>
      </c>
      <c r="AJ81" s="351">
        <v>1304.86025</v>
      </c>
      <c r="AK81" s="351">
        <v>1340.2096959999999</v>
      </c>
      <c r="AL81" s="351">
        <v>1399.286867</v>
      </c>
      <c r="AM81" s="352">
        <v>1398.0052559999999</v>
      </c>
      <c r="AN81" s="351">
        <v>1525.9458729999999</v>
      </c>
      <c r="AO81" s="351">
        <v>1655.880997</v>
      </c>
      <c r="AP81" s="351">
        <v>1782.0086220000001</v>
      </c>
      <c r="AQ81" s="352">
        <v>1978.033574</v>
      </c>
      <c r="AR81" s="351">
        <v>2301.4367419999999</v>
      </c>
      <c r="AS81" s="351">
        <v>2590.3558050000001</v>
      </c>
      <c r="AT81" s="351">
        <v>2809.0349569999998</v>
      </c>
      <c r="AU81" s="352">
        <v>3046.6477719999998</v>
      </c>
      <c r="AV81" s="351">
        <v>3122.699505</v>
      </c>
      <c r="AW81" s="351">
        <v>3154.4651939999999</v>
      </c>
      <c r="AX81" s="351">
        <v>3167.1550779999998</v>
      </c>
      <c r="AY81" s="352">
        <v>2891.5081319999999</v>
      </c>
      <c r="AZ81" s="351">
        <v>3156.5915460000001</v>
      </c>
      <c r="BA81" s="351">
        <v>3061.6288380000001</v>
      </c>
      <c r="BB81" s="351">
        <v>3084.8035490000002</v>
      </c>
      <c r="BC81" s="352">
        <v>2993.4578179999999</v>
      </c>
      <c r="BD81" s="351">
        <v>3151.0694579999999</v>
      </c>
      <c r="BE81" s="351">
        <v>3120.769843</v>
      </c>
      <c r="BF81" s="351">
        <v>3183.5568060000001</v>
      </c>
      <c r="BG81" s="352">
        <v>3050.5024739999999</v>
      </c>
      <c r="BH81" s="351">
        <v>3663.817845</v>
      </c>
      <c r="BI81" s="351">
        <v>3694.776437</v>
      </c>
      <c r="BJ81" s="351">
        <v>3785.2038210000001</v>
      </c>
      <c r="BK81" s="352">
        <v>3655.0447330000002</v>
      </c>
      <c r="BL81" s="351">
        <v>3808.333533</v>
      </c>
    </row>
    <row r="82" spans="1:64" s="342" customFormat="1">
      <c r="A82" s="348"/>
      <c r="B82" s="355" t="s">
        <v>1251</v>
      </c>
      <c r="C82" s="355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0"/>
      <c r="P82" s="351"/>
      <c r="Q82" s="351"/>
      <c r="R82" s="351"/>
      <c r="S82" s="352"/>
      <c r="T82" s="351"/>
      <c r="U82" s="351"/>
      <c r="V82" s="351"/>
      <c r="W82" s="352"/>
      <c r="X82" s="351"/>
      <c r="Y82" s="351"/>
      <c r="Z82" s="351"/>
      <c r="AA82" s="352"/>
      <c r="AB82" s="351"/>
      <c r="AC82" s="351"/>
      <c r="AD82" s="351"/>
      <c r="AE82" s="352"/>
      <c r="AF82" s="351"/>
      <c r="AG82" s="351"/>
      <c r="AH82" s="351"/>
      <c r="AI82" s="352"/>
      <c r="AJ82" s="351"/>
      <c r="AK82" s="351"/>
      <c r="AL82" s="351"/>
      <c r="AM82" s="352"/>
      <c r="AN82" s="351"/>
      <c r="AO82" s="351"/>
      <c r="AP82" s="351"/>
      <c r="AQ82" s="352"/>
      <c r="AR82" s="351"/>
      <c r="AS82" s="351"/>
      <c r="AT82" s="351"/>
      <c r="AU82" s="352"/>
      <c r="AV82" s="351"/>
      <c r="AW82" s="351"/>
      <c r="AX82" s="351"/>
      <c r="AY82" s="352"/>
      <c r="AZ82" s="351"/>
      <c r="BA82" s="351"/>
      <c r="BB82" s="351"/>
      <c r="BC82" s="352"/>
      <c r="BD82" s="351"/>
      <c r="BE82" s="351"/>
      <c r="BF82" s="351"/>
      <c r="BG82" s="352"/>
      <c r="BH82" s="351"/>
      <c r="BI82" s="351"/>
      <c r="BJ82" s="351"/>
      <c r="BK82" s="352"/>
      <c r="BL82" s="351"/>
    </row>
    <row r="83" spans="1:64" s="359" customFormat="1" ht="24">
      <c r="A83" s="348" t="s">
        <v>1287</v>
      </c>
      <c r="B83" s="355" t="s">
        <v>1288</v>
      </c>
      <c r="C83" s="360">
        <v>3189.317</v>
      </c>
      <c r="D83" s="360">
        <v>3330.15</v>
      </c>
      <c r="E83" s="360">
        <v>3618.201</v>
      </c>
      <c r="F83" s="360">
        <v>3839.2620000000002</v>
      </c>
      <c r="G83" s="360">
        <v>4187.8580000000002</v>
      </c>
      <c r="H83" s="360">
        <v>4384.7060000000001</v>
      </c>
      <c r="I83" s="360">
        <v>4825.2370000000001</v>
      </c>
      <c r="J83" s="360">
        <v>5253.4650000000001</v>
      </c>
      <c r="K83" s="360">
        <v>5802.7489999999998</v>
      </c>
      <c r="L83" s="360">
        <v>6316.442</v>
      </c>
      <c r="M83" s="360">
        <v>6998.0950000000003</v>
      </c>
      <c r="N83" s="360">
        <v>7893.723</v>
      </c>
      <c r="O83" s="367">
        <v>9316</v>
      </c>
      <c r="P83" s="351">
        <v>10253.366502999999</v>
      </c>
      <c r="Q83" s="351">
        <v>11126.523009</v>
      </c>
      <c r="R83" s="351">
        <v>12028.220584999999</v>
      </c>
      <c r="S83" s="352">
        <v>12509.684297</v>
      </c>
      <c r="T83" s="351">
        <v>13115.827310000001</v>
      </c>
      <c r="U83" s="351">
        <v>12829.301529</v>
      </c>
      <c r="V83" s="351">
        <v>12715.926836000001</v>
      </c>
      <c r="W83" s="352">
        <v>12541.735682</v>
      </c>
      <c r="X83" s="351">
        <v>12424.042906000001</v>
      </c>
      <c r="Y83" s="351">
        <v>13032.304024999999</v>
      </c>
      <c r="Z83" s="351">
        <v>13629.401533</v>
      </c>
      <c r="AA83" s="352">
        <v>14062.886528000001</v>
      </c>
      <c r="AB83" s="351">
        <v>14368.643162</v>
      </c>
      <c r="AC83" s="351">
        <v>15120.470617000001</v>
      </c>
      <c r="AD83" s="351">
        <v>16682.652088999999</v>
      </c>
      <c r="AE83" s="352">
        <v>17715.304934</v>
      </c>
      <c r="AF83" s="351">
        <v>17720.690439999998</v>
      </c>
      <c r="AG83" s="351">
        <v>18805.990215999998</v>
      </c>
      <c r="AH83" s="351">
        <v>19499.075015999999</v>
      </c>
      <c r="AI83" s="352">
        <v>19971.415556</v>
      </c>
      <c r="AJ83" s="351">
        <v>20191.644732000001</v>
      </c>
      <c r="AK83" s="351">
        <v>21030.192789000001</v>
      </c>
      <c r="AL83" s="351">
        <v>21993.353511000001</v>
      </c>
      <c r="AM83" s="352">
        <v>22499.238114</v>
      </c>
      <c r="AN83" s="351">
        <v>23841.720354000001</v>
      </c>
      <c r="AO83" s="351">
        <v>24338.209300999999</v>
      </c>
      <c r="AP83" s="351">
        <v>25806.204113</v>
      </c>
      <c r="AQ83" s="352">
        <v>29535.976179000001</v>
      </c>
      <c r="AR83" s="351">
        <v>29631.617173999999</v>
      </c>
      <c r="AS83" s="351">
        <v>29384.359662999999</v>
      </c>
      <c r="AT83" s="351">
        <v>31747.841962999999</v>
      </c>
      <c r="AU83" s="352">
        <v>33300.851909999998</v>
      </c>
      <c r="AV83" s="351">
        <v>32380.135321999998</v>
      </c>
      <c r="AW83" s="351">
        <v>31230.929574000002</v>
      </c>
      <c r="AX83" s="351">
        <v>31039.135188</v>
      </c>
      <c r="AY83" s="352">
        <v>30134.691169000002</v>
      </c>
      <c r="AZ83" s="351">
        <v>29211.762986999998</v>
      </c>
      <c r="BA83" s="351">
        <v>30017.154455</v>
      </c>
      <c r="BB83" s="351">
        <v>30053.804103999999</v>
      </c>
      <c r="BC83" s="352">
        <v>30192.527703</v>
      </c>
      <c r="BD83" s="351">
        <v>30627.206396000001</v>
      </c>
      <c r="BE83" s="351">
        <v>31398.419260999999</v>
      </c>
      <c r="BF83" s="351">
        <v>32890.669655999998</v>
      </c>
      <c r="BG83" s="352">
        <v>33371.777811</v>
      </c>
      <c r="BH83" s="351">
        <v>33459.020907999999</v>
      </c>
      <c r="BI83" s="351">
        <v>33454.389157999998</v>
      </c>
      <c r="BJ83" s="351">
        <v>33858.324971000002</v>
      </c>
      <c r="BK83" s="352">
        <v>33776.585789999997</v>
      </c>
      <c r="BL83" s="351">
        <v>36395.390042999999</v>
      </c>
    </row>
    <row r="84" spans="1:64" s="359" customFormat="1">
      <c r="A84" s="348"/>
      <c r="B84" s="354" t="s">
        <v>1286</v>
      </c>
      <c r="C84" s="354"/>
      <c r="D84" s="354"/>
      <c r="E84" s="354"/>
      <c r="F84" s="354"/>
      <c r="G84" s="354"/>
      <c r="H84" s="354"/>
      <c r="I84" s="354"/>
      <c r="J84" s="354"/>
      <c r="K84" s="368"/>
      <c r="L84" s="354"/>
      <c r="M84" s="354"/>
      <c r="N84" s="354"/>
      <c r="O84" s="350">
        <v>90.788905</v>
      </c>
      <c r="P84" s="351">
        <v>97.904266000000007</v>
      </c>
      <c r="Q84" s="351">
        <v>111.82855600000001</v>
      </c>
      <c r="R84" s="351">
        <v>141.372579</v>
      </c>
      <c r="S84" s="352">
        <v>266.42762499999998</v>
      </c>
      <c r="T84" s="351">
        <v>454.03863699999999</v>
      </c>
      <c r="U84" s="351">
        <v>612.66432899999995</v>
      </c>
      <c r="V84" s="351">
        <v>716.96584399999995</v>
      </c>
      <c r="W84" s="352">
        <v>762.52067</v>
      </c>
      <c r="X84" s="351">
        <v>770.94205799999997</v>
      </c>
      <c r="Y84" s="351">
        <v>817.47639300000003</v>
      </c>
      <c r="Z84" s="351">
        <v>818.35209499999996</v>
      </c>
      <c r="AA84" s="352">
        <v>743.35695399999997</v>
      </c>
      <c r="AB84" s="351">
        <v>733.16691300000002</v>
      </c>
      <c r="AC84" s="351">
        <v>773.45397500000001</v>
      </c>
      <c r="AD84" s="351">
        <v>838.22463200000004</v>
      </c>
      <c r="AE84" s="352">
        <v>822.58061899999996</v>
      </c>
      <c r="AF84" s="351">
        <v>891.36985200000004</v>
      </c>
      <c r="AG84" s="351">
        <v>923.75893299999996</v>
      </c>
      <c r="AH84" s="351">
        <v>952.32502199999999</v>
      </c>
      <c r="AI84" s="352">
        <v>924.11797999999999</v>
      </c>
      <c r="AJ84" s="351">
        <v>938.89493100000004</v>
      </c>
      <c r="AK84" s="351">
        <v>943.50437899999997</v>
      </c>
      <c r="AL84" s="351">
        <v>956.17301499999996</v>
      </c>
      <c r="AM84" s="352">
        <v>933.74526300000002</v>
      </c>
      <c r="AN84" s="351">
        <v>1003.0221</v>
      </c>
      <c r="AO84" s="351">
        <v>1068.987038</v>
      </c>
      <c r="AP84" s="351">
        <v>1105.730288</v>
      </c>
      <c r="AQ84" s="352">
        <v>1250.712818</v>
      </c>
      <c r="AR84" s="351">
        <v>1487.6161930000001</v>
      </c>
      <c r="AS84" s="351">
        <v>1720.514592</v>
      </c>
      <c r="AT84" s="351">
        <v>1829.115258</v>
      </c>
      <c r="AU84" s="352">
        <v>2075.917473</v>
      </c>
      <c r="AV84" s="351">
        <v>2121.2882559999998</v>
      </c>
      <c r="AW84" s="351">
        <v>2124.0952470000002</v>
      </c>
      <c r="AX84" s="351">
        <v>2122.529027</v>
      </c>
      <c r="AY84" s="352">
        <v>1892.0189580000001</v>
      </c>
      <c r="AZ84" s="351">
        <v>2080.4438930000001</v>
      </c>
      <c r="BA84" s="351">
        <v>1965.2287699999999</v>
      </c>
      <c r="BB84" s="351">
        <v>1988.5142510000001</v>
      </c>
      <c r="BC84" s="352">
        <v>1942.364466</v>
      </c>
      <c r="BD84" s="351">
        <v>2102.410758</v>
      </c>
      <c r="BE84" s="351">
        <v>2111.6898930000002</v>
      </c>
      <c r="BF84" s="351">
        <v>2174.0046040000002</v>
      </c>
      <c r="BG84" s="352">
        <v>2093.3196670000002</v>
      </c>
      <c r="BH84" s="351">
        <v>2631.207453</v>
      </c>
      <c r="BI84" s="351">
        <v>2628.696164</v>
      </c>
      <c r="BJ84" s="351">
        <v>2717.1324519999998</v>
      </c>
      <c r="BK84" s="352">
        <v>2617.807714</v>
      </c>
      <c r="BL84" s="351">
        <v>2712.060281</v>
      </c>
    </row>
    <row r="85" spans="1:64" s="359" customFormat="1" ht="24">
      <c r="A85" s="348" t="s">
        <v>1289</v>
      </c>
      <c r="B85" s="354" t="s">
        <v>1290</v>
      </c>
      <c r="C85" s="354"/>
      <c r="D85" s="354"/>
      <c r="E85" s="354"/>
      <c r="F85" s="354"/>
      <c r="G85" s="354"/>
      <c r="H85" s="354"/>
      <c r="I85" s="354"/>
      <c r="J85" s="354"/>
      <c r="K85" s="368"/>
      <c r="L85" s="354"/>
      <c r="M85" s="354"/>
      <c r="N85" s="354"/>
      <c r="O85" s="350">
        <v>329.89010000000002</v>
      </c>
      <c r="P85" s="351">
        <v>353.30416500000001</v>
      </c>
      <c r="Q85" s="351">
        <v>421.50982399999998</v>
      </c>
      <c r="R85" s="351">
        <v>390.95301999999998</v>
      </c>
      <c r="S85" s="352">
        <v>333.83507400000002</v>
      </c>
      <c r="T85" s="351">
        <v>352.35284300000001</v>
      </c>
      <c r="U85" s="351">
        <v>348.15364199999999</v>
      </c>
      <c r="V85" s="351">
        <v>331.18618099999998</v>
      </c>
      <c r="W85" s="352">
        <v>337.46282300000001</v>
      </c>
      <c r="X85" s="351">
        <v>344.80483800000002</v>
      </c>
      <c r="Y85" s="351">
        <v>346.84267199999999</v>
      </c>
      <c r="Z85" s="351">
        <v>399.175049</v>
      </c>
      <c r="AA85" s="352">
        <v>466.97142100000002</v>
      </c>
      <c r="AB85" s="351">
        <v>525.67632400000002</v>
      </c>
      <c r="AC85" s="351">
        <v>552.88809300000003</v>
      </c>
      <c r="AD85" s="351">
        <v>634.45535800000005</v>
      </c>
      <c r="AE85" s="352">
        <v>685.61173099999996</v>
      </c>
      <c r="AF85" s="351">
        <v>744.59164599999997</v>
      </c>
      <c r="AG85" s="351">
        <v>799.145262</v>
      </c>
      <c r="AH85" s="351">
        <v>876.73639100000003</v>
      </c>
      <c r="AI85" s="352">
        <v>945.94994799999995</v>
      </c>
      <c r="AJ85" s="351">
        <v>936.44793600000003</v>
      </c>
      <c r="AK85" s="351">
        <v>1031.089201</v>
      </c>
      <c r="AL85" s="351">
        <v>1174.3557499999999</v>
      </c>
      <c r="AM85" s="352">
        <v>1178.8043700000001</v>
      </c>
      <c r="AN85" s="351">
        <v>1122.603578</v>
      </c>
      <c r="AO85" s="351">
        <v>1264.1776669999999</v>
      </c>
      <c r="AP85" s="351">
        <v>1309.978787</v>
      </c>
      <c r="AQ85" s="352">
        <v>1306.4323879999999</v>
      </c>
      <c r="AR85" s="351">
        <v>1640.3515669999999</v>
      </c>
      <c r="AS85" s="351">
        <v>1584.875239</v>
      </c>
      <c r="AT85" s="351">
        <v>1508.1951859999999</v>
      </c>
      <c r="AU85" s="352">
        <v>1659.1752080000001</v>
      </c>
      <c r="AV85" s="351">
        <v>1709.84971</v>
      </c>
      <c r="AW85" s="351">
        <v>2564.762424</v>
      </c>
      <c r="AX85" s="351">
        <v>2638.8919569999998</v>
      </c>
      <c r="AY85" s="352">
        <v>2777.296562</v>
      </c>
      <c r="AZ85" s="351">
        <v>3180.2423840000001</v>
      </c>
      <c r="BA85" s="351">
        <v>3198.5695009999999</v>
      </c>
      <c r="BB85" s="351">
        <v>3318.2689380000002</v>
      </c>
      <c r="BC85" s="352">
        <v>3627.4084210000001</v>
      </c>
      <c r="BD85" s="351">
        <v>3930.8887159999999</v>
      </c>
      <c r="BE85" s="351">
        <v>4007.5677460000002</v>
      </c>
      <c r="BF85" s="351">
        <v>4225.5159139999996</v>
      </c>
      <c r="BG85" s="352">
        <v>4639.1978660000004</v>
      </c>
      <c r="BH85" s="351">
        <v>4430.261501</v>
      </c>
      <c r="BI85" s="351">
        <v>4436.1423910000003</v>
      </c>
      <c r="BJ85" s="351">
        <v>4718.8414149999999</v>
      </c>
      <c r="BK85" s="352">
        <v>5227.1062190000002</v>
      </c>
      <c r="BL85" s="351">
        <v>5654.3393429999996</v>
      </c>
    </row>
    <row r="86" spans="1:64" s="359" customFormat="1">
      <c r="A86" s="348"/>
      <c r="B86" s="354" t="s">
        <v>1291</v>
      </c>
      <c r="C86" s="354"/>
      <c r="D86" s="354"/>
      <c r="E86" s="354"/>
      <c r="F86" s="354"/>
      <c r="G86" s="354"/>
      <c r="H86" s="354"/>
      <c r="I86" s="354"/>
      <c r="J86" s="354"/>
      <c r="K86" s="368"/>
      <c r="L86" s="354"/>
      <c r="M86" s="354"/>
      <c r="N86" s="354"/>
      <c r="O86" s="350">
        <v>0.140041</v>
      </c>
      <c r="P86" s="351">
        <v>0.16397900000000001</v>
      </c>
      <c r="Q86" s="351">
        <v>0.32557199999999997</v>
      </c>
      <c r="R86" s="351">
        <v>1.5204949999999999</v>
      </c>
      <c r="S86" s="352">
        <v>5.4850490000000001</v>
      </c>
      <c r="T86" s="351">
        <v>3.617502</v>
      </c>
      <c r="U86" s="351">
        <v>4.0034869999999998</v>
      </c>
      <c r="V86" s="351">
        <v>11.223024000000001</v>
      </c>
      <c r="W86" s="352">
        <v>7.0720619999999998</v>
      </c>
      <c r="X86" s="351">
        <v>7.9444330000000001</v>
      </c>
      <c r="Y86" s="351">
        <v>6.700717</v>
      </c>
      <c r="Z86" s="351">
        <v>5.583863</v>
      </c>
      <c r="AA86" s="352">
        <v>5.6268000000000002</v>
      </c>
      <c r="AB86" s="351">
        <v>5.6332950000000004</v>
      </c>
      <c r="AC86" s="351">
        <v>13.968909</v>
      </c>
      <c r="AD86" s="351">
        <v>17.443332999999999</v>
      </c>
      <c r="AE86" s="352">
        <v>14.269501</v>
      </c>
      <c r="AF86" s="351">
        <v>15.41845</v>
      </c>
      <c r="AG86" s="351">
        <v>15.261876000000001</v>
      </c>
      <c r="AH86" s="351">
        <v>14.932922</v>
      </c>
      <c r="AI86" s="352">
        <v>15.014476</v>
      </c>
      <c r="AJ86" s="351">
        <v>14.358413000000001</v>
      </c>
      <c r="AK86" s="351">
        <v>14.302797</v>
      </c>
      <c r="AL86" s="351">
        <v>13.063388</v>
      </c>
      <c r="AM86" s="352">
        <v>12.682434000000001</v>
      </c>
      <c r="AN86" s="351">
        <v>11.724676000000001</v>
      </c>
      <c r="AO86" s="351">
        <v>11.736383</v>
      </c>
      <c r="AP86" s="351">
        <v>13.466302000000001</v>
      </c>
      <c r="AQ86" s="352">
        <v>15.508927999999999</v>
      </c>
      <c r="AR86" s="351">
        <v>17.420154</v>
      </c>
      <c r="AS86" s="351">
        <v>32.895195999999999</v>
      </c>
      <c r="AT86" s="351">
        <v>34.513249999999999</v>
      </c>
      <c r="AU86" s="352">
        <v>43.036144999999998</v>
      </c>
      <c r="AV86" s="351">
        <v>41.928192000000003</v>
      </c>
      <c r="AW86" s="351">
        <v>45.022117000000001</v>
      </c>
      <c r="AX86" s="351">
        <v>45.656205</v>
      </c>
      <c r="AY86" s="352">
        <v>46.200918000000001</v>
      </c>
      <c r="AZ86" s="351">
        <v>49.907820000000001</v>
      </c>
      <c r="BA86" s="351">
        <v>51.910173999999998</v>
      </c>
      <c r="BB86" s="351">
        <v>51.023594000000003</v>
      </c>
      <c r="BC86" s="352">
        <v>55.723877000000002</v>
      </c>
      <c r="BD86" s="351">
        <v>83.946477000000002</v>
      </c>
      <c r="BE86" s="351">
        <v>83.163848999999999</v>
      </c>
      <c r="BF86" s="351">
        <v>78.547450999999995</v>
      </c>
      <c r="BG86" s="352">
        <v>77.374219999999994</v>
      </c>
      <c r="BH86" s="351">
        <v>100.555656</v>
      </c>
      <c r="BI86" s="351">
        <v>132.95337799999999</v>
      </c>
      <c r="BJ86" s="351">
        <v>137.03561099999999</v>
      </c>
      <c r="BK86" s="352">
        <v>138.858056</v>
      </c>
      <c r="BL86" s="351">
        <v>136.03512000000001</v>
      </c>
    </row>
    <row r="87" spans="1:64" s="342" customFormat="1" ht="24">
      <c r="A87" s="348" t="s">
        <v>1292</v>
      </c>
      <c r="B87" s="354" t="s">
        <v>1293</v>
      </c>
      <c r="C87" s="354"/>
      <c r="D87" s="354"/>
      <c r="E87" s="354"/>
      <c r="F87" s="354"/>
      <c r="G87" s="354"/>
      <c r="H87" s="354"/>
      <c r="I87" s="354"/>
      <c r="J87" s="354"/>
      <c r="K87" s="368"/>
      <c r="L87" s="354"/>
      <c r="M87" s="354"/>
      <c r="N87" s="354"/>
      <c r="O87" s="350">
        <v>109.768564</v>
      </c>
      <c r="P87" s="351">
        <v>119.370285</v>
      </c>
      <c r="Q87" s="351">
        <v>104.363178</v>
      </c>
      <c r="R87" s="351">
        <v>110.142842</v>
      </c>
      <c r="S87" s="352">
        <v>156.70164199999999</v>
      </c>
      <c r="T87" s="351">
        <v>162.954229</v>
      </c>
      <c r="U87" s="351">
        <v>177.27003999999999</v>
      </c>
      <c r="V87" s="351">
        <v>181.16456600000001</v>
      </c>
      <c r="W87" s="352">
        <v>230.092614</v>
      </c>
      <c r="X87" s="351">
        <v>228.01882699999999</v>
      </c>
      <c r="Y87" s="351">
        <v>205.021816</v>
      </c>
      <c r="Z87" s="351">
        <v>194.20795699999999</v>
      </c>
      <c r="AA87" s="352">
        <v>262.12145500000003</v>
      </c>
      <c r="AB87" s="351">
        <v>240.655303</v>
      </c>
      <c r="AC87" s="351">
        <v>214.66730699999999</v>
      </c>
      <c r="AD87" s="351">
        <v>209.47259399999999</v>
      </c>
      <c r="AE87" s="352">
        <v>367.679912</v>
      </c>
      <c r="AF87" s="351">
        <v>370.55837200000002</v>
      </c>
      <c r="AG87" s="351">
        <v>336.04911800000002</v>
      </c>
      <c r="AH87" s="351">
        <v>339.86022000000003</v>
      </c>
      <c r="AI87" s="352">
        <v>530.15623100000005</v>
      </c>
      <c r="AJ87" s="351">
        <v>452.563828</v>
      </c>
      <c r="AK87" s="351">
        <v>471.03306600000002</v>
      </c>
      <c r="AL87" s="351">
        <v>514.44328900000005</v>
      </c>
      <c r="AM87" s="352">
        <v>816.03118900000004</v>
      </c>
      <c r="AN87" s="351">
        <v>818.77014999999994</v>
      </c>
      <c r="AO87" s="351">
        <v>796.113518</v>
      </c>
      <c r="AP87" s="351">
        <v>775.95200999999997</v>
      </c>
      <c r="AQ87" s="352">
        <v>1033.886892</v>
      </c>
      <c r="AR87" s="351">
        <v>978.24401</v>
      </c>
      <c r="AS87" s="351">
        <v>938.42598499999997</v>
      </c>
      <c r="AT87" s="351">
        <v>952.37683200000004</v>
      </c>
      <c r="AU87" s="352">
        <v>1135.5482730000001</v>
      </c>
      <c r="AV87" s="351">
        <v>964.57685000000004</v>
      </c>
      <c r="AW87" s="351">
        <v>915.05450599999995</v>
      </c>
      <c r="AX87" s="351">
        <v>842.23990000000003</v>
      </c>
      <c r="AY87" s="352">
        <v>1034.190456</v>
      </c>
      <c r="AZ87" s="351">
        <v>853.97636699999998</v>
      </c>
      <c r="BA87" s="351">
        <v>815.63932899999998</v>
      </c>
      <c r="BB87" s="351">
        <v>743.20080199999995</v>
      </c>
      <c r="BC87" s="352">
        <v>907.94820400000003</v>
      </c>
      <c r="BD87" s="351">
        <v>711.11773600000004</v>
      </c>
      <c r="BE87" s="351">
        <v>622.39194699999996</v>
      </c>
      <c r="BF87" s="351">
        <v>610.30798200000004</v>
      </c>
      <c r="BG87" s="352">
        <v>885.20867299999998</v>
      </c>
      <c r="BH87" s="351">
        <v>673.45674199999996</v>
      </c>
      <c r="BI87" s="351">
        <v>627.98574099999996</v>
      </c>
      <c r="BJ87" s="351">
        <v>598.24111900000003</v>
      </c>
      <c r="BK87" s="352">
        <v>820.075107</v>
      </c>
      <c r="BL87" s="351">
        <v>613.34748300000001</v>
      </c>
    </row>
    <row r="88" spans="1:64" s="342" customFormat="1">
      <c r="A88" s="348"/>
      <c r="B88" s="354" t="s">
        <v>1291</v>
      </c>
      <c r="C88" s="354"/>
      <c r="D88" s="354"/>
      <c r="E88" s="354"/>
      <c r="F88" s="354"/>
      <c r="G88" s="354"/>
      <c r="H88" s="354"/>
      <c r="I88" s="354"/>
      <c r="J88" s="354"/>
      <c r="K88" s="368"/>
      <c r="L88" s="354"/>
      <c r="M88" s="354"/>
      <c r="N88" s="354"/>
      <c r="O88" s="350">
        <v>1.6983999999999999E-2</v>
      </c>
      <c r="P88" s="351">
        <v>0.18671199999999999</v>
      </c>
      <c r="Q88" s="351">
        <v>1.1512E-2</v>
      </c>
      <c r="R88" s="351">
        <v>1.3194000000000001E-2</v>
      </c>
      <c r="S88" s="352">
        <v>0.20256299999999999</v>
      </c>
      <c r="T88" s="351">
        <v>0.33864899999999998</v>
      </c>
      <c r="U88" s="351">
        <v>0.32952300000000001</v>
      </c>
      <c r="V88" s="351">
        <v>0.30649700000000002</v>
      </c>
      <c r="W88" s="352">
        <v>0.180702</v>
      </c>
      <c r="X88" s="351">
        <v>0.13941500000000001</v>
      </c>
      <c r="Y88" s="351">
        <v>9.4339999999999993E-2</v>
      </c>
      <c r="Z88" s="351">
        <v>3.6693000000000003E-2</v>
      </c>
      <c r="AA88" s="352">
        <v>2.6558999999999999E-2</v>
      </c>
      <c r="AB88" s="351">
        <v>1.078E-2</v>
      </c>
      <c r="AC88" s="351">
        <v>7.8672000000000006E-2</v>
      </c>
      <c r="AD88" s="351">
        <v>7.2110000000000004E-3</v>
      </c>
      <c r="AE88" s="352">
        <v>9.0430000000000007E-3</v>
      </c>
      <c r="AF88" s="351">
        <v>8.3429999999999997E-3</v>
      </c>
      <c r="AG88" s="351">
        <v>7.8429999999999993E-3</v>
      </c>
      <c r="AH88" s="351">
        <v>1.8550000000000001E-3</v>
      </c>
      <c r="AI88" s="352">
        <v>2.343E-3</v>
      </c>
      <c r="AJ88" s="351">
        <v>1.243E-3</v>
      </c>
      <c r="AK88" s="351">
        <v>1.0430000000000001E-3</v>
      </c>
      <c r="AL88" s="351">
        <v>0.112183</v>
      </c>
      <c r="AM88" s="352">
        <v>2.99E-4</v>
      </c>
      <c r="AN88" s="351">
        <v>4.9399999999999999E-3</v>
      </c>
      <c r="AO88" s="351">
        <v>5.0000000000000002E-5</v>
      </c>
      <c r="AP88" s="351">
        <v>7.1500000000000001E-3</v>
      </c>
      <c r="AQ88" s="352">
        <v>1.4489E-2</v>
      </c>
      <c r="AR88" s="351">
        <v>1.3342E-2</v>
      </c>
      <c r="AS88" s="351">
        <v>0.29520000000000002</v>
      </c>
      <c r="AT88" s="351">
        <v>1.0000000000000001E-5</v>
      </c>
      <c r="AU88" s="352">
        <v>1.9044999999999999E-2</v>
      </c>
      <c r="AV88" s="351">
        <v>0</v>
      </c>
      <c r="AW88" s="351">
        <v>0.13020799999999999</v>
      </c>
      <c r="AX88" s="351">
        <v>0.16401399999999999</v>
      </c>
      <c r="AY88" s="352">
        <v>0.112457</v>
      </c>
      <c r="AZ88" s="351">
        <v>0.10452400000000001</v>
      </c>
      <c r="BA88" s="351">
        <v>0.108097</v>
      </c>
      <c r="BB88" s="351">
        <v>0.106104</v>
      </c>
      <c r="BC88" s="352">
        <v>0.46135900000000002</v>
      </c>
      <c r="BD88" s="351">
        <v>0.104646</v>
      </c>
      <c r="BE88" s="351">
        <v>0.114789</v>
      </c>
      <c r="BF88" s="351">
        <v>0.13686000000000001</v>
      </c>
      <c r="BG88" s="352">
        <v>0.12695000000000001</v>
      </c>
      <c r="BH88" s="351">
        <v>0.186833</v>
      </c>
      <c r="BI88" s="351">
        <v>0.12942500000000001</v>
      </c>
      <c r="BJ88" s="351">
        <v>0.34845199999999998</v>
      </c>
      <c r="BK88" s="352">
        <v>0.18013199999999999</v>
      </c>
      <c r="BL88" s="351">
        <v>0.21490799999999999</v>
      </c>
    </row>
    <row r="89" spans="1:64" s="342" customFormat="1">
      <c r="A89" s="348" t="s">
        <v>1294</v>
      </c>
      <c r="B89" s="355" t="s">
        <v>1295</v>
      </c>
      <c r="C89" s="360">
        <v>618.86199999999997</v>
      </c>
      <c r="D89" s="360">
        <v>668.72400000000005</v>
      </c>
      <c r="E89" s="360">
        <v>803.35599999999999</v>
      </c>
      <c r="F89" s="360">
        <v>974.5</v>
      </c>
      <c r="G89" s="360">
        <v>1179.25</v>
      </c>
      <c r="H89" s="360">
        <v>1289.24</v>
      </c>
      <c r="I89" s="360">
        <v>1522.1759999999999</v>
      </c>
      <c r="J89" s="360">
        <v>1797.644</v>
      </c>
      <c r="K89" s="360">
        <v>2065.1990000000001</v>
      </c>
      <c r="L89" s="360">
        <v>2239.1889999999999</v>
      </c>
      <c r="M89" s="360">
        <v>2559.1669999999999</v>
      </c>
      <c r="N89" s="360">
        <v>2909.6419999999998</v>
      </c>
      <c r="O89" s="282">
        <v>2971.1</v>
      </c>
      <c r="P89" s="351">
        <v>3198.6317260000001</v>
      </c>
      <c r="Q89" s="351">
        <v>3589.764525</v>
      </c>
      <c r="R89" s="351">
        <v>4017.5769070000001</v>
      </c>
      <c r="S89" s="352">
        <v>4017.2120060000002</v>
      </c>
      <c r="T89" s="351">
        <v>3871.7104100000001</v>
      </c>
      <c r="U89" s="351">
        <v>3697.927874</v>
      </c>
      <c r="V89" s="351">
        <v>3618.5560460000002</v>
      </c>
      <c r="W89" s="352">
        <v>3573.7514700000002</v>
      </c>
      <c r="X89" s="351">
        <v>3536.3236590000001</v>
      </c>
      <c r="Y89" s="351">
        <v>3672.4000299999998</v>
      </c>
      <c r="Z89" s="351">
        <v>3871.614337</v>
      </c>
      <c r="AA89" s="352">
        <v>4084.8208249999998</v>
      </c>
      <c r="AB89" s="351">
        <v>4192.834922</v>
      </c>
      <c r="AC89" s="351">
        <v>4552.9186929999996</v>
      </c>
      <c r="AD89" s="351">
        <v>5065.0795630000002</v>
      </c>
      <c r="AE89" s="352">
        <v>5550.8839420000004</v>
      </c>
      <c r="AF89" s="351">
        <v>5895.1404199999997</v>
      </c>
      <c r="AG89" s="351">
        <v>6572.5565280000001</v>
      </c>
      <c r="AH89" s="351">
        <v>7175.8553320000001</v>
      </c>
      <c r="AI89" s="352">
        <v>7737.0705770000004</v>
      </c>
      <c r="AJ89" s="351">
        <v>8097.7581069999997</v>
      </c>
      <c r="AK89" s="351">
        <v>8797.6352189999998</v>
      </c>
      <c r="AL89" s="351">
        <v>9401.5943420000003</v>
      </c>
      <c r="AM89" s="352">
        <v>9957.0943530000004</v>
      </c>
      <c r="AN89" s="351">
        <v>10228.102035</v>
      </c>
      <c r="AO89" s="351">
        <v>10639.160839</v>
      </c>
      <c r="AP89" s="351">
        <v>11096.376157000001</v>
      </c>
      <c r="AQ89" s="352">
        <v>11329.548855999999</v>
      </c>
      <c r="AR89" s="351">
        <v>10940.802412999999</v>
      </c>
      <c r="AS89" s="351">
        <v>10726.813308000001</v>
      </c>
      <c r="AT89" s="351">
        <v>10757.394332</v>
      </c>
      <c r="AU89" s="352">
        <v>10684.330269</v>
      </c>
      <c r="AV89" s="351">
        <v>10553.905925999999</v>
      </c>
      <c r="AW89" s="351">
        <v>10572.917803</v>
      </c>
      <c r="AX89" s="351">
        <v>10725.918632000001</v>
      </c>
      <c r="AY89" s="352">
        <v>10803.941124999999</v>
      </c>
      <c r="AZ89" s="351">
        <v>10869.88452</v>
      </c>
      <c r="BA89" s="351">
        <v>11184.850463000001</v>
      </c>
      <c r="BB89" s="351">
        <v>11664.049278</v>
      </c>
      <c r="BC89" s="352">
        <v>12173.692661999999</v>
      </c>
      <c r="BD89" s="351">
        <v>12571.695583999999</v>
      </c>
      <c r="BE89" s="351">
        <v>13296.325018</v>
      </c>
      <c r="BF89" s="351">
        <v>14173.446429</v>
      </c>
      <c r="BG89" s="352">
        <v>14901.395274</v>
      </c>
      <c r="BH89" s="351">
        <v>15534.958338</v>
      </c>
      <c r="BI89" s="351">
        <v>16328.602019</v>
      </c>
      <c r="BJ89" s="351">
        <v>17104.233933</v>
      </c>
      <c r="BK89" s="352">
        <v>17650.728616</v>
      </c>
      <c r="BL89" s="351">
        <v>18304.513612999999</v>
      </c>
    </row>
    <row r="90" spans="1:64" s="342" customFormat="1">
      <c r="A90" s="348"/>
      <c r="B90" s="354" t="s">
        <v>1291</v>
      </c>
      <c r="C90" s="354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0">
        <v>103.306489</v>
      </c>
      <c r="P90" s="351">
        <v>110.540058</v>
      </c>
      <c r="Q90" s="351">
        <v>119.260398</v>
      </c>
      <c r="R90" s="351">
        <v>131.36827400000001</v>
      </c>
      <c r="S90" s="352">
        <v>148.568422</v>
      </c>
      <c r="T90" s="351">
        <v>182.13362000000001</v>
      </c>
      <c r="U90" s="351">
        <v>211.372591</v>
      </c>
      <c r="V90" s="351">
        <v>231.075985</v>
      </c>
      <c r="W90" s="352">
        <v>243.039154</v>
      </c>
      <c r="X90" s="351">
        <v>261.185337</v>
      </c>
      <c r="Y90" s="351">
        <v>274.74229300000002</v>
      </c>
      <c r="Z90" s="351">
        <v>288.6182</v>
      </c>
      <c r="AA90" s="352">
        <v>282.297056</v>
      </c>
      <c r="AB90" s="351">
        <v>288.38909799999999</v>
      </c>
      <c r="AC90" s="351">
        <v>289.87753900000001</v>
      </c>
      <c r="AD90" s="351">
        <v>301.18754899999999</v>
      </c>
      <c r="AE90" s="352">
        <v>291.050726</v>
      </c>
      <c r="AF90" s="351">
        <v>299.82832500000001</v>
      </c>
      <c r="AG90" s="351">
        <v>304.319771</v>
      </c>
      <c r="AH90" s="351">
        <v>317.77748000000003</v>
      </c>
      <c r="AI90" s="352">
        <v>313.04068100000001</v>
      </c>
      <c r="AJ90" s="351">
        <v>344.04341699999998</v>
      </c>
      <c r="AK90" s="351">
        <v>374.40147100000002</v>
      </c>
      <c r="AL90" s="351">
        <v>422.53392000000002</v>
      </c>
      <c r="AM90" s="352">
        <v>440.30795899999998</v>
      </c>
      <c r="AN90" s="351">
        <v>498.08524799999998</v>
      </c>
      <c r="AO90" s="351">
        <v>565.22706000000005</v>
      </c>
      <c r="AP90" s="351">
        <v>630.41524700000002</v>
      </c>
      <c r="AQ90" s="352">
        <v>667.45502499999998</v>
      </c>
      <c r="AR90" s="351">
        <v>758.54433600000004</v>
      </c>
      <c r="AS90" s="351">
        <v>806.30879600000003</v>
      </c>
      <c r="AT90" s="351">
        <v>859.462628</v>
      </c>
      <c r="AU90" s="352">
        <v>863.83965599999999</v>
      </c>
      <c r="AV90" s="351">
        <v>889.16465600000004</v>
      </c>
      <c r="AW90" s="351">
        <v>898.66726100000005</v>
      </c>
      <c r="AX90" s="351">
        <v>916.08574399999998</v>
      </c>
      <c r="AY90" s="352">
        <v>857.94192799999996</v>
      </c>
      <c r="AZ90" s="351">
        <v>881.65794200000005</v>
      </c>
      <c r="BA90" s="351">
        <v>873.17053199999998</v>
      </c>
      <c r="BB90" s="351">
        <v>876.73684900000001</v>
      </c>
      <c r="BC90" s="352">
        <v>848.86763900000005</v>
      </c>
      <c r="BD90" s="351">
        <v>839.37161100000003</v>
      </c>
      <c r="BE90" s="351">
        <v>814.30138199999999</v>
      </c>
      <c r="BF90" s="351">
        <v>815.39587200000005</v>
      </c>
      <c r="BG90" s="352">
        <v>760.35993199999996</v>
      </c>
      <c r="BH90" s="351">
        <v>798.12938099999997</v>
      </c>
      <c r="BI90" s="351">
        <v>802.56259</v>
      </c>
      <c r="BJ90" s="351">
        <v>797.97490900000003</v>
      </c>
      <c r="BK90" s="352">
        <v>764.53167900000005</v>
      </c>
      <c r="BL90" s="351">
        <v>825.738381</v>
      </c>
    </row>
    <row r="91" spans="1:64" s="342" customFormat="1" ht="24">
      <c r="A91" s="348" t="s">
        <v>1296</v>
      </c>
      <c r="B91" s="355" t="s">
        <v>1297</v>
      </c>
      <c r="C91" s="360">
        <v>303.44</v>
      </c>
      <c r="D91" s="360">
        <v>385.25099999999998</v>
      </c>
      <c r="E91" s="360">
        <v>454.02600000000001</v>
      </c>
      <c r="F91" s="360">
        <v>452.97300000000001</v>
      </c>
      <c r="G91" s="360">
        <v>471.26499999999999</v>
      </c>
      <c r="H91" s="360">
        <v>545.98900000000003</v>
      </c>
      <c r="I91" s="360">
        <v>493.67</v>
      </c>
      <c r="J91" s="360">
        <v>498.14299999999997</v>
      </c>
      <c r="K91" s="360">
        <v>621.18299999999999</v>
      </c>
      <c r="L91" s="360">
        <v>791.20600000000002</v>
      </c>
      <c r="M91" s="360">
        <v>706.09199999999998</v>
      </c>
      <c r="N91" s="360">
        <v>739.03499999999997</v>
      </c>
      <c r="O91" s="350">
        <v>1509.653701</v>
      </c>
      <c r="P91" s="351">
        <v>1921.665364</v>
      </c>
      <c r="Q91" s="351">
        <v>1801.6991909999999</v>
      </c>
      <c r="R91" s="351">
        <v>2170.3098180000002</v>
      </c>
      <c r="S91" s="352">
        <v>2501.2379059999998</v>
      </c>
      <c r="T91" s="351">
        <v>2664.640609</v>
      </c>
      <c r="U91" s="351">
        <v>2376.8455939999999</v>
      </c>
      <c r="V91" s="351">
        <v>2907.681439</v>
      </c>
      <c r="W91" s="352">
        <v>2725.9313510000002</v>
      </c>
      <c r="X91" s="351">
        <v>2779.4785539999998</v>
      </c>
      <c r="Y91" s="351">
        <v>2709.4440119999999</v>
      </c>
      <c r="Z91" s="351">
        <v>2859.526527</v>
      </c>
      <c r="AA91" s="352">
        <v>2921.1188240000001</v>
      </c>
      <c r="AB91" s="351">
        <v>2983.0513329999999</v>
      </c>
      <c r="AC91" s="351">
        <v>3212.8330460000002</v>
      </c>
      <c r="AD91" s="351">
        <v>3633.4625550000001</v>
      </c>
      <c r="AE91" s="352">
        <v>3957.9954659999999</v>
      </c>
      <c r="AF91" s="351">
        <v>3771.7629470000002</v>
      </c>
      <c r="AG91" s="351">
        <v>4072.340733</v>
      </c>
      <c r="AH91" s="351">
        <v>3800.3636809999998</v>
      </c>
      <c r="AI91" s="352">
        <v>4230.3976400000001</v>
      </c>
      <c r="AJ91" s="351">
        <v>4572.8988840000002</v>
      </c>
      <c r="AK91" s="351">
        <v>5325.0843539999996</v>
      </c>
      <c r="AL91" s="351">
        <v>4987.5258240000003</v>
      </c>
      <c r="AM91" s="352">
        <v>5130.6414080000004</v>
      </c>
      <c r="AN91" s="351">
        <v>5152.1760020000002</v>
      </c>
      <c r="AO91" s="351">
        <v>5815.785374</v>
      </c>
      <c r="AP91" s="351">
        <v>5646.457703</v>
      </c>
      <c r="AQ91" s="352">
        <v>6894.990957</v>
      </c>
      <c r="AR91" s="351">
        <v>6190.01847</v>
      </c>
      <c r="AS91" s="351">
        <v>6723.5585959999999</v>
      </c>
      <c r="AT91" s="351">
        <v>8342.32402</v>
      </c>
      <c r="AU91" s="352">
        <v>8609.9878210000006</v>
      </c>
      <c r="AV91" s="351">
        <v>8695.6018029999996</v>
      </c>
      <c r="AW91" s="351">
        <v>8228.0437760000004</v>
      </c>
      <c r="AX91" s="351">
        <v>8157.6385540000001</v>
      </c>
      <c r="AY91" s="352">
        <v>9091.4829489999993</v>
      </c>
      <c r="AZ91" s="351">
        <v>9388.0433169999997</v>
      </c>
      <c r="BA91" s="351">
        <v>9545.6355839999997</v>
      </c>
      <c r="BB91" s="351">
        <v>9333.1900189999997</v>
      </c>
      <c r="BC91" s="352">
        <v>9804.6474830000006</v>
      </c>
      <c r="BD91" s="351">
        <v>7011.671687</v>
      </c>
      <c r="BE91" s="351">
        <v>7117.2994790000002</v>
      </c>
      <c r="BF91" s="351">
        <v>7361.0988829999997</v>
      </c>
      <c r="BG91" s="352">
        <v>9335.6483250000001</v>
      </c>
      <c r="BH91" s="351">
        <v>9455.5831550000003</v>
      </c>
      <c r="BI91" s="351">
        <v>8981.232473</v>
      </c>
      <c r="BJ91" s="351">
        <v>8452.2586289999999</v>
      </c>
      <c r="BK91" s="352">
        <v>8960.1221179999993</v>
      </c>
      <c r="BL91" s="351">
        <v>9636.2196729999996</v>
      </c>
    </row>
    <row r="92" spans="1:64" s="342" customFormat="1">
      <c r="A92" s="348"/>
      <c r="B92" s="355" t="s">
        <v>1291</v>
      </c>
      <c r="C92" s="355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0">
        <v>5.4370349999999998</v>
      </c>
      <c r="P92" s="351">
        <v>0.55582699999999996</v>
      </c>
      <c r="Q92" s="351">
        <v>0.42372599999999999</v>
      </c>
      <c r="R92" s="351">
        <v>1.913843</v>
      </c>
      <c r="S92" s="352">
        <v>1.3020130000000001</v>
      </c>
      <c r="T92" s="351">
        <v>2.3336670000000002</v>
      </c>
      <c r="U92" s="351">
        <v>1.6334109999999999</v>
      </c>
      <c r="V92" s="351">
        <v>1.960434</v>
      </c>
      <c r="W92" s="352">
        <v>1.920676</v>
      </c>
      <c r="X92" s="351">
        <v>1.669138</v>
      </c>
      <c r="Y92" s="351">
        <v>5.105505</v>
      </c>
      <c r="Z92" s="351">
        <v>1.064578</v>
      </c>
      <c r="AA92" s="352">
        <v>4.5636200000000002</v>
      </c>
      <c r="AB92" s="351">
        <v>13.043713</v>
      </c>
      <c r="AC92" s="351">
        <v>4.4681170000000003</v>
      </c>
      <c r="AD92" s="351">
        <v>4.9816859999999998</v>
      </c>
      <c r="AE92" s="352">
        <v>5.0999970000000001</v>
      </c>
      <c r="AF92" s="351">
        <v>5.0295969999999999</v>
      </c>
      <c r="AG92" s="351">
        <v>5.4426870000000003</v>
      </c>
      <c r="AH92" s="351">
        <v>5.4201879999999996</v>
      </c>
      <c r="AI92" s="352">
        <v>5.221679</v>
      </c>
      <c r="AJ92" s="351">
        <v>7.5584480000000003</v>
      </c>
      <c r="AK92" s="351">
        <v>7.9969970000000004</v>
      </c>
      <c r="AL92" s="351">
        <v>7.4010930000000004</v>
      </c>
      <c r="AM92" s="352">
        <v>11.269301</v>
      </c>
      <c r="AN92" s="351">
        <v>13.108909000000001</v>
      </c>
      <c r="AO92" s="351">
        <v>9.9304659999999991</v>
      </c>
      <c r="AP92" s="351">
        <v>32.389634999999998</v>
      </c>
      <c r="AQ92" s="352">
        <v>44.342314000000002</v>
      </c>
      <c r="AR92" s="351">
        <v>37.842717</v>
      </c>
      <c r="AS92" s="351">
        <v>30.342020999999999</v>
      </c>
      <c r="AT92" s="351">
        <v>85.943810999999997</v>
      </c>
      <c r="AU92" s="352">
        <v>63.835453000000001</v>
      </c>
      <c r="AV92" s="351">
        <v>70.318400999999994</v>
      </c>
      <c r="AW92" s="351">
        <v>86.550360999999995</v>
      </c>
      <c r="AX92" s="351">
        <v>82.720088000000004</v>
      </c>
      <c r="AY92" s="352">
        <v>95.233870999999994</v>
      </c>
      <c r="AZ92" s="351">
        <v>144.47736699999999</v>
      </c>
      <c r="BA92" s="351">
        <v>171.211265</v>
      </c>
      <c r="BB92" s="351">
        <v>168.42275100000001</v>
      </c>
      <c r="BC92" s="352">
        <v>146.04047700000001</v>
      </c>
      <c r="BD92" s="351">
        <v>125.235966</v>
      </c>
      <c r="BE92" s="351">
        <v>111.49993000000001</v>
      </c>
      <c r="BF92" s="351">
        <v>115.472019</v>
      </c>
      <c r="BG92" s="352">
        <v>119.32170499999999</v>
      </c>
      <c r="BH92" s="351">
        <v>133.73852199999999</v>
      </c>
      <c r="BI92" s="351">
        <v>130.43487999999999</v>
      </c>
      <c r="BJ92" s="351">
        <v>132.71239700000001</v>
      </c>
      <c r="BK92" s="352">
        <v>133.66715199999999</v>
      </c>
      <c r="BL92" s="351">
        <v>134.284843</v>
      </c>
    </row>
    <row r="93" spans="1:64" s="342" customFormat="1" ht="24">
      <c r="A93" s="348" t="s">
        <v>1298</v>
      </c>
      <c r="B93" s="354" t="s">
        <v>1299</v>
      </c>
      <c r="C93" s="354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0">
        <v>205.16833500000001</v>
      </c>
      <c r="P93" s="351">
        <v>220.487909</v>
      </c>
      <c r="Q93" s="351">
        <v>270.58586500000001</v>
      </c>
      <c r="R93" s="351">
        <v>306.20219900000001</v>
      </c>
      <c r="S93" s="352">
        <v>361.96736600000003</v>
      </c>
      <c r="T93" s="351">
        <v>389.79286000000002</v>
      </c>
      <c r="U93" s="351">
        <v>446.09274499999998</v>
      </c>
      <c r="V93" s="351">
        <v>420.18347399999999</v>
      </c>
      <c r="W93" s="352">
        <v>434.95383399999997</v>
      </c>
      <c r="X93" s="351">
        <v>410.90060599999998</v>
      </c>
      <c r="Y93" s="351">
        <v>396.63672600000001</v>
      </c>
      <c r="Z93" s="351">
        <v>373.82794899999999</v>
      </c>
      <c r="AA93" s="352">
        <v>338.93534</v>
      </c>
      <c r="AB93" s="351">
        <v>353.04477700000001</v>
      </c>
      <c r="AC93" s="351">
        <v>351.594514</v>
      </c>
      <c r="AD93" s="351">
        <v>365.57386400000001</v>
      </c>
      <c r="AE93" s="352">
        <v>418.44805200000002</v>
      </c>
      <c r="AF93" s="351">
        <v>449.50804799999997</v>
      </c>
      <c r="AG93" s="351">
        <v>518.75675699999999</v>
      </c>
      <c r="AH93" s="351">
        <v>540.22592199999997</v>
      </c>
      <c r="AI93" s="352">
        <v>540.59015299999999</v>
      </c>
      <c r="AJ93" s="351">
        <v>547.15691100000004</v>
      </c>
      <c r="AK93" s="351">
        <v>682.28697699999998</v>
      </c>
      <c r="AL93" s="351">
        <v>787.11315400000001</v>
      </c>
      <c r="AM93" s="352">
        <v>830.60360400000002</v>
      </c>
      <c r="AN93" s="351">
        <v>838.059977</v>
      </c>
      <c r="AO93" s="351">
        <v>953.66821500000003</v>
      </c>
      <c r="AP93" s="351">
        <v>1090.7606270000001</v>
      </c>
      <c r="AQ93" s="352">
        <v>1689.1919820000001</v>
      </c>
      <c r="AR93" s="351">
        <v>1720.1479059999999</v>
      </c>
      <c r="AS93" s="351">
        <v>1514.986997</v>
      </c>
      <c r="AT93" s="351">
        <v>1624.019061</v>
      </c>
      <c r="AU93" s="352">
        <v>1749.6657049999999</v>
      </c>
      <c r="AV93" s="351">
        <v>1671.5665489999999</v>
      </c>
      <c r="AW93" s="351">
        <v>1572.4796329999999</v>
      </c>
      <c r="AX93" s="351">
        <v>1588.569982</v>
      </c>
      <c r="AY93" s="352">
        <v>1620.991972</v>
      </c>
      <c r="AZ93" s="351">
        <v>1539.345352</v>
      </c>
      <c r="BA93" s="351">
        <v>1527.456373</v>
      </c>
      <c r="BB93" s="351">
        <v>1424.6587099999999</v>
      </c>
      <c r="BC93" s="352">
        <v>1281.830459</v>
      </c>
      <c r="BD93" s="351">
        <v>1255.0988709999999</v>
      </c>
      <c r="BE93" s="351">
        <v>1739.401683</v>
      </c>
      <c r="BF93" s="351">
        <v>1754.9901339999999</v>
      </c>
      <c r="BG93" s="352">
        <v>1772.2404630000001</v>
      </c>
      <c r="BH93" s="351">
        <v>1346.6958159999999</v>
      </c>
      <c r="BI93" s="351">
        <v>1400.7401620000001</v>
      </c>
      <c r="BJ93" s="351">
        <v>1472.482174</v>
      </c>
      <c r="BK93" s="352">
        <v>1489.0807809999999</v>
      </c>
      <c r="BL93" s="351">
        <v>1622.869747</v>
      </c>
    </row>
    <row r="94" spans="1:64" s="342" customFormat="1" ht="24">
      <c r="A94" s="337" t="s">
        <v>1300</v>
      </c>
      <c r="B94" s="338" t="s">
        <v>1301</v>
      </c>
      <c r="C94" s="338"/>
      <c r="D94" s="338"/>
      <c r="E94" s="338"/>
      <c r="F94" s="338"/>
      <c r="G94" s="338"/>
      <c r="H94" s="338"/>
      <c r="I94" s="338"/>
      <c r="J94" s="338"/>
      <c r="K94" s="338"/>
      <c r="L94" s="338"/>
      <c r="M94" s="338"/>
      <c r="N94" s="338"/>
      <c r="O94" s="339">
        <v>448.15976799999999</v>
      </c>
      <c r="P94" s="340">
        <v>467.11823600000002</v>
      </c>
      <c r="Q94" s="340">
        <v>491.09429899999998</v>
      </c>
      <c r="R94" s="340">
        <v>507.91802999999999</v>
      </c>
      <c r="S94" s="341">
        <v>544.05254400000001</v>
      </c>
      <c r="T94" s="340">
        <v>658.2079</v>
      </c>
      <c r="U94" s="340">
        <v>678.69700499999999</v>
      </c>
      <c r="V94" s="340">
        <v>693.87814400000002</v>
      </c>
      <c r="W94" s="341">
        <v>790.68147799999997</v>
      </c>
      <c r="X94" s="340">
        <v>787.76561800000002</v>
      </c>
      <c r="Y94" s="340">
        <v>812.67466200000001</v>
      </c>
      <c r="Z94" s="340">
        <v>824.95369200000005</v>
      </c>
      <c r="AA94" s="341">
        <v>864.60683300000005</v>
      </c>
      <c r="AB94" s="340">
        <v>871.19770700000004</v>
      </c>
      <c r="AC94" s="340">
        <v>881.04534899999999</v>
      </c>
      <c r="AD94" s="340">
        <v>914.68445799999995</v>
      </c>
      <c r="AE94" s="341">
        <v>973.76874599999996</v>
      </c>
      <c r="AF94" s="340">
        <v>995.29043200000001</v>
      </c>
      <c r="AG94" s="340">
        <v>1013.8424199999999</v>
      </c>
      <c r="AH94" s="340">
        <v>1050.9887060000001</v>
      </c>
      <c r="AI94" s="341">
        <v>1090.5210320000001</v>
      </c>
      <c r="AJ94" s="340">
        <v>1113.092707</v>
      </c>
      <c r="AK94" s="340">
        <v>1136.800195</v>
      </c>
      <c r="AL94" s="340">
        <v>1152.25945</v>
      </c>
      <c r="AM94" s="341">
        <v>1147.5183440000001</v>
      </c>
      <c r="AN94" s="340">
        <v>1154.016535</v>
      </c>
      <c r="AO94" s="340">
        <v>1181.919854</v>
      </c>
      <c r="AP94" s="340">
        <v>1190.4202829999999</v>
      </c>
      <c r="AQ94" s="341">
        <v>1222.2804980000001</v>
      </c>
      <c r="AR94" s="340">
        <v>1224.986003</v>
      </c>
      <c r="AS94" s="340">
        <v>1227.646937</v>
      </c>
      <c r="AT94" s="340">
        <v>1226.9748870000001</v>
      </c>
      <c r="AU94" s="341">
        <v>1277.565977</v>
      </c>
      <c r="AV94" s="340">
        <v>1247.874961</v>
      </c>
      <c r="AW94" s="340">
        <v>1451.9553149999999</v>
      </c>
      <c r="AX94" s="340">
        <v>1441.4318310000001</v>
      </c>
      <c r="AY94" s="341">
        <v>1486.8016709999999</v>
      </c>
      <c r="AZ94" s="340">
        <v>1485.8815</v>
      </c>
      <c r="BA94" s="340">
        <v>1469.2743290000001</v>
      </c>
      <c r="BB94" s="340">
        <v>1493.4128490000001</v>
      </c>
      <c r="BC94" s="341">
        <v>1512.9304649999999</v>
      </c>
      <c r="BD94" s="340">
        <v>1563.9586280000001</v>
      </c>
      <c r="BE94" s="340">
        <v>1571.267288</v>
      </c>
      <c r="BF94" s="340">
        <v>1570.1716240000001</v>
      </c>
      <c r="BG94" s="341">
        <v>1625.868442</v>
      </c>
      <c r="BH94" s="340">
        <v>1596.982291</v>
      </c>
      <c r="BI94" s="340">
        <v>1598.240358</v>
      </c>
      <c r="BJ94" s="340">
        <v>1618.066196</v>
      </c>
      <c r="BK94" s="341">
        <v>1677.0355549999999</v>
      </c>
      <c r="BL94" s="340">
        <v>1893.197322</v>
      </c>
    </row>
    <row r="95" spans="1:64" s="342" customFormat="1" ht="24">
      <c r="A95" s="343" t="s">
        <v>1302</v>
      </c>
      <c r="B95" s="344" t="s">
        <v>1303</v>
      </c>
      <c r="C95" s="344"/>
      <c r="D95" s="344"/>
      <c r="E95" s="344"/>
      <c r="F95" s="344"/>
      <c r="G95" s="344"/>
      <c r="H95" s="344"/>
      <c r="I95" s="344"/>
      <c r="J95" s="344"/>
      <c r="K95" s="344"/>
      <c r="L95" s="344"/>
      <c r="M95" s="344"/>
      <c r="N95" s="344"/>
      <c r="O95" s="345">
        <v>0</v>
      </c>
      <c r="P95" s="346">
        <v>0</v>
      </c>
      <c r="Q95" s="346">
        <v>0</v>
      </c>
      <c r="R95" s="346">
        <v>0</v>
      </c>
      <c r="S95" s="347">
        <v>0</v>
      </c>
      <c r="T95" s="346">
        <v>0</v>
      </c>
      <c r="U95" s="346">
        <v>0</v>
      </c>
      <c r="V95" s="346">
        <v>0</v>
      </c>
      <c r="W95" s="347">
        <v>0</v>
      </c>
      <c r="X95" s="346">
        <v>0</v>
      </c>
      <c r="Y95" s="346">
        <v>0</v>
      </c>
      <c r="Z95" s="346">
        <v>0</v>
      </c>
      <c r="AA95" s="347">
        <v>0</v>
      </c>
      <c r="AB95" s="346">
        <v>0</v>
      </c>
      <c r="AC95" s="346">
        <v>0</v>
      </c>
      <c r="AD95" s="346">
        <v>0</v>
      </c>
      <c r="AE95" s="347">
        <v>0</v>
      </c>
      <c r="AF95" s="346">
        <v>112.203523</v>
      </c>
      <c r="AG95" s="346">
        <v>113.939284</v>
      </c>
      <c r="AH95" s="346">
        <v>119.73236300000001</v>
      </c>
      <c r="AI95" s="347">
        <v>96.688040000000001</v>
      </c>
      <c r="AJ95" s="346">
        <v>105.213765</v>
      </c>
      <c r="AK95" s="346">
        <v>107.063468</v>
      </c>
      <c r="AL95" s="346">
        <v>106.415508</v>
      </c>
      <c r="AM95" s="347">
        <v>64.821009000000004</v>
      </c>
      <c r="AN95" s="346">
        <v>66.108396999999997</v>
      </c>
      <c r="AO95" s="346">
        <v>74.104184000000004</v>
      </c>
      <c r="AP95" s="346">
        <v>75.644766000000004</v>
      </c>
      <c r="AQ95" s="347">
        <v>74.353778000000005</v>
      </c>
      <c r="AR95" s="346">
        <v>81.390973000000002</v>
      </c>
      <c r="AS95" s="346">
        <v>85.321993000000006</v>
      </c>
      <c r="AT95" s="346">
        <v>84.997940999999997</v>
      </c>
      <c r="AU95" s="347">
        <v>109.40785</v>
      </c>
      <c r="AV95" s="346">
        <v>170.050982</v>
      </c>
      <c r="AW95" s="346">
        <v>191.828497</v>
      </c>
      <c r="AX95" s="346">
        <v>195.703642</v>
      </c>
      <c r="AY95" s="347">
        <v>197.862323</v>
      </c>
      <c r="AZ95" s="346">
        <v>223.398517</v>
      </c>
      <c r="BA95" s="346">
        <v>219.54714100000001</v>
      </c>
      <c r="BB95" s="346">
        <v>225.23927599999999</v>
      </c>
      <c r="BC95" s="347">
        <v>207.544894</v>
      </c>
      <c r="BD95" s="346">
        <v>265.31424700000002</v>
      </c>
      <c r="BE95" s="346">
        <v>263.15634399999999</v>
      </c>
      <c r="BF95" s="346">
        <v>255.18774199999999</v>
      </c>
      <c r="BG95" s="347">
        <v>255.01784799999999</v>
      </c>
      <c r="BH95" s="346">
        <v>243.14081200000001</v>
      </c>
      <c r="BI95" s="346">
        <v>242.33031700000001</v>
      </c>
      <c r="BJ95" s="346">
        <v>243.68053599999999</v>
      </c>
      <c r="BK95" s="347">
        <v>241.85001</v>
      </c>
      <c r="BL95" s="346">
        <v>228.985073</v>
      </c>
    </row>
    <row r="96" spans="1:64" s="342" customFormat="1">
      <c r="A96" s="337" t="s">
        <v>1304</v>
      </c>
      <c r="B96" s="338" t="s">
        <v>1305</v>
      </c>
      <c r="C96" s="338"/>
      <c r="D96" s="338"/>
      <c r="E96" s="338"/>
      <c r="F96" s="338"/>
      <c r="G96" s="338"/>
      <c r="H96" s="338"/>
      <c r="I96" s="338"/>
      <c r="J96" s="338"/>
      <c r="K96" s="338"/>
      <c r="L96" s="338"/>
      <c r="M96" s="338"/>
      <c r="N96" s="338"/>
      <c r="O96" s="339">
        <v>562.40350999999998</v>
      </c>
      <c r="P96" s="340">
        <v>655.90331200000003</v>
      </c>
      <c r="Q96" s="340">
        <v>660.21008700000004</v>
      </c>
      <c r="R96" s="340">
        <v>740.527649</v>
      </c>
      <c r="S96" s="341">
        <v>980.72546399999999</v>
      </c>
      <c r="T96" s="340">
        <v>1031.9473640000001</v>
      </c>
      <c r="U96" s="340">
        <v>988.19415100000003</v>
      </c>
      <c r="V96" s="340">
        <v>940.59052599999995</v>
      </c>
      <c r="W96" s="341">
        <v>989.25254299999995</v>
      </c>
      <c r="X96" s="340">
        <v>1018.71854</v>
      </c>
      <c r="Y96" s="340">
        <v>1090.950666</v>
      </c>
      <c r="Z96" s="340">
        <v>1163.4794710000001</v>
      </c>
      <c r="AA96" s="341">
        <v>1237.5811060000001</v>
      </c>
      <c r="AB96" s="340">
        <v>1132.0151659999999</v>
      </c>
      <c r="AC96" s="340">
        <v>1201.8709449999999</v>
      </c>
      <c r="AD96" s="340">
        <v>1332.7600789999999</v>
      </c>
      <c r="AE96" s="341">
        <v>1440.018243</v>
      </c>
      <c r="AF96" s="340">
        <v>1333.268423</v>
      </c>
      <c r="AG96" s="340">
        <v>1483.9782299999999</v>
      </c>
      <c r="AH96" s="340">
        <v>1517.105622</v>
      </c>
      <c r="AI96" s="341">
        <v>1697.252195</v>
      </c>
      <c r="AJ96" s="340">
        <v>1620.9517639999999</v>
      </c>
      <c r="AK96" s="340">
        <v>1652.512956</v>
      </c>
      <c r="AL96" s="340">
        <v>1744.0464030000001</v>
      </c>
      <c r="AM96" s="341">
        <v>2018.5263110000001</v>
      </c>
      <c r="AN96" s="340">
        <v>1974.158036</v>
      </c>
      <c r="AO96" s="340">
        <v>2291.2553200000002</v>
      </c>
      <c r="AP96" s="340">
        <v>2399.2392799999998</v>
      </c>
      <c r="AQ96" s="341">
        <v>3138.4575789999999</v>
      </c>
      <c r="AR96" s="340">
        <v>3385.955598</v>
      </c>
      <c r="AS96" s="340">
        <v>3289.2395540000002</v>
      </c>
      <c r="AT96" s="340">
        <v>3384.767601</v>
      </c>
      <c r="AU96" s="341">
        <v>3706.037401</v>
      </c>
      <c r="AV96" s="340">
        <v>3501.8416699999998</v>
      </c>
      <c r="AW96" s="340">
        <v>3447.6498430000001</v>
      </c>
      <c r="AX96" s="340">
        <v>3642.6491209999999</v>
      </c>
      <c r="AY96" s="341">
        <v>3551.0904150000001</v>
      </c>
      <c r="AZ96" s="340">
        <v>3709.4542529999999</v>
      </c>
      <c r="BA96" s="340">
        <v>3674.1879549999999</v>
      </c>
      <c r="BB96" s="340">
        <v>3511.101009</v>
      </c>
      <c r="BC96" s="341">
        <v>3641.2428289999998</v>
      </c>
      <c r="BD96" s="340">
        <v>3586.585885</v>
      </c>
      <c r="BE96" s="340">
        <v>3515.966484</v>
      </c>
      <c r="BF96" s="340">
        <v>3505.6628089999999</v>
      </c>
      <c r="BG96" s="341">
        <v>4084.860349</v>
      </c>
      <c r="BH96" s="340">
        <v>4571.9694229999996</v>
      </c>
      <c r="BI96" s="340">
        <v>4633.4103660000001</v>
      </c>
      <c r="BJ96" s="340">
        <v>5105.5473119999997</v>
      </c>
      <c r="BK96" s="341">
        <v>4835.0621430000001</v>
      </c>
      <c r="BL96" s="340">
        <v>4726.6168829999997</v>
      </c>
    </row>
    <row r="97" spans="1:64" s="342" customFormat="1">
      <c r="A97" s="348"/>
      <c r="B97" s="355" t="s">
        <v>1242</v>
      </c>
      <c r="C97" s="355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0"/>
      <c r="P97" s="351"/>
      <c r="Q97" s="351"/>
      <c r="R97" s="351"/>
      <c r="S97" s="352"/>
      <c r="T97" s="351"/>
      <c r="U97" s="351"/>
      <c r="V97" s="351"/>
      <c r="W97" s="352"/>
      <c r="X97" s="351"/>
      <c r="Y97" s="351"/>
      <c r="Z97" s="351"/>
      <c r="AA97" s="352"/>
      <c r="AB97" s="351"/>
      <c r="AC97" s="351"/>
      <c r="AD97" s="351"/>
      <c r="AE97" s="352"/>
      <c r="AF97" s="351"/>
      <c r="AG97" s="351"/>
      <c r="AH97" s="351"/>
      <c r="AI97" s="352"/>
      <c r="AJ97" s="351"/>
      <c r="AK97" s="351"/>
      <c r="AL97" s="351"/>
      <c r="AM97" s="352"/>
      <c r="AN97" s="351"/>
      <c r="AO97" s="351"/>
      <c r="AP97" s="351"/>
      <c r="AQ97" s="352"/>
      <c r="AR97" s="351"/>
      <c r="AS97" s="351"/>
      <c r="AT97" s="351"/>
      <c r="AU97" s="352"/>
      <c r="AV97" s="351"/>
      <c r="AW97" s="351"/>
      <c r="AX97" s="351"/>
      <c r="AY97" s="352"/>
      <c r="AZ97" s="351"/>
      <c r="BA97" s="351"/>
      <c r="BB97" s="351"/>
      <c r="BC97" s="352"/>
      <c r="BD97" s="351"/>
      <c r="BE97" s="351"/>
      <c r="BF97" s="351"/>
      <c r="BG97" s="352"/>
      <c r="BH97" s="351"/>
      <c r="BI97" s="351"/>
      <c r="BJ97" s="351"/>
      <c r="BK97" s="352"/>
      <c r="BL97" s="351"/>
    </row>
    <row r="98" spans="1:64" s="342" customFormat="1">
      <c r="A98" s="348" t="s">
        <v>1306</v>
      </c>
      <c r="B98" s="355" t="s">
        <v>1307</v>
      </c>
      <c r="C98" s="355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0">
        <v>187.15289300000001</v>
      </c>
      <c r="P98" s="351">
        <v>242.131193</v>
      </c>
      <c r="Q98" s="351">
        <v>283.65376400000002</v>
      </c>
      <c r="R98" s="351">
        <v>321.38763699999998</v>
      </c>
      <c r="S98" s="352">
        <v>520.33050900000001</v>
      </c>
      <c r="T98" s="351">
        <v>573.48895800000003</v>
      </c>
      <c r="U98" s="351">
        <v>491.64699400000001</v>
      </c>
      <c r="V98" s="351">
        <v>397.49042900000001</v>
      </c>
      <c r="W98" s="352">
        <v>434.31702300000001</v>
      </c>
      <c r="X98" s="351">
        <v>439.10587500000003</v>
      </c>
      <c r="Y98" s="351">
        <v>439.61495600000001</v>
      </c>
      <c r="Z98" s="351">
        <v>435.07502399999998</v>
      </c>
      <c r="AA98" s="352">
        <v>524.588437</v>
      </c>
      <c r="AB98" s="351">
        <v>462.020914</v>
      </c>
      <c r="AC98" s="351">
        <v>474.47809999999998</v>
      </c>
      <c r="AD98" s="351">
        <v>524.22887000000003</v>
      </c>
      <c r="AE98" s="352">
        <v>589.82103600000005</v>
      </c>
      <c r="AF98" s="351">
        <v>489.34929699999998</v>
      </c>
      <c r="AG98" s="351">
        <v>572.06427799999994</v>
      </c>
      <c r="AH98" s="351">
        <v>540.38613799999996</v>
      </c>
      <c r="AI98" s="352">
        <v>647.82885499999998</v>
      </c>
      <c r="AJ98" s="351">
        <v>604.27513399999998</v>
      </c>
      <c r="AK98" s="351">
        <v>610.99235799999997</v>
      </c>
      <c r="AL98" s="351">
        <v>606.35503100000005</v>
      </c>
      <c r="AM98" s="352">
        <v>790.45244600000001</v>
      </c>
      <c r="AN98" s="351">
        <v>848.33314800000005</v>
      </c>
      <c r="AO98" s="351">
        <v>1046.460006</v>
      </c>
      <c r="AP98" s="351">
        <v>1010.26386</v>
      </c>
      <c r="AQ98" s="352">
        <v>1610.744042</v>
      </c>
      <c r="AR98" s="351">
        <v>1694.6309510000001</v>
      </c>
      <c r="AS98" s="351">
        <v>1626.464702</v>
      </c>
      <c r="AT98" s="351">
        <v>1621.7074700000001</v>
      </c>
      <c r="AU98" s="352">
        <v>1826.195798</v>
      </c>
      <c r="AV98" s="351">
        <v>1603.360005</v>
      </c>
      <c r="AW98" s="351">
        <v>1531.232773</v>
      </c>
      <c r="AX98" s="351">
        <v>1591.29627</v>
      </c>
      <c r="AY98" s="352">
        <v>1381.76658</v>
      </c>
      <c r="AZ98" s="351">
        <v>1716.162536</v>
      </c>
      <c r="BA98" s="351">
        <v>1479.0974510000001</v>
      </c>
      <c r="BB98" s="351">
        <v>1318.9252019999999</v>
      </c>
      <c r="BC98" s="352">
        <v>1237.611171</v>
      </c>
      <c r="BD98" s="351">
        <v>1357.9678819999999</v>
      </c>
      <c r="BE98" s="351">
        <v>1163.5923749999999</v>
      </c>
      <c r="BF98" s="351">
        <v>1054.790023</v>
      </c>
      <c r="BG98" s="352">
        <v>1678.079297</v>
      </c>
      <c r="BH98" s="351">
        <v>1557.4166419999999</v>
      </c>
      <c r="BI98" s="351">
        <v>1377.2520199999999</v>
      </c>
      <c r="BJ98" s="351">
        <v>1496.3347859999999</v>
      </c>
      <c r="BK98" s="352">
        <v>1278.18489</v>
      </c>
      <c r="BL98" s="351">
        <v>1305.85727</v>
      </c>
    </row>
    <row r="99" spans="1:64" s="342" customFormat="1">
      <c r="A99" s="348" t="s">
        <v>1308</v>
      </c>
      <c r="B99" s="355" t="s">
        <v>1309</v>
      </c>
      <c r="C99" s="355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0">
        <v>92.203316999999998</v>
      </c>
      <c r="P99" s="351">
        <v>99.051821000000004</v>
      </c>
      <c r="Q99" s="351">
        <v>110.891537</v>
      </c>
      <c r="R99" s="351">
        <v>122.004261</v>
      </c>
      <c r="S99" s="352">
        <v>129.31625</v>
      </c>
      <c r="T99" s="351">
        <v>135.741142</v>
      </c>
      <c r="U99" s="351">
        <v>138.90176199999999</v>
      </c>
      <c r="V99" s="351">
        <v>138.27946</v>
      </c>
      <c r="W99" s="352">
        <v>125.765697</v>
      </c>
      <c r="X99" s="351">
        <v>134.80706000000001</v>
      </c>
      <c r="Y99" s="351">
        <v>144.824006</v>
      </c>
      <c r="Z99" s="351">
        <v>173.14460299999999</v>
      </c>
      <c r="AA99" s="352">
        <v>154.473906</v>
      </c>
      <c r="AB99" s="351">
        <v>162.71826200000001</v>
      </c>
      <c r="AC99" s="351">
        <v>169.36376200000001</v>
      </c>
      <c r="AD99" s="351">
        <v>179.813695</v>
      </c>
      <c r="AE99" s="352">
        <v>180.97504900000001</v>
      </c>
      <c r="AF99" s="351">
        <v>213.102552</v>
      </c>
      <c r="AG99" s="351">
        <v>216.07989000000001</v>
      </c>
      <c r="AH99" s="351">
        <v>222.48362800000001</v>
      </c>
      <c r="AI99" s="352">
        <v>210.03174799999999</v>
      </c>
      <c r="AJ99" s="351">
        <v>245.553775</v>
      </c>
      <c r="AK99" s="351">
        <v>241.46641700000001</v>
      </c>
      <c r="AL99" s="351">
        <v>266.34590300000002</v>
      </c>
      <c r="AM99" s="352">
        <v>312.16076099999998</v>
      </c>
      <c r="AN99" s="351">
        <v>295.855098</v>
      </c>
      <c r="AO99" s="351">
        <v>290.88495499999999</v>
      </c>
      <c r="AP99" s="351">
        <v>304.59894000000003</v>
      </c>
      <c r="AQ99" s="352">
        <v>306.96461499999998</v>
      </c>
      <c r="AR99" s="351">
        <v>425.51790399999999</v>
      </c>
      <c r="AS99" s="351">
        <v>402.38979599999999</v>
      </c>
      <c r="AT99" s="351">
        <v>386.26761199999999</v>
      </c>
      <c r="AU99" s="352">
        <v>403.72646200000003</v>
      </c>
      <c r="AV99" s="351">
        <v>448.73279300000002</v>
      </c>
      <c r="AW99" s="351">
        <v>337.23331999999999</v>
      </c>
      <c r="AX99" s="351">
        <v>344.10190799999998</v>
      </c>
      <c r="AY99" s="352">
        <v>325.888215</v>
      </c>
      <c r="AZ99" s="351">
        <v>342.772223</v>
      </c>
      <c r="BA99" s="351">
        <v>409.78911399999998</v>
      </c>
      <c r="BB99" s="351">
        <v>406.65308499999998</v>
      </c>
      <c r="BC99" s="352">
        <v>489.057524</v>
      </c>
      <c r="BD99" s="351">
        <v>486.89889699999998</v>
      </c>
      <c r="BE99" s="351">
        <v>527.04061100000001</v>
      </c>
      <c r="BF99" s="351">
        <v>567.90250700000001</v>
      </c>
      <c r="BG99" s="352">
        <v>534.280663</v>
      </c>
      <c r="BH99" s="351">
        <v>669.02633300000002</v>
      </c>
      <c r="BI99" s="351">
        <v>649.39372800000001</v>
      </c>
      <c r="BJ99" s="351">
        <v>927.64293999999995</v>
      </c>
      <c r="BK99" s="352">
        <v>860.46344099999999</v>
      </c>
      <c r="BL99" s="351">
        <v>939.99656000000004</v>
      </c>
    </row>
    <row r="100" spans="1:64" s="342" customFormat="1">
      <c r="A100" s="348" t="s">
        <v>1310</v>
      </c>
      <c r="B100" s="355" t="s">
        <v>1311</v>
      </c>
      <c r="C100" s="360">
        <v>33.999000000000002</v>
      </c>
      <c r="D100" s="360">
        <v>6.5069999999999997</v>
      </c>
      <c r="E100" s="360">
        <v>23.21</v>
      </c>
      <c r="F100" s="360">
        <v>45.823999999999998</v>
      </c>
      <c r="G100" s="360">
        <v>61.040999999999997</v>
      </c>
      <c r="H100" s="360">
        <v>14.169</v>
      </c>
      <c r="I100" s="360">
        <v>41.773000000000003</v>
      </c>
      <c r="J100" s="360">
        <v>69.338999999999999</v>
      </c>
      <c r="K100" s="360">
        <v>90.918000000000006</v>
      </c>
      <c r="L100" s="360">
        <v>20.135999999999999</v>
      </c>
      <c r="M100" s="360">
        <v>52.615000000000002</v>
      </c>
      <c r="N100" s="360">
        <v>81.451999999999998</v>
      </c>
      <c r="O100" s="350">
        <v>132.33655899999999</v>
      </c>
      <c r="P100" s="351">
        <v>154.50024999999999</v>
      </c>
      <c r="Q100" s="351">
        <v>87.981453000000002</v>
      </c>
      <c r="R100" s="351">
        <v>104.578778</v>
      </c>
      <c r="S100" s="352">
        <v>109.83984</v>
      </c>
      <c r="T100" s="351">
        <v>55.543619999999997</v>
      </c>
      <c r="U100" s="351">
        <v>55.669739</v>
      </c>
      <c r="V100" s="351">
        <v>59.312778000000002</v>
      </c>
      <c r="W100" s="352">
        <v>71.355620999999999</v>
      </c>
      <c r="X100" s="351">
        <v>47.477879999999999</v>
      </c>
      <c r="Y100" s="351">
        <v>77.757783000000003</v>
      </c>
      <c r="Z100" s="351">
        <v>99.994345999999993</v>
      </c>
      <c r="AA100" s="352">
        <v>132.079081</v>
      </c>
      <c r="AB100" s="351">
        <v>53.616093999999997</v>
      </c>
      <c r="AC100" s="351">
        <v>89.103596999999993</v>
      </c>
      <c r="AD100" s="351">
        <v>138.67523700000001</v>
      </c>
      <c r="AE100" s="352">
        <v>173.17062799999999</v>
      </c>
      <c r="AF100" s="351">
        <v>71.881777999999997</v>
      </c>
      <c r="AG100" s="351">
        <v>106.765029</v>
      </c>
      <c r="AH100" s="351">
        <v>136.19795199999999</v>
      </c>
      <c r="AI100" s="352">
        <v>210.22977700000001</v>
      </c>
      <c r="AJ100" s="351">
        <v>83.445069000000004</v>
      </c>
      <c r="AK100" s="351">
        <v>97.023263</v>
      </c>
      <c r="AL100" s="351">
        <v>142.366187</v>
      </c>
      <c r="AM100" s="352">
        <v>192.17750000000001</v>
      </c>
      <c r="AN100" s="351">
        <v>66.047317000000007</v>
      </c>
      <c r="AO100" s="351">
        <v>77.421098000000001</v>
      </c>
      <c r="AP100" s="351">
        <v>143.99698100000001</v>
      </c>
      <c r="AQ100" s="352">
        <v>177.03207599999999</v>
      </c>
      <c r="AR100" s="351">
        <v>49.573703000000002</v>
      </c>
      <c r="AS100" s="351">
        <v>47.814801000000003</v>
      </c>
      <c r="AT100" s="351">
        <v>99.920491999999996</v>
      </c>
      <c r="AU100" s="352">
        <v>125.48021900000001</v>
      </c>
      <c r="AV100" s="351">
        <v>39.693033999999997</v>
      </c>
      <c r="AW100" s="351">
        <v>188.9924</v>
      </c>
      <c r="AX100" s="351">
        <v>263.00409500000001</v>
      </c>
      <c r="AY100" s="352">
        <v>384.76986799999997</v>
      </c>
      <c r="AZ100" s="351">
        <v>141.38809599999999</v>
      </c>
      <c r="BA100" s="351">
        <v>225.41150200000001</v>
      </c>
      <c r="BB100" s="351">
        <v>235.71823599999999</v>
      </c>
      <c r="BC100" s="352">
        <v>327.68662599999999</v>
      </c>
      <c r="BD100" s="351">
        <v>113.500443</v>
      </c>
      <c r="BE100" s="351">
        <v>200.06020699999999</v>
      </c>
      <c r="BF100" s="351">
        <v>261.08654300000001</v>
      </c>
      <c r="BG100" s="352">
        <v>329.96914299999997</v>
      </c>
      <c r="BH100" s="351">
        <v>79.023576000000006</v>
      </c>
      <c r="BI100" s="351">
        <v>245.686227</v>
      </c>
      <c r="BJ100" s="351">
        <v>339.496577</v>
      </c>
      <c r="BK100" s="352">
        <v>430.44127800000001</v>
      </c>
      <c r="BL100" s="351">
        <v>104.60924300000001</v>
      </c>
    </row>
    <row r="101" spans="1:64" s="342" customFormat="1">
      <c r="A101" s="348"/>
      <c r="B101" s="355" t="s">
        <v>1312</v>
      </c>
      <c r="C101" s="355"/>
      <c r="D101" s="355"/>
      <c r="E101" s="355"/>
      <c r="F101" s="355"/>
      <c r="G101" s="355"/>
      <c r="H101" s="355"/>
      <c r="I101" s="355"/>
      <c r="J101" s="355"/>
      <c r="K101" s="355"/>
      <c r="L101" s="355"/>
      <c r="M101" s="355"/>
      <c r="N101" s="355"/>
      <c r="O101" s="350">
        <v>0</v>
      </c>
      <c r="P101" s="351">
        <v>0</v>
      </c>
      <c r="Q101" s="351">
        <v>0</v>
      </c>
      <c r="R101" s="351">
        <v>0</v>
      </c>
      <c r="S101" s="352">
        <v>0</v>
      </c>
      <c r="T101" s="351">
        <v>55.021185000000003</v>
      </c>
      <c r="U101" s="351">
        <v>55.619916000000003</v>
      </c>
      <c r="V101" s="351">
        <v>56.912657000000003</v>
      </c>
      <c r="W101" s="352">
        <v>68.428161000000003</v>
      </c>
      <c r="X101" s="351">
        <v>47.364821999999997</v>
      </c>
      <c r="Y101" s="351">
        <v>77.677344000000005</v>
      </c>
      <c r="Z101" s="351">
        <v>92.246482999999998</v>
      </c>
      <c r="AA101" s="352">
        <v>122.740802</v>
      </c>
      <c r="AB101" s="351">
        <v>48.612479</v>
      </c>
      <c r="AC101" s="351">
        <v>88.845494000000002</v>
      </c>
      <c r="AD101" s="351">
        <v>125.756255</v>
      </c>
      <c r="AE101" s="352">
        <v>155.41122799999999</v>
      </c>
      <c r="AF101" s="351">
        <v>58.199565999999997</v>
      </c>
      <c r="AG101" s="351">
        <v>106.66593899999999</v>
      </c>
      <c r="AH101" s="351">
        <v>135.64967999999999</v>
      </c>
      <c r="AI101" s="352">
        <v>204.35404299999999</v>
      </c>
      <c r="AJ101" s="351">
        <v>83.425826999999998</v>
      </c>
      <c r="AK101" s="351">
        <v>94.988448000000005</v>
      </c>
      <c r="AL101" s="351">
        <v>139.37504899999999</v>
      </c>
      <c r="AM101" s="352">
        <v>188.621129</v>
      </c>
      <c r="AN101" s="351">
        <v>65.975740000000002</v>
      </c>
      <c r="AO101" s="351">
        <v>77.254732000000004</v>
      </c>
      <c r="AP101" s="351">
        <v>132.59475399999999</v>
      </c>
      <c r="AQ101" s="352">
        <v>157.72843499999999</v>
      </c>
      <c r="AR101" s="351">
        <v>48.103633000000002</v>
      </c>
      <c r="AS101" s="351">
        <v>46.923941999999997</v>
      </c>
      <c r="AT101" s="351">
        <v>97.424094999999994</v>
      </c>
      <c r="AU101" s="352">
        <v>110.053112</v>
      </c>
      <c r="AV101" s="351">
        <v>39.470958000000003</v>
      </c>
      <c r="AW101" s="351">
        <v>153.226168</v>
      </c>
      <c r="AX101" s="351">
        <v>260.09382199999999</v>
      </c>
      <c r="AY101" s="352">
        <v>343.43428699999998</v>
      </c>
      <c r="AZ101" s="351">
        <v>102.117276</v>
      </c>
      <c r="BA101" s="351">
        <v>205.06820200000001</v>
      </c>
      <c r="BB101" s="351">
        <v>226.70123100000001</v>
      </c>
      <c r="BC101" s="352">
        <v>305.95028300000001</v>
      </c>
      <c r="BD101" s="351">
        <v>91.232487000000006</v>
      </c>
      <c r="BE101" s="351">
        <v>194.92102199999999</v>
      </c>
      <c r="BF101" s="351">
        <v>255.34763599999999</v>
      </c>
      <c r="BG101" s="352">
        <v>323.371104</v>
      </c>
      <c r="BH101" s="351">
        <v>76.593539000000007</v>
      </c>
      <c r="BI101" s="351">
        <v>244.08204000000001</v>
      </c>
      <c r="BJ101" s="351">
        <v>335.38421</v>
      </c>
      <c r="BK101" s="352">
        <v>422.20349399999998</v>
      </c>
      <c r="BL101" s="351">
        <v>98.200670000000002</v>
      </c>
    </row>
    <row r="102" spans="1:64" s="342" customFormat="1" ht="36">
      <c r="A102" s="348" t="s">
        <v>1313</v>
      </c>
      <c r="B102" s="355" t="s">
        <v>1314</v>
      </c>
      <c r="C102" s="355"/>
      <c r="D102" s="355"/>
      <c r="E102" s="355"/>
      <c r="F102" s="355"/>
      <c r="G102" s="355"/>
      <c r="H102" s="355"/>
      <c r="I102" s="355"/>
      <c r="J102" s="355"/>
      <c r="K102" s="355"/>
      <c r="L102" s="355"/>
      <c r="M102" s="355"/>
      <c r="N102" s="355"/>
      <c r="O102" s="350">
        <v>80.394306</v>
      </c>
      <c r="P102" s="351">
        <v>85.190382</v>
      </c>
      <c r="Q102" s="351">
        <v>94.303307000000004</v>
      </c>
      <c r="R102" s="351">
        <v>111.215333</v>
      </c>
      <c r="S102" s="352">
        <v>133.68112500000001</v>
      </c>
      <c r="T102" s="351">
        <v>182.21544599999999</v>
      </c>
      <c r="U102" s="351">
        <v>211.31275600000001</v>
      </c>
      <c r="V102" s="351">
        <v>246.17776599999999</v>
      </c>
      <c r="W102" s="352">
        <v>248.643056</v>
      </c>
      <c r="X102" s="351">
        <v>285.58427599999999</v>
      </c>
      <c r="Y102" s="351">
        <v>316.672032</v>
      </c>
      <c r="Z102" s="351">
        <v>335.68802899999997</v>
      </c>
      <c r="AA102" s="352">
        <v>302.79739499999999</v>
      </c>
      <c r="AB102" s="351">
        <v>328.45831099999998</v>
      </c>
      <c r="AC102" s="351">
        <v>337.90963399999998</v>
      </c>
      <c r="AD102" s="351">
        <v>357.80329799999998</v>
      </c>
      <c r="AE102" s="352">
        <v>348.849625</v>
      </c>
      <c r="AF102" s="351">
        <v>379.47545000000002</v>
      </c>
      <c r="AG102" s="351">
        <v>406.27814899999998</v>
      </c>
      <c r="AH102" s="351">
        <v>436.89207699999997</v>
      </c>
      <c r="AI102" s="352">
        <v>442.53571799999997</v>
      </c>
      <c r="AJ102" s="351">
        <v>492.164736</v>
      </c>
      <c r="AK102" s="351">
        <v>516.80680299999995</v>
      </c>
      <c r="AL102" s="351">
        <v>538.48859100000004</v>
      </c>
      <c r="AM102" s="352">
        <v>529.50595299999998</v>
      </c>
      <c r="AN102" s="351">
        <v>566.74601800000005</v>
      </c>
      <c r="AO102" s="351">
        <v>583.67039299999999</v>
      </c>
      <c r="AP102" s="351">
        <v>634.87251100000003</v>
      </c>
      <c r="AQ102" s="352">
        <v>694.98164899999995</v>
      </c>
      <c r="AR102" s="351">
        <v>779.05206399999997</v>
      </c>
      <c r="AS102" s="351">
        <v>798.53265799999997</v>
      </c>
      <c r="AT102" s="351">
        <v>880.37257599999998</v>
      </c>
      <c r="AU102" s="352">
        <v>898.12216699999999</v>
      </c>
      <c r="AV102" s="351">
        <v>927.48968300000001</v>
      </c>
      <c r="AW102" s="351">
        <v>922.92780100000004</v>
      </c>
      <c r="AX102" s="351">
        <v>954.74577099999999</v>
      </c>
      <c r="AY102" s="352">
        <v>952.28028800000004</v>
      </c>
      <c r="AZ102" s="351">
        <v>982.58759299999997</v>
      </c>
      <c r="BA102" s="351">
        <v>1012.581412</v>
      </c>
      <c r="BB102" s="351">
        <v>1038.0050839999999</v>
      </c>
      <c r="BC102" s="352">
        <v>1035.181558</v>
      </c>
      <c r="BD102" s="351">
        <v>1068.04755</v>
      </c>
      <c r="BE102" s="351">
        <v>1084.0631069999999</v>
      </c>
      <c r="BF102" s="351">
        <v>1076.712655</v>
      </c>
      <c r="BG102" s="352">
        <v>1008.897154</v>
      </c>
      <c r="BH102" s="351">
        <v>1701.75377</v>
      </c>
      <c r="BI102" s="351">
        <v>1724.957744</v>
      </c>
      <c r="BJ102" s="351">
        <v>1715.2139440000001</v>
      </c>
      <c r="BK102" s="352">
        <v>1617.68839</v>
      </c>
      <c r="BL102" s="351">
        <v>1700.0123000000001</v>
      </c>
    </row>
    <row r="103" spans="1:64" s="342" customFormat="1">
      <c r="A103" s="369" t="s">
        <v>1315</v>
      </c>
      <c r="B103" s="370"/>
      <c r="C103" s="371">
        <v>7136.8590000000004</v>
      </c>
      <c r="D103" s="371">
        <v>7590.7470000000003</v>
      </c>
      <c r="E103" s="371">
        <v>8193.625</v>
      </c>
      <c r="F103" s="371">
        <v>8930.0249999999996</v>
      </c>
      <c r="G103" s="371">
        <v>9750.3060000000005</v>
      </c>
      <c r="H103" s="371">
        <v>10421.011</v>
      </c>
      <c r="I103" s="371">
        <v>11469.175999999999</v>
      </c>
      <c r="J103" s="371">
        <v>12407.554</v>
      </c>
      <c r="K103" s="371">
        <v>14045.561</v>
      </c>
      <c r="L103" s="371">
        <v>15598.967000000001</v>
      </c>
      <c r="M103" s="371">
        <v>17202.04</v>
      </c>
      <c r="N103" s="371">
        <v>18231.273000000001</v>
      </c>
      <c r="O103" s="371">
        <v>20125.099999999999</v>
      </c>
      <c r="P103" s="371">
        <v>21323.362448</v>
      </c>
      <c r="Q103" s="371">
        <v>23058.745696000002</v>
      </c>
      <c r="R103" s="371">
        <v>24572.291997</v>
      </c>
      <c r="S103" s="372">
        <v>28022.328537000001</v>
      </c>
      <c r="T103" s="371">
        <v>28527.085354999999</v>
      </c>
      <c r="U103" s="371">
        <v>27776.238327999999</v>
      </c>
      <c r="V103" s="371">
        <v>28181.813731999999</v>
      </c>
      <c r="W103" s="372">
        <v>29430.025186999999</v>
      </c>
      <c r="X103" s="371">
        <v>29284.222142999999</v>
      </c>
      <c r="Y103" s="371">
        <v>30416.678379000001</v>
      </c>
      <c r="Z103" s="371">
        <v>31721.689490000001</v>
      </c>
      <c r="AA103" s="372">
        <v>33804.627737000003</v>
      </c>
      <c r="AB103" s="371">
        <v>34009.354101999998</v>
      </c>
      <c r="AC103" s="371">
        <v>35236.597894999999</v>
      </c>
      <c r="AD103" s="371">
        <v>38442.802703000001</v>
      </c>
      <c r="AE103" s="372">
        <v>41627.519929000002</v>
      </c>
      <c r="AF103" s="371">
        <v>41532.463974999999</v>
      </c>
      <c r="AG103" s="371">
        <v>44265.671598000001</v>
      </c>
      <c r="AH103" s="371">
        <v>45860.969115</v>
      </c>
      <c r="AI103" s="372">
        <v>49509.646712000002</v>
      </c>
      <c r="AJ103" s="371">
        <v>49839.144132000001</v>
      </c>
      <c r="AK103" s="371">
        <v>52744.413885000002</v>
      </c>
      <c r="AL103" s="371">
        <v>54347.883937999999</v>
      </c>
      <c r="AM103" s="372">
        <v>57423.070325000001</v>
      </c>
      <c r="AN103" s="371">
        <v>59377.245253000001</v>
      </c>
      <c r="AO103" s="371">
        <v>61385.207774000002</v>
      </c>
      <c r="AP103" s="371">
        <v>64072.509011000002</v>
      </c>
      <c r="AQ103" s="372">
        <v>77652.994139000002</v>
      </c>
      <c r="AR103" s="371">
        <v>74447.230561000004</v>
      </c>
      <c r="AS103" s="371">
        <v>73513.381779999996</v>
      </c>
      <c r="AT103" s="371">
        <v>79210.693576000005</v>
      </c>
      <c r="AU103" s="372">
        <v>82999.707515999995</v>
      </c>
      <c r="AV103" s="371">
        <v>81114.718120999998</v>
      </c>
      <c r="AW103" s="371">
        <v>79545.027451999995</v>
      </c>
      <c r="AX103" s="371">
        <v>79669.046002999996</v>
      </c>
      <c r="AY103" s="372">
        <v>80063.255256000004</v>
      </c>
      <c r="AZ103" s="371">
        <v>79221.834541999997</v>
      </c>
      <c r="BA103" s="371">
        <v>80778.055382999999</v>
      </c>
      <c r="BB103" s="371">
        <v>82253.731241000001</v>
      </c>
      <c r="BC103" s="372">
        <v>85191.839047000001</v>
      </c>
      <c r="BD103" s="371">
        <v>83601.492673000001</v>
      </c>
      <c r="BE103" s="371">
        <v>86585.589473999993</v>
      </c>
      <c r="BF103" s="371">
        <v>89088.955317</v>
      </c>
      <c r="BG103" s="372">
        <v>94083.686585999996</v>
      </c>
      <c r="BH103" s="371">
        <v>92347.406113999998</v>
      </c>
      <c r="BI103" s="371">
        <v>92488.631649000003</v>
      </c>
      <c r="BJ103" s="371">
        <v>95465.844563999999</v>
      </c>
      <c r="BK103" s="372">
        <v>96581.148478000003</v>
      </c>
      <c r="BL103" s="371">
        <v>104465.926492</v>
      </c>
    </row>
    <row r="104" spans="1:64" s="342" customFormat="1">
      <c r="A104" s="373"/>
      <c r="B104" s="374"/>
      <c r="C104" s="374"/>
      <c r="D104" s="374"/>
      <c r="E104" s="374"/>
      <c r="F104" s="374"/>
      <c r="G104" s="374"/>
      <c r="H104" s="374"/>
      <c r="I104" s="374"/>
      <c r="J104" s="374"/>
      <c r="K104" s="374"/>
      <c r="L104" s="374"/>
      <c r="M104" s="374"/>
      <c r="N104" s="374"/>
      <c r="O104" s="375"/>
      <c r="P104" s="375"/>
      <c r="Q104" s="375"/>
      <c r="R104" s="375"/>
      <c r="S104" s="376"/>
      <c r="T104" s="375"/>
      <c r="U104" s="375"/>
      <c r="V104" s="375"/>
      <c r="W104" s="376"/>
      <c r="X104" s="375"/>
      <c r="Y104" s="375"/>
      <c r="Z104" s="375"/>
      <c r="AA104" s="376"/>
      <c r="AB104" s="375"/>
      <c r="AC104" s="375"/>
      <c r="AD104" s="375"/>
      <c r="AE104" s="376"/>
      <c r="AF104" s="375"/>
      <c r="AG104" s="375"/>
      <c r="AH104" s="375"/>
      <c r="AI104" s="376"/>
      <c r="AJ104" s="375"/>
      <c r="AK104" s="375"/>
      <c r="AL104" s="375"/>
      <c r="AM104" s="376"/>
      <c r="AN104" s="375"/>
      <c r="AO104" s="375"/>
      <c r="AP104" s="375"/>
      <c r="AQ104" s="376"/>
      <c r="AR104" s="375"/>
      <c r="AS104" s="375"/>
      <c r="AT104" s="375"/>
      <c r="AU104" s="376"/>
      <c r="AV104" s="375"/>
      <c r="AW104" s="375"/>
      <c r="AX104" s="375"/>
      <c r="AY104" s="376"/>
      <c r="AZ104" s="375"/>
      <c r="BA104" s="375"/>
      <c r="BB104" s="375"/>
      <c r="BC104" s="376"/>
      <c r="BD104" s="375"/>
      <c r="BE104" s="375"/>
      <c r="BF104" s="375"/>
      <c r="BG104" s="376"/>
      <c r="BH104" s="375"/>
      <c r="BI104" s="375"/>
      <c r="BJ104" s="375"/>
      <c r="BK104" s="376"/>
      <c r="BL104" s="375"/>
    </row>
    <row r="105" spans="1:64" s="382" customFormat="1">
      <c r="A105" s="592" t="s">
        <v>1316</v>
      </c>
      <c r="B105" s="593"/>
      <c r="C105" s="377"/>
      <c r="D105" s="377"/>
      <c r="E105" s="377"/>
      <c r="F105" s="377"/>
      <c r="G105" s="377"/>
      <c r="H105" s="377"/>
      <c r="I105" s="377"/>
      <c r="J105" s="377"/>
      <c r="K105" s="377"/>
      <c r="L105" s="377"/>
      <c r="M105" s="377"/>
      <c r="N105" s="377"/>
      <c r="O105" s="378">
        <v>39479</v>
      </c>
      <c r="P105" s="379">
        <v>39539</v>
      </c>
      <c r="Q105" s="379">
        <v>39630</v>
      </c>
      <c r="R105" s="379">
        <v>39722</v>
      </c>
      <c r="S105" s="380">
        <v>39814</v>
      </c>
      <c r="T105" s="379">
        <v>39904</v>
      </c>
      <c r="U105" s="379">
        <v>39995</v>
      </c>
      <c r="V105" s="379">
        <v>40087</v>
      </c>
      <c r="W105" s="380">
        <v>40179</v>
      </c>
      <c r="X105" s="379">
        <v>40269</v>
      </c>
      <c r="Y105" s="379">
        <v>40360</v>
      </c>
      <c r="Z105" s="379">
        <v>40452</v>
      </c>
      <c r="AA105" s="380">
        <v>40544</v>
      </c>
      <c r="AB105" s="379">
        <v>40634</v>
      </c>
      <c r="AC105" s="379">
        <v>40725</v>
      </c>
      <c r="AD105" s="379">
        <v>40817</v>
      </c>
      <c r="AE105" s="380">
        <v>40909</v>
      </c>
      <c r="AF105" s="379">
        <v>41000</v>
      </c>
      <c r="AG105" s="379">
        <v>41091</v>
      </c>
      <c r="AH105" s="379">
        <v>41183</v>
      </c>
      <c r="AI105" s="380">
        <v>41275</v>
      </c>
      <c r="AJ105" s="379">
        <v>41365</v>
      </c>
      <c r="AK105" s="379">
        <v>41456</v>
      </c>
      <c r="AL105" s="379">
        <v>41548</v>
      </c>
      <c r="AM105" s="380">
        <v>41640</v>
      </c>
      <c r="AN105" s="381">
        <v>41730</v>
      </c>
      <c r="AO105" s="381">
        <v>41821</v>
      </c>
      <c r="AP105" s="335">
        <v>41913</v>
      </c>
      <c r="AQ105" s="380">
        <v>42005</v>
      </c>
      <c r="AR105" s="381">
        <v>42095</v>
      </c>
      <c r="AS105" s="381">
        <v>42186</v>
      </c>
      <c r="AT105" s="381">
        <v>42278</v>
      </c>
      <c r="AU105" s="380">
        <v>42370</v>
      </c>
      <c r="AV105" s="381">
        <v>42461</v>
      </c>
      <c r="AW105" s="381">
        <v>42552</v>
      </c>
      <c r="AX105" s="381">
        <v>42644</v>
      </c>
      <c r="AY105" s="380">
        <v>42736</v>
      </c>
      <c r="AZ105" s="381">
        <v>42826</v>
      </c>
      <c r="BA105" s="381">
        <v>42917</v>
      </c>
      <c r="BB105" s="381">
        <v>43009</v>
      </c>
      <c r="BC105" s="380">
        <v>43101</v>
      </c>
      <c r="BD105" s="381">
        <v>43191</v>
      </c>
      <c r="BE105" s="381">
        <v>43282</v>
      </c>
      <c r="BF105" s="381">
        <v>43374</v>
      </c>
      <c r="BG105" s="380">
        <v>43466</v>
      </c>
      <c r="BH105" s="381">
        <v>43556</v>
      </c>
      <c r="BI105" s="381">
        <v>43647</v>
      </c>
      <c r="BJ105" s="381">
        <v>43739</v>
      </c>
      <c r="BK105" s="380">
        <v>43831</v>
      </c>
      <c r="BL105" s="381">
        <v>43922</v>
      </c>
    </row>
    <row r="106" spans="1:64" s="385" customFormat="1" ht="12">
      <c r="A106" s="383" t="s">
        <v>1236</v>
      </c>
      <c r="B106" s="338" t="s">
        <v>1317</v>
      </c>
      <c r="C106" s="340">
        <v>946.58900000000006</v>
      </c>
      <c r="D106" s="340">
        <v>1029.461</v>
      </c>
      <c r="E106" s="340">
        <v>1070.232</v>
      </c>
      <c r="F106" s="340">
        <v>1149.328</v>
      </c>
      <c r="G106" s="340">
        <v>1241.789</v>
      </c>
      <c r="H106" s="340">
        <v>1309.626</v>
      </c>
      <c r="I106" s="340">
        <v>1401.0730000000001</v>
      </c>
      <c r="J106" s="340">
        <v>1498.211</v>
      </c>
      <c r="K106" s="340">
        <v>1692.7139999999999</v>
      </c>
      <c r="L106" s="340">
        <v>2019.1369999999999</v>
      </c>
      <c r="M106" s="340">
        <v>2333.518</v>
      </c>
      <c r="N106" s="340">
        <v>2501.819</v>
      </c>
      <c r="O106" s="340">
        <v>2671.5</v>
      </c>
      <c r="P106" s="340">
        <v>2946.080453</v>
      </c>
      <c r="Q106" s="340">
        <v>2981.3948099999998</v>
      </c>
      <c r="R106" s="340">
        <v>3112.5668500000002</v>
      </c>
      <c r="S106" s="384">
        <v>3109.2419730000001</v>
      </c>
      <c r="T106" s="340">
        <v>3236.5239040000001</v>
      </c>
      <c r="U106" s="340">
        <v>3280.715459</v>
      </c>
      <c r="V106" s="340">
        <v>3605.1677490000002</v>
      </c>
      <c r="W106" s="384">
        <v>3766.3579970000001</v>
      </c>
      <c r="X106" s="340">
        <v>3870.1761900000001</v>
      </c>
      <c r="Y106" s="340">
        <v>3905.8178889999999</v>
      </c>
      <c r="Z106" s="340">
        <v>4076.5597550000002</v>
      </c>
      <c r="AA106" s="384">
        <v>4339.1465790000002</v>
      </c>
      <c r="AB106" s="340">
        <v>4351.489638</v>
      </c>
      <c r="AC106" s="340">
        <v>4441.5757940000003</v>
      </c>
      <c r="AD106" s="340">
        <v>4553.6672570000001</v>
      </c>
      <c r="AE106" s="384">
        <v>4963.0292069999996</v>
      </c>
      <c r="AF106" s="340">
        <v>5109.8303539999997</v>
      </c>
      <c r="AG106" s="340">
        <v>5259.3421600000001</v>
      </c>
      <c r="AH106" s="340">
        <v>5546.9659279999996</v>
      </c>
      <c r="AI106" s="384">
        <v>5911.0051590000003</v>
      </c>
      <c r="AJ106" s="340">
        <v>5942.0595460000004</v>
      </c>
      <c r="AK106" s="340">
        <v>6086.2190140000002</v>
      </c>
      <c r="AL106" s="340">
        <v>6362.9675859999998</v>
      </c>
      <c r="AM106" s="384">
        <v>6629.2125669999996</v>
      </c>
      <c r="AN106" s="340">
        <v>6606.9931859999997</v>
      </c>
      <c r="AO106" s="340">
        <v>6727.7842380000002</v>
      </c>
      <c r="AP106" s="340">
        <v>7145.5878629999997</v>
      </c>
      <c r="AQ106" s="384">
        <v>6921.8997419999996</v>
      </c>
      <c r="AR106" s="340">
        <v>6883.5146519999998</v>
      </c>
      <c r="AS106" s="340">
        <v>6974.131883</v>
      </c>
      <c r="AT106" s="340">
        <v>7392.5292369999997</v>
      </c>
      <c r="AU106" s="384">
        <v>7551.743931</v>
      </c>
      <c r="AV106" s="340">
        <v>7642.0929329999999</v>
      </c>
      <c r="AW106" s="340">
        <v>7881.6544649999996</v>
      </c>
      <c r="AX106" s="340">
        <v>8128.6968710000001</v>
      </c>
      <c r="AY106" s="384">
        <v>8611.3962019999999</v>
      </c>
      <c r="AZ106" s="340">
        <v>8533.4911520000005</v>
      </c>
      <c r="BA106" s="340">
        <v>8795.5664649999999</v>
      </c>
      <c r="BB106" s="340">
        <v>8687.3577979999991</v>
      </c>
      <c r="BC106" s="384">
        <v>8962.9303390000005</v>
      </c>
      <c r="BD106" s="340">
        <v>8785.4092010000004</v>
      </c>
      <c r="BE106" s="340">
        <v>8697.7685170000004</v>
      </c>
      <c r="BF106" s="340">
        <v>9010.7420980000006</v>
      </c>
      <c r="BG106" s="384">
        <v>9306.1348199999993</v>
      </c>
      <c r="BH106" s="340">
        <v>8527.7839249999997</v>
      </c>
      <c r="BI106" s="340">
        <v>8616.4223380000003</v>
      </c>
      <c r="BJ106" s="340">
        <v>9275.2144649999991</v>
      </c>
      <c r="BK106" s="384">
        <v>10009.169726</v>
      </c>
      <c r="BL106" s="340">
        <v>10079.321269</v>
      </c>
    </row>
    <row r="107" spans="1:64" s="385" customFormat="1" ht="12">
      <c r="A107" s="386"/>
      <c r="B107" s="355" t="s">
        <v>1318</v>
      </c>
      <c r="C107" s="355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1"/>
      <c r="P107" s="351"/>
      <c r="Q107" s="351"/>
      <c r="R107" s="351"/>
      <c r="S107" s="387"/>
      <c r="T107" s="351"/>
      <c r="U107" s="351"/>
      <c r="V107" s="351"/>
      <c r="W107" s="387"/>
      <c r="X107" s="351"/>
      <c r="Y107" s="351"/>
      <c r="Z107" s="351"/>
      <c r="AA107" s="387"/>
      <c r="AB107" s="351"/>
      <c r="AC107" s="351"/>
      <c r="AD107" s="351"/>
      <c r="AE107" s="387"/>
      <c r="AF107" s="351"/>
      <c r="AG107" s="351"/>
      <c r="AH107" s="351"/>
      <c r="AI107" s="387"/>
      <c r="AJ107" s="351"/>
      <c r="AK107" s="351"/>
      <c r="AL107" s="351"/>
      <c r="AM107" s="387"/>
      <c r="AN107" s="351"/>
      <c r="AO107" s="351"/>
      <c r="AP107" s="351"/>
      <c r="AQ107" s="387"/>
      <c r="AR107" s="351"/>
      <c r="AS107" s="351"/>
      <c r="AT107" s="351"/>
      <c r="AU107" s="387"/>
      <c r="AV107" s="351"/>
      <c r="AW107" s="351"/>
      <c r="AX107" s="351"/>
      <c r="AY107" s="387"/>
      <c r="AZ107" s="351"/>
      <c r="BA107" s="351"/>
      <c r="BB107" s="351"/>
      <c r="BC107" s="387"/>
      <c r="BD107" s="351"/>
      <c r="BE107" s="351"/>
      <c r="BF107" s="351"/>
      <c r="BG107" s="387"/>
      <c r="BH107" s="351"/>
      <c r="BI107" s="351"/>
      <c r="BJ107" s="351"/>
      <c r="BK107" s="387"/>
      <c r="BL107" s="351"/>
    </row>
    <row r="108" spans="1:64" s="385" customFormat="1" ht="36">
      <c r="A108" s="386" t="s">
        <v>1238</v>
      </c>
      <c r="B108" s="355" t="s">
        <v>1319</v>
      </c>
      <c r="C108" s="355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0">
        <v>773.35668899999996</v>
      </c>
      <c r="P108" s="351">
        <v>781.47540800000002</v>
      </c>
      <c r="Q108" s="351">
        <v>808.09875599999998</v>
      </c>
      <c r="R108" s="351">
        <v>888.64986399999998</v>
      </c>
      <c r="S108" s="387">
        <v>928.68914500000005</v>
      </c>
      <c r="T108" s="351">
        <v>971.97511899999995</v>
      </c>
      <c r="U108" s="351">
        <v>1067.445946</v>
      </c>
      <c r="V108" s="351">
        <v>1231.4464089999999</v>
      </c>
      <c r="W108" s="387">
        <v>1173.658418</v>
      </c>
      <c r="X108" s="351">
        <v>1188.4422340000001</v>
      </c>
      <c r="Y108" s="351">
        <v>1204.202853</v>
      </c>
      <c r="Z108" s="351">
        <v>1207.7320099999999</v>
      </c>
      <c r="AA108" s="387">
        <v>1202.586446</v>
      </c>
      <c r="AB108" s="351">
        <v>1204.8988649999999</v>
      </c>
      <c r="AC108" s="351">
        <v>1201.7853210000001</v>
      </c>
      <c r="AD108" s="351">
        <v>1210.1654229999999</v>
      </c>
      <c r="AE108" s="387">
        <v>1284.376209</v>
      </c>
      <c r="AF108" s="351">
        <v>1287.943139</v>
      </c>
      <c r="AG108" s="351">
        <v>1304.565591</v>
      </c>
      <c r="AH108" s="351">
        <v>1322.4676770000001</v>
      </c>
      <c r="AI108" s="387">
        <v>1395.6060789999999</v>
      </c>
      <c r="AJ108" s="351">
        <v>1406.9536539999999</v>
      </c>
      <c r="AK108" s="351">
        <v>1442.2208009999999</v>
      </c>
      <c r="AL108" s="351">
        <v>1464.6861220000001</v>
      </c>
      <c r="AM108" s="387">
        <v>1534.427369</v>
      </c>
      <c r="AN108" s="351">
        <v>1557.5504659999999</v>
      </c>
      <c r="AO108" s="351">
        <v>1550.4508310000001</v>
      </c>
      <c r="AP108" s="351">
        <v>1827.3170250000001</v>
      </c>
      <c r="AQ108" s="387">
        <v>1916.032956</v>
      </c>
      <c r="AR108" s="351">
        <v>1920.339003</v>
      </c>
      <c r="AS108" s="351">
        <v>1965.3167559999999</v>
      </c>
      <c r="AT108" s="351">
        <v>2354.5564599999998</v>
      </c>
      <c r="AU108" s="387">
        <v>2417.5153209999999</v>
      </c>
      <c r="AV108" s="351">
        <v>2409.2068789999998</v>
      </c>
      <c r="AW108" s="351">
        <v>2409.0346129999998</v>
      </c>
      <c r="AX108" s="351">
        <v>2398.8909090000002</v>
      </c>
      <c r="AY108" s="387">
        <v>2457.3218929999998</v>
      </c>
      <c r="AZ108" s="351">
        <v>2427.3255479999998</v>
      </c>
      <c r="BA108" s="351">
        <v>2468.1253630000001</v>
      </c>
      <c r="BB108" s="351">
        <v>2513.8500180000001</v>
      </c>
      <c r="BC108" s="387">
        <v>2667.466997</v>
      </c>
      <c r="BD108" s="351">
        <v>2619.3173839999999</v>
      </c>
      <c r="BE108" s="351">
        <v>2614.5342030000002</v>
      </c>
      <c r="BF108" s="351">
        <v>2645.1101619999999</v>
      </c>
      <c r="BG108" s="387">
        <v>2695.7999629999999</v>
      </c>
      <c r="BH108" s="351">
        <v>2647.853349</v>
      </c>
      <c r="BI108" s="351">
        <v>2661.340882</v>
      </c>
      <c r="BJ108" s="351">
        <v>2836.2808970000001</v>
      </c>
      <c r="BK108" s="387">
        <v>2875.3201429999999</v>
      </c>
      <c r="BL108" s="351">
        <v>2907.4692460000001</v>
      </c>
    </row>
    <row r="109" spans="1:64" s="385" customFormat="1" ht="12">
      <c r="A109" s="388" t="s">
        <v>1320</v>
      </c>
      <c r="B109" s="355" t="s">
        <v>1321</v>
      </c>
      <c r="C109" s="355"/>
      <c r="D109" s="355"/>
      <c r="E109" s="355"/>
      <c r="F109" s="355"/>
      <c r="G109" s="355"/>
      <c r="H109" s="355"/>
      <c r="I109" s="355"/>
      <c r="J109" s="355"/>
      <c r="K109" s="355"/>
      <c r="L109" s="355"/>
      <c r="M109" s="355"/>
      <c r="N109" s="355"/>
      <c r="O109" s="350">
        <v>709.98880399999996</v>
      </c>
      <c r="P109" s="351">
        <v>721.93942200000004</v>
      </c>
      <c r="Q109" s="351">
        <v>736.77589899999998</v>
      </c>
      <c r="R109" s="351">
        <v>764.63490300000001</v>
      </c>
      <c r="S109" s="387">
        <v>781.56587100000002</v>
      </c>
      <c r="T109" s="351">
        <v>789.70635200000004</v>
      </c>
      <c r="U109" s="351">
        <v>802.33390899999995</v>
      </c>
      <c r="V109" s="351">
        <v>923.54067999999995</v>
      </c>
      <c r="W109" s="387">
        <v>936.53778499999999</v>
      </c>
      <c r="X109" s="351">
        <v>945.09252500000002</v>
      </c>
      <c r="Y109" s="351">
        <v>935.62074800000005</v>
      </c>
      <c r="Z109" s="351">
        <v>963.718614</v>
      </c>
      <c r="AA109" s="387">
        <v>1024.6600659999999</v>
      </c>
      <c r="AB109" s="351">
        <v>1020.143696</v>
      </c>
      <c r="AC109" s="351">
        <v>1018.874812</v>
      </c>
      <c r="AD109" s="351">
        <v>1022.9440990000001</v>
      </c>
      <c r="AE109" s="387">
        <v>1127.290094</v>
      </c>
      <c r="AF109" s="351">
        <v>1133.8201389999999</v>
      </c>
      <c r="AG109" s="351">
        <v>1222.905808</v>
      </c>
      <c r="AH109" s="351">
        <v>1229.6783089999999</v>
      </c>
      <c r="AI109" s="387">
        <v>1240.827624</v>
      </c>
      <c r="AJ109" s="351">
        <v>1246.296308</v>
      </c>
      <c r="AK109" s="351">
        <v>1328.5747730000001</v>
      </c>
      <c r="AL109" s="351">
        <v>1348.5059510000001</v>
      </c>
      <c r="AM109" s="387">
        <v>1347.5999790000001</v>
      </c>
      <c r="AN109" s="351">
        <v>1368.9312829999999</v>
      </c>
      <c r="AO109" s="351">
        <v>1381.3673779999999</v>
      </c>
      <c r="AP109" s="351">
        <v>1389.8281629999999</v>
      </c>
      <c r="AQ109" s="387">
        <v>1422.585955</v>
      </c>
      <c r="AR109" s="351">
        <v>1430.489556</v>
      </c>
      <c r="AS109" s="351">
        <v>1428.587626</v>
      </c>
      <c r="AT109" s="351">
        <v>1448.031221</v>
      </c>
      <c r="AU109" s="387">
        <v>1452.557769</v>
      </c>
      <c r="AV109" s="351">
        <v>1491.189721</v>
      </c>
      <c r="AW109" s="351">
        <v>1363.8521209999999</v>
      </c>
      <c r="AX109" s="351">
        <v>1374.0613619999999</v>
      </c>
      <c r="AY109" s="387">
        <v>1481.0666209999999</v>
      </c>
      <c r="AZ109" s="351">
        <v>1480.305402</v>
      </c>
      <c r="BA109" s="351">
        <v>1467.6744450000001</v>
      </c>
      <c r="BB109" s="351">
        <v>1532.6656</v>
      </c>
      <c r="BC109" s="387">
        <v>1765.738589</v>
      </c>
      <c r="BD109" s="351">
        <v>1743.2952499999999</v>
      </c>
      <c r="BE109" s="351">
        <v>1744.8337489999999</v>
      </c>
      <c r="BF109" s="351">
        <v>1776.0035869999999</v>
      </c>
      <c r="BG109" s="387">
        <v>1770.049082</v>
      </c>
      <c r="BH109" s="351">
        <v>1762.199885</v>
      </c>
      <c r="BI109" s="351">
        <v>1769.1630250000001</v>
      </c>
      <c r="BJ109" s="351">
        <v>1777.2986109999999</v>
      </c>
      <c r="BK109" s="387">
        <v>1792.801823</v>
      </c>
      <c r="BL109" s="351">
        <v>1799.641093</v>
      </c>
    </row>
    <row r="110" spans="1:64" s="385" customFormat="1" ht="12">
      <c r="A110" s="388" t="s">
        <v>1322</v>
      </c>
      <c r="B110" s="355" t="s">
        <v>1323</v>
      </c>
      <c r="C110" s="355"/>
      <c r="D110" s="355"/>
      <c r="E110" s="355"/>
      <c r="F110" s="355"/>
      <c r="G110" s="355"/>
      <c r="H110" s="355"/>
      <c r="I110" s="355"/>
      <c r="J110" s="355"/>
      <c r="K110" s="355"/>
      <c r="L110" s="355"/>
      <c r="M110" s="355"/>
      <c r="N110" s="355"/>
      <c r="O110" s="350">
        <v>88.657079999999993</v>
      </c>
      <c r="P110" s="351">
        <v>90.141623999999993</v>
      </c>
      <c r="Q110" s="351">
        <v>108.91587699999999</v>
      </c>
      <c r="R110" s="351">
        <v>118.04874</v>
      </c>
      <c r="S110" s="387">
        <v>115.511092</v>
      </c>
      <c r="T110" s="351">
        <v>115.09458600000001</v>
      </c>
      <c r="U110" s="351">
        <v>129.828384</v>
      </c>
      <c r="V110" s="351">
        <v>136.77875800000001</v>
      </c>
      <c r="W110" s="387">
        <v>136.36952199999999</v>
      </c>
      <c r="X110" s="351">
        <v>137.027006</v>
      </c>
      <c r="Y110" s="351">
        <v>143.74798799999999</v>
      </c>
      <c r="Z110" s="351">
        <v>146.59814399999999</v>
      </c>
      <c r="AA110" s="387">
        <v>144.493055</v>
      </c>
      <c r="AB110" s="351">
        <v>145.56151800000001</v>
      </c>
      <c r="AC110" s="351">
        <v>154.280935</v>
      </c>
      <c r="AD110" s="351">
        <v>154.92349999999999</v>
      </c>
      <c r="AE110" s="387">
        <v>153.20274599999999</v>
      </c>
      <c r="AF110" s="351">
        <v>153.56384</v>
      </c>
      <c r="AG110" s="351">
        <v>172.471023</v>
      </c>
      <c r="AH110" s="351">
        <v>176.423551</v>
      </c>
      <c r="AI110" s="387">
        <v>176.44516100000001</v>
      </c>
      <c r="AJ110" s="351">
        <v>177.67741100000001</v>
      </c>
      <c r="AK110" s="351">
        <v>186.49298300000001</v>
      </c>
      <c r="AL110" s="351">
        <v>188.364227</v>
      </c>
      <c r="AM110" s="387">
        <v>188.06548599999999</v>
      </c>
      <c r="AN110" s="351">
        <v>187.68090699999999</v>
      </c>
      <c r="AO110" s="351">
        <v>198.80284700000001</v>
      </c>
      <c r="AP110" s="351">
        <v>201.483936</v>
      </c>
      <c r="AQ110" s="387">
        <v>199.53919999999999</v>
      </c>
      <c r="AR110" s="351">
        <v>201.55559600000001</v>
      </c>
      <c r="AS110" s="351">
        <v>206.02222900000001</v>
      </c>
      <c r="AT110" s="351">
        <v>205.39833200000001</v>
      </c>
      <c r="AU110" s="387">
        <v>201.47097299999999</v>
      </c>
      <c r="AV110" s="351">
        <v>198.05054000000001</v>
      </c>
      <c r="AW110" s="351">
        <v>166.2449</v>
      </c>
      <c r="AX110" s="351">
        <v>153.76048599999999</v>
      </c>
      <c r="AY110" s="387">
        <v>154.31136100000001</v>
      </c>
      <c r="AZ110" s="351">
        <v>140.20015900000001</v>
      </c>
      <c r="BA110" s="351">
        <v>143.84616199999999</v>
      </c>
      <c r="BB110" s="351">
        <v>140.88322400000001</v>
      </c>
      <c r="BC110" s="387">
        <v>124.10571299999999</v>
      </c>
      <c r="BD110" s="351">
        <v>117.294997</v>
      </c>
      <c r="BE110" s="351">
        <v>121.66980599999999</v>
      </c>
      <c r="BF110" s="351">
        <v>123.130781</v>
      </c>
      <c r="BG110" s="387">
        <v>121.681423</v>
      </c>
      <c r="BH110" s="351">
        <v>120.821494</v>
      </c>
      <c r="BI110" s="351">
        <v>133.254369</v>
      </c>
      <c r="BJ110" s="351">
        <v>134.44687200000001</v>
      </c>
      <c r="BK110" s="387">
        <v>134.23023699999999</v>
      </c>
      <c r="BL110" s="351">
        <v>133.89636300000001</v>
      </c>
    </row>
    <row r="111" spans="1:64" s="385" customFormat="1" ht="24">
      <c r="A111" s="386" t="s">
        <v>1324</v>
      </c>
      <c r="B111" s="355" t="s">
        <v>1325</v>
      </c>
      <c r="C111" s="355"/>
      <c r="D111" s="355"/>
      <c r="E111" s="355"/>
      <c r="F111" s="355"/>
      <c r="G111" s="355"/>
      <c r="H111" s="355"/>
      <c r="I111" s="355"/>
      <c r="J111" s="355"/>
      <c r="K111" s="355"/>
      <c r="L111" s="355"/>
      <c r="M111" s="355"/>
      <c r="N111" s="355"/>
      <c r="O111" s="350">
        <v>1171.7148420000001</v>
      </c>
      <c r="P111" s="351">
        <v>1246.19685</v>
      </c>
      <c r="Q111" s="351">
        <v>1223.9120270000001</v>
      </c>
      <c r="R111" s="351">
        <v>1267.5963469999999</v>
      </c>
      <c r="S111" s="387">
        <v>1319.814535</v>
      </c>
      <c r="T111" s="351">
        <v>1289.185594</v>
      </c>
      <c r="U111" s="351">
        <v>1166.1692780000001</v>
      </c>
      <c r="V111" s="351">
        <v>1164.7752989999999</v>
      </c>
      <c r="W111" s="387">
        <v>1333.509607</v>
      </c>
      <c r="X111" s="351">
        <v>1358.9074169999999</v>
      </c>
      <c r="Y111" s="351">
        <v>1412.9889270000001</v>
      </c>
      <c r="Z111" s="351">
        <v>1534.1633179999999</v>
      </c>
      <c r="AA111" s="387">
        <v>1739.5330719999999</v>
      </c>
      <c r="AB111" s="351">
        <v>1748.1792579999999</v>
      </c>
      <c r="AC111" s="351">
        <v>1835.229887</v>
      </c>
      <c r="AD111" s="351">
        <v>2019.359154</v>
      </c>
      <c r="AE111" s="387">
        <v>2243.1083880000001</v>
      </c>
      <c r="AF111" s="351">
        <v>2315.3757190000001</v>
      </c>
      <c r="AG111" s="351">
        <v>2380.1647969999999</v>
      </c>
      <c r="AH111" s="351">
        <v>2607.2446570000002</v>
      </c>
      <c r="AI111" s="387">
        <v>2861.2787720000001</v>
      </c>
      <c r="AJ111" s="351">
        <v>2861.8716800000002</v>
      </c>
      <c r="AK111" s="351">
        <v>2924.4023050000001</v>
      </c>
      <c r="AL111" s="351">
        <v>3139.448981</v>
      </c>
      <c r="AM111" s="387">
        <v>3368.2514740000001</v>
      </c>
      <c r="AN111" s="351">
        <v>3357.8795960000002</v>
      </c>
      <c r="AO111" s="351">
        <v>3390.6455980000001</v>
      </c>
      <c r="AP111" s="351">
        <v>3587.7587709999998</v>
      </c>
      <c r="AQ111" s="387">
        <v>3479.1213400000001</v>
      </c>
      <c r="AR111" s="351">
        <v>3318.961812</v>
      </c>
      <c r="AS111" s="351">
        <v>3292.4819670000002</v>
      </c>
      <c r="AT111" s="351">
        <v>3303.9421670000002</v>
      </c>
      <c r="AU111" s="387">
        <v>3338.4198249999999</v>
      </c>
      <c r="AV111" s="351">
        <v>3316.5808259999999</v>
      </c>
      <c r="AW111" s="351">
        <v>3600.7112360000001</v>
      </c>
      <c r="AX111" s="351">
        <v>3803.8245040000002</v>
      </c>
      <c r="AY111" s="387">
        <v>4077.642108</v>
      </c>
      <c r="AZ111" s="351">
        <v>4140.5647879999997</v>
      </c>
      <c r="BA111" s="351">
        <v>4336.9111489999996</v>
      </c>
      <c r="BB111" s="351">
        <v>4176.4288829999996</v>
      </c>
      <c r="BC111" s="387">
        <v>4041.2721350000002</v>
      </c>
      <c r="BD111" s="351">
        <v>3996.5554179999999</v>
      </c>
      <c r="BE111" s="351">
        <v>3828.179877</v>
      </c>
      <c r="BF111" s="351">
        <v>4164.9360349999997</v>
      </c>
      <c r="BG111" s="387">
        <v>4447.1859670000003</v>
      </c>
      <c r="BH111" s="351">
        <v>3662.6870640000002</v>
      </c>
      <c r="BI111" s="351">
        <v>3577.1526549999999</v>
      </c>
      <c r="BJ111" s="351">
        <v>3990.3963990000002</v>
      </c>
      <c r="BK111" s="387">
        <v>4611.5021729999999</v>
      </c>
      <c r="BL111" s="351">
        <v>4870.1069989999996</v>
      </c>
    </row>
    <row r="112" spans="1:64" s="385" customFormat="1" ht="12">
      <c r="A112" s="386"/>
      <c r="B112" s="355" t="s">
        <v>1326</v>
      </c>
      <c r="C112" s="355"/>
      <c r="D112" s="355"/>
      <c r="E112" s="355"/>
      <c r="F112" s="355"/>
      <c r="G112" s="355"/>
      <c r="H112" s="355"/>
      <c r="I112" s="355"/>
      <c r="J112" s="355"/>
      <c r="K112" s="355"/>
      <c r="L112" s="355"/>
      <c r="M112" s="355"/>
      <c r="N112" s="355"/>
      <c r="O112" s="350"/>
      <c r="P112" s="351"/>
      <c r="Q112" s="351"/>
      <c r="R112" s="351"/>
      <c r="S112" s="387"/>
      <c r="T112" s="351"/>
      <c r="U112" s="351"/>
      <c r="V112" s="351"/>
      <c r="W112" s="387"/>
      <c r="X112" s="351"/>
      <c r="Y112" s="351"/>
      <c r="Z112" s="351"/>
      <c r="AA112" s="387"/>
      <c r="AB112" s="351"/>
      <c r="AC112" s="351"/>
      <c r="AD112" s="351"/>
      <c r="AE112" s="387"/>
      <c r="AF112" s="351"/>
      <c r="AG112" s="351"/>
      <c r="AH112" s="351"/>
      <c r="AI112" s="387"/>
      <c r="AJ112" s="351"/>
      <c r="AK112" s="351"/>
      <c r="AL112" s="351"/>
      <c r="AM112" s="387"/>
      <c r="AN112" s="351"/>
      <c r="AO112" s="351"/>
      <c r="AP112" s="351"/>
      <c r="AQ112" s="387"/>
      <c r="AR112" s="351"/>
      <c r="AS112" s="351"/>
      <c r="AT112" s="351"/>
      <c r="AU112" s="387"/>
      <c r="AV112" s="351"/>
      <c r="AW112" s="351"/>
      <c r="AX112" s="351"/>
      <c r="AY112" s="387"/>
      <c r="AZ112" s="351"/>
      <c r="BA112" s="351"/>
      <c r="BB112" s="351"/>
      <c r="BC112" s="387"/>
      <c r="BD112" s="351"/>
      <c r="BE112" s="351"/>
      <c r="BF112" s="351"/>
      <c r="BG112" s="387"/>
      <c r="BH112" s="351"/>
      <c r="BI112" s="351"/>
      <c r="BJ112" s="351"/>
      <c r="BK112" s="387"/>
      <c r="BL112" s="351"/>
    </row>
    <row r="113" spans="1:64" s="385" customFormat="1" ht="12">
      <c r="A113" s="386" t="s">
        <v>1327</v>
      </c>
      <c r="B113" s="344" t="s">
        <v>1328</v>
      </c>
      <c r="C113" s="361">
        <v>177.94300000000001</v>
      </c>
      <c r="D113" s="361">
        <v>53.384999999999998</v>
      </c>
      <c r="E113" s="361">
        <v>116.13200000000001</v>
      </c>
      <c r="F113" s="361">
        <v>207.55500000000001</v>
      </c>
      <c r="G113" s="361">
        <v>262.09699999999998</v>
      </c>
      <c r="H113" s="361">
        <v>95.986000000000004</v>
      </c>
      <c r="I113" s="361">
        <v>178.869</v>
      </c>
      <c r="J113" s="361">
        <v>273.72300000000001</v>
      </c>
      <c r="K113" s="361">
        <v>371.548</v>
      </c>
      <c r="L113" s="361">
        <v>117.291</v>
      </c>
      <c r="M113" s="361">
        <v>221.04599999999999</v>
      </c>
      <c r="N113" s="361">
        <v>343.46</v>
      </c>
      <c r="O113" s="345">
        <v>47.724201000000001</v>
      </c>
      <c r="P113" s="346">
        <v>134.598297</v>
      </c>
      <c r="Q113" s="346">
        <v>284.539332</v>
      </c>
      <c r="R113" s="346">
        <v>354.80489</v>
      </c>
      <c r="S113" s="389">
        <v>409.18572899999998</v>
      </c>
      <c r="T113" s="346">
        <v>58.261392000000001</v>
      </c>
      <c r="U113" s="346">
        <v>6.7947559999999996</v>
      </c>
      <c r="V113" s="346">
        <v>31.203928000000001</v>
      </c>
      <c r="W113" s="389">
        <v>205.10970800000001</v>
      </c>
      <c r="X113" s="346">
        <v>116.71889</v>
      </c>
      <c r="Y113" s="346">
        <v>249.592038</v>
      </c>
      <c r="Z113" s="346">
        <v>359.69814600000001</v>
      </c>
      <c r="AA113" s="389">
        <v>573.37971100000004</v>
      </c>
      <c r="AB113" s="346">
        <v>214.27757600000001</v>
      </c>
      <c r="AC113" s="346">
        <v>444.18592599999999</v>
      </c>
      <c r="AD113" s="346">
        <v>624.21298100000001</v>
      </c>
      <c r="AE113" s="389">
        <v>848.21677099999999</v>
      </c>
      <c r="AF113" s="346">
        <v>267.86458499999998</v>
      </c>
      <c r="AG113" s="346">
        <v>507.01081299999998</v>
      </c>
      <c r="AH113" s="346">
        <v>750.07383300000004</v>
      </c>
      <c r="AI113" s="389">
        <v>1011.888693</v>
      </c>
      <c r="AJ113" s="346">
        <v>239.44220999999999</v>
      </c>
      <c r="AK113" s="346">
        <v>491.38752399999998</v>
      </c>
      <c r="AL113" s="346">
        <v>751.42516000000001</v>
      </c>
      <c r="AM113" s="389">
        <v>993.58454700000004</v>
      </c>
      <c r="AN113" s="346">
        <v>232.07582600000001</v>
      </c>
      <c r="AO113" s="346">
        <v>451.38575800000001</v>
      </c>
      <c r="AP113" s="346">
        <v>685.24104299999999</v>
      </c>
      <c r="AQ113" s="389">
        <v>589.14131799999996</v>
      </c>
      <c r="AR113" s="346">
        <v>6.0150309999999996</v>
      </c>
      <c r="AS113" s="346">
        <v>51.488197</v>
      </c>
      <c r="AT113" s="346">
        <v>126.697278</v>
      </c>
      <c r="AU113" s="389">
        <v>191.96536399999999</v>
      </c>
      <c r="AV113" s="346">
        <v>109.324848</v>
      </c>
      <c r="AW113" s="346">
        <v>359.932412</v>
      </c>
      <c r="AX113" s="346">
        <v>631.96494199999995</v>
      </c>
      <c r="AY113" s="389">
        <v>929.66235600000005</v>
      </c>
      <c r="AZ113" s="346">
        <v>338.612798</v>
      </c>
      <c r="BA113" s="346">
        <v>770.31643399999996</v>
      </c>
      <c r="BB113" s="346">
        <v>674.798134</v>
      </c>
      <c r="BC113" s="389">
        <v>789.66122900000005</v>
      </c>
      <c r="BD113" s="346">
        <v>353.03359</v>
      </c>
      <c r="BE113" s="346">
        <v>633.95766800000001</v>
      </c>
      <c r="BF113" s="346">
        <v>1068.1760770000001</v>
      </c>
      <c r="BG113" s="389">
        <v>1344.828949</v>
      </c>
      <c r="BH113" s="346">
        <v>586.74279799999999</v>
      </c>
      <c r="BI113" s="346">
        <v>1004.902884</v>
      </c>
      <c r="BJ113" s="346">
        <v>1501.100494</v>
      </c>
      <c r="BK113" s="389">
        <v>2036.8437409999999</v>
      </c>
      <c r="BL113" s="346">
        <v>611.86856599999999</v>
      </c>
    </row>
    <row r="114" spans="1:64" s="385" customFormat="1" ht="12">
      <c r="A114" s="390" t="s">
        <v>1329</v>
      </c>
      <c r="B114" s="363" t="s">
        <v>1330</v>
      </c>
      <c r="C114" s="363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4">
        <v>43.629108000000002</v>
      </c>
      <c r="P114" s="365">
        <v>147.07186200000001</v>
      </c>
      <c r="Q114" s="365">
        <v>50.264029000000001</v>
      </c>
      <c r="R114" s="365">
        <v>233.37829400000001</v>
      </c>
      <c r="S114" s="391">
        <v>3370.4443489999999</v>
      </c>
      <c r="T114" s="365">
        <v>3293.5221590000001</v>
      </c>
      <c r="U114" s="365">
        <v>2002.8205809999999</v>
      </c>
      <c r="V114" s="365">
        <v>1589.0501039999999</v>
      </c>
      <c r="W114" s="391">
        <v>1423.133374</v>
      </c>
      <c r="X114" s="365">
        <v>685.92840699999999</v>
      </c>
      <c r="Y114" s="365">
        <v>510.29308400000002</v>
      </c>
      <c r="Z114" s="365">
        <v>373.43947400000002</v>
      </c>
      <c r="AA114" s="391">
        <v>325.74615599999998</v>
      </c>
      <c r="AB114" s="365">
        <v>312.32348100000002</v>
      </c>
      <c r="AC114" s="365">
        <v>312.24310100000002</v>
      </c>
      <c r="AD114" s="365">
        <v>506.79624200000001</v>
      </c>
      <c r="AE114" s="391">
        <v>1212.0640820000001</v>
      </c>
      <c r="AF114" s="365">
        <v>1469.3824509999999</v>
      </c>
      <c r="AG114" s="365">
        <v>2250.731659</v>
      </c>
      <c r="AH114" s="365">
        <v>2350.603376</v>
      </c>
      <c r="AI114" s="391">
        <v>2690.8518720000002</v>
      </c>
      <c r="AJ114" s="365">
        <v>2227.153699</v>
      </c>
      <c r="AK114" s="365">
        <v>2320.7903980000001</v>
      </c>
      <c r="AL114" s="365">
        <v>3140.115346</v>
      </c>
      <c r="AM114" s="391">
        <v>4439.1039090000004</v>
      </c>
      <c r="AN114" s="365">
        <v>4702.1779669999996</v>
      </c>
      <c r="AO114" s="365">
        <v>5368.4828070000003</v>
      </c>
      <c r="AP114" s="365">
        <v>5643.5784569999996</v>
      </c>
      <c r="AQ114" s="391">
        <v>9287.0305310000003</v>
      </c>
      <c r="AR114" s="365">
        <v>7572.8152099999998</v>
      </c>
      <c r="AS114" s="365">
        <v>6931.3423810000004</v>
      </c>
      <c r="AT114" s="365">
        <v>5757.6419660000001</v>
      </c>
      <c r="AU114" s="391">
        <v>5363.2522550000003</v>
      </c>
      <c r="AV114" s="365">
        <v>4060.0124289999999</v>
      </c>
      <c r="AW114" s="365">
        <v>2712.0292260000001</v>
      </c>
      <c r="AX114" s="365">
        <v>2373.0951909999999</v>
      </c>
      <c r="AY114" s="391">
        <v>2725.909623</v>
      </c>
      <c r="AZ114" s="365">
        <v>1390.8734449999999</v>
      </c>
      <c r="BA114" s="365">
        <v>1061.467011</v>
      </c>
      <c r="BB114" s="365">
        <v>1830.66634</v>
      </c>
      <c r="BC114" s="391">
        <v>2016.453935</v>
      </c>
      <c r="BD114" s="365">
        <v>2333.041948</v>
      </c>
      <c r="BE114" s="365">
        <v>2710.1857060000002</v>
      </c>
      <c r="BF114" s="365">
        <v>3128.3414170000001</v>
      </c>
      <c r="BG114" s="391">
        <v>2607.4370100000001</v>
      </c>
      <c r="BH114" s="365">
        <v>2599.7248840000002</v>
      </c>
      <c r="BI114" s="365">
        <v>2592.2234119999998</v>
      </c>
      <c r="BJ114" s="365">
        <v>2566.6205570000002</v>
      </c>
      <c r="BK114" s="391">
        <v>2451.3696089999999</v>
      </c>
      <c r="BL114" s="365">
        <v>3311.2763540000001</v>
      </c>
    </row>
    <row r="115" spans="1:64" s="385" customFormat="1" ht="12">
      <c r="A115" s="383" t="s">
        <v>1249</v>
      </c>
      <c r="B115" s="338" t="s">
        <v>1331</v>
      </c>
      <c r="C115" s="338"/>
      <c r="D115" s="338"/>
      <c r="E115" s="338"/>
      <c r="F115" s="338"/>
      <c r="G115" s="338"/>
      <c r="H115" s="338"/>
      <c r="I115" s="338"/>
      <c r="J115" s="338"/>
      <c r="K115" s="338"/>
      <c r="L115" s="338"/>
      <c r="M115" s="338"/>
      <c r="N115" s="338"/>
      <c r="O115" s="339">
        <v>190.01167699999999</v>
      </c>
      <c r="P115" s="340">
        <v>179.10709299999999</v>
      </c>
      <c r="Q115" s="340">
        <v>199.461017</v>
      </c>
      <c r="R115" s="340">
        <v>214.11854</v>
      </c>
      <c r="S115" s="384">
        <v>346.03212400000001</v>
      </c>
      <c r="T115" s="340">
        <v>217.579262</v>
      </c>
      <c r="U115" s="340">
        <v>201.26927000000001</v>
      </c>
      <c r="V115" s="340">
        <v>212.27662599999999</v>
      </c>
      <c r="W115" s="384">
        <v>273.06734899999998</v>
      </c>
      <c r="X115" s="340">
        <v>184.35846000000001</v>
      </c>
      <c r="Y115" s="340">
        <v>215.22385800000001</v>
      </c>
      <c r="Z115" s="340">
        <v>266.72949799999998</v>
      </c>
      <c r="AA115" s="384">
        <v>255.67176699999999</v>
      </c>
      <c r="AB115" s="340">
        <v>195.56143</v>
      </c>
      <c r="AC115" s="340">
        <v>252.728264</v>
      </c>
      <c r="AD115" s="340">
        <v>274.932997</v>
      </c>
      <c r="AE115" s="384">
        <v>336.440811</v>
      </c>
      <c r="AF115" s="340">
        <v>304.38484599999998</v>
      </c>
      <c r="AG115" s="340">
        <v>354.00292100000001</v>
      </c>
      <c r="AH115" s="340">
        <v>332.49616099999997</v>
      </c>
      <c r="AI115" s="384">
        <v>462.77108299999998</v>
      </c>
      <c r="AJ115" s="340">
        <v>485.641412</v>
      </c>
      <c r="AK115" s="340">
        <v>497.474695</v>
      </c>
      <c r="AL115" s="340">
        <v>456.45776799999999</v>
      </c>
      <c r="AM115" s="384">
        <v>584.06093299999998</v>
      </c>
      <c r="AN115" s="340">
        <v>574.27482499999996</v>
      </c>
      <c r="AO115" s="340">
        <v>651.035078</v>
      </c>
      <c r="AP115" s="340">
        <v>551.70468700000004</v>
      </c>
      <c r="AQ115" s="384">
        <v>964.80827499999998</v>
      </c>
      <c r="AR115" s="340">
        <v>742.33011999999997</v>
      </c>
      <c r="AS115" s="340">
        <v>719.16912500000001</v>
      </c>
      <c r="AT115" s="340">
        <v>877.65972599999998</v>
      </c>
      <c r="AU115" s="384">
        <v>801.02237400000001</v>
      </c>
      <c r="AV115" s="340">
        <v>793.24928999999997</v>
      </c>
      <c r="AW115" s="340">
        <v>811.79315799999995</v>
      </c>
      <c r="AX115" s="340">
        <v>862.43608099999994</v>
      </c>
      <c r="AY115" s="384">
        <v>828.55729599999995</v>
      </c>
      <c r="AZ115" s="340">
        <v>855.84681599999999</v>
      </c>
      <c r="BA115" s="340">
        <v>815.15121299999998</v>
      </c>
      <c r="BB115" s="340">
        <v>859.59685200000001</v>
      </c>
      <c r="BC115" s="384">
        <v>774.79185099999995</v>
      </c>
      <c r="BD115" s="340">
        <v>741.77194399999996</v>
      </c>
      <c r="BE115" s="340">
        <v>660.94888100000003</v>
      </c>
      <c r="BF115" s="340">
        <v>635.14637500000003</v>
      </c>
      <c r="BG115" s="384">
        <v>879.51770699999997</v>
      </c>
      <c r="BH115" s="340">
        <v>704.92512799999997</v>
      </c>
      <c r="BI115" s="340">
        <v>712.38353700000005</v>
      </c>
      <c r="BJ115" s="340">
        <v>722.73311799999999</v>
      </c>
      <c r="BK115" s="384">
        <v>700.26370499999996</v>
      </c>
      <c r="BL115" s="340">
        <v>788.17523600000004</v>
      </c>
    </row>
    <row r="116" spans="1:64" s="385" customFormat="1" ht="12">
      <c r="A116" s="386"/>
      <c r="B116" s="355" t="s">
        <v>1332</v>
      </c>
      <c r="C116" s="355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0"/>
      <c r="P116" s="351"/>
      <c r="Q116" s="351"/>
      <c r="R116" s="351"/>
      <c r="S116" s="387"/>
      <c r="T116" s="351"/>
      <c r="U116" s="351"/>
      <c r="V116" s="351"/>
      <c r="W116" s="387"/>
      <c r="X116" s="351"/>
      <c r="Y116" s="351"/>
      <c r="Z116" s="351"/>
      <c r="AA116" s="387"/>
      <c r="AB116" s="351"/>
      <c r="AC116" s="351"/>
      <c r="AD116" s="351"/>
      <c r="AE116" s="387"/>
      <c r="AF116" s="351"/>
      <c r="AG116" s="351"/>
      <c r="AH116" s="351"/>
      <c r="AI116" s="387"/>
      <c r="AJ116" s="351"/>
      <c r="AK116" s="351"/>
      <c r="AL116" s="351"/>
      <c r="AM116" s="387"/>
      <c r="AN116" s="351"/>
      <c r="AO116" s="351"/>
      <c r="AP116" s="351"/>
      <c r="AQ116" s="387"/>
      <c r="AR116" s="351"/>
      <c r="AS116" s="351"/>
      <c r="AT116" s="351"/>
      <c r="AU116" s="387"/>
      <c r="AV116" s="351"/>
      <c r="AW116" s="351"/>
      <c r="AX116" s="351"/>
      <c r="AY116" s="387"/>
      <c r="AZ116" s="351"/>
      <c r="BA116" s="351"/>
      <c r="BB116" s="351"/>
      <c r="BC116" s="387"/>
      <c r="BD116" s="351"/>
      <c r="BE116" s="351"/>
      <c r="BF116" s="351"/>
      <c r="BG116" s="387"/>
      <c r="BH116" s="351"/>
      <c r="BI116" s="351"/>
      <c r="BJ116" s="351"/>
      <c r="BK116" s="387"/>
      <c r="BL116" s="351"/>
    </row>
    <row r="117" spans="1:64" s="385" customFormat="1" ht="24">
      <c r="A117" s="386" t="s">
        <v>1252</v>
      </c>
      <c r="B117" s="355" t="s">
        <v>1333</v>
      </c>
      <c r="C117" s="355"/>
      <c r="D117" s="355"/>
      <c r="E117" s="355"/>
      <c r="F117" s="355"/>
      <c r="G117" s="355"/>
      <c r="H117" s="355"/>
      <c r="I117" s="355"/>
      <c r="J117" s="355"/>
      <c r="K117" s="355"/>
      <c r="L117" s="355"/>
      <c r="M117" s="355"/>
      <c r="N117" s="355"/>
      <c r="O117" s="350">
        <v>119.906227</v>
      </c>
      <c r="P117" s="351">
        <v>102.324386</v>
      </c>
      <c r="Q117" s="351">
        <v>107.947773</v>
      </c>
      <c r="R117" s="351">
        <v>113.22494</v>
      </c>
      <c r="S117" s="387">
        <v>252.44349399999999</v>
      </c>
      <c r="T117" s="351">
        <v>164.43074799999999</v>
      </c>
      <c r="U117" s="351">
        <v>145.81070600000001</v>
      </c>
      <c r="V117" s="351">
        <v>145.18120200000001</v>
      </c>
      <c r="W117" s="387">
        <v>168.000359</v>
      </c>
      <c r="X117" s="351">
        <v>125.832137</v>
      </c>
      <c r="Y117" s="351">
        <v>128.74673200000001</v>
      </c>
      <c r="Z117" s="351">
        <v>130.65027900000001</v>
      </c>
      <c r="AA117" s="387">
        <v>154.410933</v>
      </c>
      <c r="AB117" s="351">
        <v>122.923716</v>
      </c>
      <c r="AC117" s="351">
        <v>136.934324</v>
      </c>
      <c r="AD117" s="351">
        <v>183.80412999999999</v>
      </c>
      <c r="AE117" s="387">
        <v>216.556972</v>
      </c>
      <c r="AF117" s="351">
        <v>185.88426000000001</v>
      </c>
      <c r="AG117" s="351">
        <v>204.76970600000001</v>
      </c>
      <c r="AH117" s="351">
        <v>186.87669700000001</v>
      </c>
      <c r="AI117" s="387">
        <v>289.60618199999999</v>
      </c>
      <c r="AJ117" s="351">
        <v>260.23385400000001</v>
      </c>
      <c r="AK117" s="351">
        <v>252.022549</v>
      </c>
      <c r="AL117" s="351">
        <v>262.89144900000002</v>
      </c>
      <c r="AM117" s="387">
        <v>365.76399600000002</v>
      </c>
      <c r="AN117" s="351">
        <v>353.01393899999999</v>
      </c>
      <c r="AO117" s="351">
        <v>421.31732599999998</v>
      </c>
      <c r="AP117" s="351">
        <v>337.38462399999997</v>
      </c>
      <c r="AQ117" s="387">
        <v>688.31096000000002</v>
      </c>
      <c r="AR117" s="351">
        <v>526.01251600000001</v>
      </c>
      <c r="AS117" s="351">
        <v>510.78462999999999</v>
      </c>
      <c r="AT117" s="351">
        <v>568.01875500000006</v>
      </c>
      <c r="AU117" s="387">
        <v>512.13081099999999</v>
      </c>
      <c r="AV117" s="351">
        <v>546.29031599999996</v>
      </c>
      <c r="AW117" s="351">
        <v>503.45424300000002</v>
      </c>
      <c r="AX117" s="351">
        <v>493.91125099999999</v>
      </c>
      <c r="AY117" s="387">
        <v>503.41481099999999</v>
      </c>
      <c r="AZ117" s="351">
        <v>534.94121199999995</v>
      </c>
      <c r="BA117" s="351">
        <v>455.18167699999998</v>
      </c>
      <c r="BB117" s="351">
        <v>486.47982000000002</v>
      </c>
      <c r="BC117" s="387">
        <v>396.186983</v>
      </c>
      <c r="BD117" s="351">
        <v>330.852352</v>
      </c>
      <c r="BE117" s="351">
        <v>222.81787700000001</v>
      </c>
      <c r="BF117" s="351">
        <v>239.575074</v>
      </c>
      <c r="BG117" s="387">
        <v>430.50652400000001</v>
      </c>
      <c r="BH117" s="351">
        <v>302.88880899999998</v>
      </c>
      <c r="BI117" s="351">
        <v>310.15319399999998</v>
      </c>
      <c r="BJ117" s="351">
        <v>273.70315699999998</v>
      </c>
      <c r="BK117" s="387">
        <v>307.45207900000003</v>
      </c>
      <c r="BL117" s="351">
        <v>288.70797399999998</v>
      </c>
    </row>
    <row r="118" spans="1:64" s="385" customFormat="1" ht="12">
      <c r="A118" s="392" t="s">
        <v>1254</v>
      </c>
      <c r="B118" s="344" t="s">
        <v>1334</v>
      </c>
      <c r="C118" s="344"/>
      <c r="D118" s="344"/>
      <c r="E118" s="344"/>
      <c r="F118" s="344"/>
      <c r="G118" s="344"/>
      <c r="H118" s="344"/>
      <c r="I118" s="344"/>
      <c r="J118" s="344"/>
      <c r="K118" s="344"/>
      <c r="L118" s="344"/>
      <c r="M118" s="344"/>
      <c r="N118" s="344"/>
      <c r="O118" s="345">
        <v>18.542452999999998</v>
      </c>
      <c r="P118" s="346">
        <v>15.112242999999999</v>
      </c>
      <c r="Q118" s="346">
        <v>21.602838999999999</v>
      </c>
      <c r="R118" s="346">
        <v>35.553586000000003</v>
      </c>
      <c r="S118" s="389">
        <v>77.712040000000002</v>
      </c>
      <c r="T118" s="346">
        <v>47.427861</v>
      </c>
      <c r="U118" s="346">
        <v>49.110571</v>
      </c>
      <c r="V118" s="346">
        <v>63.347026</v>
      </c>
      <c r="W118" s="389">
        <v>97.131111000000004</v>
      </c>
      <c r="X118" s="346">
        <v>53.091064000000003</v>
      </c>
      <c r="Y118" s="346">
        <v>77.415369999999996</v>
      </c>
      <c r="Z118" s="346">
        <v>115.334264</v>
      </c>
      <c r="AA118" s="389">
        <v>93.861711</v>
      </c>
      <c r="AB118" s="346">
        <v>67.792738999999997</v>
      </c>
      <c r="AC118" s="346">
        <v>108.772228</v>
      </c>
      <c r="AD118" s="346">
        <v>85.116838000000001</v>
      </c>
      <c r="AE118" s="389">
        <v>105.486266</v>
      </c>
      <c r="AF118" s="346">
        <v>111.181089</v>
      </c>
      <c r="AG118" s="346">
        <v>136.88777999999999</v>
      </c>
      <c r="AH118" s="346">
        <v>133.69932800000001</v>
      </c>
      <c r="AI118" s="389">
        <v>145.511236</v>
      </c>
      <c r="AJ118" s="346">
        <v>113.701455</v>
      </c>
      <c r="AK118" s="346">
        <v>150.40081599999999</v>
      </c>
      <c r="AL118" s="346">
        <v>115.984056</v>
      </c>
      <c r="AM118" s="389">
        <v>122.980611</v>
      </c>
      <c r="AN118" s="346">
        <v>118.079545</v>
      </c>
      <c r="AO118" s="346">
        <v>118.302419</v>
      </c>
      <c r="AP118" s="346">
        <v>131.40335400000001</v>
      </c>
      <c r="AQ118" s="389">
        <v>169.468378</v>
      </c>
      <c r="AR118" s="346">
        <v>138.83941999999999</v>
      </c>
      <c r="AS118" s="346">
        <v>134.55929</v>
      </c>
      <c r="AT118" s="346">
        <v>248.454691</v>
      </c>
      <c r="AU118" s="389">
        <v>177.43589399999999</v>
      </c>
      <c r="AV118" s="346">
        <v>174.65403800000001</v>
      </c>
      <c r="AW118" s="346">
        <v>227.14971700000001</v>
      </c>
      <c r="AX118" s="346">
        <v>269.92320899999999</v>
      </c>
      <c r="AY118" s="389">
        <v>227.71015299999999</v>
      </c>
      <c r="AZ118" s="346">
        <v>234.66546</v>
      </c>
      <c r="BA118" s="346">
        <v>257.08053100000001</v>
      </c>
      <c r="BB118" s="346">
        <v>288.06975299999999</v>
      </c>
      <c r="BC118" s="389">
        <v>253.07189199999999</v>
      </c>
      <c r="BD118" s="346">
        <v>299.41897899999998</v>
      </c>
      <c r="BE118" s="346">
        <v>332.07613600000002</v>
      </c>
      <c r="BF118" s="346">
        <v>294.87291800000003</v>
      </c>
      <c r="BG118" s="389">
        <v>338.86594000000002</v>
      </c>
      <c r="BH118" s="346">
        <v>279.82215100000002</v>
      </c>
      <c r="BI118" s="346">
        <v>288.13873699999999</v>
      </c>
      <c r="BJ118" s="346">
        <v>271.50592599999999</v>
      </c>
      <c r="BK118" s="389">
        <v>257.92103600000002</v>
      </c>
      <c r="BL118" s="346">
        <v>302.994257</v>
      </c>
    </row>
    <row r="119" spans="1:64" s="385" customFormat="1" ht="24">
      <c r="A119" s="383" t="s">
        <v>1256</v>
      </c>
      <c r="B119" s="338" t="s">
        <v>1335</v>
      </c>
      <c r="C119" s="393">
        <v>85.951999999999998</v>
      </c>
      <c r="D119" s="393">
        <v>85.373000000000005</v>
      </c>
      <c r="E119" s="393">
        <v>78.376999999999995</v>
      </c>
      <c r="F119" s="393">
        <v>84.641999999999996</v>
      </c>
      <c r="G119" s="393">
        <v>101.02200000000001</v>
      </c>
      <c r="H119" s="393">
        <v>101.482</v>
      </c>
      <c r="I119" s="393">
        <v>130.44</v>
      </c>
      <c r="J119" s="393">
        <v>201.375</v>
      </c>
      <c r="K119" s="393">
        <v>270.892</v>
      </c>
      <c r="L119" s="393">
        <v>257.13499999999999</v>
      </c>
      <c r="M119" s="393">
        <v>382.51299999999998</v>
      </c>
      <c r="N119" s="393">
        <v>411.05500000000001</v>
      </c>
      <c r="O119" s="339">
        <v>2813.4980460000002</v>
      </c>
      <c r="P119" s="340">
        <v>2999.183102</v>
      </c>
      <c r="Q119" s="340">
        <v>3321.4808840000001</v>
      </c>
      <c r="R119" s="340">
        <v>3622.967177</v>
      </c>
      <c r="S119" s="384">
        <v>3639.5831560000001</v>
      </c>
      <c r="T119" s="340">
        <v>3700.364204</v>
      </c>
      <c r="U119" s="340">
        <v>3409.3062380000001</v>
      </c>
      <c r="V119" s="340">
        <v>3119.3724099999999</v>
      </c>
      <c r="W119" s="384">
        <v>3117.3034379999999</v>
      </c>
      <c r="X119" s="340">
        <v>3097.5625570000002</v>
      </c>
      <c r="Y119" s="340">
        <v>3237.6887590000001</v>
      </c>
      <c r="Z119" s="340">
        <v>3461.7514249999999</v>
      </c>
      <c r="AA119" s="384">
        <v>3754.9320680000001</v>
      </c>
      <c r="AB119" s="340">
        <v>3613.2275049999998</v>
      </c>
      <c r="AC119" s="340">
        <v>3537.3760969999998</v>
      </c>
      <c r="AD119" s="340">
        <v>4170.3455130000002</v>
      </c>
      <c r="AE119" s="384">
        <v>4560.1537760000001</v>
      </c>
      <c r="AF119" s="340">
        <v>4124.9014999999999</v>
      </c>
      <c r="AG119" s="340">
        <v>4221.6248310000001</v>
      </c>
      <c r="AH119" s="340">
        <v>4317.6031700000003</v>
      </c>
      <c r="AI119" s="384">
        <v>4738.3617119999999</v>
      </c>
      <c r="AJ119" s="340">
        <v>4564.0491149999998</v>
      </c>
      <c r="AK119" s="340">
        <v>4792.5146860000004</v>
      </c>
      <c r="AL119" s="340">
        <v>4727.6823889999996</v>
      </c>
      <c r="AM119" s="384">
        <v>4806.0271279999997</v>
      </c>
      <c r="AN119" s="340">
        <v>4814.6056179999996</v>
      </c>
      <c r="AO119" s="340">
        <v>5339.0272729999997</v>
      </c>
      <c r="AP119" s="340">
        <v>5307.6953229999999</v>
      </c>
      <c r="AQ119" s="384">
        <v>6594.2264599999999</v>
      </c>
      <c r="AR119" s="340">
        <v>5044.7480800000003</v>
      </c>
      <c r="AS119" s="340">
        <v>4967.5242680000001</v>
      </c>
      <c r="AT119" s="340">
        <v>6158.7995499999997</v>
      </c>
      <c r="AU119" s="384">
        <v>7091.0469540000004</v>
      </c>
      <c r="AV119" s="340">
        <v>7720.6683389999998</v>
      </c>
      <c r="AW119" s="340">
        <v>7497.378753</v>
      </c>
      <c r="AX119" s="340">
        <v>7854.2566580000002</v>
      </c>
      <c r="AY119" s="384">
        <v>8559.117784</v>
      </c>
      <c r="AZ119" s="340">
        <v>8109.7206059999999</v>
      </c>
      <c r="BA119" s="340">
        <v>8482.9831520000007</v>
      </c>
      <c r="BB119" s="340">
        <v>8905.1271610000003</v>
      </c>
      <c r="BC119" s="384">
        <v>9265.2601149999991</v>
      </c>
      <c r="BD119" s="340">
        <v>6565.5797689999999</v>
      </c>
      <c r="BE119" s="340">
        <v>7094.617956</v>
      </c>
      <c r="BF119" s="340">
        <v>7547.3906040000002</v>
      </c>
      <c r="BG119" s="384">
        <v>9190.3418669999992</v>
      </c>
      <c r="BH119" s="340">
        <v>8501.9805290000004</v>
      </c>
      <c r="BI119" s="340">
        <v>7550.0171520000004</v>
      </c>
      <c r="BJ119" s="340">
        <v>7225.4802769999997</v>
      </c>
      <c r="BK119" s="384">
        <v>8147.1440839999996</v>
      </c>
      <c r="BL119" s="340">
        <v>8207.2058959999995</v>
      </c>
    </row>
    <row r="120" spans="1:64" s="385" customFormat="1" ht="14.4">
      <c r="A120" s="383" t="s">
        <v>1270</v>
      </c>
      <c r="B120" s="338" t="s">
        <v>1336</v>
      </c>
      <c r="C120" s="338"/>
      <c r="D120" s="338"/>
      <c r="E120" s="338"/>
      <c r="F120" s="338"/>
      <c r="G120" s="338"/>
      <c r="H120" s="338"/>
      <c r="I120" s="338"/>
      <c r="J120" s="338"/>
      <c r="K120" s="338"/>
      <c r="L120" s="338"/>
      <c r="M120" s="338"/>
      <c r="N120" s="338"/>
      <c r="O120" s="339">
        <v>12208.462024</v>
      </c>
      <c r="P120" s="340">
        <v>12896.155081999999</v>
      </c>
      <c r="Q120" s="340">
        <v>14078.345207</v>
      </c>
      <c r="R120" s="340">
        <v>14936.915378</v>
      </c>
      <c r="S120" s="384">
        <v>14748.503733</v>
      </c>
      <c r="T120" s="340">
        <v>15013.510366</v>
      </c>
      <c r="U120" s="340">
        <v>15687.068769</v>
      </c>
      <c r="V120" s="340">
        <v>16128.930797000001</v>
      </c>
      <c r="W120" s="384">
        <v>17131.433325000002</v>
      </c>
      <c r="X120" s="340">
        <v>17487.806975</v>
      </c>
      <c r="Y120" s="340">
        <v>18487.126461</v>
      </c>
      <c r="Z120" s="340">
        <v>19313.954323999998</v>
      </c>
      <c r="AA120" s="384">
        <v>21080.929255999999</v>
      </c>
      <c r="AB120" s="340">
        <v>21344.597829999999</v>
      </c>
      <c r="AC120" s="340">
        <v>22422.354314</v>
      </c>
      <c r="AD120" s="340">
        <v>24484.972353000001</v>
      </c>
      <c r="AE120" s="384">
        <v>26082.065693</v>
      </c>
      <c r="AF120" s="340">
        <v>25464.359622</v>
      </c>
      <c r="AG120" s="340">
        <v>26953.432507000001</v>
      </c>
      <c r="AH120" s="340">
        <v>27933.565004</v>
      </c>
      <c r="AI120" s="384">
        <v>30120.005862000002</v>
      </c>
      <c r="AJ120" s="340">
        <v>30809.648947000001</v>
      </c>
      <c r="AK120" s="340">
        <v>32988.101692999997</v>
      </c>
      <c r="AL120" s="340">
        <v>33591.910241999998</v>
      </c>
      <c r="AM120" s="384">
        <v>34930.926038999998</v>
      </c>
      <c r="AN120" s="340">
        <v>36161.952601999998</v>
      </c>
      <c r="AO120" s="340">
        <v>36400.412780999999</v>
      </c>
      <c r="AP120" s="340">
        <v>38009.051927</v>
      </c>
      <c r="AQ120" s="384">
        <v>43813.987788999999</v>
      </c>
      <c r="AR120" s="340">
        <v>44332.135319000001</v>
      </c>
      <c r="AS120" s="340">
        <v>44375.696391999998</v>
      </c>
      <c r="AT120" s="340">
        <v>49018.489018</v>
      </c>
      <c r="AU120" s="384">
        <v>51906.698221999999</v>
      </c>
      <c r="AV120" s="340">
        <v>50904.188064000002</v>
      </c>
      <c r="AW120" s="340">
        <v>50724.981734000001</v>
      </c>
      <c r="AX120" s="340">
        <v>50746.820824000002</v>
      </c>
      <c r="AY120" s="384">
        <v>50003.37833</v>
      </c>
      <c r="AZ120" s="340">
        <v>50554.177727000002</v>
      </c>
      <c r="BA120" s="340">
        <v>51844.1371</v>
      </c>
      <c r="BB120" s="340">
        <v>52118.003713999999</v>
      </c>
      <c r="BC120" s="384">
        <v>53702.959652999998</v>
      </c>
      <c r="BD120" s="340">
        <v>54396.176681999998</v>
      </c>
      <c r="BE120" s="340">
        <v>56351.425238000003</v>
      </c>
      <c r="BF120" s="340">
        <v>57583.516022000003</v>
      </c>
      <c r="BG120" s="384">
        <v>60701.765289000003</v>
      </c>
      <c r="BH120" s="340">
        <v>60609.612611999997</v>
      </c>
      <c r="BI120" s="340">
        <v>61358.958404999998</v>
      </c>
      <c r="BJ120" s="340">
        <v>63306.223480000001</v>
      </c>
      <c r="BK120" s="384">
        <v>63435.489505999998</v>
      </c>
      <c r="BL120" s="340">
        <v>68404.522079999995</v>
      </c>
    </row>
    <row r="121" spans="1:64" s="385" customFormat="1" ht="12">
      <c r="A121" s="386"/>
      <c r="B121" s="355" t="s">
        <v>1332</v>
      </c>
      <c r="C121" s="355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0"/>
      <c r="P121" s="351"/>
      <c r="Q121" s="351"/>
      <c r="R121" s="351"/>
      <c r="S121" s="387"/>
      <c r="T121" s="351"/>
      <c r="U121" s="351"/>
      <c r="V121" s="351"/>
      <c r="W121" s="387"/>
      <c r="X121" s="351"/>
      <c r="Y121" s="351"/>
      <c r="Z121" s="351"/>
      <c r="AA121" s="387"/>
      <c r="AB121" s="351"/>
      <c r="AC121" s="351"/>
      <c r="AD121" s="351"/>
      <c r="AE121" s="387"/>
      <c r="AF121" s="351"/>
      <c r="AG121" s="351"/>
      <c r="AH121" s="351"/>
      <c r="AI121" s="387"/>
      <c r="AJ121" s="351"/>
      <c r="AK121" s="351"/>
      <c r="AL121" s="351"/>
      <c r="AM121" s="387"/>
      <c r="AN121" s="351"/>
      <c r="AO121" s="351"/>
      <c r="AP121" s="351"/>
      <c r="AQ121" s="387"/>
      <c r="AR121" s="351"/>
      <c r="AS121" s="351"/>
      <c r="AT121" s="351"/>
      <c r="AU121" s="387"/>
      <c r="AV121" s="351"/>
      <c r="AW121" s="351"/>
      <c r="AX121" s="351"/>
      <c r="AY121" s="387"/>
      <c r="AZ121" s="351"/>
      <c r="BA121" s="351"/>
      <c r="BB121" s="351"/>
      <c r="BC121" s="387"/>
      <c r="BD121" s="351"/>
      <c r="BE121" s="351"/>
      <c r="BF121" s="351"/>
      <c r="BG121" s="387"/>
      <c r="BH121" s="351"/>
      <c r="BI121" s="351"/>
      <c r="BJ121" s="351"/>
      <c r="BK121" s="387"/>
      <c r="BL121" s="351"/>
    </row>
    <row r="122" spans="1:64" s="385" customFormat="1" ht="24">
      <c r="A122" s="386" t="s">
        <v>1273</v>
      </c>
      <c r="B122" s="355" t="s">
        <v>1337</v>
      </c>
      <c r="C122" s="394">
        <v>663.23500000000001</v>
      </c>
      <c r="D122" s="394">
        <v>687.37</v>
      </c>
      <c r="E122" s="394">
        <v>748.53899999999999</v>
      </c>
      <c r="F122" s="394">
        <v>874.12300000000005</v>
      </c>
      <c r="G122" s="394">
        <v>991.14099999999996</v>
      </c>
      <c r="H122" s="394">
        <v>1046.79</v>
      </c>
      <c r="I122" s="394">
        <v>1233.578</v>
      </c>
      <c r="J122" s="394">
        <v>1351.0160000000001</v>
      </c>
      <c r="K122" s="394">
        <v>1576.579</v>
      </c>
      <c r="L122" s="394">
        <v>1643.97</v>
      </c>
      <c r="M122" s="394">
        <v>1849.0340000000001</v>
      </c>
      <c r="N122" s="394">
        <v>2030.2570000000001</v>
      </c>
      <c r="O122" s="394">
        <v>7053.1</v>
      </c>
      <c r="P122" s="351">
        <v>6832.4097599999996</v>
      </c>
      <c r="Q122" s="351">
        <v>7315.9150209999998</v>
      </c>
      <c r="R122" s="351">
        <v>7386.074662</v>
      </c>
      <c r="S122" s="387">
        <v>8209.0545719999991</v>
      </c>
      <c r="T122" s="351">
        <v>8101.3053419999997</v>
      </c>
      <c r="U122" s="351">
        <v>8165.9673119999998</v>
      </c>
      <c r="V122" s="351">
        <v>8412.1099489999997</v>
      </c>
      <c r="W122" s="387">
        <v>9056.9318070000008</v>
      </c>
      <c r="X122" s="351">
        <v>8932.1339079999998</v>
      </c>
      <c r="Y122" s="351">
        <v>9186.4551219999994</v>
      </c>
      <c r="Z122" s="351">
        <v>9515.0507089999992</v>
      </c>
      <c r="AA122" s="387">
        <v>10416.415569000001</v>
      </c>
      <c r="AB122" s="351">
        <v>10172.883024000001</v>
      </c>
      <c r="AC122" s="351">
        <v>10284.828787</v>
      </c>
      <c r="AD122" s="351">
        <v>11232.926696</v>
      </c>
      <c r="AE122" s="387">
        <v>12777.574791999999</v>
      </c>
      <c r="AF122" s="351">
        <v>12420.407507</v>
      </c>
      <c r="AG122" s="351">
        <v>12962.908404</v>
      </c>
      <c r="AH122" s="351">
        <v>13180.260931999999</v>
      </c>
      <c r="AI122" s="387">
        <v>14565.062043</v>
      </c>
      <c r="AJ122" s="351">
        <v>14771.679851000001</v>
      </c>
      <c r="AK122" s="351">
        <v>15527.068366</v>
      </c>
      <c r="AL122" s="351">
        <v>15443.131547999999</v>
      </c>
      <c r="AM122" s="387">
        <v>16900.517372999999</v>
      </c>
      <c r="AN122" s="351">
        <v>17853.381014999999</v>
      </c>
      <c r="AO122" s="351">
        <v>17445.905168000001</v>
      </c>
      <c r="AP122" s="351">
        <v>18226.030778</v>
      </c>
      <c r="AQ122" s="387">
        <v>23418.727015</v>
      </c>
      <c r="AR122" s="351">
        <v>23080.654241</v>
      </c>
      <c r="AS122" s="351">
        <v>22364.326109000001</v>
      </c>
      <c r="AT122" s="351">
        <v>24913.613163999999</v>
      </c>
      <c r="AU122" s="387">
        <v>27064.17427</v>
      </c>
      <c r="AV122" s="351">
        <v>26215.075700000001</v>
      </c>
      <c r="AW122" s="351">
        <v>25108.077184000002</v>
      </c>
      <c r="AX122" s="351">
        <v>24317.656614</v>
      </c>
      <c r="AY122" s="387">
        <v>24321.645641999999</v>
      </c>
      <c r="AZ122" s="351">
        <v>23957.953451000001</v>
      </c>
      <c r="BA122" s="351">
        <v>24149.895292000001</v>
      </c>
      <c r="BB122" s="351">
        <v>23757.981754</v>
      </c>
      <c r="BC122" s="387">
        <v>24843.220687000001</v>
      </c>
      <c r="BD122" s="351">
        <v>24893.306903000001</v>
      </c>
      <c r="BE122" s="351">
        <v>25503.73531</v>
      </c>
      <c r="BF122" s="351">
        <v>25970.644731</v>
      </c>
      <c r="BG122" s="387">
        <v>28005.988592999998</v>
      </c>
      <c r="BH122" s="351">
        <v>27553.663183000001</v>
      </c>
      <c r="BI122" s="351">
        <v>26795.872567999999</v>
      </c>
      <c r="BJ122" s="351">
        <v>27052.537568</v>
      </c>
      <c r="BK122" s="387">
        <v>28146.439864</v>
      </c>
      <c r="BL122" s="351">
        <v>31337.475877000001</v>
      </c>
    </row>
    <row r="123" spans="1:64" s="385" customFormat="1" ht="12">
      <c r="A123" s="386" t="s">
        <v>1338</v>
      </c>
      <c r="B123" s="354" t="s">
        <v>1339</v>
      </c>
      <c r="C123" s="354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0">
        <v>3236.5460680000001</v>
      </c>
      <c r="P123" s="351">
        <v>3528.93532</v>
      </c>
      <c r="Q123" s="351">
        <v>3517.6891500000002</v>
      </c>
      <c r="R123" s="351">
        <v>3392.216864</v>
      </c>
      <c r="S123" s="387">
        <v>3520.978204</v>
      </c>
      <c r="T123" s="351">
        <v>3474.4922940000001</v>
      </c>
      <c r="U123" s="351">
        <v>3602.5282729999999</v>
      </c>
      <c r="V123" s="351">
        <v>3721.280252</v>
      </c>
      <c r="W123" s="387">
        <v>3857.351267</v>
      </c>
      <c r="X123" s="351">
        <v>4050.886919</v>
      </c>
      <c r="Y123" s="351">
        <v>4280.4279239999996</v>
      </c>
      <c r="Z123" s="351">
        <v>4510.0456789999998</v>
      </c>
      <c r="AA123" s="387">
        <v>4845.1002360000002</v>
      </c>
      <c r="AB123" s="351">
        <v>4897.7640719999999</v>
      </c>
      <c r="AC123" s="351">
        <v>4926.3311839999997</v>
      </c>
      <c r="AD123" s="351">
        <v>5070.0880319999997</v>
      </c>
      <c r="AE123" s="387">
        <v>5326.6723869999996</v>
      </c>
      <c r="AF123" s="351">
        <v>5521.6591820000003</v>
      </c>
      <c r="AG123" s="351">
        <v>5348.8194370000001</v>
      </c>
      <c r="AH123" s="351">
        <v>5366.7362659999999</v>
      </c>
      <c r="AI123" s="387">
        <v>5706.5941970000003</v>
      </c>
      <c r="AJ123" s="351">
        <v>5981.8382549999997</v>
      </c>
      <c r="AK123" s="351">
        <v>6250.0400829999999</v>
      </c>
      <c r="AL123" s="351">
        <v>6068.0262990000001</v>
      </c>
      <c r="AM123" s="387">
        <v>6516.061162</v>
      </c>
      <c r="AN123" s="351">
        <v>7324.5327729999999</v>
      </c>
      <c r="AO123" s="351">
        <v>6805.4437369999996</v>
      </c>
      <c r="AP123" s="351">
        <v>6573.7894130000004</v>
      </c>
      <c r="AQ123" s="387">
        <v>7434.6835899999996</v>
      </c>
      <c r="AR123" s="351">
        <v>8272.3144379999994</v>
      </c>
      <c r="AS123" s="351">
        <v>7927.1327369999999</v>
      </c>
      <c r="AT123" s="351">
        <v>8742.4339510000009</v>
      </c>
      <c r="AU123" s="387">
        <v>8905.2290499999999</v>
      </c>
      <c r="AV123" s="351">
        <v>10394.587946</v>
      </c>
      <c r="AW123" s="351">
        <v>9626.3000539999994</v>
      </c>
      <c r="AX123" s="351">
        <v>8984.7183420000001</v>
      </c>
      <c r="AY123" s="387">
        <v>8763.6548559999992</v>
      </c>
      <c r="AZ123" s="351">
        <v>8878.3313959999996</v>
      </c>
      <c r="BA123" s="351">
        <v>8908.6190979999992</v>
      </c>
      <c r="BB123" s="351">
        <v>8494.2687810000007</v>
      </c>
      <c r="BC123" s="387">
        <v>9103.5648639999999</v>
      </c>
      <c r="BD123" s="351">
        <v>9446.2043940000003</v>
      </c>
      <c r="BE123" s="351">
        <v>9507.5166360000003</v>
      </c>
      <c r="BF123" s="351">
        <v>9440.5237070000003</v>
      </c>
      <c r="BG123" s="387">
        <v>9772.3171839999995</v>
      </c>
      <c r="BH123" s="351">
        <v>10164.405189999999</v>
      </c>
      <c r="BI123" s="351">
        <v>9896.6550569999999</v>
      </c>
      <c r="BJ123" s="351">
        <v>10313.215236</v>
      </c>
      <c r="BK123" s="387">
        <v>10103.744165</v>
      </c>
      <c r="BL123" s="351">
        <v>11973.338471999999</v>
      </c>
    </row>
    <row r="124" spans="1:64" s="385" customFormat="1" ht="48">
      <c r="A124" s="386" t="s">
        <v>1275</v>
      </c>
      <c r="B124" s="355" t="s">
        <v>1340</v>
      </c>
      <c r="C124" s="355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0">
        <v>376.18803400000002</v>
      </c>
      <c r="P124" s="351">
        <v>366.965597</v>
      </c>
      <c r="Q124" s="351">
        <v>562.71765700000003</v>
      </c>
      <c r="R124" s="351">
        <v>1238.9247459999999</v>
      </c>
      <c r="S124" s="387">
        <v>287.15195799999998</v>
      </c>
      <c r="T124" s="351">
        <v>329.68523299999998</v>
      </c>
      <c r="U124" s="351">
        <v>662.43347700000004</v>
      </c>
      <c r="V124" s="351">
        <v>668.91391399999998</v>
      </c>
      <c r="W124" s="387">
        <v>301.07295399999998</v>
      </c>
      <c r="X124" s="351">
        <v>452.26837399999999</v>
      </c>
      <c r="Y124" s="351">
        <v>541.25128099999995</v>
      </c>
      <c r="Z124" s="351">
        <v>567.05104500000004</v>
      </c>
      <c r="AA124" s="387">
        <v>508.94415199999997</v>
      </c>
      <c r="AB124" s="351">
        <v>773.41233</v>
      </c>
      <c r="AC124" s="351">
        <v>1230.972458</v>
      </c>
      <c r="AD124" s="351">
        <v>1868.0556409999999</v>
      </c>
      <c r="AE124" s="387">
        <v>961.34406300000001</v>
      </c>
      <c r="AF124" s="351">
        <v>596.18760899999995</v>
      </c>
      <c r="AG124" s="351">
        <v>649.35769500000004</v>
      </c>
      <c r="AH124" s="351">
        <v>1148.11834</v>
      </c>
      <c r="AI124" s="387">
        <v>801.11388899999997</v>
      </c>
      <c r="AJ124" s="351">
        <v>704.03116399999999</v>
      </c>
      <c r="AK124" s="351">
        <v>1269.094805</v>
      </c>
      <c r="AL124" s="351">
        <v>1594.5581500000001</v>
      </c>
      <c r="AM124" s="387">
        <v>495.95282300000002</v>
      </c>
      <c r="AN124" s="351">
        <v>1079.784294</v>
      </c>
      <c r="AO124" s="351">
        <v>1402.930177</v>
      </c>
      <c r="AP124" s="351">
        <v>1839.2774429999999</v>
      </c>
      <c r="AQ124" s="387">
        <v>1096.118238</v>
      </c>
      <c r="AR124" s="351">
        <v>1372.7133409999999</v>
      </c>
      <c r="AS124" s="351">
        <v>1439.9176950000001</v>
      </c>
      <c r="AT124" s="351">
        <v>2172.5540769999998</v>
      </c>
      <c r="AU124" s="387">
        <v>925.811735</v>
      </c>
      <c r="AV124" s="351">
        <v>1393.5487760000001</v>
      </c>
      <c r="AW124" s="351">
        <v>1811.3208299999999</v>
      </c>
      <c r="AX124" s="351">
        <v>2393.1923040000001</v>
      </c>
      <c r="AY124" s="387">
        <v>835.43081600000005</v>
      </c>
      <c r="AZ124" s="351">
        <v>1976.909568</v>
      </c>
      <c r="BA124" s="351">
        <v>2141.7616680000001</v>
      </c>
      <c r="BB124" s="351">
        <v>2855.1852669999998</v>
      </c>
      <c r="BC124" s="387">
        <v>2171.7810909999998</v>
      </c>
      <c r="BD124" s="351">
        <v>2697.887851</v>
      </c>
      <c r="BE124" s="351">
        <v>3140.4767080000001</v>
      </c>
      <c r="BF124" s="351">
        <v>3871.8970639999998</v>
      </c>
      <c r="BG124" s="387">
        <v>3429.811185</v>
      </c>
      <c r="BH124" s="351">
        <v>3979.857735</v>
      </c>
      <c r="BI124" s="351">
        <v>4703.1050279999999</v>
      </c>
      <c r="BJ124" s="351">
        <v>5899.6789159999998</v>
      </c>
      <c r="BK124" s="387">
        <v>3661.7014669999999</v>
      </c>
      <c r="BL124" s="351">
        <v>4226.6367739999996</v>
      </c>
    </row>
    <row r="125" spans="1:64" s="385" customFormat="1" ht="24">
      <c r="A125" s="386" t="s">
        <v>1341</v>
      </c>
      <c r="B125" s="355" t="s">
        <v>1342</v>
      </c>
      <c r="C125" s="355"/>
      <c r="D125" s="355"/>
      <c r="E125" s="355"/>
      <c r="F125" s="355"/>
      <c r="G125" s="355"/>
      <c r="H125" s="355"/>
      <c r="I125" s="355"/>
      <c r="J125" s="355"/>
      <c r="K125" s="355"/>
      <c r="L125" s="355"/>
      <c r="M125" s="355"/>
      <c r="N125" s="355"/>
      <c r="O125" s="350">
        <v>64.341122999999996</v>
      </c>
      <c r="P125" s="351">
        <v>58.755707999999998</v>
      </c>
      <c r="Q125" s="351">
        <v>54.481411999999999</v>
      </c>
      <c r="R125" s="351">
        <v>57.390658000000002</v>
      </c>
      <c r="S125" s="387">
        <v>29.793849000000002</v>
      </c>
      <c r="T125" s="351">
        <v>43.75761</v>
      </c>
      <c r="U125" s="351">
        <v>45.802061999999999</v>
      </c>
      <c r="V125" s="351">
        <v>48.206009999999999</v>
      </c>
      <c r="W125" s="387">
        <v>34.073008999999999</v>
      </c>
      <c r="X125" s="351">
        <v>58.396922000000004</v>
      </c>
      <c r="Y125" s="351">
        <v>50.925576</v>
      </c>
      <c r="Z125" s="351">
        <v>53.824047999999998</v>
      </c>
      <c r="AA125" s="387">
        <v>44.656553000000002</v>
      </c>
      <c r="AB125" s="351">
        <v>54.518833000000001</v>
      </c>
      <c r="AC125" s="351">
        <v>53.809797000000003</v>
      </c>
      <c r="AD125" s="351">
        <v>67.293699000000004</v>
      </c>
      <c r="AE125" s="387">
        <v>44.849120999999997</v>
      </c>
      <c r="AF125" s="351">
        <v>48.206204999999997</v>
      </c>
      <c r="AG125" s="351">
        <v>48.022241999999999</v>
      </c>
      <c r="AH125" s="351">
        <v>45.235610000000001</v>
      </c>
      <c r="AI125" s="387">
        <v>40.078254999999999</v>
      </c>
      <c r="AJ125" s="351">
        <v>47.541164000000002</v>
      </c>
      <c r="AK125" s="351">
        <v>53.135427999999997</v>
      </c>
      <c r="AL125" s="351">
        <v>52.009462999999997</v>
      </c>
      <c r="AM125" s="387">
        <v>42.090130000000002</v>
      </c>
      <c r="AN125" s="351">
        <v>53.365107999999999</v>
      </c>
      <c r="AO125" s="351">
        <v>67.737139999999997</v>
      </c>
      <c r="AP125" s="351">
        <v>69.260479000000004</v>
      </c>
      <c r="AQ125" s="387">
        <v>72.271754999999999</v>
      </c>
      <c r="AR125" s="351">
        <v>90.441604999999996</v>
      </c>
      <c r="AS125" s="351">
        <v>84.104625999999996</v>
      </c>
      <c r="AT125" s="351">
        <v>83.239493999999993</v>
      </c>
      <c r="AU125" s="387">
        <v>66.539038000000005</v>
      </c>
      <c r="AV125" s="351">
        <v>76.183010999999993</v>
      </c>
      <c r="AW125" s="351">
        <v>71.324028999999996</v>
      </c>
      <c r="AX125" s="351">
        <v>28.290068999999999</v>
      </c>
      <c r="AY125" s="387">
        <v>8.2516079999999992</v>
      </c>
      <c r="AZ125" s="351">
        <v>26.713232999999999</v>
      </c>
      <c r="BA125" s="351">
        <v>45.339139000000003</v>
      </c>
      <c r="BB125" s="351">
        <v>40.499442999999999</v>
      </c>
      <c r="BC125" s="387">
        <v>11.004676999999999</v>
      </c>
      <c r="BD125" s="351">
        <v>37.197521000000002</v>
      </c>
      <c r="BE125" s="351">
        <v>53.317197</v>
      </c>
      <c r="BF125" s="351">
        <v>44.522277000000003</v>
      </c>
      <c r="BG125" s="387">
        <v>11.512592</v>
      </c>
      <c r="BH125" s="351">
        <v>23.371790000000001</v>
      </c>
      <c r="BI125" s="351">
        <v>46.128326000000001</v>
      </c>
      <c r="BJ125" s="351">
        <v>44.428077999999999</v>
      </c>
      <c r="BK125" s="387">
        <v>20.402781999999998</v>
      </c>
      <c r="BL125" s="351">
        <v>53.729734999999998</v>
      </c>
    </row>
    <row r="126" spans="1:64" s="385" customFormat="1" ht="12">
      <c r="A126" s="386" t="s">
        <v>1343</v>
      </c>
      <c r="B126" s="355" t="s">
        <v>1344</v>
      </c>
      <c r="C126" s="355"/>
      <c r="D126" s="355"/>
      <c r="E126" s="355"/>
      <c r="F126" s="355"/>
      <c r="G126" s="355"/>
      <c r="H126" s="355"/>
      <c r="I126" s="355"/>
      <c r="J126" s="355"/>
      <c r="K126" s="355"/>
      <c r="L126" s="355"/>
      <c r="M126" s="355"/>
      <c r="N126" s="355"/>
      <c r="O126" s="350">
        <v>293.83666599999998</v>
      </c>
      <c r="P126" s="351">
        <v>334.10145399999999</v>
      </c>
      <c r="Q126" s="351">
        <v>374.04782699999998</v>
      </c>
      <c r="R126" s="351">
        <v>363.983859</v>
      </c>
      <c r="S126" s="387">
        <v>281.52645000000001</v>
      </c>
      <c r="T126" s="351">
        <v>308.90264100000002</v>
      </c>
      <c r="U126" s="351">
        <v>299.16867200000002</v>
      </c>
      <c r="V126" s="351">
        <v>273.89430599999997</v>
      </c>
      <c r="W126" s="387">
        <v>209.70507900000001</v>
      </c>
      <c r="X126" s="351">
        <v>232.03242700000001</v>
      </c>
      <c r="Y126" s="351">
        <v>239.34827300000001</v>
      </c>
      <c r="Z126" s="351">
        <v>257.40887900000001</v>
      </c>
      <c r="AA126" s="387">
        <v>220.55017000000001</v>
      </c>
      <c r="AB126" s="351">
        <v>269.17331300000001</v>
      </c>
      <c r="AC126" s="351">
        <v>274.56954000000002</v>
      </c>
      <c r="AD126" s="351">
        <v>297.16643299999998</v>
      </c>
      <c r="AE126" s="387">
        <v>288.10054100000002</v>
      </c>
      <c r="AF126" s="351">
        <v>287.76010000000002</v>
      </c>
      <c r="AG126" s="351">
        <v>326.76748300000003</v>
      </c>
      <c r="AH126" s="351">
        <v>342.536923</v>
      </c>
      <c r="AI126" s="387">
        <v>296.41136699999998</v>
      </c>
      <c r="AJ126" s="351">
        <v>396.92476900000003</v>
      </c>
      <c r="AK126" s="351">
        <v>395.26455700000002</v>
      </c>
      <c r="AL126" s="351">
        <v>425.25797799999998</v>
      </c>
      <c r="AM126" s="387">
        <v>400.29938299999998</v>
      </c>
      <c r="AN126" s="351">
        <v>488.50878499999999</v>
      </c>
      <c r="AO126" s="351">
        <v>503.50662899999998</v>
      </c>
      <c r="AP126" s="351">
        <v>486.95444500000002</v>
      </c>
      <c r="AQ126" s="387">
        <v>550.56028400000002</v>
      </c>
      <c r="AR126" s="351">
        <v>613.54469800000004</v>
      </c>
      <c r="AS126" s="351">
        <v>525.97698400000002</v>
      </c>
      <c r="AT126" s="351">
        <v>535.57224699999995</v>
      </c>
      <c r="AU126" s="387">
        <v>488.481315</v>
      </c>
      <c r="AV126" s="351">
        <v>585.05589499999996</v>
      </c>
      <c r="AW126" s="351">
        <v>559.97694100000001</v>
      </c>
      <c r="AX126" s="351">
        <v>509.508805</v>
      </c>
      <c r="AY126" s="387">
        <v>451.10252700000001</v>
      </c>
      <c r="AZ126" s="351">
        <v>471.280168</v>
      </c>
      <c r="BA126" s="351">
        <v>498.65147100000002</v>
      </c>
      <c r="BB126" s="351">
        <v>573.23236299999996</v>
      </c>
      <c r="BC126" s="387">
        <v>536.87522300000001</v>
      </c>
      <c r="BD126" s="351">
        <v>602.77605700000004</v>
      </c>
      <c r="BE126" s="351">
        <v>567.69575199999997</v>
      </c>
      <c r="BF126" s="351">
        <v>643.46345199999996</v>
      </c>
      <c r="BG126" s="387">
        <v>631.12390900000003</v>
      </c>
      <c r="BH126" s="351">
        <v>680.81667800000002</v>
      </c>
      <c r="BI126" s="351">
        <v>700.13305200000002</v>
      </c>
      <c r="BJ126" s="351">
        <v>786.06941900000004</v>
      </c>
      <c r="BK126" s="387">
        <v>870.85834199999999</v>
      </c>
      <c r="BL126" s="351">
        <v>1133.3540399999999</v>
      </c>
    </row>
    <row r="127" spans="1:64" s="385" customFormat="1" ht="12">
      <c r="A127" s="386" t="s">
        <v>1345</v>
      </c>
      <c r="B127" s="355" t="s">
        <v>1346</v>
      </c>
      <c r="C127" s="394">
        <v>2006.8309999999999</v>
      </c>
      <c r="D127" s="394">
        <v>2147.721</v>
      </c>
      <c r="E127" s="394">
        <v>2336.2080000000001</v>
      </c>
      <c r="F127" s="394">
        <v>2497.2330000000002</v>
      </c>
      <c r="G127" s="394">
        <v>2794.6880000000001</v>
      </c>
      <c r="H127" s="394">
        <v>2939.3890000000001</v>
      </c>
      <c r="I127" s="394">
        <v>3178.1680000000001</v>
      </c>
      <c r="J127" s="394">
        <v>3393.05</v>
      </c>
      <c r="K127" s="394">
        <v>3861.145</v>
      </c>
      <c r="L127" s="394">
        <v>4079.5970000000002</v>
      </c>
      <c r="M127" s="394">
        <v>4427.277</v>
      </c>
      <c r="N127" s="394">
        <v>4712.1769999999997</v>
      </c>
      <c r="O127" s="394">
        <v>5159.2</v>
      </c>
      <c r="P127" s="351">
        <v>5313.6429109999999</v>
      </c>
      <c r="Q127" s="351">
        <v>5771.3531949999997</v>
      </c>
      <c r="R127" s="351">
        <v>5890.1224050000001</v>
      </c>
      <c r="S127" s="387">
        <v>5906.9897620000002</v>
      </c>
      <c r="T127" s="351">
        <v>6197.3240180000003</v>
      </c>
      <c r="U127" s="351">
        <v>6491.1944409999996</v>
      </c>
      <c r="V127" s="351">
        <v>6704.7180900000003</v>
      </c>
      <c r="W127" s="387">
        <v>7484.9696750000003</v>
      </c>
      <c r="X127" s="351">
        <v>7797.6991870000002</v>
      </c>
      <c r="Y127" s="351">
        <v>8435.3190579999991</v>
      </c>
      <c r="Z127" s="351">
        <v>8879.2717960000009</v>
      </c>
      <c r="AA127" s="387">
        <v>9818.047826</v>
      </c>
      <c r="AB127" s="351">
        <v>10018.028383000001</v>
      </c>
      <c r="AC127" s="351">
        <v>10516.464489</v>
      </c>
      <c r="AD127" s="351">
        <v>10920.214634</v>
      </c>
      <c r="AE127" s="387">
        <v>11871.363018</v>
      </c>
      <c r="AF127" s="351">
        <v>11984.283356</v>
      </c>
      <c r="AG127" s="351">
        <v>12833.439906</v>
      </c>
      <c r="AH127" s="351">
        <v>13057.606215</v>
      </c>
      <c r="AI127" s="387">
        <v>14251.04602</v>
      </c>
      <c r="AJ127" s="351">
        <v>14738.945503000001</v>
      </c>
      <c r="AK127" s="351">
        <v>15632.019374</v>
      </c>
      <c r="AL127" s="351">
        <v>15945.713302</v>
      </c>
      <c r="AM127" s="387">
        <v>16957.531046</v>
      </c>
      <c r="AN127" s="351">
        <v>16563.850171999999</v>
      </c>
      <c r="AO127" s="351">
        <v>16883.219666000001</v>
      </c>
      <c r="AP127" s="351">
        <v>17297.538235</v>
      </c>
      <c r="AQ127" s="387">
        <v>18552.681777999998</v>
      </c>
      <c r="AR127" s="351">
        <v>19092.873366</v>
      </c>
      <c r="AS127" s="351">
        <v>19892.300219000001</v>
      </c>
      <c r="AT127" s="351">
        <v>21214.913325000001</v>
      </c>
      <c r="AU127" s="387">
        <v>23219.077301000001</v>
      </c>
      <c r="AV127" s="351">
        <v>22518.875511999999</v>
      </c>
      <c r="AW127" s="351">
        <v>23062.716722000001</v>
      </c>
      <c r="AX127" s="351">
        <v>23318.286553000002</v>
      </c>
      <c r="AY127" s="387">
        <v>24200.322090000001</v>
      </c>
      <c r="AZ127" s="351">
        <v>23967.631829999998</v>
      </c>
      <c r="BA127" s="351">
        <v>24897.140164</v>
      </c>
      <c r="BB127" s="351">
        <v>24762.043862999999</v>
      </c>
      <c r="BC127" s="387">
        <v>25987.406277999999</v>
      </c>
      <c r="BD127" s="351">
        <v>26055.183806000001</v>
      </c>
      <c r="BE127" s="351">
        <v>26991.730273000001</v>
      </c>
      <c r="BF127" s="351">
        <v>26934.424987999999</v>
      </c>
      <c r="BG127" s="387">
        <v>28460.229098</v>
      </c>
      <c r="BH127" s="351">
        <v>28215.469978000001</v>
      </c>
      <c r="BI127" s="351">
        <v>28982.533770999999</v>
      </c>
      <c r="BJ127" s="351">
        <v>29351.134513000001</v>
      </c>
      <c r="BK127" s="387">
        <v>30549.014127999999</v>
      </c>
      <c r="BL127" s="351">
        <v>31465.703698000001</v>
      </c>
    </row>
    <row r="128" spans="1:64" s="385" customFormat="1" ht="24">
      <c r="A128" s="392" t="s">
        <v>1347</v>
      </c>
      <c r="B128" s="344" t="s">
        <v>1348</v>
      </c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5">
        <v>12.030264000000001</v>
      </c>
      <c r="P128" s="346">
        <v>13.312825999999999</v>
      </c>
      <c r="Q128" s="346">
        <v>16.461648</v>
      </c>
      <c r="R128" s="346">
        <v>14.623689000000001</v>
      </c>
      <c r="S128" s="389">
        <v>10.742637</v>
      </c>
      <c r="T128" s="346">
        <v>8.9249659999999995</v>
      </c>
      <c r="U128" s="346">
        <v>9.4846780000000006</v>
      </c>
      <c r="V128" s="346">
        <v>9.1362489999999994</v>
      </c>
      <c r="W128" s="389">
        <v>10.079592</v>
      </c>
      <c r="X128" s="346">
        <v>8.1086460000000002</v>
      </c>
      <c r="Y128" s="346">
        <v>8.1600570000000001</v>
      </c>
      <c r="Z128" s="346">
        <v>10.412364999999999</v>
      </c>
      <c r="AA128" s="389">
        <v>15.711366</v>
      </c>
      <c r="AB128" s="346">
        <v>14.426807999999999</v>
      </c>
      <c r="AC128" s="346">
        <v>14.076492999999999</v>
      </c>
      <c r="AD128" s="346">
        <v>15.118836999999999</v>
      </c>
      <c r="AE128" s="389">
        <v>21.886443</v>
      </c>
      <c r="AF128" s="346">
        <v>18.231195</v>
      </c>
      <c r="AG128" s="346">
        <v>21.038820999999999</v>
      </c>
      <c r="AH128" s="346">
        <v>26.155384999999999</v>
      </c>
      <c r="AI128" s="389">
        <v>37.244664999999998</v>
      </c>
      <c r="AJ128" s="346">
        <v>35.266843000000001</v>
      </c>
      <c r="AK128" s="346">
        <v>33.809519999999999</v>
      </c>
      <c r="AL128" s="346">
        <v>31.838623999999999</v>
      </c>
      <c r="AM128" s="389">
        <v>43.793655000000001</v>
      </c>
      <c r="AN128" s="346">
        <v>35.010567000000002</v>
      </c>
      <c r="AO128" s="346">
        <v>33.56165</v>
      </c>
      <c r="AP128" s="346">
        <v>29.218263</v>
      </c>
      <c r="AQ128" s="389">
        <v>26.351367</v>
      </c>
      <c r="AR128" s="346">
        <v>15.519288</v>
      </c>
      <c r="AS128" s="346">
        <v>14.170381000000001</v>
      </c>
      <c r="AT128" s="346">
        <v>17.125979999999998</v>
      </c>
      <c r="AU128" s="389">
        <v>22.316033999999998</v>
      </c>
      <c r="AV128" s="346">
        <v>32.950519999999997</v>
      </c>
      <c r="AW128" s="346">
        <v>24.196583</v>
      </c>
      <c r="AX128" s="346">
        <v>36.591878000000001</v>
      </c>
      <c r="AY128" s="389">
        <v>27.681152000000001</v>
      </c>
      <c r="AZ128" s="346">
        <v>27.798776</v>
      </c>
      <c r="BA128" s="346">
        <v>22.169363000000001</v>
      </c>
      <c r="BB128" s="346">
        <v>21.720393999999999</v>
      </c>
      <c r="BC128" s="389">
        <v>23.369952000000001</v>
      </c>
      <c r="BD128" s="346">
        <v>14.845727999999999</v>
      </c>
      <c r="BE128" s="346">
        <v>18.635297999999999</v>
      </c>
      <c r="BF128" s="346">
        <v>20.513957999999999</v>
      </c>
      <c r="BG128" s="389">
        <v>21.863219000000001</v>
      </c>
      <c r="BH128" s="346">
        <v>41.178175000000003</v>
      </c>
      <c r="BI128" s="346">
        <v>40.462975999999998</v>
      </c>
      <c r="BJ128" s="346">
        <v>44.625712</v>
      </c>
      <c r="BK128" s="389">
        <v>41.770575000000001</v>
      </c>
      <c r="BL128" s="346">
        <v>36.468311</v>
      </c>
    </row>
    <row r="129" spans="1:64" s="385" customFormat="1" ht="12">
      <c r="A129" s="390" t="s">
        <v>1277</v>
      </c>
      <c r="B129" s="363" t="s">
        <v>1349</v>
      </c>
      <c r="C129" s="393">
        <v>30.594999999999999</v>
      </c>
      <c r="D129" s="393">
        <v>33.238999999999997</v>
      </c>
      <c r="E129" s="393">
        <v>37.247</v>
      </c>
      <c r="F129" s="393">
        <v>45.920999999999999</v>
      </c>
      <c r="G129" s="393">
        <v>67.293999999999997</v>
      </c>
      <c r="H129" s="393">
        <v>93.840999999999994</v>
      </c>
      <c r="I129" s="393">
        <v>104.652</v>
      </c>
      <c r="J129" s="393">
        <v>133.92099999999999</v>
      </c>
      <c r="K129" s="393">
        <v>168.30099999999999</v>
      </c>
      <c r="L129" s="393">
        <v>196.98599999999999</v>
      </c>
      <c r="M129" s="393">
        <v>229.62799999999999</v>
      </c>
      <c r="N129" s="393">
        <v>235.23099999999999</v>
      </c>
      <c r="O129" s="364">
        <v>289.23048599999998</v>
      </c>
      <c r="P129" s="365">
        <v>311.14612099999999</v>
      </c>
      <c r="Q129" s="365">
        <v>362.27000900000002</v>
      </c>
      <c r="R129" s="365">
        <v>378.93514599999997</v>
      </c>
      <c r="S129" s="391">
        <v>375.254977</v>
      </c>
      <c r="T129" s="365">
        <v>371.879885</v>
      </c>
      <c r="U129" s="365">
        <v>341.79166700000002</v>
      </c>
      <c r="V129" s="365">
        <v>361.52134599999999</v>
      </c>
      <c r="W129" s="391">
        <v>412.662215</v>
      </c>
      <c r="X129" s="365">
        <v>426.57788599999998</v>
      </c>
      <c r="Y129" s="365">
        <v>425.68889300000001</v>
      </c>
      <c r="Z129" s="365">
        <v>479.39602100000002</v>
      </c>
      <c r="AA129" s="391">
        <v>537.88016600000003</v>
      </c>
      <c r="AB129" s="365">
        <v>547.700245</v>
      </c>
      <c r="AC129" s="365">
        <v>574.81061699999998</v>
      </c>
      <c r="AD129" s="365">
        <v>631.45792700000004</v>
      </c>
      <c r="AE129" s="391">
        <v>666.71961099999999</v>
      </c>
      <c r="AF129" s="365">
        <v>778.63793599999997</v>
      </c>
      <c r="AG129" s="365">
        <v>807.20038799999998</v>
      </c>
      <c r="AH129" s="365">
        <v>924.67563800000005</v>
      </c>
      <c r="AI129" s="391">
        <v>1037.409672</v>
      </c>
      <c r="AJ129" s="365">
        <v>1116.581635</v>
      </c>
      <c r="AK129" s="365">
        <v>1133.1277500000001</v>
      </c>
      <c r="AL129" s="365">
        <v>1161.4911239999999</v>
      </c>
      <c r="AM129" s="391">
        <v>1213.097608</v>
      </c>
      <c r="AN129" s="365">
        <v>1149.021088</v>
      </c>
      <c r="AO129" s="365">
        <v>1203.8367479999999</v>
      </c>
      <c r="AP129" s="365">
        <v>1220.2345330000001</v>
      </c>
      <c r="AQ129" s="391">
        <v>1357.5282549999999</v>
      </c>
      <c r="AR129" s="365">
        <v>1322.694659</v>
      </c>
      <c r="AS129" s="365">
        <v>1330.5778640000001</v>
      </c>
      <c r="AT129" s="365">
        <v>1278.4641509999999</v>
      </c>
      <c r="AU129" s="391">
        <v>1266.4768449999999</v>
      </c>
      <c r="AV129" s="365">
        <v>1139.6585520000001</v>
      </c>
      <c r="AW129" s="365">
        <v>1175.8332399999999</v>
      </c>
      <c r="AX129" s="365">
        <v>1127.6584949999999</v>
      </c>
      <c r="AY129" s="391">
        <v>1092.8922010000001</v>
      </c>
      <c r="AZ129" s="365">
        <v>1105.0598849999999</v>
      </c>
      <c r="BA129" s="365">
        <v>1180.6022310000001</v>
      </c>
      <c r="BB129" s="365">
        <v>1172.7058119999999</v>
      </c>
      <c r="BC129" s="391">
        <v>1211.3621009999999</v>
      </c>
      <c r="BD129" s="365">
        <v>1268.6271139999999</v>
      </c>
      <c r="BE129" s="365">
        <v>1210.545983</v>
      </c>
      <c r="BF129" s="365">
        <v>1274.1113740000001</v>
      </c>
      <c r="BG129" s="391">
        <v>1328.6926679999999</v>
      </c>
      <c r="BH129" s="365">
        <v>1448.1098529999999</v>
      </c>
      <c r="BI129" s="365">
        <v>1592.598111</v>
      </c>
      <c r="BJ129" s="365">
        <v>1782.46398</v>
      </c>
      <c r="BK129" s="391">
        <v>1903.7984590000001</v>
      </c>
      <c r="BL129" s="365">
        <v>2021.927999</v>
      </c>
    </row>
    <row r="130" spans="1:64" s="385" customFormat="1" ht="12">
      <c r="A130" s="386" t="s">
        <v>1350</v>
      </c>
      <c r="B130" s="355" t="s">
        <v>1351</v>
      </c>
      <c r="C130" s="393">
        <v>506.20699999999999</v>
      </c>
      <c r="D130" s="393">
        <v>508.85700000000003</v>
      </c>
      <c r="E130" s="393">
        <v>529.14</v>
      </c>
      <c r="F130" s="393">
        <v>572.35799999999995</v>
      </c>
      <c r="G130" s="393">
        <v>614.54600000000005</v>
      </c>
      <c r="H130" s="393">
        <v>622.59400000000005</v>
      </c>
      <c r="I130" s="393">
        <v>654.70000000000005</v>
      </c>
      <c r="J130" s="393">
        <v>735.78499999999997</v>
      </c>
      <c r="K130" s="393">
        <v>790.45500000000004</v>
      </c>
      <c r="L130" s="393">
        <v>745.20500000000004</v>
      </c>
      <c r="M130" s="393">
        <v>717.60799999999995</v>
      </c>
      <c r="N130" s="393">
        <v>674.71600000000001</v>
      </c>
      <c r="O130" s="350">
        <v>786.97260500000004</v>
      </c>
      <c r="P130" s="351">
        <v>814.97359800000004</v>
      </c>
      <c r="Q130" s="351">
        <v>890.39300000000003</v>
      </c>
      <c r="R130" s="351">
        <v>811.19162100000005</v>
      </c>
      <c r="S130" s="387">
        <v>756.26821700000005</v>
      </c>
      <c r="T130" s="351">
        <v>653.11394099999995</v>
      </c>
      <c r="U130" s="351">
        <v>626.13938299999995</v>
      </c>
      <c r="V130" s="351">
        <v>680.23893999999996</v>
      </c>
      <c r="W130" s="387">
        <v>748.62045499999999</v>
      </c>
      <c r="X130" s="351">
        <v>808.41032800000005</v>
      </c>
      <c r="Y130" s="351">
        <v>808.97095000000002</v>
      </c>
      <c r="Z130" s="351">
        <v>838.81773999999996</v>
      </c>
      <c r="AA130" s="387">
        <v>797.31255099999998</v>
      </c>
      <c r="AB130" s="351">
        <v>807.59885799999995</v>
      </c>
      <c r="AC130" s="351">
        <v>811.92374299999994</v>
      </c>
      <c r="AD130" s="351">
        <v>809.43543399999999</v>
      </c>
      <c r="AE130" s="387">
        <v>859.51551800000004</v>
      </c>
      <c r="AF130" s="351">
        <v>1166.0174850000001</v>
      </c>
      <c r="AG130" s="351">
        <v>1106.2983059999999</v>
      </c>
      <c r="AH130" s="351">
        <v>1097.5942889999999</v>
      </c>
      <c r="AI130" s="387">
        <v>1149.3093180000001</v>
      </c>
      <c r="AJ130" s="351">
        <v>1219.2785510000001</v>
      </c>
      <c r="AK130" s="351">
        <v>1220.8106600000001</v>
      </c>
      <c r="AL130" s="351">
        <v>1070.771088</v>
      </c>
      <c r="AM130" s="387">
        <v>1004.288015</v>
      </c>
      <c r="AN130" s="351">
        <v>965.70601699999997</v>
      </c>
      <c r="AO130" s="351">
        <v>863.06330500000001</v>
      </c>
      <c r="AP130" s="351">
        <v>871.80996200000004</v>
      </c>
      <c r="AQ130" s="387">
        <v>868.09925599999997</v>
      </c>
      <c r="AR130" s="351">
        <v>751.94951000000003</v>
      </c>
      <c r="AS130" s="351">
        <v>658.083663</v>
      </c>
      <c r="AT130" s="351">
        <v>659.61525800000004</v>
      </c>
      <c r="AU130" s="387">
        <v>696.16310799999997</v>
      </c>
      <c r="AV130" s="351">
        <v>581.42164100000002</v>
      </c>
      <c r="AW130" s="351">
        <v>507.06967100000003</v>
      </c>
      <c r="AX130" s="351">
        <v>450.76907899999998</v>
      </c>
      <c r="AY130" s="387">
        <v>440.555093</v>
      </c>
      <c r="AZ130" s="351">
        <v>481.45077900000001</v>
      </c>
      <c r="BA130" s="351">
        <v>457.43509999999998</v>
      </c>
      <c r="BB130" s="351">
        <v>407.36708900000002</v>
      </c>
      <c r="BC130" s="387">
        <v>428.13038999999998</v>
      </c>
      <c r="BD130" s="351">
        <v>401.67122000000001</v>
      </c>
      <c r="BE130" s="351">
        <v>391.12027699999999</v>
      </c>
      <c r="BF130" s="351">
        <v>431.45842800000003</v>
      </c>
      <c r="BG130" s="387">
        <v>438.64217400000001</v>
      </c>
      <c r="BH130" s="351">
        <v>420.87491999999997</v>
      </c>
      <c r="BI130" s="351">
        <v>380.35693099999997</v>
      </c>
      <c r="BJ130" s="351">
        <v>380.32339400000001</v>
      </c>
      <c r="BK130" s="387">
        <v>382.33337599999999</v>
      </c>
      <c r="BL130" s="351">
        <v>408.29243400000001</v>
      </c>
    </row>
    <row r="131" spans="1:64" s="385" customFormat="1" ht="36">
      <c r="A131" s="390" t="s">
        <v>1300</v>
      </c>
      <c r="B131" s="363" t="s">
        <v>1352</v>
      </c>
      <c r="C131" s="363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4" t="s">
        <v>1261</v>
      </c>
      <c r="P131" s="365" t="s">
        <v>1261</v>
      </c>
      <c r="Q131" s="365" t="s">
        <v>1261</v>
      </c>
      <c r="R131" s="365" t="s">
        <v>1261</v>
      </c>
      <c r="S131" s="391" t="s">
        <v>1261</v>
      </c>
      <c r="T131" s="365" t="s">
        <v>1261</v>
      </c>
      <c r="U131" s="365" t="s">
        <v>1261</v>
      </c>
      <c r="V131" s="365" t="s">
        <v>1261</v>
      </c>
      <c r="W131" s="391" t="s">
        <v>1261</v>
      </c>
      <c r="X131" s="365" t="s">
        <v>1261</v>
      </c>
      <c r="Y131" s="365" t="s">
        <v>1261</v>
      </c>
      <c r="Z131" s="365" t="s">
        <v>1261</v>
      </c>
      <c r="AA131" s="391" t="s">
        <v>1261</v>
      </c>
      <c r="AB131" s="365" t="s">
        <v>1261</v>
      </c>
      <c r="AC131" s="365" t="s">
        <v>1261</v>
      </c>
      <c r="AD131" s="365" t="s">
        <v>1261</v>
      </c>
      <c r="AE131" s="391" t="s">
        <v>1261</v>
      </c>
      <c r="AF131" s="365">
        <v>103.311072</v>
      </c>
      <c r="AG131" s="365">
        <v>158.93243100000001</v>
      </c>
      <c r="AH131" s="365">
        <v>118.95284599999999</v>
      </c>
      <c r="AI131" s="391">
        <v>135.26660100000001</v>
      </c>
      <c r="AJ131" s="365">
        <v>116.289569</v>
      </c>
      <c r="AK131" s="365">
        <v>173.56185400000001</v>
      </c>
      <c r="AL131" s="365">
        <v>144.916583</v>
      </c>
      <c r="AM131" s="391">
        <v>134.65996799999999</v>
      </c>
      <c r="AN131" s="365">
        <v>286.22834399999999</v>
      </c>
      <c r="AO131" s="365">
        <v>225.665111</v>
      </c>
      <c r="AP131" s="365">
        <v>526.239913</v>
      </c>
      <c r="AQ131" s="391">
        <v>1953.346536</v>
      </c>
      <c r="AR131" s="365">
        <v>1333.0331759999999</v>
      </c>
      <c r="AS131" s="365">
        <v>871.93368199999998</v>
      </c>
      <c r="AT131" s="365">
        <v>937.50357499999996</v>
      </c>
      <c r="AU131" s="391">
        <v>880.65051400000004</v>
      </c>
      <c r="AV131" s="365">
        <v>682.76916500000004</v>
      </c>
      <c r="AW131" s="365">
        <v>571.801511</v>
      </c>
      <c r="AX131" s="365">
        <v>495.96177699999998</v>
      </c>
      <c r="AY131" s="391">
        <v>483.142381</v>
      </c>
      <c r="AZ131" s="365">
        <v>430.50487800000002</v>
      </c>
      <c r="BA131" s="365">
        <v>391.82593000000003</v>
      </c>
      <c r="BB131" s="365">
        <v>345.809121</v>
      </c>
      <c r="BC131" s="391">
        <v>337.10592200000002</v>
      </c>
      <c r="BD131" s="365">
        <v>323.36369500000001</v>
      </c>
      <c r="BE131" s="365">
        <v>322.28742799999998</v>
      </c>
      <c r="BF131" s="365">
        <v>402.72204900000003</v>
      </c>
      <c r="BG131" s="391">
        <v>503.84699899999998</v>
      </c>
      <c r="BH131" s="365">
        <v>392.45687199999998</v>
      </c>
      <c r="BI131" s="365">
        <v>447.57602800000001</v>
      </c>
      <c r="BJ131" s="365">
        <v>454.42773299999999</v>
      </c>
      <c r="BK131" s="391">
        <v>566.61207300000001</v>
      </c>
      <c r="BL131" s="365">
        <v>1344.8077370000001</v>
      </c>
    </row>
    <row r="132" spans="1:64" s="385" customFormat="1" ht="24">
      <c r="A132" s="383" t="s">
        <v>1353</v>
      </c>
      <c r="B132" s="338" t="s">
        <v>1354</v>
      </c>
      <c r="C132" s="338"/>
      <c r="D132" s="338"/>
      <c r="E132" s="338"/>
      <c r="F132" s="338"/>
      <c r="G132" s="338"/>
      <c r="H132" s="338"/>
      <c r="I132" s="338"/>
      <c r="J132" s="338"/>
      <c r="K132" s="338"/>
      <c r="L132" s="338"/>
      <c r="M132" s="338"/>
      <c r="N132" s="338"/>
      <c r="O132" s="339" t="s">
        <v>1261</v>
      </c>
      <c r="P132" s="340" t="s">
        <v>1261</v>
      </c>
      <c r="Q132" s="340" t="s">
        <v>1261</v>
      </c>
      <c r="R132" s="340" t="s">
        <v>1261</v>
      </c>
      <c r="S132" s="384" t="s">
        <v>1261</v>
      </c>
      <c r="T132" s="340" t="s">
        <v>1261</v>
      </c>
      <c r="U132" s="340" t="s">
        <v>1261</v>
      </c>
      <c r="V132" s="340" t="s">
        <v>1261</v>
      </c>
      <c r="W132" s="384" t="s">
        <v>1261</v>
      </c>
      <c r="X132" s="340" t="s">
        <v>1261</v>
      </c>
      <c r="Y132" s="340" t="s">
        <v>1261</v>
      </c>
      <c r="Z132" s="340" t="s">
        <v>1261</v>
      </c>
      <c r="AA132" s="384" t="s">
        <v>1261</v>
      </c>
      <c r="AB132" s="340" t="s">
        <v>1261</v>
      </c>
      <c r="AC132" s="340" t="s">
        <v>1261</v>
      </c>
      <c r="AD132" s="340" t="s">
        <v>1261</v>
      </c>
      <c r="AE132" s="384" t="s">
        <v>1261</v>
      </c>
      <c r="AF132" s="340" t="s">
        <v>1261</v>
      </c>
      <c r="AG132" s="340" t="s">
        <v>1261</v>
      </c>
      <c r="AH132" s="340" t="s">
        <v>1261</v>
      </c>
      <c r="AI132" s="384" t="s">
        <v>1261</v>
      </c>
      <c r="AJ132" s="340" t="s">
        <v>1261</v>
      </c>
      <c r="AK132" s="340" t="s">
        <v>1261</v>
      </c>
      <c r="AL132" s="340" t="s">
        <v>1261</v>
      </c>
      <c r="AM132" s="384" t="s">
        <v>1261</v>
      </c>
      <c r="AN132" s="340" t="s">
        <v>1261</v>
      </c>
      <c r="AO132" s="340" t="s">
        <v>1261</v>
      </c>
      <c r="AP132" s="340" t="s">
        <v>1261</v>
      </c>
      <c r="AQ132" s="384" t="s">
        <v>1261</v>
      </c>
      <c r="AR132" s="340" t="s">
        <v>1261</v>
      </c>
      <c r="AS132" s="340" t="s">
        <v>1261</v>
      </c>
      <c r="AT132" s="340" t="s">
        <v>1261</v>
      </c>
      <c r="AU132" s="384" t="s">
        <v>1261</v>
      </c>
      <c r="AV132" s="340" t="s">
        <v>1261</v>
      </c>
      <c r="AW132" s="340" t="s">
        <v>1261</v>
      </c>
      <c r="AX132" s="340" t="s">
        <v>1261</v>
      </c>
      <c r="AY132" s="384" t="s">
        <v>1261</v>
      </c>
      <c r="AZ132" s="340" t="s">
        <v>1261</v>
      </c>
      <c r="BA132" s="340" t="s">
        <v>1261</v>
      </c>
      <c r="BB132" s="340" t="s">
        <v>1261</v>
      </c>
      <c r="BC132" s="384" t="s">
        <v>1261</v>
      </c>
      <c r="BD132" s="340" t="s">
        <v>1261</v>
      </c>
      <c r="BE132" s="340" t="s">
        <v>1261</v>
      </c>
      <c r="BF132" s="340" t="s">
        <v>1261</v>
      </c>
      <c r="BG132" s="384" t="s">
        <v>1261</v>
      </c>
      <c r="BH132" s="340">
        <v>7077.9477370000004</v>
      </c>
      <c r="BI132" s="340">
        <v>7223.2597130000004</v>
      </c>
      <c r="BJ132" s="340">
        <v>7711.1942959999997</v>
      </c>
      <c r="BK132" s="384">
        <v>7416.6345460000002</v>
      </c>
      <c r="BL132" s="340">
        <v>7776.8716649999997</v>
      </c>
    </row>
    <row r="133" spans="1:64" s="385" customFormat="1" ht="12">
      <c r="A133" s="386"/>
      <c r="B133" s="355" t="s">
        <v>1355</v>
      </c>
      <c r="C133" s="355"/>
      <c r="D133" s="355"/>
      <c r="E133" s="355"/>
      <c r="F133" s="355"/>
      <c r="G133" s="355"/>
      <c r="H133" s="355"/>
      <c r="I133" s="355"/>
      <c r="J133" s="355"/>
      <c r="K133" s="355"/>
      <c r="L133" s="355"/>
      <c r="M133" s="355"/>
      <c r="N133" s="355"/>
      <c r="O133" s="350"/>
      <c r="P133" s="351"/>
      <c r="Q133" s="351"/>
      <c r="R133" s="351"/>
      <c r="S133" s="387"/>
      <c r="T133" s="351"/>
      <c r="U133" s="351"/>
      <c r="V133" s="351"/>
      <c r="W133" s="387"/>
      <c r="X133" s="351"/>
      <c r="Y133" s="351"/>
      <c r="Z133" s="351"/>
      <c r="AA133" s="387"/>
      <c r="AB133" s="351"/>
      <c r="AC133" s="351"/>
      <c r="AD133" s="351"/>
      <c r="AE133" s="387"/>
      <c r="AF133" s="351"/>
      <c r="AG133" s="351"/>
      <c r="AH133" s="351"/>
      <c r="AI133" s="387"/>
      <c r="AJ133" s="351"/>
      <c r="AK133" s="351"/>
      <c r="AL133" s="351"/>
      <c r="AM133" s="387"/>
      <c r="AN133" s="351"/>
      <c r="AO133" s="351"/>
      <c r="AP133" s="351"/>
      <c r="AQ133" s="387"/>
      <c r="AR133" s="351"/>
      <c r="AS133" s="351"/>
      <c r="AT133" s="351"/>
      <c r="AU133" s="387"/>
      <c r="AV133" s="351"/>
      <c r="AW133" s="351"/>
      <c r="AX133" s="351"/>
      <c r="AY133" s="387"/>
      <c r="AZ133" s="351"/>
      <c r="BA133" s="351"/>
      <c r="BB133" s="351"/>
      <c r="BC133" s="387"/>
      <c r="BD133" s="351"/>
      <c r="BE133" s="351"/>
      <c r="BF133" s="351"/>
      <c r="BG133" s="387"/>
      <c r="BH133" s="351"/>
      <c r="BI133" s="351"/>
      <c r="BJ133" s="351"/>
      <c r="BK133" s="387"/>
      <c r="BL133" s="351"/>
    </row>
    <row r="134" spans="1:64" s="385" customFormat="1" ht="36">
      <c r="A134" s="395" t="s">
        <v>1306</v>
      </c>
      <c r="B134" s="355" t="s">
        <v>1356</v>
      </c>
      <c r="C134" s="355"/>
      <c r="D134" s="355"/>
      <c r="E134" s="355"/>
      <c r="F134" s="355"/>
      <c r="G134" s="355"/>
      <c r="H134" s="355"/>
      <c r="I134" s="355"/>
      <c r="J134" s="355"/>
      <c r="K134" s="355"/>
      <c r="L134" s="355"/>
      <c r="M134" s="355"/>
      <c r="N134" s="355"/>
      <c r="O134" s="350" t="s">
        <v>1261</v>
      </c>
      <c r="P134" s="351" t="s">
        <v>1261</v>
      </c>
      <c r="Q134" s="351" t="s">
        <v>1261</v>
      </c>
      <c r="R134" s="351" t="s">
        <v>1261</v>
      </c>
      <c r="S134" s="387" t="s">
        <v>1261</v>
      </c>
      <c r="T134" s="351" t="s">
        <v>1261</v>
      </c>
      <c r="U134" s="351" t="s">
        <v>1261</v>
      </c>
      <c r="V134" s="351" t="s">
        <v>1261</v>
      </c>
      <c r="W134" s="387" t="s">
        <v>1261</v>
      </c>
      <c r="X134" s="351" t="s">
        <v>1261</v>
      </c>
      <c r="Y134" s="351" t="s">
        <v>1261</v>
      </c>
      <c r="Z134" s="351" t="s">
        <v>1261</v>
      </c>
      <c r="AA134" s="387" t="s">
        <v>1261</v>
      </c>
      <c r="AB134" s="351" t="s">
        <v>1261</v>
      </c>
      <c r="AC134" s="351" t="s">
        <v>1261</v>
      </c>
      <c r="AD134" s="351" t="s">
        <v>1261</v>
      </c>
      <c r="AE134" s="387" t="s">
        <v>1261</v>
      </c>
      <c r="AF134" s="351" t="s">
        <v>1261</v>
      </c>
      <c r="AG134" s="351" t="s">
        <v>1261</v>
      </c>
      <c r="AH134" s="351" t="s">
        <v>1261</v>
      </c>
      <c r="AI134" s="387" t="s">
        <v>1261</v>
      </c>
      <c r="AJ134" s="351" t="s">
        <v>1261</v>
      </c>
      <c r="AK134" s="351" t="s">
        <v>1261</v>
      </c>
      <c r="AL134" s="351" t="s">
        <v>1261</v>
      </c>
      <c r="AM134" s="387" t="s">
        <v>1261</v>
      </c>
      <c r="AN134" s="351" t="s">
        <v>1261</v>
      </c>
      <c r="AO134" s="351" t="s">
        <v>1261</v>
      </c>
      <c r="AP134" s="351" t="s">
        <v>1261</v>
      </c>
      <c r="AQ134" s="387" t="s">
        <v>1261</v>
      </c>
      <c r="AR134" s="351" t="s">
        <v>1261</v>
      </c>
      <c r="AS134" s="351" t="s">
        <v>1261</v>
      </c>
      <c r="AT134" s="351" t="s">
        <v>1261</v>
      </c>
      <c r="AU134" s="387" t="s">
        <v>1261</v>
      </c>
      <c r="AV134" s="351" t="s">
        <v>1261</v>
      </c>
      <c r="AW134" s="351" t="s">
        <v>1261</v>
      </c>
      <c r="AX134" s="351" t="s">
        <v>1261</v>
      </c>
      <c r="AY134" s="387" t="s">
        <v>1261</v>
      </c>
      <c r="AZ134" s="351" t="s">
        <v>1261</v>
      </c>
      <c r="BA134" s="351" t="s">
        <v>1261</v>
      </c>
      <c r="BB134" s="351" t="s">
        <v>1261</v>
      </c>
      <c r="BC134" s="387" t="s">
        <v>1261</v>
      </c>
      <c r="BD134" s="351" t="s">
        <v>1261</v>
      </c>
      <c r="BE134" s="351" t="s">
        <v>1261</v>
      </c>
      <c r="BF134" s="351" t="s">
        <v>1261</v>
      </c>
      <c r="BG134" s="387" t="s">
        <v>1261</v>
      </c>
      <c r="BH134" s="351">
        <v>-849.61781599999995</v>
      </c>
      <c r="BI134" s="351">
        <v>-896.96114799999998</v>
      </c>
      <c r="BJ134" s="351">
        <v>-657.33587799999998</v>
      </c>
      <c r="BK134" s="387">
        <v>-722.92520100000002</v>
      </c>
      <c r="BL134" s="351">
        <v>-983.43261099999995</v>
      </c>
    </row>
    <row r="135" spans="1:64" s="385" customFormat="1" ht="24">
      <c r="A135" s="396" t="s">
        <v>1357</v>
      </c>
      <c r="B135" s="344" t="s">
        <v>1358</v>
      </c>
      <c r="C135" s="344"/>
      <c r="D135" s="344"/>
      <c r="E135" s="344"/>
      <c r="F135" s="344"/>
      <c r="G135" s="344"/>
      <c r="H135" s="344"/>
      <c r="I135" s="344"/>
      <c r="J135" s="344"/>
      <c r="K135" s="344"/>
      <c r="L135" s="344"/>
      <c r="M135" s="344"/>
      <c r="N135" s="344"/>
      <c r="O135" s="345">
        <v>607.47035500000004</v>
      </c>
      <c r="P135" s="346">
        <v>630.36301700000001</v>
      </c>
      <c r="Q135" s="346">
        <v>687.78661999999997</v>
      </c>
      <c r="R135" s="346">
        <v>753.92778099999998</v>
      </c>
      <c r="S135" s="389">
        <v>1022.698414</v>
      </c>
      <c r="T135" s="346">
        <v>1325.091463</v>
      </c>
      <c r="U135" s="346">
        <v>1572.202198</v>
      </c>
      <c r="V135" s="346">
        <v>1824.406806</v>
      </c>
      <c r="W135" s="389">
        <v>2050.5542759999998</v>
      </c>
      <c r="X135" s="346">
        <v>2144.1870140000001</v>
      </c>
      <c r="Y135" s="346">
        <v>2241.1850399999998</v>
      </c>
      <c r="Z135" s="346">
        <v>2311.0569999999998</v>
      </c>
      <c r="AA135" s="389">
        <v>2192.0372109999998</v>
      </c>
      <c r="AB135" s="346">
        <v>2217.5321250000002</v>
      </c>
      <c r="AC135" s="346">
        <v>2255.6385220000002</v>
      </c>
      <c r="AD135" s="346">
        <v>2327.8473170000002</v>
      </c>
      <c r="AE135" s="389">
        <v>2318.8285129999999</v>
      </c>
      <c r="AF135" s="346">
        <v>2341.4700499999999</v>
      </c>
      <c r="AG135" s="346">
        <v>2400.6307660000002</v>
      </c>
      <c r="AH135" s="346">
        <v>2459.1647229999999</v>
      </c>
      <c r="AI135" s="389">
        <v>2441.311584</v>
      </c>
      <c r="AJ135" s="346">
        <v>2564.8718859999999</v>
      </c>
      <c r="AK135" s="346">
        <v>2700.954886</v>
      </c>
      <c r="AL135" s="346">
        <v>2835.5661620000001</v>
      </c>
      <c r="AM135" s="389">
        <v>2851.8669730000001</v>
      </c>
      <c r="AN135" s="346">
        <v>3074.3693280000002</v>
      </c>
      <c r="AO135" s="346">
        <v>3250.4123939999999</v>
      </c>
      <c r="AP135" s="346">
        <v>3500.8500220000001</v>
      </c>
      <c r="AQ135" s="389">
        <v>4054.1497669999999</v>
      </c>
      <c r="AR135" s="346">
        <v>4362.4513230000002</v>
      </c>
      <c r="AS135" s="346">
        <v>4625.3332220000002</v>
      </c>
      <c r="AT135" s="346">
        <v>5017.2950549999996</v>
      </c>
      <c r="AU135" s="389">
        <v>5406.3654699999997</v>
      </c>
      <c r="AV135" s="346" t="e">
        <v>#VALUE!</v>
      </c>
      <c r="AW135" s="346">
        <v>5508.0857589999996</v>
      </c>
      <c r="AX135" s="346">
        <v>5767.1216249999998</v>
      </c>
      <c r="AY135" s="389">
        <v>5594.0252739999996</v>
      </c>
      <c r="AZ135" s="346">
        <v>5750.4656299999997</v>
      </c>
      <c r="BA135" s="346">
        <v>5806.7401529999997</v>
      </c>
      <c r="BB135" s="346">
        <v>6199.1703230000003</v>
      </c>
      <c r="BC135" s="389">
        <v>6916.4568280000003</v>
      </c>
      <c r="BD135" s="346">
        <v>7057.1274030000004</v>
      </c>
      <c r="BE135" s="346">
        <v>7348.230732</v>
      </c>
      <c r="BF135" s="346">
        <v>7522.3479189999998</v>
      </c>
      <c r="BG135" s="389">
        <v>7538.8139440000004</v>
      </c>
      <c r="BH135" s="346">
        <v>7927.5655530000004</v>
      </c>
      <c r="BI135" s="346">
        <v>8120.2208609999998</v>
      </c>
      <c r="BJ135" s="346">
        <v>8368.5301739999995</v>
      </c>
      <c r="BK135" s="389">
        <v>8139.5597470000002</v>
      </c>
      <c r="BL135" s="346">
        <v>8760.3042760000008</v>
      </c>
    </row>
    <row r="136" spans="1:64" s="385" customFormat="1" ht="12">
      <c r="A136" s="383" t="s">
        <v>1359</v>
      </c>
      <c r="B136" s="338" t="s">
        <v>1360</v>
      </c>
      <c r="C136" s="338"/>
      <c r="D136" s="338"/>
      <c r="E136" s="338"/>
      <c r="F136" s="338"/>
      <c r="G136" s="338"/>
      <c r="H136" s="338"/>
      <c r="I136" s="338"/>
      <c r="J136" s="338"/>
      <c r="K136" s="338"/>
      <c r="L136" s="338"/>
      <c r="M136" s="338"/>
      <c r="N136" s="338"/>
      <c r="O136" s="339">
        <v>369.92655999999999</v>
      </c>
      <c r="P136" s="340">
        <v>399.28212000000002</v>
      </c>
      <c r="Q136" s="340">
        <v>487.35012</v>
      </c>
      <c r="R136" s="340">
        <v>508.29120999999998</v>
      </c>
      <c r="S136" s="384">
        <v>654.30159400000002</v>
      </c>
      <c r="T136" s="340">
        <v>715.50017100000002</v>
      </c>
      <c r="U136" s="340">
        <v>654.92476299999998</v>
      </c>
      <c r="V136" s="340">
        <v>660.84895400000005</v>
      </c>
      <c r="W136" s="384">
        <v>506.89275800000001</v>
      </c>
      <c r="X136" s="340">
        <v>579.21432600000003</v>
      </c>
      <c r="Y136" s="340">
        <v>584.68344500000001</v>
      </c>
      <c r="Z136" s="340">
        <v>599.98425299999997</v>
      </c>
      <c r="AA136" s="384">
        <v>520.97198300000002</v>
      </c>
      <c r="AB136" s="340">
        <v>619.32299</v>
      </c>
      <c r="AC136" s="340">
        <v>627.94744300000002</v>
      </c>
      <c r="AD136" s="340">
        <v>683.34766300000001</v>
      </c>
      <c r="AE136" s="384">
        <v>628.702718</v>
      </c>
      <c r="AF136" s="340">
        <v>670.16865900000005</v>
      </c>
      <c r="AG136" s="340">
        <v>753.47562900000003</v>
      </c>
      <c r="AH136" s="340">
        <v>779.34798000000001</v>
      </c>
      <c r="AI136" s="384">
        <v>823.35384899999997</v>
      </c>
      <c r="AJ136" s="340">
        <v>793.56977199999994</v>
      </c>
      <c r="AK136" s="340">
        <v>830.858249</v>
      </c>
      <c r="AL136" s="340">
        <v>856.00564999999995</v>
      </c>
      <c r="AM136" s="384">
        <v>829.82718499999999</v>
      </c>
      <c r="AN136" s="340">
        <v>1041.9162779999999</v>
      </c>
      <c r="AO136" s="340">
        <v>1355.4880390000001</v>
      </c>
      <c r="AP136" s="340">
        <v>1295.7563239999999</v>
      </c>
      <c r="AQ136" s="384">
        <v>1837.9175279999999</v>
      </c>
      <c r="AR136" s="340">
        <v>2101.5585120000001</v>
      </c>
      <c r="AS136" s="340">
        <v>2059.5893000000001</v>
      </c>
      <c r="AT136" s="340">
        <v>2112.6960399999998</v>
      </c>
      <c r="AU136" s="384">
        <v>2036.2878430000001</v>
      </c>
      <c r="AV136" s="340">
        <v>2037.1596</v>
      </c>
      <c r="AW136" s="340">
        <v>2019.3507500000001</v>
      </c>
      <c r="AX136" s="340">
        <v>1862.2087220000001</v>
      </c>
      <c r="AY136" s="384">
        <v>1724.281072</v>
      </c>
      <c r="AZ136" s="340">
        <v>2010.243624</v>
      </c>
      <c r="BA136" s="340">
        <v>1942.1470280000001</v>
      </c>
      <c r="BB136" s="340">
        <v>1727.9270309999999</v>
      </c>
      <c r="BC136" s="384">
        <v>1576.387913</v>
      </c>
      <c r="BD136" s="340">
        <v>1728.7236969999999</v>
      </c>
      <c r="BE136" s="340">
        <v>1798.458756</v>
      </c>
      <c r="BF136" s="340">
        <v>1553.1790309999999</v>
      </c>
      <c r="BG136" s="384">
        <v>1588.4941080000001</v>
      </c>
      <c r="BH136" s="340">
        <v>2063.989654</v>
      </c>
      <c r="BI136" s="340">
        <v>2014.836022</v>
      </c>
      <c r="BJ136" s="340">
        <v>2041.163264</v>
      </c>
      <c r="BK136" s="384">
        <v>1568.333394</v>
      </c>
      <c r="BL136" s="340">
        <v>2123.5258220000001</v>
      </c>
    </row>
    <row r="137" spans="1:64" s="385" customFormat="1" ht="12">
      <c r="A137" s="386"/>
      <c r="B137" s="355" t="s">
        <v>1258</v>
      </c>
      <c r="C137" s="355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0"/>
      <c r="P137" s="351"/>
      <c r="Q137" s="351"/>
      <c r="R137" s="351"/>
      <c r="S137" s="387"/>
      <c r="T137" s="351"/>
      <c r="U137" s="351"/>
      <c r="V137" s="351"/>
      <c r="W137" s="387"/>
      <c r="X137" s="351"/>
      <c r="Y137" s="351"/>
      <c r="Z137" s="351"/>
      <c r="AA137" s="387"/>
      <c r="AB137" s="351"/>
      <c r="AC137" s="351"/>
      <c r="AD137" s="351"/>
      <c r="AE137" s="387"/>
      <c r="AF137" s="351"/>
      <c r="AG137" s="351"/>
      <c r="AH137" s="351"/>
      <c r="AI137" s="387"/>
      <c r="AJ137" s="351"/>
      <c r="AK137" s="351"/>
      <c r="AL137" s="351"/>
      <c r="AM137" s="387"/>
      <c r="AN137" s="351"/>
      <c r="AO137" s="351"/>
      <c r="AP137" s="351"/>
      <c r="AQ137" s="387"/>
      <c r="AR137" s="351"/>
      <c r="AS137" s="351"/>
      <c r="AT137" s="351"/>
      <c r="AU137" s="387"/>
      <c r="AV137" s="351"/>
      <c r="AW137" s="351"/>
      <c r="AX137" s="351"/>
      <c r="AY137" s="387"/>
      <c r="AZ137" s="351"/>
      <c r="BA137" s="351"/>
      <c r="BB137" s="351"/>
      <c r="BC137" s="387"/>
      <c r="BD137" s="351"/>
      <c r="BE137" s="351"/>
      <c r="BF137" s="351"/>
      <c r="BG137" s="387"/>
      <c r="BH137" s="351"/>
      <c r="BI137" s="351"/>
      <c r="BJ137" s="351"/>
      <c r="BK137" s="387"/>
      <c r="BL137" s="351"/>
    </row>
    <row r="138" spans="1:64" s="385" customFormat="1" ht="12">
      <c r="A138" s="386"/>
      <c r="B138" s="355" t="s">
        <v>1361</v>
      </c>
      <c r="C138" s="355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0" t="s">
        <v>1261</v>
      </c>
      <c r="P138" s="351" t="s">
        <v>1261</v>
      </c>
      <c r="Q138" s="351" t="s">
        <v>1261</v>
      </c>
      <c r="R138" s="351" t="s">
        <v>1261</v>
      </c>
      <c r="S138" s="387" t="s">
        <v>1261</v>
      </c>
      <c r="T138" s="351" t="s">
        <v>1261</v>
      </c>
      <c r="U138" s="351" t="s">
        <v>1261</v>
      </c>
      <c r="V138" s="351" t="s">
        <v>1261</v>
      </c>
      <c r="W138" s="387" t="s">
        <v>1261</v>
      </c>
      <c r="X138" s="351" t="s">
        <v>1261</v>
      </c>
      <c r="Y138" s="351" t="s">
        <v>1261</v>
      </c>
      <c r="Z138" s="351" t="s">
        <v>1261</v>
      </c>
      <c r="AA138" s="387" t="s">
        <v>1261</v>
      </c>
      <c r="AB138" s="351" t="s">
        <v>1261</v>
      </c>
      <c r="AC138" s="351" t="s">
        <v>1261</v>
      </c>
      <c r="AD138" s="351" t="s">
        <v>1261</v>
      </c>
      <c r="AE138" s="387" t="s">
        <v>1261</v>
      </c>
      <c r="AF138" s="351" t="s">
        <v>1261</v>
      </c>
      <c r="AG138" s="351" t="s">
        <v>1261</v>
      </c>
      <c r="AH138" s="351" t="s">
        <v>1261</v>
      </c>
      <c r="AI138" s="387" t="s">
        <v>1261</v>
      </c>
      <c r="AJ138" s="351" t="s">
        <v>1261</v>
      </c>
      <c r="AK138" s="351" t="s">
        <v>1261</v>
      </c>
      <c r="AL138" s="351" t="s">
        <v>1261</v>
      </c>
      <c r="AM138" s="387" t="s">
        <v>1261</v>
      </c>
      <c r="AN138" s="351" t="s">
        <v>1261</v>
      </c>
      <c r="AO138" s="351" t="s">
        <v>1261</v>
      </c>
      <c r="AP138" s="351" t="s">
        <v>1261</v>
      </c>
      <c r="AQ138" s="387" t="s">
        <v>1261</v>
      </c>
      <c r="AR138" s="351" t="s">
        <v>1261</v>
      </c>
      <c r="AS138" s="351" t="s">
        <v>1261</v>
      </c>
      <c r="AT138" s="351" t="s">
        <v>1261</v>
      </c>
      <c r="AU138" s="387" t="s">
        <v>1261</v>
      </c>
      <c r="AV138" s="351" t="s">
        <v>1261</v>
      </c>
      <c r="AW138" s="351" t="s">
        <v>1261</v>
      </c>
      <c r="AX138" s="351" t="s">
        <v>1261</v>
      </c>
      <c r="AY138" s="387" t="s">
        <v>1261</v>
      </c>
      <c r="AZ138" s="351" t="s">
        <v>1261</v>
      </c>
      <c r="BA138" s="351" t="s">
        <v>1261</v>
      </c>
      <c r="BB138" s="351" t="s">
        <v>1261</v>
      </c>
      <c r="BC138" s="387" t="s">
        <v>1261</v>
      </c>
      <c r="BD138" s="351" t="s">
        <v>1261</v>
      </c>
      <c r="BE138" s="351" t="s">
        <v>1261</v>
      </c>
      <c r="BF138" s="351" t="s">
        <v>1261</v>
      </c>
      <c r="BG138" s="387" t="s">
        <v>1261</v>
      </c>
      <c r="BH138" s="351">
        <v>0.33252700000000002</v>
      </c>
      <c r="BI138" s="351">
        <v>6.5993999999999997E-2</v>
      </c>
      <c r="BJ138" s="351">
        <v>-2.4315E-2</v>
      </c>
      <c r="BK138" s="387">
        <v>0.23746700000000001</v>
      </c>
      <c r="BL138" s="351">
        <v>-1.200628</v>
      </c>
    </row>
    <row r="139" spans="1:64" s="385" customFormat="1" ht="24">
      <c r="A139" s="386"/>
      <c r="B139" s="355" t="s">
        <v>1362</v>
      </c>
      <c r="C139" s="355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0" t="s">
        <v>1261</v>
      </c>
      <c r="P139" s="351" t="s">
        <v>1261</v>
      </c>
      <c r="Q139" s="351" t="s">
        <v>1261</v>
      </c>
      <c r="R139" s="351" t="s">
        <v>1261</v>
      </c>
      <c r="S139" s="387" t="s">
        <v>1261</v>
      </c>
      <c r="T139" s="351" t="s">
        <v>1261</v>
      </c>
      <c r="U139" s="351" t="s">
        <v>1261</v>
      </c>
      <c r="V139" s="351" t="s">
        <v>1261</v>
      </c>
      <c r="W139" s="387" t="s">
        <v>1261</v>
      </c>
      <c r="X139" s="351" t="s">
        <v>1261</v>
      </c>
      <c r="Y139" s="351" t="s">
        <v>1261</v>
      </c>
      <c r="Z139" s="351" t="s">
        <v>1261</v>
      </c>
      <c r="AA139" s="387" t="s">
        <v>1261</v>
      </c>
      <c r="AB139" s="351" t="s">
        <v>1261</v>
      </c>
      <c r="AC139" s="351" t="s">
        <v>1261</v>
      </c>
      <c r="AD139" s="351" t="s">
        <v>1261</v>
      </c>
      <c r="AE139" s="387" t="s">
        <v>1261</v>
      </c>
      <c r="AF139" s="351" t="s">
        <v>1261</v>
      </c>
      <c r="AG139" s="351" t="s">
        <v>1261</v>
      </c>
      <c r="AH139" s="351" t="s">
        <v>1261</v>
      </c>
      <c r="AI139" s="387" t="s">
        <v>1261</v>
      </c>
      <c r="AJ139" s="351" t="s">
        <v>1261</v>
      </c>
      <c r="AK139" s="351" t="s">
        <v>1261</v>
      </c>
      <c r="AL139" s="351" t="s">
        <v>1261</v>
      </c>
      <c r="AM139" s="387" t="s">
        <v>1261</v>
      </c>
      <c r="AN139" s="351" t="s">
        <v>1261</v>
      </c>
      <c r="AO139" s="351" t="s">
        <v>1261</v>
      </c>
      <c r="AP139" s="351" t="s">
        <v>1261</v>
      </c>
      <c r="AQ139" s="387" t="s">
        <v>1261</v>
      </c>
      <c r="AR139" s="351" t="s">
        <v>1261</v>
      </c>
      <c r="AS139" s="351" t="s">
        <v>1261</v>
      </c>
      <c r="AT139" s="351" t="s">
        <v>1261</v>
      </c>
      <c r="AU139" s="387" t="s">
        <v>1261</v>
      </c>
      <c r="AV139" s="351" t="s">
        <v>1261</v>
      </c>
      <c r="AW139" s="351" t="s">
        <v>1261</v>
      </c>
      <c r="AX139" s="351" t="s">
        <v>1261</v>
      </c>
      <c r="AY139" s="387" t="s">
        <v>1261</v>
      </c>
      <c r="AZ139" s="351" t="s">
        <v>1261</v>
      </c>
      <c r="BA139" s="351" t="s">
        <v>1261</v>
      </c>
      <c r="BB139" s="351" t="s">
        <v>1261</v>
      </c>
      <c r="BC139" s="387" t="s">
        <v>1261</v>
      </c>
      <c r="BD139" s="351" t="s">
        <v>1261</v>
      </c>
      <c r="BE139" s="351" t="s">
        <v>1261</v>
      </c>
      <c r="BF139" s="351" t="s">
        <v>1261</v>
      </c>
      <c r="BG139" s="387" t="s">
        <v>1261</v>
      </c>
      <c r="BH139" s="351">
        <v>-119.964484</v>
      </c>
      <c r="BI139" s="351">
        <v>-120.48599900000001</v>
      </c>
      <c r="BJ139" s="351">
        <v>-97.645291</v>
      </c>
      <c r="BK139" s="387">
        <v>-229.24162899999999</v>
      </c>
      <c r="BL139" s="351">
        <v>-281.40638100000001</v>
      </c>
    </row>
    <row r="140" spans="1:64" s="385" customFormat="1" ht="12">
      <c r="A140" s="386"/>
      <c r="B140" s="355" t="s">
        <v>1332</v>
      </c>
      <c r="C140" s="355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0"/>
      <c r="P140" s="351"/>
      <c r="Q140" s="351"/>
      <c r="R140" s="351"/>
      <c r="S140" s="387"/>
      <c r="T140" s="351"/>
      <c r="U140" s="351"/>
      <c r="V140" s="351"/>
      <c r="W140" s="387"/>
      <c r="X140" s="351"/>
      <c r="Y140" s="351"/>
      <c r="Z140" s="351"/>
      <c r="AA140" s="387"/>
      <c r="AB140" s="351"/>
      <c r="AC140" s="351"/>
      <c r="AD140" s="351"/>
      <c r="AE140" s="387"/>
      <c r="AF140" s="351"/>
      <c r="AG140" s="351"/>
      <c r="AH140" s="351"/>
      <c r="AI140" s="387"/>
      <c r="AJ140" s="351"/>
      <c r="AK140" s="351"/>
      <c r="AL140" s="351"/>
      <c r="AM140" s="387"/>
      <c r="AN140" s="351"/>
      <c r="AO140" s="351"/>
      <c r="AP140" s="351"/>
      <c r="AQ140" s="387"/>
      <c r="AR140" s="351"/>
      <c r="AS140" s="351"/>
      <c r="AT140" s="351"/>
      <c r="AU140" s="387"/>
      <c r="AV140" s="351"/>
      <c r="AW140" s="351"/>
      <c r="AX140" s="351"/>
      <c r="AY140" s="387"/>
      <c r="AZ140" s="351"/>
      <c r="BA140" s="351"/>
      <c r="BB140" s="351"/>
      <c r="BC140" s="387"/>
      <c r="BD140" s="351"/>
      <c r="BE140" s="351"/>
      <c r="BF140" s="351"/>
      <c r="BG140" s="387"/>
      <c r="BH140" s="351"/>
      <c r="BI140" s="351"/>
      <c r="BJ140" s="351"/>
      <c r="BK140" s="387"/>
      <c r="BL140" s="351"/>
    </row>
    <row r="141" spans="1:64" s="385" customFormat="1" ht="24">
      <c r="A141" s="386" t="s">
        <v>1363</v>
      </c>
      <c r="B141" s="355" t="s">
        <v>1364</v>
      </c>
      <c r="C141" s="355"/>
      <c r="D141" s="355"/>
      <c r="E141" s="355"/>
      <c r="F141" s="355"/>
      <c r="G141" s="355"/>
      <c r="H141" s="355"/>
      <c r="I141" s="355"/>
      <c r="J141" s="355"/>
      <c r="K141" s="355"/>
      <c r="L141" s="355"/>
      <c r="M141" s="355"/>
      <c r="N141" s="355"/>
      <c r="O141" s="350">
        <v>195.701786</v>
      </c>
      <c r="P141" s="351">
        <v>209.958371</v>
      </c>
      <c r="Q141" s="351">
        <v>247.610252</v>
      </c>
      <c r="R141" s="351">
        <v>249.670907</v>
      </c>
      <c r="S141" s="387">
        <v>431.58573200000001</v>
      </c>
      <c r="T141" s="351">
        <v>405.170028</v>
      </c>
      <c r="U141" s="351">
        <v>358.593366</v>
      </c>
      <c r="V141" s="351">
        <v>365.52558499999998</v>
      </c>
      <c r="W141" s="387">
        <v>257.92530900000003</v>
      </c>
      <c r="X141" s="351">
        <v>296.84775200000001</v>
      </c>
      <c r="Y141" s="351">
        <v>283.21358099999998</v>
      </c>
      <c r="Z141" s="351">
        <v>273.529225</v>
      </c>
      <c r="AA141" s="387">
        <v>255.14576299999999</v>
      </c>
      <c r="AB141" s="351">
        <v>303.56439899999998</v>
      </c>
      <c r="AC141" s="351">
        <v>288.440944</v>
      </c>
      <c r="AD141" s="351">
        <v>328.25681200000002</v>
      </c>
      <c r="AE141" s="387">
        <v>325.02364699999998</v>
      </c>
      <c r="AF141" s="351">
        <v>296.20272899999998</v>
      </c>
      <c r="AG141" s="351">
        <v>328.60940499999998</v>
      </c>
      <c r="AH141" s="351">
        <v>311.63595600000002</v>
      </c>
      <c r="AI141" s="387">
        <v>395.32545199999998</v>
      </c>
      <c r="AJ141" s="351">
        <v>295.90445599999998</v>
      </c>
      <c r="AK141" s="351">
        <v>288.45284199999998</v>
      </c>
      <c r="AL141" s="351">
        <v>273.92875800000002</v>
      </c>
      <c r="AM141" s="387">
        <v>309.03076499999997</v>
      </c>
      <c r="AN141" s="351">
        <v>470.041496</v>
      </c>
      <c r="AO141" s="351">
        <v>719.43344500000001</v>
      </c>
      <c r="AP141" s="351">
        <v>601.47538599999996</v>
      </c>
      <c r="AQ141" s="387">
        <v>1159.7430899999999</v>
      </c>
      <c r="AR141" s="351">
        <v>1172.6367</v>
      </c>
      <c r="AS141" s="351">
        <v>1127.9513850000001</v>
      </c>
      <c r="AT141" s="351">
        <v>1092.267644</v>
      </c>
      <c r="AU141" s="387">
        <v>1075.916479</v>
      </c>
      <c r="AV141" s="351">
        <v>937.41791699999999</v>
      </c>
      <c r="AW141" s="351">
        <v>976.75912200000005</v>
      </c>
      <c r="AX141" s="351">
        <v>846.224019</v>
      </c>
      <c r="AY141" s="387">
        <v>821.18535899999995</v>
      </c>
      <c r="AZ141" s="351">
        <v>1076.6572799999999</v>
      </c>
      <c r="BA141" s="351">
        <v>963.09048900000005</v>
      </c>
      <c r="BB141" s="351">
        <v>723.93165599999998</v>
      </c>
      <c r="BC141" s="387">
        <v>666.38146099999994</v>
      </c>
      <c r="BD141" s="351">
        <v>754.36183500000004</v>
      </c>
      <c r="BE141" s="351">
        <v>561.20206299999995</v>
      </c>
      <c r="BF141" s="351">
        <v>515.64859799999999</v>
      </c>
      <c r="BG141" s="387">
        <v>634.92793500000005</v>
      </c>
      <c r="BH141" s="351">
        <v>983.781205</v>
      </c>
      <c r="BI141" s="351">
        <v>909.06432900000004</v>
      </c>
      <c r="BJ141" s="351">
        <v>842.13548900000001</v>
      </c>
      <c r="BK141" s="387">
        <v>649.10406999999998</v>
      </c>
      <c r="BL141" s="351">
        <v>911.46894999999995</v>
      </c>
    </row>
    <row r="142" spans="1:64" s="385" customFormat="1" ht="12">
      <c r="A142" s="397" t="s">
        <v>1365</v>
      </c>
      <c r="B142" s="355" t="s">
        <v>1366</v>
      </c>
      <c r="C142" s="355"/>
      <c r="D142" s="355"/>
      <c r="E142" s="355"/>
      <c r="F142" s="355"/>
      <c r="G142" s="355"/>
      <c r="H142" s="355"/>
      <c r="I142" s="355"/>
      <c r="J142" s="355"/>
      <c r="K142" s="355"/>
      <c r="L142" s="355"/>
      <c r="M142" s="355"/>
      <c r="N142" s="355"/>
      <c r="O142" s="350">
        <v>39.653407999999999</v>
      </c>
      <c r="P142" s="351">
        <v>43.680574</v>
      </c>
      <c r="Q142" s="351">
        <v>88.461191999999997</v>
      </c>
      <c r="R142" s="351">
        <v>74.811181000000005</v>
      </c>
      <c r="S142" s="387">
        <v>33.942684999999997</v>
      </c>
      <c r="T142" s="351">
        <v>44.256844000000001</v>
      </c>
      <c r="U142" s="351">
        <v>61.678899000000001</v>
      </c>
      <c r="V142" s="351">
        <v>51.676622000000002</v>
      </c>
      <c r="W142" s="387">
        <v>45.161136999999997</v>
      </c>
      <c r="X142" s="351">
        <v>45.224632</v>
      </c>
      <c r="Y142" s="351">
        <v>71.449494999999999</v>
      </c>
      <c r="Z142" s="351">
        <v>68.684139000000002</v>
      </c>
      <c r="AA142" s="387">
        <v>44.698213000000003</v>
      </c>
      <c r="AB142" s="351">
        <v>64.344517999999994</v>
      </c>
      <c r="AC142" s="351">
        <v>80.508105</v>
      </c>
      <c r="AD142" s="351">
        <v>76.456079000000003</v>
      </c>
      <c r="AE142" s="387">
        <v>46.442985999999998</v>
      </c>
      <c r="AF142" s="351">
        <v>78.543619000000007</v>
      </c>
      <c r="AG142" s="351">
        <v>97.704695000000001</v>
      </c>
      <c r="AH142" s="351">
        <v>102.65360800000001</v>
      </c>
      <c r="AI142" s="387">
        <v>72.278679999999994</v>
      </c>
      <c r="AJ142" s="351">
        <v>85.833965000000006</v>
      </c>
      <c r="AK142" s="351">
        <v>112.05425200000001</v>
      </c>
      <c r="AL142" s="351">
        <v>114.992636</v>
      </c>
      <c r="AM142" s="387">
        <v>95.670192</v>
      </c>
      <c r="AN142" s="351">
        <v>113.59252600000001</v>
      </c>
      <c r="AO142" s="351">
        <v>118.788596</v>
      </c>
      <c r="AP142" s="351">
        <v>115.447461</v>
      </c>
      <c r="AQ142" s="387">
        <v>77.858125000000001</v>
      </c>
      <c r="AR142" s="351">
        <v>124.210369</v>
      </c>
      <c r="AS142" s="351">
        <v>122.30968900000001</v>
      </c>
      <c r="AT142" s="351">
        <v>116.010398</v>
      </c>
      <c r="AU142" s="387">
        <v>80.033893000000006</v>
      </c>
      <c r="AV142" s="351">
        <v>175.46954299999999</v>
      </c>
      <c r="AW142" s="351">
        <v>242.960903</v>
      </c>
      <c r="AX142" s="351">
        <v>190.7071</v>
      </c>
      <c r="AY142" s="387">
        <v>164.78972999999999</v>
      </c>
      <c r="AZ142" s="351">
        <v>211.56703400000001</v>
      </c>
      <c r="BA142" s="351">
        <v>277.48012799999998</v>
      </c>
      <c r="BB142" s="351">
        <v>235.42137199999999</v>
      </c>
      <c r="BC142" s="387">
        <v>208.59053499999999</v>
      </c>
      <c r="BD142" s="351">
        <v>260.98597000000001</v>
      </c>
      <c r="BE142" s="351">
        <v>525.22046399999999</v>
      </c>
      <c r="BF142" s="351">
        <v>266.32541800000001</v>
      </c>
      <c r="BG142" s="387">
        <v>228.06679299999999</v>
      </c>
      <c r="BH142" s="351">
        <v>318.93563899999998</v>
      </c>
      <c r="BI142" s="351">
        <v>318.20808399999999</v>
      </c>
      <c r="BJ142" s="351">
        <v>305.08996100000002</v>
      </c>
      <c r="BK142" s="387">
        <v>243.97520599999999</v>
      </c>
      <c r="BL142" s="351">
        <v>539.29102499999999</v>
      </c>
    </row>
    <row r="143" spans="1:64" s="385" customFormat="1" ht="36">
      <c r="A143" s="397" t="s">
        <v>1367</v>
      </c>
      <c r="B143" s="355" t="s">
        <v>1368</v>
      </c>
      <c r="C143" s="355"/>
      <c r="D143" s="355"/>
      <c r="E143" s="355"/>
      <c r="F143" s="355"/>
      <c r="G143" s="355"/>
      <c r="H143" s="355"/>
      <c r="I143" s="355"/>
      <c r="J143" s="355"/>
      <c r="K143" s="355"/>
      <c r="L143" s="355"/>
      <c r="M143" s="355"/>
      <c r="N143" s="355"/>
      <c r="O143" s="350">
        <v>133.157658</v>
      </c>
      <c r="P143" s="351">
        <v>143.893562</v>
      </c>
      <c r="Q143" s="351">
        <v>148.755965</v>
      </c>
      <c r="R143" s="351">
        <v>180.38621699999999</v>
      </c>
      <c r="S143" s="387">
        <v>184.11016100000001</v>
      </c>
      <c r="T143" s="351">
        <v>261.15872899999999</v>
      </c>
      <c r="U143" s="351">
        <v>231.12010100000001</v>
      </c>
      <c r="V143" s="351">
        <v>239.88647900000001</v>
      </c>
      <c r="W143" s="387">
        <v>198.861088</v>
      </c>
      <c r="X143" s="351">
        <v>232.85199299999999</v>
      </c>
      <c r="Y143" s="351">
        <v>225.515918</v>
      </c>
      <c r="Z143" s="351">
        <v>253.05766</v>
      </c>
      <c r="AA143" s="387">
        <v>215.65409199999999</v>
      </c>
      <c r="AB143" s="351">
        <v>246.751104</v>
      </c>
      <c r="AC143" s="351">
        <v>253.94239999999999</v>
      </c>
      <c r="AD143" s="351">
        <v>273.59798899999998</v>
      </c>
      <c r="AE143" s="387">
        <v>251.69718</v>
      </c>
      <c r="AF143" s="351">
        <v>290.49448599999999</v>
      </c>
      <c r="AG143" s="351">
        <v>321.991107</v>
      </c>
      <c r="AH143" s="351">
        <v>359.80176999999998</v>
      </c>
      <c r="AI143" s="387">
        <v>345.53066100000001</v>
      </c>
      <c r="AJ143" s="351">
        <v>403.44249500000001</v>
      </c>
      <c r="AK143" s="351">
        <v>423.08843000000002</v>
      </c>
      <c r="AL143" s="351">
        <v>460.315179</v>
      </c>
      <c r="AM143" s="387">
        <v>417.01700899999997</v>
      </c>
      <c r="AN143" s="351">
        <v>452.08073899999999</v>
      </c>
      <c r="AO143" s="351">
        <v>454.83734299999998</v>
      </c>
      <c r="AP143" s="351">
        <v>517.273506</v>
      </c>
      <c r="AQ143" s="387">
        <v>526.64808000000005</v>
      </c>
      <c r="AR143" s="351">
        <v>637.168949</v>
      </c>
      <c r="AS143" s="351">
        <v>643.91141000000005</v>
      </c>
      <c r="AT143" s="351">
        <v>765.01087099999995</v>
      </c>
      <c r="AU143" s="387">
        <v>693.00907299999994</v>
      </c>
      <c r="AV143" s="351">
        <v>706.53080899999998</v>
      </c>
      <c r="AW143" s="351">
        <v>644.94642099999999</v>
      </c>
      <c r="AX143" s="351">
        <v>694.46543599999995</v>
      </c>
      <c r="AY143" s="387">
        <v>616.68203100000005</v>
      </c>
      <c r="AZ143" s="351">
        <v>639.27240200000006</v>
      </c>
      <c r="BA143" s="351">
        <v>639.14293499999997</v>
      </c>
      <c r="BB143" s="351">
        <v>701.91906100000006</v>
      </c>
      <c r="BC143" s="387">
        <v>630.20951500000001</v>
      </c>
      <c r="BD143" s="351">
        <v>651.77468599999997</v>
      </c>
      <c r="BE143" s="351">
        <v>650.29374700000005</v>
      </c>
      <c r="BF143" s="351">
        <v>708.45091400000001</v>
      </c>
      <c r="BG143" s="387">
        <v>658.45191899999998</v>
      </c>
      <c r="BH143" s="351">
        <v>704.10349099999996</v>
      </c>
      <c r="BI143" s="351">
        <v>714.99476700000002</v>
      </c>
      <c r="BJ143" s="351">
        <v>796.28825200000006</v>
      </c>
      <c r="BK143" s="387">
        <v>697.33854099999996</v>
      </c>
      <c r="BL143" s="351">
        <v>737.00916700000005</v>
      </c>
    </row>
    <row r="144" spans="1:64" s="404" customFormat="1">
      <c r="A144" s="398" t="s">
        <v>1369</v>
      </c>
      <c r="B144" s="399"/>
      <c r="C144" s="400">
        <f>C103</f>
        <v>7136.8590000000004</v>
      </c>
      <c r="D144" s="400">
        <f t="shared" ref="D144:N144" si="2">D103</f>
        <v>7590.7470000000003</v>
      </c>
      <c r="E144" s="400">
        <f t="shared" si="2"/>
        <v>8193.625</v>
      </c>
      <c r="F144" s="400">
        <f t="shared" si="2"/>
        <v>8930.0249999999996</v>
      </c>
      <c r="G144" s="400">
        <f t="shared" si="2"/>
        <v>9750.3060000000005</v>
      </c>
      <c r="H144" s="400">
        <f t="shared" si="2"/>
        <v>10421.011</v>
      </c>
      <c r="I144" s="400">
        <f t="shared" si="2"/>
        <v>11469.175999999999</v>
      </c>
      <c r="J144" s="400">
        <f t="shared" si="2"/>
        <v>12407.554</v>
      </c>
      <c r="K144" s="400">
        <f t="shared" si="2"/>
        <v>14045.561</v>
      </c>
      <c r="L144" s="400">
        <f t="shared" si="2"/>
        <v>15598.967000000001</v>
      </c>
      <c r="M144" s="400">
        <f t="shared" si="2"/>
        <v>17202.04</v>
      </c>
      <c r="N144" s="400">
        <f t="shared" si="2"/>
        <v>18231.273000000001</v>
      </c>
      <c r="O144" s="401">
        <v>20145.576370999999</v>
      </c>
      <c r="P144" s="402">
        <v>21323.362448</v>
      </c>
      <c r="Q144" s="402">
        <v>23058.745696000002</v>
      </c>
      <c r="R144" s="402">
        <v>24572.291997</v>
      </c>
      <c r="S144" s="403">
        <v>28022.328537000001</v>
      </c>
      <c r="T144" s="402">
        <v>28527.085354999999</v>
      </c>
      <c r="U144" s="402">
        <v>27776.238327999999</v>
      </c>
      <c r="V144" s="402">
        <v>28181.813731999999</v>
      </c>
      <c r="W144" s="403">
        <v>29430.025186999999</v>
      </c>
      <c r="X144" s="402">
        <v>29284.222142999999</v>
      </c>
      <c r="Y144" s="402">
        <v>30416.678379000001</v>
      </c>
      <c r="Z144" s="402">
        <v>31721.689490000001</v>
      </c>
      <c r="AA144" s="403">
        <v>33804.627737000003</v>
      </c>
      <c r="AB144" s="402">
        <v>34009.354101999998</v>
      </c>
      <c r="AC144" s="402">
        <v>35236.597894999999</v>
      </c>
      <c r="AD144" s="402">
        <v>38442.802703000001</v>
      </c>
      <c r="AE144" s="403">
        <v>41627.519929000002</v>
      </c>
      <c r="AF144" s="402">
        <v>41532.463974999999</v>
      </c>
      <c r="AG144" s="402">
        <v>44265.671598000001</v>
      </c>
      <c r="AH144" s="402">
        <v>45860.969115</v>
      </c>
      <c r="AI144" s="403">
        <v>49509.646712000002</v>
      </c>
      <c r="AJ144" s="402">
        <v>49839.144132000001</v>
      </c>
      <c r="AK144" s="402">
        <v>52744.413885000002</v>
      </c>
      <c r="AL144" s="402">
        <v>54347.883937999999</v>
      </c>
      <c r="AM144" s="403">
        <v>57423.070325000001</v>
      </c>
      <c r="AN144" s="402">
        <v>59377.245253000001</v>
      </c>
      <c r="AO144" s="402">
        <v>61385.207774000002</v>
      </c>
      <c r="AP144" s="402">
        <v>64072.509011000002</v>
      </c>
      <c r="AQ144" s="403">
        <v>77652.994139000002</v>
      </c>
      <c r="AR144" s="402">
        <v>74447.230561000004</v>
      </c>
      <c r="AS144" s="402">
        <v>73513.381779999996</v>
      </c>
      <c r="AT144" s="402">
        <v>79210.693576000005</v>
      </c>
      <c r="AU144" s="403">
        <v>82999.707515999995</v>
      </c>
      <c r="AV144" s="402">
        <v>81114.718120999998</v>
      </c>
      <c r="AW144" s="402">
        <v>79545.027451999995</v>
      </c>
      <c r="AX144" s="402">
        <v>79669.046002999996</v>
      </c>
      <c r="AY144" s="403">
        <v>80063.255256000004</v>
      </c>
      <c r="AZ144" s="402">
        <v>79221.834541999997</v>
      </c>
      <c r="BA144" s="402">
        <v>80778.055382999999</v>
      </c>
      <c r="BB144" s="402">
        <v>82253.731241000001</v>
      </c>
      <c r="BC144" s="403">
        <v>85191.839047000001</v>
      </c>
      <c r="BD144" s="402">
        <v>83601.492673000001</v>
      </c>
      <c r="BE144" s="402">
        <v>86585.589473999993</v>
      </c>
      <c r="BF144" s="402">
        <v>89088.955317</v>
      </c>
      <c r="BG144" s="403">
        <v>94083.686585999996</v>
      </c>
      <c r="BH144" s="402">
        <v>92347.406113999998</v>
      </c>
      <c r="BI144" s="402">
        <v>92488.631649000003</v>
      </c>
      <c r="BJ144" s="402">
        <v>95465.844563999999</v>
      </c>
      <c r="BK144" s="403">
        <v>96581.148478000003</v>
      </c>
      <c r="BL144" s="402">
        <v>104465.926492</v>
      </c>
    </row>
    <row r="292" s="263" customFormat="1"/>
    <row r="293" s="263" customFormat="1"/>
    <row r="294" s="263" customFormat="1"/>
    <row r="301" s="263" customFormat="1"/>
    <row r="302" s="263" customFormat="1"/>
    <row r="303" s="263" customFormat="1"/>
    <row r="307" s="263" customFormat="1"/>
    <row r="308" s="263" customFormat="1"/>
    <row r="309" s="263" customFormat="1"/>
    <row r="313" s="263" customFormat="1"/>
    <row r="314" s="263" customFormat="1"/>
    <row r="315" s="263" customFormat="1"/>
    <row r="319" s="263" customFormat="1"/>
    <row r="320" s="263" customFormat="1"/>
    <row r="321" s="263" customFormat="1"/>
    <row r="325" s="263" customFormat="1"/>
    <row r="326" s="263" customFormat="1"/>
    <row r="327" s="263" customFormat="1"/>
    <row r="331" s="263" customFormat="1"/>
    <row r="332" s="263" customFormat="1"/>
    <row r="333" s="263" customFormat="1"/>
    <row r="337" s="263" customFormat="1"/>
    <row r="338" s="263" customFormat="1"/>
    <row r="339" s="263" customFormat="1"/>
    <row r="343" s="263" customFormat="1"/>
    <row r="344" s="263" customFormat="1"/>
    <row r="345" s="263" customFormat="1"/>
    <row r="349" s="263" customFormat="1"/>
    <row r="350" s="263" customFormat="1"/>
    <row r="351" s="263" customFormat="1"/>
    <row r="402" s="263" customFormat="1"/>
    <row r="403" s="263" customFormat="1"/>
    <row r="404" s="263" customFormat="1"/>
    <row r="405" s="263" customFormat="1"/>
    <row r="407" s="263" customFormat="1"/>
    <row r="408" s="263" customFormat="1"/>
    <row r="409" s="263" customFormat="1"/>
    <row r="410" s="263" customFormat="1"/>
    <row r="412" s="263" customFormat="1"/>
    <row r="413" s="263" customFormat="1"/>
    <row r="414" s="263" customFormat="1"/>
    <row r="415" s="263" customFormat="1"/>
    <row r="417" s="263" customFormat="1"/>
    <row r="418" s="263" customFormat="1"/>
    <row r="419" s="263" customFormat="1"/>
    <row r="420" s="263" customFormat="1"/>
    <row r="421" s="263" customFormat="1"/>
    <row r="423" s="263" customFormat="1"/>
    <row r="424" s="263" customFormat="1"/>
    <row r="425" s="263" customFormat="1"/>
    <row r="426" s="263" customFormat="1"/>
    <row r="427" s="263" customFormat="1"/>
    <row r="429" s="263" customFormat="1"/>
    <row r="430" s="263" customFormat="1"/>
    <row r="431" s="263" customFormat="1"/>
    <row r="432" s="263" customFormat="1"/>
    <row r="434" s="263" customFormat="1"/>
    <row r="435" s="263" customFormat="1"/>
    <row r="436" s="263" customFormat="1"/>
    <row r="437" s="263" customFormat="1"/>
    <row r="439" s="263" customFormat="1"/>
    <row r="440" s="263" customFormat="1"/>
    <row r="442" s="263" customFormat="1"/>
    <row r="443" s="263" customFormat="1"/>
    <row r="445" s="263" customFormat="1"/>
    <row r="446" s="263" customFormat="1"/>
    <row r="448" s="263" customFormat="1"/>
    <row r="449" s="263" customFormat="1"/>
    <row r="451" s="263" customFormat="1"/>
    <row r="452" s="263" customFormat="1"/>
    <row r="454" s="263" customFormat="1"/>
    <row r="455" s="263" customFormat="1"/>
  </sheetData>
  <mergeCells count="3">
    <mergeCell ref="B2:B3"/>
    <mergeCell ref="B17:B18"/>
    <mergeCell ref="A105:B10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6:M20"/>
  <sheetViews>
    <sheetView topLeftCell="C5" zoomScale="150" zoomScaleNormal="150" zoomScalePageLayoutView="150" workbookViewId="0">
      <selection activeCell="M14" sqref="M14"/>
    </sheetView>
  </sheetViews>
  <sheetFormatPr defaultColWidth="11.44140625" defaultRowHeight="13.2"/>
  <sheetData>
    <row r="6" spans="2:13">
      <c r="B6" t="s">
        <v>1599</v>
      </c>
    </row>
    <row r="8" spans="2:13">
      <c r="B8" t="s">
        <v>1601</v>
      </c>
    </row>
    <row r="9" spans="2:13">
      <c r="B9" t="s">
        <v>1602</v>
      </c>
    </row>
    <row r="10" spans="2:13">
      <c r="B10" t="s">
        <v>1600</v>
      </c>
      <c r="L10" t="s">
        <v>1604</v>
      </c>
      <c r="M10" t="s">
        <v>1605</v>
      </c>
    </row>
    <row r="11" spans="2:13">
      <c r="B11" t="s">
        <v>1603</v>
      </c>
      <c r="J11">
        <v>100</v>
      </c>
      <c r="K11">
        <v>100</v>
      </c>
      <c r="L11" s="486">
        <v>0.05</v>
      </c>
      <c r="M11" s="486">
        <f>L11</f>
        <v>0.05</v>
      </c>
    </row>
    <row r="12" spans="2:13">
      <c r="B12" t="s">
        <v>1608</v>
      </c>
      <c r="J12">
        <v>100</v>
      </c>
      <c r="K12">
        <f>K11+J12</f>
        <v>200</v>
      </c>
      <c r="L12" s="486">
        <v>0.06</v>
      </c>
      <c r="M12" s="492">
        <f>(L12*J12+M11*K11)/K12</f>
        <v>5.5E-2</v>
      </c>
    </row>
    <row r="13" spans="2:13">
      <c r="J13">
        <v>100</v>
      </c>
      <c r="K13">
        <f t="shared" ref="K13:K14" si="0">K12+J13</f>
        <v>300</v>
      </c>
      <c r="L13" s="486">
        <v>7.0000000000000007E-2</v>
      </c>
      <c r="M13" s="492">
        <f t="shared" ref="M13:M14" si="1">(L13*J13+M12*K12)/K13</f>
        <v>0.06</v>
      </c>
    </row>
    <row r="14" spans="2:13">
      <c r="J14">
        <v>100</v>
      </c>
      <c r="K14">
        <f t="shared" si="0"/>
        <v>400</v>
      </c>
      <c r="L14" s="486">
        <v>0.08</v>
      </c>
      <c r="M14" s="492">
        <f>(L14*J14+M13*K13)/K14</f>
        <v>6.5000000000000002E-2</v>
      </c>
    </row>
    <row r="20" spans="2:2">
      <c r="B20" t="s">
        <v>1611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23</vt:i4>
      </vt:variant>
    </vt:vector>
  </HeadingPairs>
  <TitlesOfParts>
    <vt:vector size="23" baseType="lpstr">
      <vt:lpstr>Inc_cv</vt:lpstr>
      <vt:lpstr>USD</vt:lpstr>
      <vt:lpstr>rating</vt:lpstr>
      <vt:lpstr>Index</vt:lpstr>
      <vt:lpstr>Котировки</vt:lpstr>
      <vt:lpstr>Port_sec</vt:lpstr>
      <vt:lpstr>Port_sec_plan</vt:lpstr>
      <vt:lpstr>Growth_bas</vt:lpstr>
      <vt:lpstr>Port_type</vt:lpstr>
      <vt:lpstr>Grouth_EL</vt:lpstr>
      <vt:lpstr>Grouth_stress</vt:lpstr>
      <vt:lpstr>Deals_id</vt:lpstr>
      <vt:lpstr>CF_дог</vt:lpstr>
      <vt:lpstr>CF_ож</vt:lpstr>
      <vt:lpstr>CF_stress</vt:lpstr>
      <vt:lpstr>Справочники</vt:lpstr>
      <vt:lpstr>CF </vt:lpstr>
      <vt:lpstr>Баланс</vt:lpstr>
      <vt:lpstr>ОПУ</vt:lpstr>
      <vt:lpstr>ОФЗ</vt:lpstr>
      <vt:lpstr>Нормы ФОР</vt:lpstr>
      <vt:lpstr>Рыночные индикаторы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Saks</dc:creator>
  <cp:lastModifiedBy>Виталий</cp:lastModifiedBy>
  <cp:lastPrinted>2020-09-13T11:15:10Z</cp:lastPrinted>
  <dcterms:created xsi:type="dcterms:W3CDTF">2005-05-31T17:25:14Z</dcterms:created>
  <dcterms:modified xsi:type="dcterms:W3CDTF">2020-12-25T18:38:59Z</dcterms:modified>
</cp:coreProperties>
</file>